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F2604876-155C-4567-9007-E7ACE104ED37}" xr6:coauthVersionLast="36" xr6:coauthVersionMax="36" xr10:uidLastSave="{00000000-0000-0000-0000-000000000000}"/>
  <bookViews>
    <workbookView xWindow="0" yWindow="0" windowWidth="20490" windowHeight="7545" tabRatio="745" activeTab="1" xr2:uid="{00000000-000D-0000-FFFF-FFFF00000000}"/>
  </bookViews>
  <sheets>
    <sheet name="Contexto" sheetId="46" r:id="rId1"/>
    <sheet name="Gestión" sheetId="29" r:id="rId2"/>
    <sheet name="Corrupción" sheetId="44" r:id="rId3"/>
    <sheet name="Fiscal" sheetId="45" r:id="rId4"/>
    <sheet name="Seg_Inf" sheetId="50" r:id="rId5"/>
    <sheet name="Trámites_Corrupción" sheetId="47" r:id="rId6"/>
    <sheet name="Tablas_GSF" sheetId="32" state="hidden" r:id="rId7"/>
    <sheet name="Listas" sheetId="33"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ctivos" localSheetId="3">#REF!</definedName>
    <definedName name="Activos" localSheetId="1">#REF!</definedName>
    <definedName name="Activos" localSheetId="4">#REF!</definedName>
    <definedName name="Activos" localSheetId="5">#REF!</definedName>
    <definedName name="Activos">#REF!</definedName>
    <definedName name="Amenazas" localSheetId="3">#REF!</definedName>
    <definedName name="Amenazas" localSheetId="1">#REF!</definedName>
    <definedName name="Amenazas" localSheetId="4">#REF!</definedName>
    <definedName name="Amenazas" localSheetId="5">#REF!</definedName>
    <definedName name="Amenazas">#REF!</definedName>
    <definedName name="_xlnm.Print_Area" localSheetId="0">Contexto!$A$1:$C$53</definedName>
    <definedName name="_xlnm.Print_Area" localSheetId="3">Fiscal!$A$3:$BU$7</definedName>
    <definedName name="_xlnm.Print_Area" localSheetId="1">Gestión!$A$1:$BU$28</definedName>
    <definedName name="_xlnm.Print_Area" localSheetId="4">Seg_Inf!$A$1:$BO$32</definedName>
    <definedName name="Atributos">[1]CriteriosEvaluacion!$E$25:$E$26</definedName>
    <definedName name="CR" localSheetId="3">#REF!</definedName>
    <definedName name="CR" localSheetId="1">#REF!</definedName>
    <definedName name="CR" localSheetId="7">#REF!</definedName>
    <definedName name="CR" localSheetId="4">#REF!</definedName>
    <definedName name="CR" localSheetId="6">#REF!</definedName>
    <definedName name="CR" localSheetId="5">#REF!</definedName>
    <definedName name="CR">#REF!</definedName>
    <definedName name="CRITICIDAD" localSheetId="3">#REF!</definedName>
    <definedName name="CRITICIDAD" localSheetId="1">#REF!</definedName>
    <definedName name="CRITICIDAD" localSheetId="4">#REF!</definedName>
    <definedName name="CRITICIDAD" localSheetId="5">#REF!</definedName>
    <definedName name="CRITICIDAD">#REF!</definedName>
    <definedName name="CriticidadResidual" localSheetId="3">'[2]Matriz de Riesgos'!#REF!</definedName>
    <definedName name="CriticidadResidual" localSheetId="1">'[2]Matriz de Riesgos'!#REF!</definedName>
    <definedName name="CriticidadResidual" localSheetId="4">'[2]Matriz de Riesgos'!#REF!</definedName>
    <definedName name="CriticidadResidual" localSheetId="5">'[2]Matriz de Riesgos'!#REF!</definedName>
    <definedName name="CriticidadResidual">'[2]Matriz de Riesgos'!#REF!</definedName>
    <definedName name="CriticidadRiesgo" localSheetId="3">#REF!</definedName>
    <definedName name="CriticidadRiesgo" localSheetId="1">#REF!</definedName>
    <definedName name="CriticidadRiesgo" localSheetId="7">#REF!</definedName>
    <definedName name="CriticidadRiesgo" localSheetId="4">#REF!</definedName>
    <definedName name="CriticidadRiesgo" localSheetId="6">#REF!</definedName>
    <definedName name="CriticidadRiesgo" localSheetId="5">#REF!</definedName>
    <definedName name="CriticidadRiesgo">#REF!</definedName>
    <definedName name="Impactos">'[1]Consecuencias(Impacto)'!$B$1:$F$1</definedName>
    <definedName name="Matriz" localSheetId="3">#REF!</definedName>
    <definedName name="Matriz" localSheetId="1">#REF!</definedName>
    <definedName name="Matriz" localSheetId="7">#REF!</definedName>
    <definedName name="Matriz" localSheetId="4">#REF!</definedName>
    <definedName name="Matriz" localSheetId="6">#REF!</definedName>
    <definedName name="Matriz" localSheetId="5">#REF!</definedName>
    <definedName name="Matriz">#REF!</definedName>
    <definedName name="NAR" localSheetId="3">#REF!</definedName>
    <definedName name="NAR" localSheetId="1">#REF!</definedName>
    <definedName name="NAR" localSheetId="4">#REF!</definedName>
    <definedName name="NAR" localSheetId="5">#REF!</definedName>
    <definedName name="NAR">#REF!</definedName>
    <definedName name="Privilegios">[1]CriteriosEvaluacion!$A$45:$A$49</definedName>
    <definedName name="RiesgosBrutos" localSheetId="3">'[2]Matriz de Riesgos'!#REF!</definedName>
    <definedName name="RiesgosBrutos" localSheetId="1">'[2]Matriz de Riesgos'!#REF!</definedName>
    <definedName name="RiesgosBrutos" localSheetId="7">'[2]Matriz de Riesgos'!#REF!</definedName>
    <definedName name="RiesgosBrutos" localSheetId="4">'[2]Matriz de Riesgos'!#REF!</definedName>
    <definedName name="RiesgosBrutos" localSheetId="6">'[2]Matriz de Riesgos'!#REF!</definedName>
    <definedName name="RiesgosBrutos" localSheetId="5">'[2]Matriz de Riesgos'!#REF!</definedName>
    <definedName name="RiesgosBrutos">'[2]Matriz de Riesgos'!#REF!</definedName>
    <definedName name="RIESGOTODOS" localSheetId="3">#REF!</definedName>
    <definedName name="RIESGOTODOS" localSheetId="1">#REF!</definedName>
    <definedName name="RIESGOTODOS" localSheetId="7">#REF!</definedName>
    <definedName name="RIESGOTODOS" localSheetId="4">#REF!</definedName>
    <definedName name="RIESGOTODOS" localSheetId="6">#REF!</definedName>
    <definedName name="RIESGOTODOS" localSheetId="5">#REF!</definedName>
    <definedName name="RIESGOTODOS">#REF!</definedName>
    <definedName name="TipoActivo">[1]TipologiaActivos!$A$4:$A$9</definedName>
    <definedName name="_xlnm.Print_Titles" localSheetId="3">Fiscal!$A:$Q</definedName>
    <definedName name="_xlnm.Print_Titles" localSheetId="1">Gestión!$A:$Q</definedName>
    <definedName name="_xlnm.Print_Titles" localSheetId="4">Seg_Inf!$A:$Q</definedName>
    <definedName name="TOTACTIVOS" localSheetId="3">#REF!</definedName>
    <definedName name="TOTACTIVOS" localSheetId="1">#REF!</definedName>
    <definedName name="TOTACTIVOS" localSheetId="7">#REF!</definedName>
    <definedName name="TOTACTIVOS" localSheetId="4">#REF!</definedName>
    <definedName name="TOTACTIVOS" localSheetId="6">#REF!</definedName>
    <definedName name="TOTACTIVOS" localSheetId="5">#REF!</definedName>
    <definedName name="TOTACTIVOS">#REF!</definedName>
    <definedName name="TotalActivos" localSheetId="3">#REF!</definedName>
    <definedName name="TotalActivos" localSheetId="1">#REF!</definedName>
    <definedName name="TotalActivos" localSheetId="4">#REF!</definedName>
    <definedName name="TotalActivos" localSheetId="5">#REF!</definedName>
    <definedName name="TotalActivos">#REF!</definedName>
    <definedName name="ValCorp">[1]CriteriosEvaluacion!$A$14:$E$14</definedName>
    <definedName name="ValoracionAct." localSheetId="3">#REF!</definedName>
    <definedName name="ValoracionAct." localSheetId="1">#REF!</definedName>
    <definedName name="ValoracionAct." localSheetId="7">#REF!</definedName>
    <definedName name="ValoracionAct." localSheetId="4">#REF!</definedName>
    <definedName name="ValoracionAct." localSheetId="6">#REF!</definedName>
    <definedName name="ValoracionAct." localSheetId="5">#REF!</definedName>
    <definedName name="ValoracionAct.">#REF!</definedName>
    <definedName name="ValoresActivos" localSheetId="3">#REF!</definedName>
    <definedName name="ValoresActivos" localSheetId="1">#REF!</definedName>
    <definedName name="ValoresActivos" localSheetId="4">#REF!</definedName>
    <definedName name="ValoresActivos" localSheetId="5">#REF!</definedName>
    <definedName name="ValoresActivos">#REF!</definedName>
    <definedName name="Vulnerabilidades" localSheetId="3">#REF!</definedName>
    <definedName name="Vulnerabilidades" localSheetId="1">#REF!</definedName>
    <definedName name="Vulnerabilidades" localSheetId="4">#REF!</definedName>
    <definedName name="Vulnerabilidades" localSheetId="5">#REF!</definedName>
    <definedName name="Vulnerabilidad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J1023" i="50" l="1"/>
  <c r="J1017" i="50"/>
  <c r="J1011" i="50"/>
  <c r="J1005" i="50"/>
  <c r="J999" i="50"/>
  <c r="J993" i="50"/>
  <c r="J987" i="50"/>
  <c r="J981" i="50"/>
  <c r="J975" i="50"/>
  <c r="J969" i="50"/>
  <c r="J963" i="50"/>
  <c r="J957" i="50"/>
  <c r="J951" i="50"/>
  <c r="J945" i="50"/>
  <c r="J939" i="50"/>
  <c r="J933" i="50"/>
  <c r="J927" i="50"/>
  <c r="J921" i="50"/>
  <c r="J915" i="50"/>
  <c r="J909" i="50"/>
  <c r="J903" i="50"/>
  <c r="J897" i="50"/>
  <c r="J891" i="50"/>
  <c r="J885" i="50"/>
  <c r="J879" i="50"/>
  <c r="J873" i="50"/>
  <c r="J867" i="50"/>
  <c r="J861" i="50"/>
  <c r="J855" i="50"/>
  <c r="J849" i="50"/>
  <c r="J843" i="50"/>
  <c r="J837" i="50"/>
  <c r="J831" i="50"/>
  <c r="J825" i="50"/>
  <c r="J819" i="50"/>
  <c r="J813" i="50"/>
  <c r="J807" i="50"/>
  <c r="J801" i="50"/>
  <c r="J795" i="50"/>
  <c r="J789" i="50"/>
  <c r="J783" i="50"/>
  <c r="J777" i="50"/>
  <c r="J771" i="50"/>
  <c r="J765" i="50"/>
  <c r="J759" i="50"/>
  <c r="J753" i="50"/>
  <c r="J747" i="50"/>
  <c r="J741" i="50"/>
  <c r="J735" i="50"/>
  <c r="J729" i="50"/>
  <c r="J723" i="50"/>
  <c r="J717" i="50"/>
  <c r="J711" i="50"/>
  <c r="J705" i="50"/>
  <c r="J699" i="50"/>
  <c r="J693" i="50"/>
  <c r="J687" i="50"/>
  <c r="J681" i="50"/>
  <c r="J675" i="50"/>
  <c r="J669" i="50"/>
  <c r="J663" i="50"/>
  <c r="J657" i="50"/>
  <c r="J651" i="50"/>
  <c r="J645" i="50"/>
  <c r="J639" i="50"/>
  <c r="J633" i="50"/>
  <c r="J627" i="50"/>
  <c r="J621" i="50"/>
  <c r="J615" i="50"/>
  <c r="J609" i="50"/>
  <c r="J603" i="50"/>
  <c r="J597" i="50"/>
  <c r="J591" i="50"/>
  <c r="J585" i="50"/>
  <c r="J579" i="50"/>
  <c r="J573" i="50"/>
  <c r="J567" i="50"/>
  <c r="J561" i="50"/>
  <c r="J555" i="50"/>
  <c r="J549" i="50"/>
  <c r="J543" i="50"/>
  <c r="J537" i="50"/>
  <c r="J531" i="50"/>
  <c r="J525" i="50"/>
  <c r="J519" i="50"/>
  <c r="J513" i="50"/>
  <c r="J507" i="50"/>
  <c r="J501" i="50"/>
  <c r="J495" i="50"/>
  <c r="J489" i="50"/>
  <c r="J483" i="50"/>
  <c r="J477" i="50"/>
  <c r="J471" i="50"/>
  <c r="J465" i="50"/>
  <c r="J459" i="50"/>
  <c r="J453" i="50"/>
  <c r="J447" i="50"/>
  <c r="J441" i="50"/>
  <c r="J435" i="50"/>
  <c r="J429" i="50"/>
  <c r="J423" i="50"/>
  <c r="J417" i="50"/>
  <c r="J411" i="50"/>
  <c r="J405" i="50"/>
  <c r="J399" i="50"/>
  <c r="J393" i="50"/>
  <c r="J387" i="50"/>
  <c r="J381" i="50"/>
  <c r="J375" i="50"/>
  <c r="J369" i="50"/>
  <c r="J363" i="50"/>
  <c r="J357" i="50"/>
  <c r="J351" i="50"/>
  <c r="J345" i="50"/>
  <c r="J339" i="50"/>
  <c r="J333" i="50"/>
  <c r="J327" i="50"/>
  <c r="J321" i="50"/>
  <c r="J315" i="50"/>
  <c r="J309" i="50"/>
  <c r="J303" i="50"/>
  <c r="J297" i="50"/>
  <c r="J291" i="50"/>
  <c r="J285" i="50"/>
  <c r="J279" i="50"/>
  <c r="J273" i="50"/>
  <c r="J267" i="50"/>
  <c r="J261" i="50"/>
  <c r="J255" i="50"/>
  <c r="J249" i="50"/>
  <c r="J243" i="50"/>
  <c r="J237" i="50"/>
  <c r="J231" i="50"/>
  <c r="J225" i="50"/>
  <c r="J219" i="50"/>
  <c r="J213" i="50"/>
  <c r="J207" i="50"/>
  <c r="J201" i="50"/>
  <c r="J195" i="50"/>
  <c r="J189" i="50"/>
  <c r="J183" i="50"/>
  <c r="J177" i="50"/>
  <c r="J171" i="50"/>
  <c r="J165" i="50"/>
  <c r="J159" i="50"/>
  <c r="J153" i="50"/>
  <c r="J147" i="50"/>
  <c r="J141" i="50"/>
  <c r="J135" i="50"/>
  <c r="J129" i="50"/>
  <c r="J123" i="50"/>
  <c r="J117" i="50"/>
  <c r="J111" i="50"/>
  <c r="J105" i="50"/>
  <c r="J99" i="50"/>
  <c r="J93" i="50"/>
  <c r="J87" i="50"/>
  <c r="J81" i="50"/>
  <c r="J75" i="50"/>
  <c r="J69" i="50"/>
  <c r="J63" i="50"/>
  <c r="J57" i="50"/>
  <c r="J51" i="50"/>
  <c r="J45" i="50"/>
  <c r="J39" i="50"/>
  <c r="J33" i="50"/>
  <c r="J27" i="50"/>
  <c r="J21" i="50"/>
  <c r="J15" i="50"/>
  <c r="J9" i="50"/>
  <c r="AJ1028" i="50"/>
  <c r="AH1028" i="50"/>
  <c r="AK1028" i="50" s="1"/>
  <c r="AF1028" i="50"/>
  <c r="AJ1027" i="50"/>
  <c r="AH1027" i="50"/>
  <c r="AF1027" i="50"/>
  <c r="AJ1026" i="50"/>
  <c r="AH1026" i="50"/>
  <c r="AK1026" i="50" s="1"/>
  <c r="AF1026" i="50"/>
  <c r="AM1027" i="50" s="1"/>
  <c r="AJ1025" i="50"/>
  <c r="AH1025" i="50"/>
  <c r="AF1025" i="50"/>
  <c r="AJ1024" i="50"/>
  <c r="AH1024" i="50"/>
  <c r="AK1024" i="50" s="1"/>
  <c r="AF1024" i="50"/>
  <c r="AM1025" i="50" s="1"/>
  <c r="AJ1023" i="50"/>
  <c r="AK1023" i="50" s="1"/>
  <c r="AH1023" i="50"/>
  <c r="AF1023" i="50"/>
  <c r="AM1024" i="50" s="1"/>
  <c r="W1023" i="50"/>
  <c r="U1023" i="50"/>
  <c r="S1023" i="50"/>
  <c r="AR1023" i="50" s="1"/>
  <c r="M1023" i="50"/>
  <c r="AJ1022" i="50"/>
  <c r="AH1022" i="50"/>
  <c r="AF1022" i="50"/>
  <c r="AJ1021" i="50"/>
  <c r="AH1021" i="50"/>
  <c r="AF1021" i="50"/>
  <c r="AJ1020" i="50"/>
  <c r="AK1020" i="50" s="1"/>
  <c r="AH1020" i="50"/>
  <c r="AF1020" i="50"/>
  <c r="AM1021" i="50" s="1"/>
  <c r="AJ1019" i="50"/>
  <c r="AH1019" i="50"/>
  <c r="AF1019" i="50"/>
  <c r="AJ1018" i="50"/>
  <c r="AH1018" i="50"/>
  <c r="AK1018" i="50" s="1"/>
  <c r="AF1018" i="50"/>
  <c r="AJ1017" i="50"/>
  <c r="AH1017" i="50"/>
  <c r="AF1017" i="50"/>
  <c r="Y1017" i="50"/>
  <c r="W1017" i="50"/>
  <c r="U1017" i="50"/>
  <c r="S1017" i="50"/>
  <c r="AR1017" i="50" s="1"/>
  <c r="M1017" i="50"/>
  <c r="AL1016" i="50"/>
  <c r="AJ1016" i="50"/>
  <c r="AH1016" i="50"/>
  <c r="AK1016" i="50" s="1"/>
  <c r="AF1016" i="50"/>
  <c r="AJ1015" i="50"/>
  <c r="AH1015" i="50"/>
  <c r="AF1015" i="50"/>
  <c r="AM1016" i="50" s="1"/>
  <c r="AJ1014" i="50"/>
  <c r="AH1014" i="50"/>
  <c r="AF1014" i="50"/>
  <c r="AJ1013" i="50"/>
  <c r="AH1013" i="50"/>
  <c r="AF1013" i="50"/>
  <c r="AJ1012" i="50"/>
  <c r="AH1012" i="50"/>
  <c r="AK1012" i="50" s="1"/>
  <c r="AF1012" i="50"/>
  <c r="AK1011" i="50"/>
  <c r="AJ1011" i="50"/>
  <c r="AH1011" i="50"/>
  <c r="AF1011" i="50"/>
  <c r="W1011" i="50"/>
  <c r="U1011" i="50"/>
  <c r="S1011" i="50"/>
  <c r="AR1011" i="50" s="1"/>
  <c r="M1011" i="50"/>
  <c r="AJ1010" i="50"/>
  <c r="AH1010" i="50"/>
  <c r="AK1010" i="50" s="1"/>
  <c r="AF1010" i="50"/>
  <c r="AJ1009" i="50"/>
  <c r="AH1009" i="50"/>
  <c r="AF1009" i="50"/>
  <c r="AJ1008" i="50"/>
  <c r="AH1008" i="50"/>
  <c r="AF1008" i="50"/>
  <c r="AJ1007" i="50"/>
  <c r="AK1007" i="50" s="1"/>
  <c r="AH1007" i="50"/>
  <c r="AF1007" i="50"/>
  <c r="AM1008" i="50" s="1"/>
  <c r="AJ1006" i="50"/>
  <c r="AH1006" i="50"/>
  <c r="AF1006" i="50"/>
  <c r="AJ1005" i="50"/>
  <c r="AH1005" i="50"/>
  <c r="AF1005" i="50"/>
  <c r="W1005" i="50"/>
  <c r="U1005" i="50"/>
  <c r="S1005" i="50"/>
  <c r="AR1005" i="50" s="1"/>
  <c r="M1005" i="50"/>
  <c r="AJ1004" i="50"/>
  <c r="AH1004" i="50"/>
  <c r="AF1004" i="50"/>
  <c r="AJ1003" i="50"/>
  <c r="AK1003" i="50" s="1"/>
  <c r="AH1003" i="50"/>
  <c r="AF1003" i="50"/>
  <c r="AM1003" i="50" s="1"/>
  <c r="AJ1002" i="50"/>
  <c r="AH1002" i="50"/>
  <c r="AK1002" i="50" s="1"/>
  <c r="AF1002" i="50"/>
  <c r="AJ1001" i="50"/>
  <c r="AH1001" i="50"/>
  <c r="AF1001" i="50"/>
  <c r="AJ1000" i="50"/>
  <c r="AH1000" i="50"/>
  <c r="AK1000" i="50" s="1"/>
  <c r="AF1000" i="50"/>
  <c r="AJ999" i="50"/>
  <c r="AK999" i="50" s="1"/>
  <c r="AL999" i="50" s="1"/>
  <c r="AH999" i="50"/>
  <c r="AF999" i="50"/>
  <c r="W999" i="50"/>
  <c r="U999" i="50"/>
  <c r="S999" i="50"/>
  <c r="AR999" i="50" s="1"/>
  <c r="M999" i="50"/>
  <c r="AJ998" i="50"/>
  <c r="AH998" i="50"/>
  <c r="AF998" i="50"/>
  <c r="AM998" i="50" s="1"/>
  <c r="AJ997" i="50"/>
  <c r="AH997" i="50"/>
  <c r="AF997" i="50"/>
  <c r="AJ996" i="50"/>
  <c r="AH996" i="50"/>
  <c r="AF996" i="50"/>
  <c r="AJ993" i="50"/>
  <c r="AH993" i="50"/>
  <c r="AF993" i="50"/>
  <c r="W993" i="50"/>
  <c r="U993" i="50"/>
  <c r="Y993" i="50" s="1"/>
  <c r="AU993" i="50" s="1"/>
  <c r="S993" i="50"/>
  <c r="AR993" i="50" s="1"/>
  <c r="M993" i="50"/>
  <c r="AM992" i="50"/>
  <c r="AJ992" i="50"/>
  <c r="AH992" i="50"/>
  <c r="AK992" i="50" s="1"/>
  <c r="AF992" i="50"/>
  <c r="AL991" i="50"/>
  <c r="AJ991" i="50"/>
  <c r="AH991" i="50"/>
  <c r="AK991" i="50" s="1"/>
  <c r="AF991" i="50"/>
  <c r="AJ990" i="50"/>
  <c r="AH990" i="50"/>
  <c r="AF990" i="50"/>
  <c r="AJ989" i="50"/>
  <c r="AH989" i="50"/>
  <c r="AF989" i="50"/>
  <c r="AK988" i="50"/>
  <c r="AJ988" i="50"/>
  <c r="AH988" i="50"/>
  <c r="AF988" i="50"/>
  <c r="AJ987" i="50"/>
  <c r="AH987" i="50"/>
  <c r="AK987" i="50" s="1"/>
  <c r="AF987" i="50"/>
  <c r="W987" i="50"/>
  <c r="U987" i="50"/>
  <c r="S987" i="50"/>
  <c r="AR987" i="50" s="1"/>
  <c r="M987" i="50"/>
  <c r="AJ986" i="50"/>
  <c r="AH986" i="50"/>
  <c r="AF986" i="50"/>
  <c r="AJ985" i="50"/>
  <c r="AH985" i="50"/>
  <c r="AF985" i="50"/>
  <c r="AJ984" i="50"/>
  <c r="AH984" i="50"/>
  <c r="AF984" i="50"/>
  <c r="AJ983" i="50"/>
  <c r="AH983" i="50"/>
  <c r="AK983" i="50" s="1"/>
  <c r="AF983" i="50"/>
  <c r="AM984" i="50" s="1"/>
  <c r="AJ982" i="50"/>
  <c r="AH982" i="50"/>
  <c r="AF982" i="50"/>
  <c r="AJ981" i="50"/>
  <c r="AH981" i="50"/>
  <c r="AK981" i="50" s="1"/>
  <c r="AF981" i="50"/>
  <c r="W981" i="50"/>
  <c r="U981" i="50"/>
  <c r="S981" i="50"/>
  <c r="AR981" i="50" s="1"/>
  <c r="M981" i="50"/>
  <c r="AJ980" i="50"/>
  <c r="AH980" i="50"/>
  <c r="AF980" i="50"/>
  <c r="AJ979" i="50"/>
  <c r="AH979" i="50"/>
  <c r="AK979" i="50" s="1"/>
  <c r="AF979" i="50"/>
  <c r="AJ978" i="50"/>
  <c r="AH978" i="50"/>
  <c r="AF978" i="50"/>
  <c r="AJ977" i="50"/>
  <c r="AH977" i="50"/>
  <c r="AF977" i="50"/>
  <c r="AJ976" i="50"/>
  <c r="AH976" i="50"/>
  <c r="AF976" i="50"/>
  <c r="AJ975" i="50"/>
  <c r="AH975" i="50"/>
  <c r="AK975" i="50" s="1"/>
  <c r="AF975" i="50"/>
  <c r="W975" i="50"/>
  <c r="Y975" i="50" s="1"/>
  <c r="U975" i="50"/>
  <c r="S975" i="50"/>
  <c r="AR975" i="50" s="1"/>
  <c r="M975" i="50"/>
  <c r="AJ974" i="50"/>
  <c r="AH974" i="50"/>
  <c r="AF974" i="50"/>
  <c r="AJ973" i="50"/>
  <c r="AH973" i="50"/>
  <c r="AF973" i="50"/>
  <c r="AJ972" i="50"/>
  <c r="AH972" i="50"/>
  <c r="AF972" i="50"/>
  <c r="AJ971" i="50"/>
  <c r="AH971" i="50"/>
  <c r="AF971" i="50"/>
  <c r="AJ970" i="50"/>
  <c r="AH970" i="50"/>
  <c r="AF970" i="50"/>
  <c r="AJ969" i="50"/>
  <c r="AH969" i="50"/>
  <c r="AK969" i="50" s="1"/>
  <c r="AF969" i="50"/>
  <c r="W969" i="50"/>
  <c r="U969" i="50"/>
  <c r="Y969" i="50" s="1"/>
  <c r="S969" i="50"/>
  <c r="AR969" i="50" s="1"/>
  <c r="M969" i="50"/>
  <c r="AJ968" i="50"/>
  <c r="AH968" i="50"/>
  <c r="AK968" i="50" s="1"/>
  <c r="AF968" i="50"/>
  <c r="AJ967" i="50"/>
  <c r="AH967" i="50"/>
  <c r="AK967" i="50" s="1"/>
  <c r="AF967" i="50"/>
  <c r="AJ966" i="50"/>
  <c r="AH966" i="50"/>
  <c r="AK966" i="50" s="1"/>
  <c r="AF966" i="50"/>
  <c r="AJ965" i="50"/>
  <c r="AH965" i="50"/>
  <c r="AF965" i="50"/>
  <c r="AM966" i="50" s="1"/>
  <c r="AJ964" i="50"/>
  <c r="AH964" i="50"/>
  <c r="AF964" i="50"/>
  <c r="AL965" i="50" s="1"/>
  <c r="AR963" i="50"/>
  <c r="AJ963" i="50"/>
  <c r="AH963" i="50"/>
  <c r="AK963" i="50" s="1"/>
  <c r="AF963" i="50"/>
  <c r="W963" i="50"/>
  <c r="U963" i="50"/>
  <c r="S963" i="50"/>
  <c r="M963" i="50"/>
  <c r="AJ962" i="50"/>
  <c r="AH962" i="50"/>
  <c r="AF962" i="50"/>
  <c r="AJ961" i="50"/>
  <c r="AK961" i="50" s="1"/>
  <c r="AH961" i="50"/>
  <c r="AF961" i="50"/>
  <c r="AJ960" i="50"/>
  <c r="AH960" i="50"/>
  <c r="AF960" i="50"/>
  <c r="AJ959" i="50"/>
  <c r="AH959" i="50"/>
  <c r="AF959" i="50"/>
  <c r="AJ958" i="50"/>
  <c r="AH958" i="50"/>
  <c r="AF958" i="50"/>
  <c r="AR957" i="50"/>
  <c r="AJ957" i="50"/>
  <c r="AH957" i="50"/>
  <c r="AF957" i="50"/>
  <c r="W957" i="50"/>
  <c r="U957" i="50"/>
  <c r="S957" i="50"/>
  <c r="M957" i="50"/>
  <c r="AJ956" i="50"/>
  <c r="AH956" i="50"/>
  <c r="AF956" i="50"/>
  <c r="AJ955" i="50"/>
  <c r="AH955" i="50"/>
  <c r="AF955" i="50"/>
  <c r="AJ954" i="50"/>
  <c r="AH954" i="50"/>
  <c r="AF954" i="50"/>
  <c r="AM954" i="50" s="1"/>
  <c r="AJ953" i="50"/>
  <c r="AH953" i="50"/>
  <c r="AK953" i="50" s="1"/>
  <c r="AF953" i="50"/>
  <c r="AJ952" i="50"/>
  <c r="AH952" i="50"/>
  <c r="AK952" i="50" s="1"/>
  <c r="AF952" i="50"/>
  <c r="AJ951" i="50"/>
  <c r="AH951" i="50"/>
  <c r="AF951" i="50"/>
  <c r="W951" i="50"/>
  <c r="U951" i="50"/>
  <c r="S951" i="50"/>
  <c r="AR951" i="50" s="1"/>
  <c r="M951" i="50"/>
  <c r="AJ950" i="50"/>
  <c r="AH950" i="50"/>
  <c r="AF950" i="50"/>
  <c r="AJ949" i="50"/>
  <c r="AH949" i="50"/>
  <c r="AK949" i="50" s="1"/>
  <c r="AF949" i="50"/>
  <c r="AJ948" i="50"/>
  <c r="AH948" i="50"/>
  <c r="AF948" i="50"/>
  <c r="AL949" i="50" s="1"/>
  <c r="AJ947" i="50"/>
  <c r="AH947" i="50"/>
  <c r="AF947" i="50"/>
  <c r="AJ946" i="50"/>
  <c r="AH946" i="50"/>
  <c r="AF946" i="50"/>
  <c r="AR945" i="50"/>
  <c r="AJ945" i="50"/>
  <c r="AH945" i="50"/>
  <c r="AF945" i="50"/>
  <c r="W945" i="50"/>
  <c r="U945" i="50"/>
  <c r="Y945" i="50" s="1"/>
  <c r="AU945" i="50" s="1"/>
  <c r="S945" i="50"/>
  <c r="M945" i="50"/>
  <c r="AL944" i="50"/>
  <c r="AJ944" i="50"/>
  <c r="AH944" i="50"/>
  <c r="AF944" i="50"/>
  <c r="AJ943" i="50"/>
  <c r="AH943" i="50"/>
  <c r="AF943" i="50"/>
  <c r="AM944" i="50" s="1"/>
  <c r="AJ942" i="50"/>
  <c r="AH942" i="50"/>
  <c r="AF942" i="50"/>
  <c r="AJ941" i="50"/>
  <c r="AH941" i="50"/>
  <c r="AF941" i="50"/>
  <c r="AJ940" i="50"/>
  <c r="AH940" i="50"/>
  <c r="AK940" i="50" s="1"/>
  <c r="AF940" i="50"/>
  <c r="AJ939" i="50"/>
  <c r="AH939" i="50"/>
  <c r="AF939" i="50"/>
  <c r="W939" i="50"/>
  <c r="U939" i="50"/>
  <c r="S939" i="50"/>
  <c r="AR939" i="50" s="1"/>
  <c r="M939" i="50"/>
  <c r="AJ938" i="50"/>
  <c r="AH938" i="50"/>
  <c r="AF938" i="50"/>
  <c r="AJ937" i="50"/>
  <c r="AH937" i="50"/>
  <c r="AF937" i="50"/>
  <c r="AJ936" i="50"/>
  <c r="AH936" i="50"/>
  <c r="AF936" i="50"/>
  <c r="AJ935" i="50"/>
  <c r="AH935" i="50"/>
  <c r="AF935" i="50"/>
  <c r="AJ934" i="50"/>
  <c r="AH934" i="50"/>
  <c r="AK934" i="50" s="1"/>
  <c r="AF934" i="50"/>
  <c r="AJ933" i="50"/>
  <c r="AH933" i="50"/>
  <c r="AF933" i="50"/>
  <c r="W933" i="50"/>
  <c r="U933" i="50"/>
  <c r="Y933" i="50" s="1"/>
  <c r="X933" i="50" s="1"/>
  <c r="Z933" i="50" s="1"/>
  <c r="AA933" i="50" s="1"/>
  <c r="AX933" i="50" s="1"/>
  <c r="S933" i="50"/>
  <c r="AR933" i="50" s="1"/>
  <c r="M933" i="50"/>
  <c r="AJ932" i="50"/>
  <c r="AH932" i="50"/>
  <c r="AF932" i="50"/>
  <c r="AJ931" i="50"/>
  <c r="AK931" i="50" s="1"/>
  <c r="AH931" i="50"/>
  <c r="AF931" i="50"/>
  <c r="AL932" i="50" s="1"/>
  <c r="AJ930" i="50"/>
  <c r="AH930" i="50"/>
  <c r="AF930" i="50"/>
  <c r="AJ929" i="50"/>
  <c r="AH929" i="50"/>
  <c r="AF929" i="50"/>
  <c r="AJ928" i="50"/>
  <c r="AH928" i="50"/>
  <c r="AK928" i="50" s="1"/>
  <c r="AF928" i="50"/>
  <c r="AJ927" i="50"/>
  <c r="AH927" i="50"/>
  <c r="AF927" i="50"/>
  <c r="W927" i="50"/>
  <c r="Y927" i="50" s="1"/>
  <c r="U927" i="50"/>
  <c r="S927" i="50"/>
  <c r="AR927" i="50" s="1"/>
  <c r="M927" i="50"/>
  <c r="AJ926" i="50"/>
  <c r="AH926" i="50"/>
  <c r="AK926" i="50" s="1"/>
  <c r="AF926" i="50"/>
  <c r="AJ925" i="50"/>
  <c r="AH925" i="50"/>
  <c r="AF925" i="50"/>
  <c r="AM926" i="50" s="1"/>
  <c r="AJ924" i="50"/>
  <c r="AH924" i="50"/>
  <c r="AF924" i="50"/>
  <c r="AJ923" i="50"/>
  <c r="AH923" i="50"/>
  <c r="AF923" i="50"/>
  <c r="AJ922" i="50"/>
  <c r="AH922" i="50"/>
  <c r="AK922" i="50" s="1"/>
  <c r="AF922" i="50"/>
  <c r="AJ921" i="50"/>
  <c r="AH921" i="50"/>
  <c r="AF921" i="50"/>
  <c r="W921" i="50"/>
  <c r="U921" i="50"/>
  <c r="S921" i="50"/>
  <c r="AR921" i="50" s="1"/>
  <c r="M921" i="50"/>
  <c r="AJ920" i="50"/>
  <c r="AK920" i="50" s="1"/>
  <c r="AH920" i="50"/>
  <c r="AF920" i="50"/>
  <c r="AJ919" i="50"/>
  <c r="AH919" i="50"/>
  <c r="AF919" i="50"/>
  <c r="AK918" i="50"/>
  <c r="AJ918" i="50"/>
  <c r="AH918" i="50"/>
  <c r="AF918" i="50"/>
  <c r="AJ917" i="50"/>
  <c r="AH917" i="50"/>
  <c r="AK917" i="50" s="1"/>
  <c r="AF917" i="50"/>
  <c r="AL918" i="50" s="1"/>
  <c r="AJ916" i="50"/>
  <c r="AH916" i="50"/>
  <c r="AF916" i="50"/>
  <c r="AJ915" i="50"/>
  <c r="AH915" i="50"/>
  <c r="AF915" i="50"/>
  <c r="W915" i="50"/>
  <c r="U915" i="50"/>
  <c r="S915" i="50"/>
  <c r="AR915" i="50" s="1"/>
  <c r="M915" i="50"/>
  <c r="AJ914" i="50"/>
  <c r="AH914" i="50"/>
  <c r="AF914" i="50"/>
  <c r="AJ913" i="50"/>
  <c r="AH913" i="50"/>
  <c r="AF913" i="50"/>
  <c r="AK912" i="50"/>
  <c r="AJ912" i="50"/>
  <c r="AH912" i="50"/>
  <c r="AF912" i="50"/>
  <c r="AJ911" i="50"/>
  <c r="AH911" i="50"/>
  <c r="AK911" i="50" s="1"/>
  <c r="AF911" i="50"/>
  <c r="AJ910" i="50"/>
  <c r="AH910" i="50"/>
  <c r="AF910" i="50"/>
  <c r="AJ909" i="50"/>
  <c r="AH909" i="50"/>
  <c r="AF909" i="50"/>
  <c r="AL910" i="50" s="1"/>
  <c r="W909" i="50"/>
  <c r="U909" i="50"/>
  <c r="S909" i="50"/>
  <c r="AR909" i="50" s="1"/>
  <c r="M909" i="50"/>
  <c r="AJ908" i="50"/>
  <c r="AK908" i="50" s="1"/>
  <c r="AH908" i="50"/>
  <c r="AF908" i="50"/>
  <c r="AJ907" i="50"/>
  <c r="AH907" i="50"/>
  <c r="AF907" i="50"/>
  <c r="AJ906" i="50"/>
  <c r="AH906" i="50"/>
  <c r="AF906" i="50"/>
  <c r="AJ905" i="50"/>
  <c r="AH905" i="50"/>
  <c r="AF905" i="50"/>
  <c r="AJ904" i="50"/>
  <c r="AH904" i="50"/>
  <c r="AK904" i="50" s="1"/>
  <c r="AF904" i="50"/>
  <c r="AJ903" i="50"/>
  <c r="AH903" i="50"/>
  <c r="AF903" i="50"/>
  <c r="AA903" i="50"/>
  <c r="AX903" i="50" s="1"/>
  <c r="X903" i="50"/>
  <c r="Z903" i="50" s="1"/>
  <c r="W903" i="50"/>
  <c r="U903" i="50"/>
  <c r="Y903" i="50" s="1"/>
  <c r="AU903" i="50" s="1"/>
  <c r="S903" i="50"/>
  <c r="AR903" i="50" s="1"/>
  <c r="M903" i="50"/>
  <c r="AJ902" i="50"/>
  <c r="AH902" i="50"/>
  <c r="AF902" i="50"/>
  <c r="AJ901" i="50"/>
  <c r="AH901" i="50"/>
  <c r="AK901" i="50" s="1"/>
  <c r="AF901" i="50"/>
  <c r="AL900" i="50"/>
  <c r="AJ900" i="50"/>
  <c r="AH900" i="50"/>
  <c r="AF900" i="50"/>
  <c r="AJ899" i="50"/>
  <c r="AH899" i="50"/>
  <c r="AF899" i="50"/>
  <c r="AJ898" i="50"/>
  <c r="AH898" i="50"/>
  <c r="AK898" i="50" s="1"/>
  <c r="AF898" i="50"/>
  <c r="AJ897" i="50"/>
  <c r="AH897" i="50"/>
  <c r="AF897" i="50"/>
  <c r="W897" i="50"/>
  <c r="U897" i="50"/>
  <c r="Y897" i="50" s="1"/>
  <c r="AU897" i="50" s="1"/>
  <c r="S897" i="50"/>
  <c r="M897" i="50"/>
  <c r="AJ896" i="50"/>
  <c r="AH896" i="50"/>
  <c r="AF896" i="50"/>
  <c r="AJ895" i="50"/>
  <c r="AH895" i="50"/>
  <c r="AK895" i="50" s="1"/>
  <c r="AF895" i="50"/>
  <c r="AJ894" i="50"/>
  <c r="AH894" i="50"/>
  <c r="AK894" i="50" s="1"/>
  <c r="AF894" i="50"/>
  <c r="AJ893" i="50"/>
  <c r="AH893" i="50"/>
  <c r="AF893" i="50"/>
  <c r="AJ892" i="50"/>
  <c r="AK892" i="50" s="1"/>
  <c r="AH892" i="50"/>
  <c r="AF892" i="50"/>
  <c r="AJ891" i="50"/>
  <c r="AH891" i="50"/>
  <c r="AF891" i="50"/>
  <c r="W891" i="50"/>
  <c r="U891" i="50"/>
  <c r="S891" i="50"/>
  <c r="M891" i="50"/>
  <c r="AJ890" i="50"/>
  <c r="AH890" i="50"/>
  <c r="AF890" i="50"/>
  <c r="AJ889" i="50"/>
  <c r="AH889" i="50"/>
  <c r="AK889" i="50" s="1"/>
  <c r="AF889" i="50"/>
  <c r="AJ888" i="50"/>
  <c r="AH888" i="50"/>
  <c r="AF888" i="50"/>
  <c r="AM889" i="50" s="1"/>
  <c r="AJ887" i="50"/>
  <c r="AH887" i="50"/>
  <c r="AK887" i="50" s="1"/>
  <c r="AF887" i="50"/>
  <c r="AM888" i="50" s="1"/>
  <c r="AJ886" i="50"/>
  <c r="AH886" i="50"/>
  <c r="AK886" i="50" s="1"/>
  <c r="AF886" i="50"/>
  <c r="AJ885" i="50"/>
  <c r="AH885" i="50"/>
  <c r="AK885" i="50" s="1"/>
  <c r="AF885" i="50"/>
  <c r="W885" i="50"/>
  <c r="U885" i="50"/>
  <c r="Y885" i="50" s="1"/>
  <c r="S885" i="50"/>
  <c r="AR885" i="50" s="1"/>
  <c r="M885" i="50"/>
  <c r="AJ884" i="50"/>
  <c r="AH884" i="50"/>
  <c r="AF884" i="50"/>
  <c r="AJ883" i="50"/>
  <c r="AH883" i="50"/>
  <c r="AK883" i="50" s="1"/>
  <c r="AF883" i="50"/>
  <c r="AJ882" i="50"/>
  <c r="AH882" i="50"/>
  <c r="AF882" i="50"/>
  <c r="AJ881" i="50"/>
  <c r="AH881" i="50"/>
  <c r="AF881" i="50"/>
  <c r="AJ880" i="50"/>
  <c r="AH880" i="50"/>
  <c r="AF880" i="50"/>
  <c r="AJ879" i="50"/>
  <c r="AH879" i="50"/>
  <c r="AK879" i="50" s="1"/>
  <c r="AF879" i="50"/>
  <c r="W879" i="50"/>
  <c r="U879" i="50"/>
  <c r="S879" i="50"/>
  <c r="AR879" i="50" s="1"/>
  <c r="M879" i="50"/>
  <c r="AJ878" i="50"/>
  <c r="AK878" i="50" s="1"/>
  <c r="AH878" i="50"/>
  <c r="AF878" i="50"/>
  <c r="AJ877" i="50"/>
  <c r="AH877" i="50"/>
  <c r="AF877" i="50"/>
  <c r="AJ876" i="50"/>
  <c r="AH876" i="50"/>
  <c r="AF876" i="50"/>
  <c r="AL875" i="50"/>
  <c r="AJ875" i="50"/>
  <c r="AH875" i="50"/>
  <c r="AF875" i="50"/>
  <c r="AJ874" i="50"/>
  <c r="AH874" i="50"/>
  <c r="AF874" i="50"/>
  <c r="AM875" i="50" s="1"/>
  <c r="AJ873" i="50"/>
  <c r="AH873" i="50"/>
  <c r="AF873" i="50"/>
  <c r="W873" i="50"/>
  <c r="U873" i="50"/>
  <c r="S873" i="50"/>
  <c r="AR873" i="50" s="1"/>
  <c r="M873" i="50"/>
  <c r="AJ872" i="50"/>
  <c r="AH872" i="50"/>
  <c r="AF872" i="50"/>
  <c r="AJ871" i="50"/>
  <c r="AK871" i="50" s="1"/>
  <c r="AH871" i="50"/>
  <c r="AF871" i="50"/>
  <c r="AJ870" i="50"/>
  <c r="AK870" i="50" s="1"/>
  <c r="AH870" i="50"/>
  <c r="AF870" i="50"/>
  <c r="AJ869" i="50"/>
  <c r="AH869" i="50"/>
  <c r="AF869" i="50"/>
  <c r="AJ868" i="50"/>
  <c r="AH868" i="50"/>
  <c r="AK868" i="50" s="1"/>
  <c r="AF868" i="50"/>
  <c r="AJ867" i="50"/>
  <c r="AH867" i="50"/>
  <c r="AF867" i="50"/>
  <c r="AM867" i="50" s="1"/>
  <c r="W867" i="50"/>
  <c r="U867" i="50"/>
  <c r="Y867" i="50" s="1"/>
  <c r="S867" i="50"/>
  <c r="M867" i="50"/>
  <c r="AM866" i="50"/>
  <c r="AL866" i="50"/>
  <c r="AJ866" i="50"/>
  <c r="AH866" i="50"/>
  <c r="AF866" i="50"/>
  <c r="AJ865" i="50"/>
  <c r="AH865" i="50"/>
  <c r="AF865" i="50"/>
  <c r="AJ864" i="50"/>
  <c r="AH864" i="50"/>
  <c r="AF864" i="50"/>
  <c r="AJ863" i="50"/>
  <c r="AH863" i="50"/>
  <c r="AK863" i="50" s="1"/>
  <c r="AF863" i="50"/>
  <c r="AJ862" i="50"/>
  <c r="AH862" i="50"/>
  <c r="AK862" i="50" s="1"/>
  <c r="AF862" i="50"/>
  <c r="AK861" i="50"/>
  <c r="AJ861" i="50"/>
  <c r="AH861" i="50"/>
  <c r="AF861" i="50"/>
  <c r="W861" i="50"/>
  <c r="U861" i="50"/>
  <c r="S861" i="50"/>
  <c r="AR861" i="50" s="1"/>
  <c r="M861" i="50"/>
  <c r="AJ860" i="50"/>
  <c r="AH860" i="50"/>
  <c r="AF860" i="50"/>
  <c r="AL859" i="50"/>
  <c r="AJ859" i="50"/>
  <c r="AH859" i="50"/>
  <c r="AF859" i="50"/>
  <c r="AJ858" i="50"/>
  <c r="AK858" i="50" s="1"/>
  <c r="AH858" i="50"/>
  <c r="AF858" i="50"/>
  <c r="AJ857" i="50"/>
  <c r="AK857" i="50" s="1"/>
  <c r="AH857" i="50"/>
  <c r="AF857" i="50"/>
  <c r="AJ856" i="50"/>
  <c r="AH856" i="50"/>
  <c r="AK856" i="50" s="1"/>
  <c r="AF856" i="50"/>
  <c r="AJ855" i="50"/>
  <c r="AH855" i="50"/>
  <c r="AK855" i="50" s="1"/>
  <c r="AF855" i="50"/>
  <c r="W855" i="50"/>
  <c r="U855" i="50"/>
  <c r="Y855" i="50" s="1"/>
  <c r="X855" i="50" s="1"/>
  <c r="Z855" i="50" s="1"/>
  <c r="AA855" i="50" s="1"/>
  <c r="AX855" i="50" s="1"/>
  <c r="S855" i="50"/>
  <c r="AR855" i="50" s="1"/>
  <c r="M855" i="50"/>
  <c r="AJ854" i="50"/>
  <c r="AH854" i="50"/>
  <c r="AK854" i="50" s="1"/>
  <c r="AF854" i="50"/>
  <c r="AJ853" i="50"/>
  <c r="AH853" i="50"/>
  <c r="AF853" i="50"/>
  <c r="AJ852" i="50"/>
  <c r="AK852" i="50" s="1"/>
  <c r="AH852" i="50"/>
  <c r="AF852" i="50"/>
  <c r="AJ851" i="50"/>
  <c r="AH851" i="50"/>
  <c r="AF851" i="50"/>
  <c r="AJ850" i="50"/>
  <c r="AH850" i="50"/>
  <c r="AF850" i="50"/>
  <c r="AJ849" i="50"/>
  <c r="AH849" i="50"/>
  <c r="AF849" i="50"/>
  <c r="W849" i="50"/>
  <c r="U849" i="50"/>
  <c r="S849" i="50"/>
  <c r="AR849" i="50" s="1"/>
  <c r="M849" i="50"/>
  <c r="AJ848" i="50"/>
  <c r="AH848" i="50"/>
  <c r="AF848" i="50"/>
  <c r="AJ847" i="50"/>
  <c r="AH847" i="50"/>
  <c r="AF847" i="50"/>
  <c r="AJ846" i="50"/>
  <c r="AH846" i="50"/>
  <c r="AF846" i="50"/>
  <c r="AJ845" i="50"/>
  <c r="AH845" i="50"/>
  <c r="AK845" i="50" s="1"/>
  <c r="AF845" i="50"/>
  <c r="AJ844" i="50"/>
  <c r="AH844" i="50"/>
  <c r="AF844" i="50"/>
  <c r="AJ843" i="50"/>
  <c r="AH843" i="50"/>
  <c r="AK843" i="50" s="1"/>
  <c r="AF843" i="50"/>
  <c r="W843" i="50"/>
  <c r="U843" i="50"/>
  <c r="Y843" i="50" s="1"/>
  <c r="S843" i="50"/>
  <c r="M843" i="50"/>
  <c r="AJ842" i="50"/>
  <c r="AH842" i="50"/>
  <c r="AF842" i="50"/>
  <c r="AJ841" i="50"/>
  <c r="AH841" i="50"/>
  <c r="AK841" i="50" s="1"/>
  <c r="AF841" i="50"/>
  <c r="AJ840" i="50"/>
  <c r="AH840" i="50"/>
  <c r="AF840" i="50"/>
  <c r="AJ839" i="50"/>
  <c r="AH839" i="50"/>
  <c r="AF839" i="50"/>
  <c r="AJ838" i="50"/>
  <c r="AH838" i="50"/>
  <c r="AF838" i="50"/>
  <c r="AJ837" i="50"/>
  <c r="AH837" i="50"/>
  <c r="AF837" i="50"/>
  <c r="W837" i="50"/>
  <c r="U837" i="50"/>
  <c r="S837" i="50"/>
  <c r="AR837" i="50" s="1"/>
  <c r="M837" i="50"/>
  <c r="AJ836" i="50"/>
  <c r="AH836" i="50"/>
  <c r="AK836" i="50" s="1"/>
  <c r="AF836" i="50"/>
  <c r="AJ835" i="50"/>
  <c r="AH835" i="50"/>
  <c r="AF835" i="50"/>
  <c r="AJ834" i="50"/>
  <c r="AH834" i="50"/>
  <c r="AK834" i="50" s="1"/>
  <c r="AF834" i="50"/>
  <c r="AJ833" i="50"/>
  <c r="AH833" i="50"/>
  <c r="AF833" i="50"/>
  <c r="AJ832" i="50"/>
  <c r="AH832" i="50"/>
  <c r="AK832" i="50" s="1"/>
  <c r="AF832" i="50"/>
  <c r="AJ831" i="50"/>
  <c r="AH831" i="50"/>
  <c r="AK831" i="50" s="1"/>
  <c r="AF831" i="50"/>
  <c r="W831" i="50"/>
  <c r="U831" i="50"/>
  <c r="S831" i="50"/>
  <c r="AR831" i="50" s="1"/>
  <c r="M831" i="50"/>
  <c r="AJ830" i="50"/>
  <c r="AH830" i="50"/>
  <c r="AF830" i="50"/>
  <c r="AJ829" i="50"/>
  <c r="AH829" i="50"/>
  <c r="AF829" i="50"/>
  <c r="AJ828" i="50"/>
  <c r="AH828" i="50"/>
  <c r="AF828" i="50"/>
  <c r="AJ827" i="50"/>
  <c r="AH827" i="50"/>
  <c r="AF827" i="50"/>
  <c r="AK826" i="50"/>
  <c r="AJ826" i="50"/>
  <c r="AH826" i="50"/>
  <c r="AF826" i="50"/>
  <c r="AJ825" i="50"/>
  <c r="AH825" i="50"/>
  <c r="AF825" i="50"/>
  <c r="W825" i="50"/>
  <c r="U825" i="50"/>
  <c r="S825" i="50"/>
  <c r="M825" i="50"/>
  <c r="AJ824" i="50"/>
  <c r="AH824" i="50"/>
  <c r="AF824" i="50"/>
  <c r="AL824" i="50" s="1"/>
  <c r="AJ823" i="50"/>
  <c r="AH823" i="50"/>
  <c r="AF823" i="50"/>
  <c r="AJ822" i="50"/>
  <c r="AH822" i="50"/>
  <c r="AF822" i="50"/>
  <c r="AJ821" i="50"/>
  <c r="AH821" i="50"/>
  <c r="AF821" i="50"/>
  <c r="AJ820" i="50"/>
  <c r="AH820" i="50"/>
  <c r="AF820" i="50"/>
  <c r="AJ819" i="50"/>
  <c r="AH819" i="50"/>
  <c r="AF819" i="50"/>
  <c r="W819" i="50"/>
  <c r="U819" i="50"/>
  <c r="S819" i="50"/>
  <c r="AR819" i="50" s="1"/>
  <c r="M819" i="50"/>
  <c r="AJ818" i="50"/>
  <c r="AH818" i="50"/>
  <c r="AF818" i="50"/>
  <c r="AK817" i="50"/>
  <c r="AJ817" i="50"/>
  <c r="AH817" i="50"/>
  <c r="AF817" i="50"/>
  <c r="AL818" i="50" s="1"/>
  <c r="AJ816" i="50"/>
  <c r="AH816" i="50"/>
  <c r="AF816" i="50"/>
  <c r="AL817" i="50" s="1"/>
  <c r="AJ815" i="50"/>
  <c r="AH815" i="50"/>
  <c r="AK815" i="50" s="1"/>
  <c r="AF815" i="50"/>
  <c r="AJ814" i="50"/>
  <c r="AH814" i="50"/>
  <c r="AF814" i="50"/>
  <c r="AJ813" i="50"/>
  <c r="AH813" i="50"/>
  <c r="AF813" i="50"/>
  <c r="W813" i="50"/>
  <c r="U813" i="50"/>
  <c r="S813" i="50"/>
  <c r="AR813" i="50" s="1"/>
  <c r="M813" i="50"/>
  <c r="AJ812" i="50"/>
  <c r="AH812" i="50"/>
  <c r="AK812" i="50" s="1"/>
  <c r="AF812" i="50"/>
  <c r="AJ811" i="50"/>
  <c r="AH811" i="50"/>
  <c r="AF811" i="50"/>
  <c r="AJ810" i="50"/>
  <c r="AH810" i="50"/>
  <c r="AF810" i="50"/>
  <c r="AJ809" i="50"/>
  <c r="AH809" i="50"/>
  <c r="AF809" i="50"/>
  <c r="AJ808" i="50"/>
  <c r="AH808" i="50"/>
  <c r="AF808" i="50"/>
  <c r="AJ807" i="50"/>
  <c r="AH807" i="50"/>
  <c r="AF807" i="50"/>
  <c r="W807" i="50"/>
  <c r="U807" i="50"/>
  <c r="S807" i="50"/>
  <c r="AR807" i="50" s="1"/>
  <c r="M807" i="50"/>
  <c r="AJ806" i="50"/>
  <c r="AK806" i="50" s="1"/>
  <c r="AH806" i="50"/>
  <c r="AF806" i="50"/>
  <c r="AJ805" i="50"/>
  <c r="AH805" i="50"/>
  <c r="AF805" i="50"/>
  <c r="AJ804" i="50"/>
  <c r="AH804" i="50"/>
  <c r="AF804" i="50"/>
  <c r="AJ803" i="50"/>
  <c r="AH803" i="50"/>
  <c r="AF803" i="50"/>
  <c r="AJ802" i="50"/>
  <c r="AH802" i="50"/>
  <c r="AK802" i="50" s="1"/>
  <c r="AF802" i="50"/>
  <c r="AJ801" i="50"/>
  <c r="AH801" i="50"/>
  <c r="AF801" i="50"/>
  <c r="W801" i="50"/>
  <c r="U801" i="50"/>
  <c r="Y801" i="50" s="1"/>
  <c r="S801" i="50"/>
  <c r="AR801" i="50" s="1"/>
  <c r="M801" i="50"/>
  <c r="AJ800" i="50"/>
  <c r="AH800" i="50"/>
  <c r="AF800" i="50"/>
  <c r="AJ799" i="50"/>
  <c r="AH799" i="50"/>
  <c r="AK799" i="50" s="1"/>
  <c r="AF799" i="50"/>
  <c r="AJ798" i="50"/>
  <c r="AH798" i="50"/>
  <c r="AK798" i="50" s="1"/>
  <c r="AF798" i="50"/>
  <c r="AM799" i="50" s="1"/>
  <c r="AJ797" i="50"/>
  <c r="AH797" i="50"/>
  <c r="AF797" i="50"/>
  <c r="AJ796" i="50"/>
  <c r="AK796" i="50" s="1"/>
  <c r="AH796" i="50"/>
  <c r="AF796" i="50"/>
  <c r="AK795" i="50"/>
  <c r="AJ795" i="50"/>
  <c r="AH795" i="50"/>
  <c r="AF795" i="50"/>
  <c r="W795" i="50"/>
  <c r="U795" i="50"/>
  <c r="S795" i="50"/>
  <c r="M795" i="50"/>
  <c r="AJ794" i="50"/>
  <c r="AH794" i="50"/>
  <c r="AK794" i="50" s="1"/>
  <c r="AF794" i="50"/>
  <c r="AJ793" i="50"/>
  <c r="AH793" i="50"/>
  <c r="AF793" i="50"/>
  <c r="AM794" i="50" s="1"/>
  <c r="AJ792" i="50"/>
  <c r="AH792" i="50"/>
  <c r="AF792" i="50"/>
  <c r="AJ791" i="50"/>
  <c r="AH791" i="50"/>
  <c r="AK791" i="50" s="1"/>
  <c r="AF791" i="50"/>
  <c r="AJ790" i="50"/>
  <c r="AH790" i="50"/>
  <c r="AF790" i="50"/>
  <c r="AJ789" i="50"/>
  <c r="AK789" i="50" s="1"/>
  <c r="AH789" i="50"/>
  <c r="AF789" i="50"/>
  <c r="W789" i="50"/>
  <c r="U789" i="50"/>
  <c r="S789" i="50"/>
  <c r="AR789" i="50" s="1"/>
  <c r="M789" i="50"/>
  <c r="AJ788" i="50"/>
  <c r="AH788" i="50"/>
  <c r="AF788" i="50"/>
  <c r="AJ787" i="50"/>
  <c r="AK787" i="50" s="1"/>
  <c r="AH787" i="50"/>
  <c r="AF787" i="50"/>
  <c r="AM787" i="50" s="1"/>
  <c r="AL786" i="50"/>
  <c r="AJ786" i="50"/>
  <c r="AH786" i="50"/>
  <c r="AF786" i="50"/>
  <c r="AJ785" i="50"/>
  <c r="AH785" i="50"/>
  <c r="AF785" i="50"/>
  <c r="AJ784" i="50"/>
  <c r="AH784" i="50"/>
  <c r="AF784" i="50"/>
  <c r="AL785" i="50" s="1"/>
  <c r="AJ783" i="50"/>
  <c r="AH783" i="50"/>
  <c r="AK783" i="50" s="1"/>
  <c r="AF783" i="50"/>
  <c r="W783" i="50"/>
  <c r="U783" i="50"/>
  <c r="S783" i="50"/>
  <c r="AR783" i="50" s="1"/>
  <c r="M783" i="50"/>
  <c r="AJ782" i="50"/>
  <c r="AK782" i="50" s="1"/>
  <c r="AH782" i="50"/>
  <c r="AF782" i="50"/>
  <c r="AM782" i="50" s="1"/>
  <c r="AJ781" i="50"/>
  <c r="AH781" i="50"/>
  <c r="AK781" i="50" s="1"/>
  <c r="AF781" i="50"/>
  <c r="AJ780" i="50"/>
  <c r="AH780" i="50"/>
  <c r="AF780" i="50"/>
  <c r="AJ779" i="50"/>
  <c r="AH779" i="50"/>
  <c r="AF779" i="50"/>
  <c r="AK778" i="50"/>
  <c r="AJ778" i="50"/>
  <c r="AH778" i="50"/>
  <c r="AF778" i="50"/>
  <c r="AJ777" i="50"/>
  <c r="AH777" i="50"/>
  <c r="AF777" i="50"/>
  <c r="W777" i="50"/>
  <c r="U777" i="50"/>
  <c r="S777" i="50"/>
  <c r="AR777" i="50" s="1"/>
  <c r="M777" i="50"/>
  <c r="AJ776" i="50"/>
  <c r="AH776" i="50"/>
  <c r="AF776" i="50"/>
  <c r="AL776" i="50" s="1"/>
  <c r="AJ775" i="50"/>
  <c r="AH775" i="50"/>
  <c r="AF775" i="50"/>
  <c r="AJ774" i="50"/>
  <c r="AH774" i="50"/>
  <c r="AK774" i="50" s="1"/>
  <c r="AF774" i="50"/>
  <c r="AJ773" i="50"/>
  <c r="AH773" i="50"/>
  <c r="AF773" i="50"/>
  <c r="AJ772" i="50"/>
  <c r="AH772" i="50"/>
  <c r="AK772" i="50" s="1"/>
  <c r="AF772" i="50"/>
  <c r="AJ771" i="50"/>
  <c r="AH771" i="50"/>
  <c r="AF771" i="50"/>
  <c r="W771" i="50"/>
  <c r="U771" i="50"/>
  <c r="S771" i="50"/>
  <c r="AR771" i="50" s="1"/>
  <c r="M771" i="50"/>
  <c r="AJ770" i="50"/>
  <c r="AH770" i="50"/>
  <c r="AF770" i="50"/>
  <c r="AH769" i="50"/>
  <c r="AF769" i="50"/>
  <c r="AJ768" i="50"/>
  <c r="AH768" i="50"/>
  <c r="AK768" i="50" s="1"/>
  <c r="AF768" i="50"/>
  <c r="AJ767" i="50"/>
  <c r="AH767" i="50"/>
  <c r="AF767" i="50"/>
  <c r="AJ766" i="50"/>
  <c r="AH766" i="50"/>
  <c r="AF766" i="50"/>
  <c r="AJ765" i="50"/>
  <c r="AH765" i="50"/>
  <c r="AF765" i="50"/>
  <c r="W765" i="50"/>
  <c r="U765" i="50"/>
  <c r="Y765" i="50" s="1"/>
  <c r="S765" i="50"/>
  <c r="AR765" i="50" s="1"/>
  <c r="M765" i="50"/>
  <c r="AJ764" i="50"/>
  <c r="AH764" i="50"/>
  <c r="AF764" i="50"/>
  <c r="AJ763" i="50"/>
  <c r="AH763" i="50"/>
  <c r="AF763" i="50"/>
  <c r="AJ762" i="50"/>
  <c r="AH762" i="50"/>
  <c r="AK762" i="50" s="1"/>
  <c r="AF762" i="50"/>
  <c r="AJ761" i="50"/>
  <c r="AH761" i="50"/>
  <c r="AF761" i="50"/>
  <c r="AJ760" i="50"/>
  <c r="AH760" i="50"/>
  <c r="AF760" i="50"/>
  <c r="AJ759" i="50"/>
  <c r="AH759" i="50"/>
  <c r="AK759" i="50" s="1"/>
  <c r="AF759" i="50"/>
  <c r="W759" i="50"/>
  <c r="U759" i="50"/>
  <c r="S759" i="50"/>
  <c r="AR759" i="50" s="1"/>
  <c r="M759" i="50"/>
  <c r="AJ758" i="50"/>
  <c r="AK758" i="50" s="1"/>
  <c r="AH758" i="50"/>
  <c r="AF758" i="50"/>
  <c r="AL758" i="50" s="1"/>
  <c r="AJ757" i="50"/>
  <c r="AH757" i="50"/>
  <c r="AK757" i="50" s="1"/>
  <c r="AF757" i="50"/>
  <c r="AJ756" i="50"/>
  <c r="AH756" i="50"/>
  <c r="AF756" i="50"/>
  <c r="AJ755" i="50"/>
  <c r="AH755" i="50"/>
  <c r="AF755" i="50"/>
  <c r="AK754" i="50"/>
  <c r="AJ754" i="50"/>
  <c r="AH754" i="50"/>
  <c r="AF754" i="50"/>
  <c r="AJ753" i="50"/>
  <c r="AK753" i="50" s="1"/>
  <c r="AH753" i="50"/>
  <c r="AF753" i="50"/>
  <c r="W753" i="50"/>
  <c r="U753" i="50"/>
  <c r="S753" i="50"/>
  <c r="AR753" i="50" s="1"/>
  <c r="M753" i="50"/>
  <c r="AJ752" i="50"/>
  <c r="AH752" i="50"/>
  <c r="AF752" i="50"/>
  <c r="AJ751" i="50"/>
  <c r="AH751" i="50"/>
  <c r="AK751" i="50" s="1"/>
  <c r="AF751" i="50"/>
  <c r="AJ750" i="50"/>
  <c r="AH750" i="50"/>
  <c r="AF750" i="50"/>
  <c r="AL751" i="50" s="1"/>
  <c r="AJ749" i="50"/>
  <c r="AH749" i="50"/>
  <c r="AF749" i="50"/>
  <c r="AJ748" i="50"/>
  <c r="AH748" i="50"/>
  <c r="AF748" i="50"/>
  <c r="AJ747" i="50"/>
  <c r="AK747" i="50" s="1"/>
  <c r="AH747" i="50"/>
  <c r="AF747" i="50"/>
  <c r="W747" i="50"/>
  <c r="U747" i="50"/>
  <c r="S747" i="50"/>
  <c r="AR747" i="50" s="1"/>
  <c r="M747" i="50"/>
  <c r="AJ746" i="50"/>
  <c r="AH746" i="50"/>
  <c r="AF746" i="50"/>
  <c r="AM746" i="50" s="1"/>
  <c r="AJ745" i="50"/>
  <c r="AH745" i="50"/>
  <c r="AK745" i="50" s="1"/>
  <c r="AF745" i="50"/>
  <c r="AJ744" i="50"/>
  <c r="AH744" i="50"/>
  <c r="AF744" i="50"/>
  <c r="AM745" i="50" s="1"/>
  <c r="AJ743" i="50"/>
  <c r="AH743" i="50"/>
  <c r="AK743" i="50" s="1"/>
  <c r="AF743" i="50"/>
  <c r="AK742" i="50"/>
  <c r="AJ742" i="50"/>
  <c r="AH742" i="50"/>
  <c r="AF742" i="50"/>
  <c r="AJ741" i="50"/>
  <c r="AH741" i="50"/>
  <c r="AF741" i="50"/>
  <c r="W741" i="50"/>
  <c r="U741" i="50"/>
  <c r="S741" i="50"/>
  <c r="M741" i="50"/>
  <c r="AJ740" i="50"/>
  <c r="AK740" i="50" s="1"/>
  <c r="AH740" i="50"/>
  <c r="AF740" i="50"/>
  <c r="AJ739" i="50"/>
  <c r="AH739" i="50"/>
  <c r="AF739" i="50"/>
  <c r="AJ738" i="50"/>
  <c r="AH738" i="50"/>
  <c r="AK738" i="50" s="1"/>
  <c r="AF738" i="50"/>
  <c r="AJ737" i="50"/>
  <c r="AH737" i="50"/>
  <c r="AF737" i="50"/>
  <c r="AJ736" i="50"/>
  <c r="AH736" i="50"/>
  <c r="AF736" i="50"/>
  <c r="AJ735" i="50"/>
  <c r="AH735" i="50"/>
  <c r="AF735" i="50"/>
  <c r="W735" i="50"/>
  <c r="U735" i="50"/>
  <c r="S735" i="50"/>
  <c r="AR735" i="50" s="1"/>
  <c r="M735" i="50"/>
  <c r="AM734" i="50"/>
  <c r="AJ734" i="50"/>
  <c r="AH734" i="50"/>
  <c r="AK734" i="50" s="1"/>
  <c r="AF734" i="50"/>
  <c r="AL734" i="50" s="1"/>
  <c r="AJ733" i="50"/>
  <c r="AH733" i="50"/>
  <c r="AK733" i="50" s="1"/>
  <c r="AF733" i="50"/>
  <c r="AJ732" i="50"/>
  <c r="AH732" i="50"/>
  <c r="AK732" i="50" s="1"/>
  <c r="AF732" i="50"/>
  <c r="AM733" i="50" s="1"/>
  <c r="AJ731" i="50"/>
  <c r="AH731" i="50"/>
  <c r="AF731" i="50"/>
  <c r="AJ730" i="50"/>
  <c r="AH730" i="50"/>
  <c r="AF730" i="50"/>
  <c r="AJ729" i="50"/>
  <c r="AH729" i="50"/>
  <c r="AF729" i="50"/>
  <c r="W729" i="50"/>
  <c r="U729" i="50"/>
  <c r="Y729" i="50" s="1"/>
  <c r="S729" i="50"/>
  <c r="AR729" i="50" s="1"/>
  <c r="M729" i="50"/>
  <c r="AJ728" i="50"/>
  <c r="AH728" i="50"/>
  <c r="AF728" i="50"/>
  <c r="AJ727" i="50"/>
  <c r="AK727" i="50" s="1"/>
  <c r="AH727" i="50"/>
  <c r="AF727" i="50"/>
  <c r="AJ726" i="50"/>
  <c r="AH726" i="50"/>
  <c r="AF726" i="50"/>
  <c r="AJ725" i="50"/>
  <c r="AH725" i="50"/>
  <c r="AK725" i="50" s="1"/>
  <c r="AF725" i="50"/>
  <c r="AJ724" i="50"/>
  <c r="AH724" i="50"/>
  <c r="AF724" i="50"/>
  <c r="AJ723" i="50"/>
  <c r="AH723" i="50"/>
  <c r="AF723" i="50"/>
  <c r="W723" i="50"/>
  <c r="U723" i="50"/>
  <c r="S723" i="50"/>
  <c r="AR723" i="50" s="1"/>
  <c r="M723" i="50"/>
  <c r="AJ722" i="50"/>
  <c r="AH722" i="50"/>
  <c r="AF722" i="50"/>
  <c r="AJ721" i="50"/>
  <c r="AH721" i="50"/>
  <c r="AF721" i="50"/>
  <c r="AM721" i="50" s="1"/>
  <c r="AK720" i="50"/>
  <c r="AJ720" i="50"/>
  <c r="AH720" i="50"/>
  <c r="AF720" i="50"/>
  <c r="AJ719" i="50"/>
  <c r="AH719" i="50"/>
  <c r="AF719" i="50"/>
  <c r="AJ718" i="50"/>
  <c r="AH718" i="50"/>
  <c r="AF718" i="50"/>
  <c r="AJ717" i="50"/>
  <c r="AH717" i="50"/>
  <c r="AF717" i="50"/>
  <c r="W717" i="50"/>
  <c r="U717" i="50"/>
  <c r="S717" i="50"/>
  <c r="AR717" i="50" s="1"/>
  <c r="M717" i="50"/>
  <c r="AJ716" i="50"/>
  <c r="AH716" i="50"/>
  <c r="AF716" i="50"/>
  <c r="AL716" i="50" s="1"/>
  <c r="AL715" i="50"/>
  <c r="AJ715" i="50"/>
  <c r="AH715" i="50"/>
  <c r="AF715" i="50"/>
  <c r="AJ714" i="50"/>
  <c r="AH714" i="50"/>
  <c r="AF714" i="50"/>
  <c r="AJ713" i="50"/>
  <c r="AH713" i="50"/>
  <c r="AF713" i="50"/>
  <c r="AJ712" i="50"/>
  <c r="AH712" i="50"/>
  <c r="AK712" i="50" s="1"/>
  <c r="AF712" i="50"/>
  <c r="AJ711" i="50"/>
  <c r="AH711" i="50"/>
  <c r="AF711" i="50"/>
  <c r="W711" i="50"/>
  <c r="U711" i="50"/>
  <c r="S711" i="50"/>
  <c r="AR711" i="50" s="1"/>
  <c r="M711" i="50"/>
  <c r="AJ710" i="50"/>
  <c r="AH710" i="50"/>
  <c r="AK710" i="50" s="1"/>
  <c r="AF710" i="50"/>
  <c r="AL710" i="50" s="1"/>
  <c r="AJ709" i="50"/>
  <c r="AH709" i="50"/>
  <c r="AF709" i="50"/>
  <c r="AJ708" i="50"/>
  <c r="AH708" i="50"/>
  <c r="AF708" i="50"/>
  <c r="AK707" i="50"/>
  <c r="AJ707" i="50"/>
  <c r="AH707" i="50"/>
  <c r="AF707" i="50"/>
  <c r="AJ706" i="50"/>
  <c r="AH706" i="50"/>
  <c r="AF706" i="50"/>
  <c r="AJ705" i="50"/>
  <c r="AH705" i="50"/>
  <c r="AK705" i="50" s="1"/>
  <c r="AF705" i="50"/>
  <c r="W705" i="50"/>
  <c r="U705" i="50"/>
  <c r="S705" i="50"/>
  <c r="AR705" i="50" s="1"/>
  <c r="M705" i="50"/>
  <c r="AJ704" i="50"/>
  <c r="AH704" i="50"/>
  <c r="AF704" i="50"/>
  <c r="AK703" i="50"/>
  <c r="AJ703" i="50"/>
  <c r="AH703" i="50"/>
  <c r="AF703" i="50"/>
  <c r="AJ702" i="50"/>
  <c r="AH702" i="50"/>
  <c r="AF702" i="50"/>
  <c r="AL703" i="50" s="1"/>
  <c r="AJ701" i="50"/>
  <c r="AH701" i="50"/>
  <c r="AF701" i="50"/>
  <c r="AJ700" i="50"/>
  <c r="AH700" i="50"/>
  <c r="AK700" i="50" s="1"/>
  <c r="AF700" i="50"/>
  <c r="AJ699" i="50"/>
  <c r="AH699" i="50"/>
  <c r="AK699" i="50" s="1"/>
  <c r="AL699" i="50" s="1"/>
  <c r="AF699" i="50"/>
  <c r="W699" i="50"/>
  <c r="U699" i="50"/>
  <c r="S699" i="50"/>
  <c r="AR699" i="50" s="1"/>
  <c r="M699" i="50"/>
  <c r="AJ698" i="50"/>
  <c r="AH698" i="50"/>
  <c r="AK698" i="50" s="1"/>
  <c r="AF698" i="50"/>
  <c r="AM698" i="50" s="1"/>
  <c r="AJ697" i="50"/>
  <c r="AH697" i="50"/>
  <c r="AK697" i="50" s="1"/>
  <c r="AF697" i="50"/>
  <c r="AJ696" i="50"/>
  <c r="AH696" i="50"/>
  <c r="AF696" i="50"/>
  <c r="AJ695" i="50"/>
  <c r="AH695" i="50"/>
  <c r="AF695" i="50"/>
  <c r="AJ694" i="50"/>
  <c r="AH694" i="50"/>
  <c r="AK694" i="50" s="1"/>
  <c r="AF694" i="50"/>
  <c r="AJ693" i="50"/>
  <c r="AH693" i="50"/>
  <c r="AF693" i="50"/>
  <c r="W693" i="50"/>
  <c r="U693" i="50"/>
  <c r="S693" i="50"/>
  <c r="M693" i="50"/>
  <c r="AJ692" i="50"/>
  <c r="AH692" i="50"/>
  <c r="AF692" i="50"/>
  <c r="AJ691" i="50"/>
  <c r="AH691" i="50"/>
  <c r="AF691" i="50"/>
  <c r="AJ690" i="50"/>
  <c r="AH690" i="50"/>
  <c r="AK690" i="50" s="1"/>
  <c r="AF690" i="50"/>
  <c r="AJ689" i="50"/>
  <c r="AH689" i="50"/>
  <c r="AF689" i="50"/>
  <c r="AJ688" i="50"/>
  <c r="AH688" i="50"/>
  <c r="AF688" i="50"/>
  <c r="AR687" i="50"/>
  <c r="AJ687" i="50"/>
  <c r="AH687" i="50"/>
  <c r="AF687" i="50"/>
  <c r="W687" i="50"/>
  <c r="U687" i="50"/>
  <c r="S687" i="50"/>
  <c r="M687" i="50"/>
  <c r="AJ686" i="50"/>
  <c r="AH686" i="50"/>
  <c r="AF686" i="50"/>
  <c r="AK685" i="50"/>
  <c r="AJ685" i="50"/>
  <c r="AH685" i="50"/>
  <c r="AF685" i="50"/>
  <c r="AJ684" i="50"/>
  <c r="AH684" i="50"/>
  <c r="AF684" i="50"/>
  <c r="AM684" i="50" s="1"/>
  <c r="AJ683" i="50"/>
  <c r="AH683" i="50"/>
  <c r="AK683" i="50" s="1"/>
  <c r="AF683" i="50"/>
  <c r="AJ682" i="50"/>
  <c r="AH682" i="50"/>
  <c r="AF682" i="50"/>
  <c r="AJ681" i="50"/>
  <c r="AH681" i="50"/>
  <c r="AF681" i="50"/>
  <c r="W681" i="50"/>
  <c r="U681" i="50"/>
  <c r="S681" i="50"/>
  <c r="AR681" i="50" s="1"/>
  <c r="M681" i="50"/>
  <c r="AJ680" i="50"/>
  <c r="AH680" i="50"/>
  <c r="AF680" i="50"/>
  <c r="AJ679" i="50"/>
  <c r="AH679" i="50"/>
  <c r="AK679" i="50" s="1"/>
  <c r="AF679" i="50"/>
  <c r="AJ678" i="50"/>
  <c r="AH678" i="50"/>
  <c r="AF678" i="50"/>
  <c r="AJ677" i="50"/>
  <c r="AK677" i="50" s="1"/>
  <c r="AH677" i="50"/>
  <c r="AF677" i="50"/>
  <c r="AJ676" i="50"/>
  <c r="AH676" i="50"/>
  <c r="AF676" i="50"/>
  <c r="AJ675" i="50"/>
  <c r="AH675" i="50"/>
  <c r="AF675" i="50"/>
  <c r="W675" i="50"/>
  <c r="U675" i="50"/>
  <c r="Y675" i="50" s="1"/>
  <c r="S675" i="50"/>
  <c r="M675" i="50"/>
  <c r="AJ674" i="50"/>
  <c r="AH674" i="50"/>
  <c r="AF674" i="50"/>
  <c r="AJ673" i="50"/>
  <c r="AH673" i="50"/>
  <c r="AK673" i="50" s="1"/>
  <c r="AF673" i="50"/>
  <c r="AJ672" i="50"/>
  <c r="AH672" i="50"/>
  <c r="AK672" i="50" s="1"/>
  <c r="AF672" i="50"/>
  <c r="AJ671" i="50"/>
  <c r="AH671" i="50"/>
  <c r="AF671" i="50"/>
  <c r="AJ670" i="50"/>
  <c r="AH670" i="50"/>
  <c r="AF670" i="50"/>
  <c r="AR669" i="50"/>
  <c r="AJ669" i="50"/>
  <c r="AH669" i="50"/>
  <c r="AK669" i="50" s="1"/>
  <c r="AL669" i="50" s="1"/>
  <c r="AF669" i="50"/>
  <c r="W669" i="50"/>
  <c r="U669" i="50"/>
  <c r="Y669" i="50" s="1"/>
  <c r="AM669" i="50" s="1"/>
  <c r="S669" i="50"/>
  <c r="M669" i="50"/>
  <c r="AJ668" i="50"/>
  <c r="AH668" i="50"/>
  <c r="AK668" i="50" s="1"/>
  <c r="AF668" i="50"/>
  <c r="AM668" i="50" s="1"/>
  <c r="AJ667" i="50"/>
  <c r="AH667" i="50"/>
  <c r="AK667" i="50" s="1"/>
  <c r="AF667" i="50"/>
  <c r="AJ666" i="50"/>
  <c r="AH666" i="50"/>
  <c r="AF666" i="50"/>
  <c r="AJ665" i="50"/>
  <c r="AH665" i="50"/>
  <c r="AK665" i="50" s="1"/>
  <c r="AF665" i="50"/>
  <c r="AJ664" i="50"/>
  <c r="AK664" i="50" s="1"/>
  <c r="AH664" i="50"/>
  <c r="AF664" i="50"/>
  <c r="AJ663" i="50"/>
  <c r="AH663" i="50"/>
  <c r="AF663" i="50"/>
  <c r="W663" i="50"/>
  <c r="U663" i="50"/>
  <c r="S663" i="50"/>
  <c r="M663" i="50"/>
  <c r="AJ662" i="50"/>
  <c r="AH662" i="50"/>
  <c r="AF662" i="50"/>
  <c r="AJ661" i="50"/>
  <c r="AH661" i="50"/>
  <c r="AF661" i="50"/>
  <c r="AM662" i="50" s="1"/>
  <c r="AJ660" i="50"/>
  <c r="AH660" i="50"/>
  <c r="AK660" i="50" s="1"/>
  <c r="AF660" i="50"/>
  <c r="AJ659" i="50"/>
  <c r="AH659" i="50"/>
  <c r="AK659" i="50" s="1"/>
  <c r="AF659" i="50"/>
  <c r="AJ658" i="50"/>
  <c r="AH658" i="50"/>
  <c r="AF658" i="50"/>
  <c r="AJ657" i="50"/>
  <c r="AH657" i="50"/>
  <c r="AF657" i="50"/>
  <c r="W657" i="50"/>
  <c r="U657" i="50"/>
  <c r="S657" i="50"/>
  <c r="AR657" i="50" s="1"/>
  <c r="M657" i="50"/>
  <c r="AJ656" i="50"/>
  <c r="AH656" i="50"/>
  <c r="AF656" i="50"/>
  <c r="AJ655" i="50"/>
  <c r="AH655" i="50"/>
  <c r="AF655" i="50"/>
  <c r="AM656" i="50" s="1"/>
  <c r="AJ654" i="50"/>
  <c r="AH654" i="50"/>
  <c r="AK654" i="50" s="1"/>
  <c r="AF654" i="50"/>
  <c r="AJ653" i="50"/>
  <c r="AH653" i="50"/>
  <c r="AK653" i="50" s="1"/>
  <c r="AF653" i="50"/>
  <c r="AJ652" i="50"/>
  <c r="AH652" i="50"/>
  <c r="AF652" i="50"/>
  <c r="AJ651" i="50"/>
  <c r="AH651" i="50"/>
  <c r="AK651" i="50" s="1"/>
  <c r="AF651" i="50"/>
  <c r="W651" i="50"/>
  <c r="U651" i="50"/>
  <c r="S651" i="50"/>
  <c r="AR651" i="50" s="1"/>
  <c r="M651" i="50"/>
  <c r="AJ650" i="50"/>
  <c r="AH650" i="50"/>
  <c r="AF650" i="50"/>
  <c r="AJ649" i="50"/>
  <c r="AH649" i="50"/>
  <c r="AF649" i="50"/>
  <c r="AJ648" i="50"/>
  <c r="AH648" i="50"/>
  <c r="AF648" i="50"/>
  <c r="AJ647" i="50"/>
  <c r="AH647" i="50"/>
  <c r="AF647" i="50"/>
  <c r="AJ646" i="50"/>
  <c r="AH646" i="50"/>
  <c r="AK646" i="50" s="1"/>
  <c r="AF646" i="50"/>
  <c r="AJ645" i="50"/>
  <c r="AH645" i="50"/>
  <c r="AF645" i="50"/>
  <c r="W645" i="50"/>
  <c r="U645" i="50"/>
  <c r="S645" i="50"/>
  <c r="AR645" i="50" s="1"/>
  <c r="M645" i="50"/>
  <c r="AJ644" i="50"/>
  <c r="AH644" i="50"/>
  <c r="AK644" i="50" s="1"/>
  <c r="AF644" i="50"/>
  <c r="AJ643" i="50"/>
  <c r="AH643" i="50"/>
  <c r="AF643" i="50"/>
  <c r="AJ642" i="50"/>
  <c r="AK642" i="50" s="1"/>
  <c r="AH642" i="50"/>
  <c r="AF642" i="50"/>
  <c r="AJ641" i="50"/>
  <c r="AH641" i="50"/>
  <c r="AK641" i="50" s="1"/>
  <c r="AF641" i="50"/>
  <c r="AJ640" i="50"/>
  <c r="AH640" i="50"/>
  <c r="AF640" i="50"/>
  <c r="AJ639" i="50"/>
  <c r="AH639" i="50"/>
  <c r="AF639" i="50"/>
  <c r="W639" i="50"/>
  <c r="U639" i="50"/>
  <c r="S639" i="50"/>
  <c r="AR639" i="50" s="1"/>
  <c r="M639" i="50"/>
  <c r="AJ638" i="50"/>
  <c r="AH638" i="50"/>
  <c r="AK638" i="50" s="1"/>
  <c r="AF638" i="50"/>
  <c r="AL637" i="50"/>
  <c r="AJ637" i="50"/>
  <c r="AH637" i="50"/>
  <c r="AF637" i="50"/>
  <c r="AM638" i="50" s="1"/>
  <c r="AJ636" i="50"/>
  <c r="AH636" i="50"/>
  <c r="AF636" i="50"/>
  <c r="AJ635" i="50"/>
  <c r="AH635" i="50"/>
  <c r="AF635" i="50"/>
  <c r="AJ634" i="50"/>
  <c r="AH634" i="50"/>
  <c r="AF634" i="50"/>
  <c r="AJ633" i="50"/>
  <c r="AH633" i="50"/>
  <c r="AF633" i="50"/>
  <c r="W633" i="50"/>
  <c r="U633" i="50"/>
  <c r="S633" i="50"/>
  <c r="AR633" i="50" s="1"/>
  <c r="M633" i="50"/>
  <c r="AJ632" i="50"/>
  <c r="AH632" i="50"/>
  <c r="AK632" i="50" s="1"/>
  <c r="AF632" i="50"/>
  <c r="AJ631" i="50"/>
  <c r="AH631" i="50"/>
  <c r="AK631" i="50" s="1"/>
  <c r="AF631" i="50"/>
  <c r="AJ630" i="50"/>
  <c r="AH630" i="50"/>
  <c r="AF630" i="50"/>
  <c r="AJ629" i="50"/>
  <c r="AK629" i="50" s="1"/>
  <c r="AH629" i="50"/>
  <c r="AF629" i="50"/>
  <c r="AJ628" i="50"/>
  <c r="AH628" i="50"/>
  <c r="AF628" i="50"/>
  <c r="AJ627" i="50"/>
  <c r="AH627" i="50"/>
  <c r="AK627" i="50" s="1"/>
  <c r="AF627" i="50"/>
  <c r="W627" i="50"/>
  <c r="U627" i="50"/>
  <c r="S627" i="50"/>
  <c r="AR627" i="50" s="1"/>
  <c r="M627" i="50"/>
  <c r="AJ626" i="50"/>
  <c r="AH626" i="50"/>
  <c r="AF626" i="50"/>
  <c r="AJ625" i="50"/>
  <c r="AH625" i="50"/>
  <c r="AF625" i="50"/>
  <c r="AJ624" i="50"/>
  <c r="AH624" i="50"/>
  <c r="AF624" i="50"/>
  <c r="AM625" i="50" s="1"/>
  <c r="AJ623" i="50"/>
  <c r="AH623" i="50"/>
  <c r="AF623" i="50"/>
  <c r="AJ622" i="50"/>
  <c r="AK622" i="50" s="1"/>
  <c r="AH622" i="50"/>
  <c r="AF622" i="50"/>
  <c r="AJ621" i="50"/>
  <c r="AH621" i="50"/>
  <c r="AF621" i="50"/>
  <c r="W621" i="50"/>
  <c r="Y621" i="50" s="1"/>
  <c r="U621" i="50"/>
  <c r="S621" i="50"/>
  <c r="AR621" i="50" s="1"/>
  <c r="M621" i="50"/>
  <c r="AJ620" i="50"/>
  <c r="AH620" i="50"/>
  <c r="AF620" i="50"/>
  <c r="AJ619" i="50"/>
  <c r="AH619" i="50"/>
  <c r="AF619" i="50"/>
  <c r="AM620" i="50" s="1"/>
  <c r="AJ618" i="50"/>
  <c r="AH618" i="50"/>
  <c r="AF618" i="50"/>
  <c r="AJ617" i="50"/>
  <c r="AH617" i="50"/>
  <c r="AF617" i="50"/>
  <c r="AJ616" i="50"/>
  <c r="AH616" i="50"/>
  <c r="AK616" i="50" s="1"/>
  <c r="AF616" i="50"/>
  <c r="AJ615" i="50"/>
  <c r="AH615" i="50"/>
  <c r="AK615" i="50" s="1"/>
  <c r="AF615" i="50"/>
  <c r="W615" i="50"/>
  <c r="U615" i="50"/>
  <c r="S615" i="50"/>
  <c r="M615" i="50"/>
  <c r="AJ614" i="50"/>
  <c r="AH614" i="50"/>
  <c r="AF614" i="50"/>
  <c r="AJ613" i="50"/>
  <c r="AH613" i="50"/>
  <c r="AF613" i="50"/>
  <c r="AM614" i="50" s="1"/>
  <c r="AJ612" i="50"/>
  <c r="AH612" i="50"/>
  <c r="AF612" i="50"/>
  <c r="AJ611" i="50"/>
  <c r="AH611" i="50"/>
  <c r="AF611" i="50"/>
  <c r="AJ610" i="50"/>
  <c r="AH610" i="50"/>
  <c r="AF610" i="50"/>
  <c r="AJ609" i="50"/>
  <c r="AH609" i="50"/>
  <c r="AF609" i="50"/>
  <c r="W609" i="50"/>
  <c r="U609" i="50"/>
  <c r="S609" i="50"/>
  <c r="AR609" i="50" s="1"/>
  <c r="M609" i="50"/>
  <c r="AJ608" i="50"/>
  <c r="AH608" i="50"/>
  <c r="AF608" i="50"/>
  <c r="AJ607" i="50"/>
  <c r="AH607" i="50"/>
  <c r="AF607" i="50"/>
  <c r="AJ606" i="50"/>
  <c r="AH606" i="50"/>
  <c r="AF606" i="50"/>
  <c r="AJ605" i="50"/>
  <c r="AH605" i="50"/>
  <c r="AF605" i="50"/>
  <c r="AJ604" i="50"/>
  <c r="AH604" i="50"/>
  <c r="AF604" i="50"/>
  <c r="AJ603" i="50"/>
  <c r="AH603" i="50"/>
  <c r="AK603" i="50" s="1"/>
  <c r="AF603" i="50"/>
  <c r="W603" i="50"/>
  <c r="U603" i="50"/>
  <c r="S603" i="50"/>
  <c r="AR603" i="50" s="1"/>
  <c r="M603" i="50"/>
  <c r="AJ602" i="50"/>
  <c r="AH602" i="50"/>
  <c r="AK602" i="50" s="1"/>
  <c r="AF602" i="50"/>
  <c r="AJ601" i="50"/>
  <c r="AH601" i="50"/>
  <c r="AK601" i="50" s="1"/>
  <c r="AF601" i="50"/>
  <c r="AJ600" i="50"/>
  <c r="AK600" i="50" s="1"/>
  <c r="AH600" i="50"/>
  <c r="AF600" i="50"/>
  <c r="AJ599" i="50"/>
  <c r="AH599" i="50"/>
  <c r="AK599" i="50" s="1"/>
  <c r="AF599" i="50"/>
  <c r="AJ598" i="50"/>
  <c r="AK598" i="50" s="1"/>
  <c r="AH598" i="50"/>
  <c r="AF598" i="50"/>
  <c r="AJ597" i="50"/>
  <c r="AH597" i="50"/>
  <c r="AK597" i="50" s="1"/>
  <c r="AF597" i="50"/>
  <c r="W597" i="50"/>
  <c r="U597" i="50"/>
  <c r="S597" i="50"/>
  <c r="AR597" i="50" s="1"/>
  <c r="M597" i="50"/>
  <c r="AJ596" i="50"/>
  <c r="AH596" i="50"/>
  <c r="AK596" i="50" s="1"/>
  <c r="AF596" i="50"/>
  <c r="AJ594" i="50"/>
  <c r="AH594" i="50"/>
  <c r="AF594" i="50"/>
  <c r="AJ593" i="50"/>
  <c r="AH593" i="50"/>
  <c r="AF593" i="50"/>
  <c r="AJ592" i="50"/>
  <c r="AH592" i="50"/>
  <c r="AK592" i="50" s="1"/>
  <c r="AF592" i="50"/>
  <c r="AJ591" i="50"/>
  <c r="AH591" i="50"/>
  <c r="AF591" i="50"/>
  <c r="W591" i="50"/>
  <c r="U591" i="50"/>
  <c r="S591" i="50"/>
  <c r="AR591" i="50" s="1"/>
  <c r="M591" i="50"/>
  <c r="AJ590" i="50"/>
  <c r="AH590" i="50"/>
  <c r="AK590" i="50" s="1"/>
  <c r="AF590" i="50"/>
  <c r="AJ589" i="50"/>
  <c r="AK589" i="50" s="1"/>
  <c r="AH589" i="50"/>
  <c r="AF589" i="50"/>
  <c r="AJ588" i="50"/>
  <c r="AH588" i="50"/>
  <c r="AK588" i="50" s="1"/>
  <c r="AF588" i="50"/>
  <c r="AJ587" i="50"/>
  <c r="AH587" i="50"/>
  <c r="AF587" i="50"/>
  <c r="AJ586" i="50"/>
  <c r="AH586" i="50"/>
  <c r="AF586" i="50"/>
  <c r="AJ585" i="50"/>
  <c r="AH585" i="50"/>
  <c r="AF585" i="50"/>
  <c r="W585" i="50"/>
  <c r="U585" i="50"/>
  <c r="S585" i="50"/>
  <c r="AR585" i="50" s="1"/>
  <c r="M585" i="50"/>
  <c r="AJ584" i="50"/>
  <c r="AH584" i="50"/>
  <c r="AF584" i="50"/>
  <c r="AJ583" i="50"/>
  <c r="AH583" i="50"/>
  <c r="AF583" i="50"/>
  <c r="AJ582" i="50"/>
  <c r="AH582" i="50"/>
  <c r="AK582" i="50" s="1"/>
  <c r="AF582" i="50"/>
  <c r="AJ581" i="50"/>
  <c r="AH581" i="50"/>
  <c r="AK581" i="50" s="1"/>
  <c r="AF581" i="50"/>
  <c r="AM582" i="50" s="1"/>
  <c r="AJ580" i="50"/>
  <c r="AH580" i="50"/>
  <c r="AF580" i="50"/>
  <c r="AJ579" i="50"/>
  <c r="AH579" i="50"/>
  <c r="AF579" i="50"/>
  <c r="W579" i="50"/>
  <c r="U579" i="50"/>
  <c r="Y579" i="50" s="1"/>
  <c r="S579" i="50"/>
  <c r="AR579" i="50" s="1"/>
  <c r="M579" i="50"/>
  <c r="AJ578" i="50"/>
  <c r="AH578" i="50"/>
  <c r="AF578" i="50"/>
  <c r="AM578" i="50" s="1"/>
  <c r="AJ577" i="50"/>
  <c r="AH577" i="50"/>
  <c r="AF577" i="50"/>
  <c r="AJ576" i="50"/>
  <c r="AH576" i="50"/>
  <c r="AK576" i="50" s="1"/>
  <c r="AF576" i="50"/>
  <c r="AJ575" i="50"/>
  <c r="AH575" i="50"/>
  <c r="AF575" i="50"/>
  <c r="AJ574" i="50"/>
  <c r="AH574" i="50"/>
  <c r="AF574" i="50"/>
  <c r="AJ573" i="50"/>
  <c r="AK573" i="50" s="1"/>
  <c r="AH573" i="50"/>
  <c r="AF573" i="50"/>
  <c r="W573" i="50"/>
  <c r="U573" i="50"/>
  <c r="Y573" i="50" s="1"/>
  <c r="S573" i="50"/>
  <c r="AR573" i="50" s="1"/>
  <c r="M573" i="50"/>
  <c r="AJ572" i="50"/>
  <c r="AH572" i="50"/>
  <c r="AF572" i="50"/>
  <c r="AJ571" i="50"/>
  <c r="AH571" i="50"/>
  <c r="AK571" i="50" s="1"/>
  <c r="AF571" i="50"/>
  <c r="AJ570" i="50"/>
  <c r="AH570" i="50"/>
  <c r="AF570" i="50"/>
  <c r="AJ569" i="50"/>
  <c r="AH569" i="50"/>
  <c r="AK569" i="50" s="1"/>
  <c r="AF569" i="50"/>
  <c r="AM570" i="50" s="1"/>
  <c r="AK568" i="50"/>
  <c r="AJ568" i="50"/>
  <c r="AH568" i="50"/>
  <c r="AF568" i="50"/>
  <c r="AJ567" i="50"/>
  <c r="AH567" i="50"/>
  <c r="AF567" i="50"/>
  <c r="W567" i="50"/>
  <c r="U567" i="50"/>
  <c r="S567" i="50"/>
  <c r="AR567" i="50" s="1"/>
  <c r="M567" i="50"/>
  <c r="AJ566" i="50"/>
  <c r="AH566" i="50"/>
  <c r="AF566" i="50"/>
  <c r="AM565" i="50"/>
  <c r="AJ565" i="50"/>
  <c r="AH565" i="50"/>
  <c r="AF565" i="50"/>
  <c r="AJ564" i="50"/>
  <c r="AH564" i="50"/>
  <c r="AK564" i="50" s="1"/>
  <c r="AF564" i="50"/>
  <c r="AJ563" i="50"/>
  <c r="AH563" i="50"/>
  <c r="AF563" i="50"/>
  <c r="AM564" i="50" s="1"/>
  <c r="AJ562" i="50"/>
  <c r="AH562" i="50"/>
  <c r="AF562" i="50"/>
  <c r="AJ561" i="50"/>
  <c r="AH561" i="50"/>
  <c r="AF561" i="50"/>
  <c r="W561" i="50"/>
  <c r="U561" i="50"/>
  <c r="Y561" i="50" s="1"/>
  <c r="S561" i="50"/>
  <c r="AR561" i="50" s="1"/>
  <c r="M561" i="50"/>
  <c r="AK560" i="50"/>
  <c r="AJ559" i="50"/>
  <c r="AH559" i="50"/>
  <c r="AK559" i="50" s="1"/>
  <c r="AF559" i="50"/>
  <c r="AL560" i="50" s="1"/>
  <c r="AJ558" i="50"/>
  <c r="AH558" i="50"/>
  <c r="AF558" i="50"/>
  <c r="AJ557" i="50"/>
  <c r="AH557" i="50"/>
  <c r="AK557" i="50" s="1"/>
  <c r="AF557" i="50"/>
  <c r="AJ556" i="50"/>
  <c r="AH556" i="50"/>
  <c r="AF556" i="50"/>
  <c r="AJ555" i="50"/>
  <c r="AH555" i="50"/>
  <c r="AF555" i="50"/>
  <c r="W555" i="50"/>
  <c r="U555" i="50"/>
  <c r="S555" i="50"/>
  <c r="AR555" i="50" s="1"/>
  <c r="M555" i="50"/>
  <c r="AJ554" i="50"/>
  <c r="AH554" i="50"/>
  <c r="AK554" i="50" s="1"/>
  <c r="AF554" i="50"/>
  <c r="AJ553" i="50"/>
  <c r="AH553" i="50"/>
  <c r="AF553" i="50"/>
  <c r="AM553" i="50" s="1"/>
  <c r="AJ552" i="50"/>
  <c r="AH552" i="50"/>
  <c r="AF552" i="50"/>
  <c r="AJ551" i="50"/>
  <c r="AH551" i="50"/>
  <c r="AF551" i="50"/>
  <c r="AJ550" i="50"/>
  <c r="AH550" i="50"/>
  <c r="AF550" i="50"/>
  <c r="AJ549" i="50"/>
  <c r="AH549" i="50"/>
  <c r="AF549" i="50"/>
  <c r="W549" i="50"/>
  <c r="U549" i="50"/>
  <c r="Y549" i="50" s="1"/>
  <c r="S549" i="50"/>
  <c r="AR549" i="50" s="1"/>
  <c r="M549" i="50"/>
  <c r="AJ548" i="50"/>
  <c r="AH548" i="50"/>
  <c r="AK548" i="50" s="1"/>
  <c r="AF548" i="50"/>
  <c r="AJ547" i="50"/>
  <c r="AH547" i="50"/>
  <c r="AF547" i="50"/>
  <c r="AJ546" i="50"/>
  <c r="AH546" i="50"/>
  <c r="AF546" i="50"/>
  <c r="AJ545" i="50"/>
  <c r="AH545" i="50"/>
  <c r="AF545" i="50"/>
  <c r="AJ544" i="50"/>
  <c r="AK544" i="50" s="1"/>
  <c r="AH544" i="50"/>
  <c r="AF544" i="50"/>
  <c r="AJ543" i="50"/>
  <c r="AH543" i="50"/>
  <c r="AK543" i="50" s="1"/>
  <c r="AF543" i="50"/>
  <c r="W543" i="50"/>
  <c r="U543" i="50"/>
  <c r="S543" i="50"/>
  <c r="M543" i="50"/>
  <c r="AJ542" i="50"/>
  <c r="AH542" i="50"/>
  <c r="AF542" i="50"/>
  <c r="AJ539" i="50"/>
  <c r="AH539" i="50"/>
  <c r="AF539" i="50"/>
  <c r="AJ538" i="50"/>
  <c r="AH538" i="50"/>
  <c r="AK538" i="50" s="1"/>
  <c r="AF538" i="50"/>
  <c r="AJ537" i="50"/>
  <c r="AH537" i="50"/>
  <c r="AK537" i="50" s="1"/>
  <c r="AF537" i="50"/>
  <c r="W537" i="50"/>
  <c r="U537" i="50"/>
  <c r="S537" i="50"/>
  <c r="AR537" i="50" s="1"/>
  <c r="M537" i="50"/>
  <c r="AJ536" i="50"/>
  <c r="AH536" i="50"/>
  <c r="AF536" i="50"/>
  <c r="AJ535" i="50"/>
  <c r="AH535" i="50"/>
  <c r="AF535" i="50"/>
  <c r="AJ534" i="50"/>
  <c r="AH534" i="50"/>
  <c r="AK534" i="50" s="1"/>
  <c r="AF534" i="50"/>
  <c r="AK533" i="50"/>
  <c r="AJ533" i="50"/>
  <c r="AH533" i="50"/>
  <c r="AF533" i="50"/>
  <c r="AJ532" i="50"/>
  <c r="AH532" i="50"/>
  <c r="AK532" i="50" s="1"/>
  <c r="AF532" i="50"/>
  <c r="AJ531" i="50"/>
  <c r="AH531" i="50"/>
  <c r="AK531" i="50" s="1"/>
  <c r="AF531" i="50"/>
  <c r="W531" i="50"/>
  <c r="U531" i="50"/>
  <c r="S531" i="50"/>
  <c r="AR531" i="50" s="1"/>
  <c r="M531" i="50"/>
  <c r="AJ530" i="50"/>
  <c r="AH530" i="50"/>
  <c r="AF530" i="50"/>
  <c r="AJ529" i="50"/>
  <c r="AH529" i="50"/>
  <c r="AF529" i="50"/>
  <c r="AJ528" i="50"/>
  <c r="AK528" i="50" s="1"/>
  <c r="AH528" i="50"/>
  <c r="AF528" i="50"/>
  <c r="AJ527" i="50"/>
  <c r="AH527" i="50"/>
  <c r="AK527" i="50" s="1"/>
  <c r="AF527" i="50"/>
  <c r="AJ526" i="50"/>
  <c r="AH526" i="50"/>
  <c r="AF526" i="50"/>
  <c r="AJ525" i="50"/>
  <c r="AH525" i="50"/>
  <c r="AF525" i="50"/>
  <c r="W525" i="50"/>
  <c r="Y525" i="50" s="1"/>
  <c r="X525" i="50" s="1"/>
  <c r="Z525" i="50" s="1"/>
  <c r="AA525" i="50" s="1"/>
  <c r="AX525" i="50" s="1"/>
  <c r="U525" i="50"/>
  <c r="S525" i="50"/>
  <c r="AR525" i="50" s="1"/>
  <c r="M525" i="50"/>
  <c r="AJ524" i="50"/>
  <c r="AH524" i="50"/>
  <c r="AK524" i="50" s="1"/>
  <c r="AF524" i="50"/>
  <c r="AJ523" i="50"/>
  <c r="AH523" i="50"/>
  <c r="AK523" i="50" s="1"/>
  <c r="AF523" i="50"/>
  <c r="AJ522" i="50"/>
  <c r="AH522" i="50"/>
  <c r="AF522" i="50"/>
  <c r="AJ521" i="50"/>
  <c r="AH521" i="50"/>
  <c r="AK521" i="50" s="1"/>
  <c r="AF521" i="50"/>
  <c r="AJ520" i="50"/>
  <c r="AH520" i="50"/>
  <c r="AK520" i="50" s="1"/>
  <c r="AF520" i="50"/>
  <c r="AJ519" i="50"/>
  <c r="AH519" i="50"/>
  <c r="AF519" i="50"/>
  <c r="W519" i="50"/>
  <c r="U519" i="50"/>
  <c r="S519" i="50"/>
  <c r="AR519" i="50" s="1"/>
  <c r="M519" i="50"/>
  <c r="AJ518" i="50"/>
  <c r="AH518" i="50"/>
  <c r="AF518" i="50"/>
  <c r="AJ517" i="50"/>
  <c r="AH517" i="50"/>
  <c r="AF517" i="50"/>
  <c r="AJ516" i="50"/>
  <c r="AH516" i="50"/>
  <c r="AF516" i="50"/>
  <c r="AJ515" i="50"/>
  <c r="AH515" i="50"/>
  <c r="AF515" i="50"/>
  <c r="AL516" i="50" s="1"/>
  <c r="AJ514" i="50"/>
  <c r="AH514" i="50"/>
  <c r="AF514" i="50"/>
  <c r="AJ513" i="50"/>
  <c r="AH513" i="50"/>
  <c r="AF513" i="50"/>
  <c r="W513" i="50"/>
  <c r="U513" i="50"/>
  <c r="Y513" i="50" s="1"/>
  <c r="X513" i="50" s="1"/>
  <c r="Z513" i="50" s="1"/>
  <c r="AA513" i="50" s="1"/>
  <c r="AX513" i="50" s="1"/>
  <c r="S513" i="50"/>
  <c r="AR513" i="50" s="1"/>
  <c r="M513" i="50"/>
  <c r="AJ512" i="50"/>
  <c r="AH512" i="50"/>
  <c r="AF512" i="50"/>
  <c r="AK511" i="50"/>
  <c r="AJ511" i="50"/>
  <c r="AH511" i="50"/>
  <c r="AF511" i="50"/>
  <c r="AJ510" i="50"/>
  <c r="AH510" i="50"/>
  <c r="AF510" i="50"/>
  <c r="AJ509" i="50"/>
  <c r="AK509" i="50" s="1"/>
  <c r="AH509" i="50"/>
  <c r="AF509" i="50"/>
  <c r="AJ508" i="50"/>
  <c r="AH508" i="50"/>
  <c r="AF508" i="50"/>
  <c r="AK507" i="50"/>
  <c r="AJ507" i="50"/>
  <c r="AH507" i="50"/>
  <c r="AF507" i="50"/>
  <c r="W507" i="50"/>
  <c r="U507" i="50"/>
  <c r="S507" i="50"/>
  <c r="AR507" i="50" s="1"/>
  <c r="M507" i="50"/>
  <c r="AJ506" i="50"/>
  <c r="AH506" i="50"/>
  <c r="AF506" i="50"/>
  <c r="AJ505" i="50"/>
  <c r="AH505" i="50"/>
  <c r="AK505" i="50" s="1"/>
  <c r="AF505" i="50"/>
  <c r="AL506" i="50" s="1"/>
  <c r="AJ504" i="50"/>
  <c r="AH504" i="50"/>
  <c r="AF504" i="50"/>
  <c r="AJ503" i="50"/>
  <c r="AH503" i="50"/>
  <c r="AF503" i="50"/>
  <c r="AJ502" i="50"/>
  <c r="AK502" i="50" s="1"/>
  <c r="AH502" i="50"/>
  <c r="AF502" i="50"/>
  <c r="AJ501" i="50"/>
  <c r="AH501" i="50"/>
  <c r="AK501" i="50" s="1"/>
  <c r="AF501" i="50"/>
  <c r="W501" i="50"/>
  <c r="U501" i="50"/>
  <c r="S501" i="50"/>
  <c r="AR501" i="50" s="1"/>
  <c r="M501" i="50"/>
  <c r="AJ500" i="50"/>
  <c r="AH500" i="50"/>
  <c r="AF500" i="50"/>
  <c r="AJ499" i="50"/>
  <c r="AH499" i="50"/>
  <c r="AF499" i="50"/>
  <c r="AJ498" i="50"/>
  <c r="AH498" i="50"/>
  <c r="AF498" i="50"/>
  <c r="AM499" i="50" s="1"/>
  <c r="AJ497" i="50"/>
  <c r="AH497" i="50"/>
  <c r="AK497" i="50" s="1"/>
  <c r="AF497" i="50"/>
  <c r="AJ496" i="50"/>
  <c r="AH496" i="50"/>
  <c r="AF496" i="50"/>
  <c r="AL497" i="50" s="1"/>
  <c r="AJ495" i="50"/>
  <c r="AH495" i="50"/>
  <c r="AK495" i="50" s="1"/>
  <c r="AF495" i="50"/>
  <c r="W495" i="50"/>
  <c r="U495" i="50"/>
  <c r="Y495" i="50" s="1"/>
  <c r="S495" i="50"/>
  <c r="AR495" i="50" s="1"/>
  <c r="M495" i="50"/>
  <c r="AL494" i="50"/>
  <c r="AJ494" i="50"/>
  <c r="AH494" i="50"/>
  <c r="AF494" i="50"/>
  <c r="AJ493" i="50"/>
  <c r="AH493" i="50"/>
  <c r="AF493" i="50"/>
  <c r="AJ492" i="50"/>
  <c r="AH492" i="50"/>
  <c r="AF492" i="50"/>
  <c r="AJ491" i="50"/>
  <c r="AH491" i="50"/>
  <c r="AF491" i="50"/>
  <c r="AJ490" i="50"/>
  <c r="AH490" i="50"/>
  <c r="AF490" i="50"/>
  <c r="AJ489" i="50"/>
  <c r="AK489" i="50" s="1"/>
  <c r="AH489" i="50"/>
  <c r="AF489" i="50"/>
  <c r="W489" i="50"/>
  <c r="U489" i="50"/>
  <c r="S489" i="50"/>
  <c r="AR489" i="50" s="1"/>
  <c r="M489" i="50"/>
  <c r="AJ488" i="50"/>
  <c r="AH488" i="50"/>
  <c r="AF488" i="50"/>
  <c r="AJ487" i="50"/>
  <c r="AH487" i="50"/>
  <c r="AK487" i="50" s="1"/>
  <c r="AF487" i="50"/>
  <c r="AJ486" i="50"/>
  <c r="AH486" i="50"/>
  <c r="AF486" i="50"/>
  <c r="AJ485" i="50"/>
  <c r="AH485" i="50"/>
  <c r="AK485" i="50" s="1"/>
  <c r="AF485" i="50"/>
  <c r="AJ484" i="50"/>
  <c r="AH484" i="50"/>
  <c r="AF484" i="50"/>
  <c r="AJ483" i="50"/>
  <c r="AH483" i="50"/>
  <c r="AF483" i="50"/>
  <c r="W483" i="50"/>
  <c r="U483" i="50"/>
  <c r="S483" i="50"/>
  <c r="AR483" i="50" s="1"/>
  <c r="M483" i="50"/>
  <c r="AJ482" i="50"/>
  <c r="AH482" i="50"/>
  <c r="AF482" i="50"/>
  <c r="AJ481" i="50"/>
  <c r="AK481" i="50" s="1"/>
  <c r="AH481" i="50"/>
  <c r="AF481" i="50"/>
  <c r="AL481" i="50" s="1"/>
  <c r="AJ480" i="50"/>
  <c r="AH480" i="50"/>
  <c r="AK480" i="50" s="1"/>
  <c r="AF480" i="50"/>
  <c r="AJ479" i="50"/>
  <c r="AH479" i="50"/>
  <c r="AF479" i="50"/>
  <c r="AL480" i="50" s="1"/>
  <c r="AJ478" i="50"/>
  <c r="AH478" i="50"/>
  <c r="AF478" i="50"/>
  <c r="AR477" i="50"/>
  <c r="AJ477" i="50"/>
  <c r="AH477" i="50"/>
  <c r="AK477" i="50" s="1"/>
  <c r="AF477" i="50"/>
  <c r="W477" i="50"/>
  <c r="U477" i="50"/>
  <c r="Y477" i="50" s="1"/>
  <c r="AU477" i="50" s="1"/>
  <c r="S477" i="50"/>
  <c r="M477" i="50"/>
  <c r="AJ476" i="50"/>
  <c r="AH476" i="50"/>
  <c r="AK476" i="50" s="1"/>
  <c r="AF476" i="50"/>
  <c r="AJ475" i="50"/>
  <c r="AH475" i="50"/>
  <c r="AK475" i="50" s="1"/>
  <c r="AF475" i="50"/>
  <c r="AM476" i="50" s="1"/>
  <c r="AJ474" i="50"/>
  <c r="AH474" i="50"/>
  <c r="AK474" i="50" s="1"/>
  <c r="AF474" i="50"/>
  <c r="AJ473" i="50"/>
  <c r="AH473" i="50"/>
  <c r="AF473" i="50"/>
  <c r="AJ472" i="50"/>
  <c r="AH472" i="50"/>
  <c r="AK472" i="50" s="1"/>
  <c r="AF472" i="50"/>
  <c r="AJ471" i="50"/>
  <c r="AH471" i="50"/>
  <c r="AK471" i="50" s="1"/>
  <c r="AF471" i="50"/>
  <c r="W471" i="50"/>
  <c r="U471" i="50"/>
  <c r="Y471" i="50" s="1"/>
  <c r="AM471" i="50" s="1"/>
  <c r="S471" i="50"/>
  <c r="AR471" i="50" s="1"/>
  <c r="M471" i="50"/>
  <c r="AJ470" i="50"/>
  <c r="AH470" i="50"/>
  <c r="AF470" i="50"/>
  <c r="AJ469" i="50"/>
  <c r="AH469" i="50"/>
  <c r="AF469" i="50"/>
  <c r="AK468" i="50"/>
  <c r="AJ468" i="50"/>
  <c r="AH468" i="50"/>
  <c r="AF468" i="50"/>
  <c r="AJ467" i="50"/>
  <c r="AH467" i="50"/>
  <c r="AF467" i="50"/>
  <c r="AJ466" i="50"/>
  <c r="AH466" i="50"/>
  <c r="AF466" i="50"/>
  <c r="AJ465" i="50"/>
  <c r="AH465" i="50"/>
  <c r="AK465" i="50" s="1"/>
  <c r="AF465" i="50"/>
  <c r="W465" i="50"/>
  <c r="U465" i="50"/>
  <c r="S465" i="50"/>
  <c r="AR465" i="50" s="1"/>
  <c r="M465" i="50"/>
  <c r="AJ464" i="50"/>
  <c r="AH464" i="50"/>
  <c r="AK464" i="50" s="1"/>
  <c r="AF464" i="50"/>
  <c r="AJ463" i="50"/>
  <c r="AH463" i="50"/>
  <c r="AF463" i="50"/>
  <c r="AM464" i="50" s="1"/>
  <c r="AJ462" i="50"/>
  <c r="AH462" i="50"/>
  <c r="AK462" i="50" s="1"/>
  <c r="AF462" i="50"/>
  <c r="AJ461" i="50"/>
  <c r="AH461" i="50"/>
  <c r="AK461" i="50" s="1"/>
  <c r="AF461" i="50"/>
  <c r="AJ460" i="50"/>
  <c r="AH460" i="50"/>
  <c r="AF460" i="50"/>
  <c r="AJ459" i="50"/>
  <c r="AK459" i="50" s="1"/>
  <c r="AH459" i="50"/>
  <c r="AF459" i="50"/>
  <c r="W459" i="50"/>
  <c r="U459" i="50"/>
  <c r="Y459" i="50" s="1"/>
  <c r="S459" i="50"/>
  <c r="M459" i="50"/>
  <c r="AJ458" i="50"/>
  <c r="AH458" i="50"/>
  <c r="AF458" i="50"/>
  <c r="AJ457" i="50"/>
  <c r="AH457" i="50"/>
  <c r="AF457" i="50"/>
  <c r="AJ456" i="50"/>
  <c r="AH456" i="50"/>
  <c r="AK456" i="50" s="1"/>
  <c r="AF456" i="50"/>
  <c r="AJ455" i="50"/>
  <c r="AH455" i="50"/>
  <c r="AK455" i="50" s="1"/>
  <c r="AF455" i="50"/>
  <c r="AJ454" i="50"/>
  <c r="AK454" i="50" s="1"/>
  <c r="AH454" i="50"/>
  <c r="AF454" i="50"/>
  <c r="AJ453" i="50"/>
  <c r="AH453" i="50"/>
  <c r="AK453" i="50" s="1"/>
  <c r="AF453" i="50"/>
  <c r="W453" i="50"/>
  <c r="U453" i="50"/>
  <c r="S453" i="50"/>
  <c r="AR453" i="50" s="1"/>
  <c r="M453" i="50"/>
  <c r="AJ452" i="50"/>
  <c r="AH452" i="50"/>
  <c r="AK452" i="50" s="1"/>
  <c r="AF452" i="50"/>
  <c r="AJ451" i="50"/>
  <c r="AH451" i="50"/>
  <c r="AF451" i="50"/>
  <c r="AJ450" i="50"/>
  <c r="AH450" i="50"/>
  <c r="AK450" i="50" s="1"/>
  <c r="AF450" i="50"/>
  <c r="AJ449" i="50"/>
  <c r="AH449" i="50"/>
  <c r="AF449" i="50"/>
  <c r="AJ448" i="50"/>
  <c r="AK448" i="50" s="1"/>
  <c r="AH448" i="50"/>
  <c r="AF448" i="50"/>
  <c r="AJ447" i="50"/>
  <c r="AH447" i="50"/>
  <c r="AF447" i="50"/>
  <c r="Y447" i="50"/>
  <c r="W447" i="50"/>
  <c r="U447" i="50"/>
  <c r="S447" i="50"/>
  <c r="AL447" i="50" s="1"/>
  <c r="M447" i="50"/>
  <c r="AJ446" i="50"/>
  <c r="AH446" i="50"/>
  <c r="AK446" i="50" s="1"/>
  <c r="AF446" i="50"/>
  <c r="AL446" i="50" s="1"/>
  <c r="AJ445" i="50"/>
  <c r="AK445" i="50" s="1"/>
  <c r="AH445" i="50"/>
  <c r="AF445" i="50"/>
  <c r="AJ444" i="50"/>
  <c r="AH444" i="50"/>
  <c r="AK444" i="50" s="1"/>
  <c r="AF444" i="50"/>
  <c r="AJ443" i="50"/>
  <c r="AH443" i="50"/>
  <c r="AF443" i="50"/>
  <c r="AM444" i="50" s="1"/>
  <c r="AJ442" i="50"/>
  <c r="AH442" i="50"/>
  <c r="AK442" i="50" s="1"/>
  <c r="AF442" i="50"/>
  <c r="AJ441" i="50"/>
  <c r="AH441" i="50"/>
  <c r="AF441" i="50"/>
  <c r="W441" i="50"/>
  <c r="U441" i="50"/>
  <c r="S441" i="50"/>
  <c r="AR441" i="50" s="1"/>
  <c r="M441" i="50"/>
  <c r="AJ440" i="50"/>
  <c r="AH440" i="50"/>
  <c r="AK440" i="50" s="1"/>
  <c r="AF440" i="50"/>
  <c r="AK439" i="50"/>
  <c r="AJ439" i="50"/>
  <c r="AH439" i="50"/>
  <c r="AF439" i="50"/>
  <c r="AJ438" i="50"/>
  <c r="AH438" i="50"/>
  <c r="AF438" i="50"/>
  <c r="AJ437" i="50"/>
  <c r="AK437" i="50" s="1"/>
  <c r="AH437" i="50"/>
  <c r="AF437" i="50"/>
  <c r="AJ436" i="50"/>
  <c r="AH436" i="50"/>
  <c r="AF436" i="50"/>
  <c r="AR435" i="50"/>
  <c r="AJ435" i="50"/>
  <c r="AK435" i="50" s="1"/>
  <c r="AH435" i="50"/>
  <c r="AF435" i="50"/>
  <c r="W435" i="50"/>
  <c r="U435" i="50"/>
  <c r="S435" i="50"/>
  <c r="M435" i="50"/>
  <c r="AJ434" i="50"/>
  <c r="AK434" i="50" s="1"/>
  <c r="AH434" i="50"/>
  <c r="AF434" i="50"/>
  <c r="AJ433" i="50"/>
  <c r="AK433" i="50" s="1"/>
  <c r="AH433" i="50"/>
  <c r="AF433" i="50"/>
  <c r="AM434" i="50" s="1"/>
  <c r="AJ432" i="50"/>
  <c r="AK432" i="50" s="1"/>
  <c r="AH432" i="50"/>
  <c r="AF432" i="50"/>
  <c r="AJ431" i="50"/>
  <c r="AH431" i="50"/>
  <c r="AF431" i="50"/>
  <c r="AJ430" i="50"/>
  <c r="AK430" i="50" s="1"/>
  <c r="AH430" i="50"/>
  <c r="AF430" i="50"/>
  <c r="AJ429" i="50"/>
  <c r="AH429" i="50"/>
  <c r="AK429" i="50" s="1"/>
  <c r="AF429" i="50"/>
  <c r="W429" i="50"/>
  <c r="U429" i="50"/>
  <c r="S429" i="50"/>
  <c r="AR429" i="50" s="1"/>
  <c r="M429" i="50"/>
  <c r="AJ428" i="50"/>
  <c r="AH428" i="50"/>
  <c r="AK428" i="50" s="1"/>
  <c r="AF428" i="50"/>
  <c r="AJ427" i="50"/>
  <c r="AH427" i="50"/>
  <c r="AF427" i="50"/>
  <c r="AM428" i="50" s="1"/>
  <c r="AK426" i="50"/>
  <c r="AJ426" i="50"/>
  <c r="AH426" i="50"/>
  <c r="AF426" i="50"/>
  <c r="AJ425" i="50"/>
  <c r="AH425" i="50"/>
  <c r="AF425" i="50"/>
  <c r="AJ424" i="50"/>
  <c r="AK424" i="50" s="1"/>
  <c r="AH424" i="50"/>
  <c r="AF424" i="50"/>
  <c r="AJ423" i="50"/>
  <c r="AH423" i="50"/>
  <c r="AF423" i="50"/>
  <c r="W423" i="50"/>
  <c r="U423" i="50"/>
  <c r="S423" i="50"/>
  <c r="AR423" i="50" s="1"/>
  <c r="M423" i="50"/>
  <c r="AJ422" i="50"/>
  <c r="AH422" i="50"/>
  <c r="AF422" i="50"/>
  <c r="AJ421" i="50"/>
  <c r="AK421" i="50" s="1"/>
  <c r="AH421" i="50"/>
  <c r="AF421" i="50"/>
  <c r="AM422" i="50" s="1"/>
  <c r="AJ420" i="50"/>
  <c r="AH420" i="50"/>
  <c r="AK420" i="50" s="1"/>
  <c r="AF420" i="50"/>
  <c r="AJ419" i="50"/>
  <c r="AH419" i="50"/>
  <c r="AF419" i="50"/>
  <c r="AJ418" i="50"/>
  <c r="AH418" i="50"/>
  <c r="AF418" i="50"/>
  <c r="AJ417" i="50"/>
  <c r="AH417" i="50"/>
  <c r="AF417" i="50"/>
  <c r="W417" i="50"/>
  <c r="U417" i="50"/>
  <c r="S417" i="50"/>
  <c r="AR417" i="50" s="1"/>
  <c r="M417" i="50"/>
  <c r="AJ416" i="50"/>
  <c r="AH416" i="50"/>
  <c r="AF416" i="50"/>
  <c r="AJ415" i="50"/>
  <c r="AH415" i="50"/>
  <c r="AF415" i="50"/>
  <c r="AL416" i="50" s="1"/>
  <c r="AJ414" i="50"/>
  <c r="AH414" i="50"/>
  <c r="AF414" i="50"/>
  <c r="AJ413" i="50"/>
  <c r="AH413" i="50"/>
  <c r="AF413" i="50"/>
  <c r="AJ412" i="50"/>
  <c r="AH412" i="50"/>
  <c r="AK412" i="50" s="1"/>
  <c r="AF412" i="50"/>
  <c r="AJ411" i="50"/>
  <c r="AH411" i="50"/>
  <c r="AK411" i="50" s="1"/>
  <c r="AF411" i="50"/>
  <c r="W411" i="50"/>
  <c r="U411" i="50"/>
  <c r="S411" i="50"/>
  <c r="AR411" i="50" s="1"/>
  <c r="M411" i="50"/>
  <c r="AJ410" i="50"/>
  <c r="AH410" i="50"/>
  <c r="AK410" i="50" s="1"/>
  <c r="AF410" i="50"/>
  <c r="AJ409" i="50"/>
  <c r="AH409" i="50"/>
  <c r="AF409" i="50"/>
  <c r="AJ408" i="50"/>
  <c r="AH408" i="50"/>
  <c r="AF408" i="50"/>
  <c r="AJ407" i="50"/>
  <c r="AK407" i="50" s="1"/>
  <c r="AH407" i="50"/>
  <c r="AF407" i="50"/>
  <c r="AJ406" i="50"/>
  <c r="AK406" i="50" s="1"/>
  <c r="AH406" i="50"/>
  <c r="AF406" i="50"/>
  <c r="AJ405" i="50"/>
  <c r="AH405" i="50"/>
  <c r="AF405" i="50"/>
  <c r="W405" i="50"/>
  <c r="U405" i="50"/>
  <c r="S405" i="50"/>
  <c r="AR405" i="50" s="1"/>
  <c r="M405" i="50"/>
  <c r="AJ404" i="50"/>
  <c r="AH404" i="50"/>
  <c r="AK404" i="50" s="1"/>
  <c r="AF404" i="50"/>
  <c r="AM403" i="50"/>
  <c r="AJ403" i="50"/>
  <c r="AH403" i="50"/>
  <c r="AK403" i="50" s="1"/>
  <c r="AF403" i="50"/>
  <c r="AJ402" i="50"/>
  <c r="AH402" i="50"/>
  <c r="AK402" i="50" s="1"/>
  <c r="AF402" i="50"/>
  <c r="AL403" i="50" s="1"/>
  <c r="AJ401" i="50"/>
  <c r="AH401" i="50"/>
  <c r="AF401" i="50"/>
  <c r="AM402" i="50" s="1"/>
  <c r="AJ400" i="50"/>
  <c r="AH400" i="50"/>
  <c r="AF400" i="50"/>
  <c r="AJ399" i="50"/>
  <c r="AH399" i="50"/>
  <c r="AF399" i="50"/>
  <c r="W399" i="50"/>
  <c r="Y399" i="50" s="1"/>
  <c r="U399" i="50"/>
  <c r="S399" i="50"/>
  <c r="M399" i="50"/>
  <c r="AJ398" i="50"/>
  <c r="AH398" i="50"/>
  <c r="AK398" i="50" s="1"/>
  <c r="AF398" i="50"/>
  <c r="AJ397" i="50"/>
  <c r="AH397" i="50"/>
  <c r="AK397" i="50" s="1"/>
  <c r="AF397" i="50"/>
  <c r="AL398" i="50" s="1"/>
  <c r="AJ396" i="50"/>
  <c r="AH396" i="50"/>
  <c r="AF396" i="50"/>
  <c r="AJ395" i="50"/>
  <c r="AH395" i="50"/>
  <c r="AF395" i="50"/>
  <c r="AJ394" i="50"/>
  <c r="AH394" i="50"/>
  <c r="AK394" i="50" s="1"/>
  <c r="AF394" i="50"/>
  <c r="AJ393" i="50"/>
  <c r="AH393" i="50"/>
  <c r="AF393" i="50"/>
  <c r="W393" i="50"/>
  <c r="U393" i="50"/>
  <c r="S393" i="50"/>
  <c r="AR393" i="50" s="1"/>
  <c r="M393" i="50"/>
  <c r="AJ392" i="50"/>
  <c r="AH392" i="50"/>
  <c r="AF392" i="50"/>
  <c r="AJ391" i="50"/>
  <c r="AH391" i="50"/>
  <c r="AK391" i="50" s="1"/>
  <c r="AF391" i="50"/>
  <c r="AJ390" i="50"/>
  <c r="AH390" i="50"/>
  <c r="AK390" i="50" s="1"/>
  <c r="AF390" i="50"/>
  <c r="AM390" i="50" s="1"/>
  <c r="AK389" i="50"/>
  <c r="AJ389" i="50"/>
  <c r="AH389" i="50"/>
  <c r="AF389" i="50"/>
  <c r="AJ388" i="50"/>
  <c r="AH388" i="50"/>
  <c r="AF388" i="50"/>
  <c r="AM389" i="50" s="1"/>
  <c r="AJ387" i="50"/>
  <c r="AK387" i="50" s="1"/>
  <c r="AH387" i="50"/>
  <c r="AF387" i="50"/>
  <c r="W387" i="50"/>
  <c r="U387" i="50"/>
  <c r="S387" i="50"/>
  <c r="AR387" i="50" s="1"/>
  <c r="M387" i="50"/>
  <c r="AJ386" i="50"/>
  <c r="AK386" i="50" s="1"/>
  <c r="AH386" i="50"/>
  <c r="AF386" i="50"/>
  <c r="AJ385" i="50"/>
  <c r="AH385" i="50"/>
  <c r="AK385" i="50" s="1"/>
  <c r="AF385" i="50"/>
  <c r="AJ384" i="50"/>
  <c r="AK384" i="50" s="1"/>
  <c r="AH384" i="50"/>
  <c r="AF384" i="50"/>
  <c r="AM385" i="50" s="1"/>
  <c r="AJ383" i="50"/>
  <c r="AH383" i="50"/>
  <c r="AF383" i="50"/>
  <c r="AJ382" i="50"/>
  <c r="AK382" i="50" s="1"/>
  <c r="AH382" i="50"/>
  <c r="AF382" i="50"/>
  <c r="AM383" i="50" s="1"/>
  <c r="AJ381" i="50"/>
  <c r="AK381" i="50" s="1"/>
  <c r="AH381" i="50"/>
  <c r="AF381" i="50"/>
  <c r="W381" i="50"/>
  <c r="Y381" i="50" s="1"/>
  <c r="U381" i="50"/>
  <c r="S381" i="50"/>
  <c r="AR381" i="50" s="1"/>
  <c r="M381" i="50"/>
  <c r="AJ380" i="50"/>
  <c r="AH380" i="50"/>
  <c r="AK380" i="50" s="1"/>
  <c r="AF380" i="50"/>
  <c r="AJ379" i="50"/>
  <c r="AH379" i="50"/>
  <c r="AF379" i="50"/>
  <c r="AM380" i="50" s="1"/>
  <c r="AJ378" i="50"/>
  <c r="AH378" i="50"/>
  <c r="AK378" i="50" s="1"/>
  <c r="AF378" i="50"/>
  <c r="AM379" i="50" s="1"/>
  <c r="AJ377" i="50"/>
  <c r="AH377" i="50"/>
  <c r="AK377" i="50" s="1"/>
  <c r="AF377" i="50"/>
  <c r="AJ376" i="50"/>
  <c r="AH376" i="50"/>
  <c r="AF376" i="50"/>
  <c r="AJ375" i="50"/>
  <c r="AH375" i="50"/>
  <c r="AK375" i="50" s="1"/>
  <c r="AF375" i="50"/>
  <c r="W375" i="50"/>
  <c r="U375" i="50"/>
  <c r="S375" i="50"/>
  <c r="AR375" i="50" s="1"/>
  <c r="M375" i="50"/>
  <c r="AJ374" i="50"/>
  <c r="AH374" i="50"/>
  <c r="AK374" i="50" s="1"/>
  <c r="AF374" i="50"/>
  <c r="AJ373" i="50"/>
  <c r="AK373" i="50" s="1"/>
  <c r="AH373" i="50"/>
  <c r="AF373" i="50"/>
  <c r="AM374" i="50" s="1"/>
  <c r="AJ372" i="50"/>
  <c r="AH372" i="50"/>
  <c r="AK372" i="50" s="1"/>
  <c r="AF372" i="50"/>
  <c r="AJ371" i="50"/>
  <c r="AH371" i="50"/>
  <c r="AF371" i="50"/>
  <c r="AJ370" i="50"/>
  <c r="AH370" i="50"/>
  <c r="AF370" i="50"/>
  <c r="AJ369" i="50"/>
  <c r="AH369" i="50"/>
  <c r="AF369" i="50"/>
  <c r="W369" i="50"/>
  <c r="U369" i="50"/>
  <c r="Y369" i="50" s="1"/>
  <c r="S369" i="50"/>
  <c r="AR369" i="50" s="1"/>
  <c r="M369" i="50"/>
  <c r="AJ368" i="50"/>
  <c r="AH368" i="50"/>
  <c r="AF368" i="50"/>
  <c r="AJ367" i="50"/>
  <c r="AH367" i="50"/>
  <c r="AK367" i="50" s="1"/>
  <c r="AF367" i="50"/>
  <c r="AJ366" i="50"/>
  <c r="AH366" i="50"/>
  <c r="AF366" i="50"/>
  <c r="AJ365" i="50"/>
  <c r="AH365" i="50"/>
  <c r="AF365" i="50"/>
  <c r="AJ364" i="50"/>
  <c r="AH364" i="50"/>
  <c r="AK364" i="50" s="1"/>
  <c r="AF364" i="50"/>
  <c r="AK363" i="50"/>
  <c r="AL363" i="50" s="1"/>
  <c r="AJ363" i="50"/>
  <c r="AH363" i="50"/>
  <c r="AF363" i="50"/>
  <c r="W363" i="50"/>
  <c r="U363" i="50"/>
  <c r="S363" i="50"/>
  <c r="AR363" i="50" s="1"/>
  <c r="M363" i="50"/>
  <c r="AJ362" i="50"/>
  <c r="AH362" i="50"/>
  <c r="AF362" i="50"/>
  <c r="AJ361" i="50"/>
  <c r="AH361" i="50"/>
  <c r="AF361" i="50"/>
  <c r="AJ360" i="50"/>
  <c r="AH360" i="50"/>
  <c r="AF360" i="50"/>
  <c r="AJ359" i="50"/>
  <c r="AH359" i="50"/>
  <c r="AK359" i="50" s="1"/>
  <c r="AF359" i="50"/>
  <c r="AJ358" i="50"/>
  <c r="AH358" i="50"/>
  <c r="AK358" i="50" s="1"/>
  <c r="AF358" i="50"/>
  <c r="AJ357" i="50"/>
  <c r="AH357" i="50"/>
  <c r="AK357" i="50" s="1"/>
  <c r="AF357" i="50"/>
  <c r="W357" i="50"/>
  <c r="U357" i="50"/>
  <c r="S357" i="50"/>
  <c r="AR357" i="50" s="1"/>
  <c r="M357" i="50"/>
  <c r="AJ356" i="50"/>
  <c r="AH356" i="50"/>
  <c r="AK356" i="50" s="1"/>
  <c r="AF356" i="50"/>
  <c r="AM355" i="50"/>
  <c r="AJ355" i="50"/>
  <c r="AH355" i="50"/>
  <c r="AF355" i="50"/>
  <c r="AJ354" i="50"/>
  <c r="AH354" i="50"/>
  <c r="AF354" i="50"/>
  <c r="AL355" i="50" s="1"/>
  <c r="AJ353" i="50"/>
  <c r="AH353" i="50"/>
  <c r="AF353" i="50"/>
  <c r="AJ352" i="50"/>
  <c r="AH352" i="50"/>
  <c r="AF352" i="50"/>
  <c r="AJ351" i="50"/>
  <c r="AH351" i="50"/>
  <c r="AK351" i="50" s="1"/>
  <c r="AF351" i="50"/>
  <c r="X351" i="50"/>
  <c r="Z351" i="50" s="1"/>
  <c r="AA351" i="50" s="1"/>
  <c r="AX351" i="50" s="1"/>
  <c r="W351" i="50"/>
  <c r="U351" i="50"/>
  <c r="Y351" i="50" s="1"/>
  <c r="S351" i="50"/>
  <c r="M351" i="50"/>
  <c r="AJ350" i="50"/>
  <c r="AH350" i="50"/>
  <c r="AF350" i="50"/>
  <c r="AL350" i="50" s="1"/>
  <c r="AJ349" i="50"/>
  <c r="AH349" i="50"/>
  <c r="AK349" i="50" s="1"/>
  <c r="AF349" i="50"/>
  <c r="AJ348" i="50"/>
  <c r="AH348" i="50"/>
  <c r="AF348" i="50"/>
  <c r="AJ347" i="50"/>
  <c r="AH347" i="50"/>
  <c r="AF347" i="50"/>
  <c r="AJ346" i="50"/>
  <c r="AH346" i="50"/>
  <c r="AK346" i="50" s="1"/>
  <c r="AF346" i="50"/>
  <c r="AJ345" i="50"/>
  <c r="AH345" i="50"/>
  <c r="AF345" i="50"/>
  <c r="W345" i="50"/>
  <c r="U345" i="50"/>
  <c r="S345" i="50"/>
  <c r="M345" i="50"/>
  <c r="AJ344" i="50"/>
  <c r="AH344" i="50"/>
  <c r="AF344" i="50"/>
  <c r="AK343" i="50"/>
  <c r="AJ343" i="50"/>
  <c r="AH343" i="50"/>
  <c r="AF343" i="50"/>
  <c r="AJ342" i="50"/>
  <c r="AH342" i="50"/>
  <c r="AF342" i="50"/>
  <c r="AJ341" i="50"/>
  <c r="AH341" i="50"/>
  <c r="AF341" i="50"/>
  <c r="AJ340" i="50"/>
  <c r="AH340" i="50"/>
  <c r="AF340" i="50"/>
  <c r="AJ339" i="50"/>
  <c r="AH339" i="50"/>
  <c r="AK339" i="50" s="1"/>
  <c r="AF339" i="50"/>
  <c r="W339" i="50"/>
  <c r="Y339" i="50" s="1"/>
  <c r="U339" i="50"/>
  <c r="S339" i="50"/>
  <c r="AR339" i="50" s="1"/>
  <c r="M339" i="50"/>
  <c r="AJ338" i="50"/>
  <c r="AH338" i="50"/>
  <c r="AF338" i="50"/>
  <c r="AL337" i="50"/>
  <c r="AJ337" i="50"/>
  <c r="AH337" i="50"/>
  <c r="AK337" i="50" s="1"/>
  <c r="AF337" i="50"/>
  <c r="AL338" i="50" s="1"/>
  <c r="AJ336" i="50"/>
  <c r="AH336" i="50"/>
  <c r="AF336" i="50"/>
  <c r="AJ335" i="50"/>
  <c r="AH335" i="50"/>
  <c r="AF335" i="50"/>
  <c r="AJ334" i="50"/>
  <c r="AH334" i="50"/>
  <c r="AF334" i="50"/>
  <c r="AJ333" i="50"/>
  <c r="AH333" i="50"/>
  <c r="AK333" i="50" s="1"/>
  <c r="AF333" i="50"/>
  <c r="W333" i="50"/>
  <c r="U333" i="50"/>
  <c r="S333" i="50"/>
  <c r="AR333" i="50" s="1"/>
  <c r="M333" i="50"/>
  <c r="AJ332" i="50"/>
  <c r="AH332" i="50"/>
  <c r="AF332" i="50"/>
  <c r="AJ331" i="50"/>
  <c r="AH331" i="50"/>
  <c r="AK331" i="50" s="1"/>
  <c r="AF331" i="50"/>
  <c r="AM332" i="50" s="1"/>
  <c r="AJ330" i="50"/>
  <c r="AH330" i="50"/>
  <c r="AF330" i="50"/>
  <c r="AJ329" i="50"/>
  <c r="AH329" i="50"/>
  <c r="AF329" i="50"/>
  <c r="AJ328" i="50"/>
  <c r="AK328" i="50" s="1"/>
  <c r="AH328" i="50"/>
  <c r="AF328" i="50"/>
  <c r="AM329" i="50" s="1"/>
  <c r="AJ327" i="50"/>
  <c r="AH327" i="50"/>
  <c r="AF327" i="50"/>
  <c r="W327" i="50"/>
  <c r="U327" i="50"/>
  <c r="Y327" i="50" s="1"/>
  <c r="S327" i="50"/>
  <c r="AR327" i="50" s="1"/>
  <c r="M327" i="50"/>
  <c r="AJ326" i="50"/>
  <c r="AH326" i="50"/>
  <c r="AF326" i="50"/>
  <c r="AJ325" i="50"/>
  <c r="AH325" i="50"/>
  <c r="AK325" i="50" s="1"/>
  <c r="AF325" i="50"/>
  <c r="AJ324" i="50"/>
  <c r="AH324" i="50"/>
  <c r="AF324" i="50"/>
  <c r="AL324" i="50" s="1"/>
  <c r="AJ323" i="50"/>
  <c r="AH323" i="50"/>
  <c r="AF323" i="50"/>
  <c r="AJ322" i="50"/>
  <c r="AH322" i="50"/>
  <c r="AF322" i="50"/>
  <c r="AM323" i="50" s="1"/>
  <c r="AJ321" i="50"/>
  <c r="AH321" i="50"/>
  <c r="AF321" i="50"/>
  <c r="W321" i="50"/>
  <c r="U321" i="50"/>
  <c r="S321" i="50"/>
  <c r="AR321" i="50" s="1"/>
  <c r="M321" i="50"/>
  <c r="AJ320" i="50"/>
  <c r="AH320" i="50"/>
  <c r="AF320" i="50"/>
  <c r="AJ319" i="50"/>
  <c r="AK319" i="50" s="1"/>
  <c r="AH319" i="50"/>
  <c r="AF319" i="50"/>
  <c r="AJ318" i="50"/>
  <c r="AH318" i="50"/>
  <c r="AK318" i="50" s="1"/>
  <c r="AF318" i="50"/>
  <c r="AJ317" i="50"/>
  <c r="AH317" i="50"/>
  <c r="AF317" i="50"/>
  <c r="AJ316" i="50"/>
  <c r="AH316" i="50"/>
  <c r="AF316" i="50"/>
  <c r="AJ315" i="50"/>
  <c r="AH315" i="50"/>
  <c r="AF315" i="50"/>
  <c r="W315" i="50"/>
  <c r="U315" i="50"/>
  <c r="S315" i="50"/>
  <c r="AR315" i="50" s="1"/>
  <c r="M315" i="50"/>
  <c r="AJ314" i="50"/>
  <c r="AH314" i="50"/>
  <c r="AF314" i="50"/>
  <c r="AJ313" i="50"/>
  <c r="AH313" i="50"/>
  <c r="AF313" i="50"/>
  <c r="AJ312" i="50"/>
  <c r="AH312" i="50"/>
  <c r="AF312" i="50"/>
  <c r="AJ311" i="50"/>
  <c r="AH311" i="50"/>
  <c r="AF311" i="50"/>
  <c r="AJ310" i="50"/>
  <c r="AH310" i="50"/>
  <c r="AF310" i="50"/>
  <c r="AJ309" i="50"/>
  <c r="AH309" i="50"/>
  <c r="AF309" i="50"/>
  <c r="W309" i="50"/>
  <c r="U309" i="50"/>
  <c r="Y309" i="50" s="1"/>
  <c r="X309" i="50" s="1"/>
  <c r="Z309" i="50" s="1"/>
  <c r="AA309" i="50" s="1"/>
  <c r="AX309" i="50" s="1"/>
  <c r="S309" i="50"/>
  <c r="AR309" i="50" s="1"/>
  <c r="M309" i="50"/>
  <c r="AM308" i="50"/>
  <c r="AJ308" i="50"/>
  <c r="AH308" i="50"/>
  <c r="AF308" i="50"/>
  <c r="AJ307" i="50"/>
  <c r="AH307" i="50"/>
  <c r="AF307" i="50"/>
  <c r="AJ306" i="50"/>
  <c r="AH306" i="50"/>
  <c r="AK306" i="50" s="1"/>
  <c r="AF306" i="50"/>
  <c r="AJ305" i="50"/>
  <c r="AH305" i="50"/>
  <c r="AF305" i="50"/>
  <c r="AJ304" i="50"/>
  <c r="AH304" i="50"/>
  <c r="AF304" i="50"/>
  <c r="AR303" i="50"/>
  <c r="AK303" i="50"/>
  <c r="AJ303" i="50"/>
  <c r="AH303" i="50"/>
  <c r="AF303" i="50"/>
  <c r="W303" i="50"/>
  <c r="Y303" i="50" s="1"/>
  <c r="U303" i="50"/>
  <c r="S303" i="50"/>
  <c r="M303" i="50"/>
  <c r="AJ302" i="50"/>
  <c r="AK302" i="50" s="1"/>
  <c r="AH302" i="50"/>
  <c r="AF302" i="50"/>
  <c r="AJ301" i="50"/>
  <c r="AH301" i="50"/>
  <c r="AF301" i="50"/>
  <c r="AJ300" i="50"/>
  <c r="AH300" i="50"/>
  <c r="AK300" i="50" s="1"/>
  <c r="AF300" i="50"/>
  <c r="AJ299" i="50"/>
  <c r="AH299" i="50"/>
  <c r="AF299" i="50"/>
  <c r="AJ298" i="50"/>
  <c r="AK298" i="50" s="1"/>
  <c r="AH298" i="50"/>
  <c r="AF298" i="50"/>
  <c r="AJ297" i="50"/>
  <c r="AH297" i="50"/>
  <c r="AF297" i="50"/>
  <c r="W297" i="50"/>
  <c r="U297" i="50"/>
  <c r="Y297" i="50" s="1"/>
  <c r="AU297" i="50" s="1"/>
  <c r="S297" i="50"/>
  <c r="AR297" i="50" s="1"/>
  <c r="M297" i="50"/>
  <c r="AJ296" i="50"/>
  <c r="AH296" i="50"/>
  <c r="AF296" i="50"/>
  <c r="AJ295" i="50"/>
  <c r="AH295" i="50"/>
  <c r="AF295" i="50"/>
  <c r="AJ294" i="50"/>
  <c r="AH294" i="50"/>
  <c r="AK294" i="50" s="1"/>
  <c r="AF294" i="50"/>
  <c r="AJ293" i="50"/>
  <c r="AH293" i="50"/>
  <c r="AF293" i="50"/>
  <c r="AK292" i="50"/>
  <c r="AJ292" i="50"/>
  <c r="AH292" i="50"/>
  <c r="AF292" i="50"/>
  <c r="AJ291" i="50"/>
  <c r="AH291" i="50"/>
  <c r="AF291" i="50"/>
  <c r="W291" i="50"/>
  <c r="U291" i="50"/>
  <c r="S291" i="50"/>
  <c r="AR291" i="50" s="1"/>
  <c r="M291" i="50"/>
  <c r="AK290" i="50"/>
  <c r="AJ290" i="50"/>
  <c r="AH290" i="50"/>
  <c r="AF290" i="50"/>
  <c r="AK289" i="50"/>
  <c r="AJ289" i="50"/>
  <c r="AH289" i="50"/>
  <c r="AF289" i="50"/>
  <c r="AL290" i="50" s="1"/>
  <c r="AJ288" i="50"/>
  <c r="AK288" i="50" s="1"/>
  <c r="AH288" i="50"/>
  <c r="AF288" i="50"/>
  <c r="AJ287" i="50"/>
  <c r="AH287" i="50"/>
  <c r="AF287" i="50"/>
  <c r="AJ286" i="50"/>
  <c r="AH286" i="50"/>
  <c r="AK286" i="50" s="1"/>
  <c r="AF286" i="50"/>
  <c r="AJ285" i="50"/>
  <c r="AH285" i="50"/>
  <c r="AK285" i="50" s="1"/>
  <c r="AF285" i="50"/>
  <c r="W285" i="50"/>
  <c r="Y285" i="50" s="1"/>
  <c r="U285" i="50"/>
  <c r="S285" i="50"/>
  <c r="M285" i="50"/>
  <c r="AJ284" i="50"/>
  <c r="AH284" i="50"/>
  <c r="AF284" i="50"/>
  <c r="AJ283" i="50"/>
  <c r="AH283" i="50"/>
  <c r="AF283" i="50"/>
  <c r="AJ282" i="50"/>
  <c r="AH282" i="50"/>
  <c r="AF282" i="50"/>
  <c r="AJ281" i="50"/>
  <c r="AH281" i="50"/>
  <c r="AF281" i="50"/>
  <c r="AJ280" i="50"/>
  <c r="AH280" i="50"/>
  <c r="AF280" i="50"/>
  <c r="AJ279" i="50"/>
  <c r="AH279" i="50"/>
  <c r="AF279" i="50"/>
  <c r="W279" i="50"/>
  <c r="U279" i="50"/>
  <c r="S279" i="50"/>
  <c r="AR279" i="50" s="1"/>
  <c r="M279" i="50"/>
  <c r="AJ278" i="50"/>
  <c r="AK278" i="50" s="1"/>
  <c r="AH278" i="50"/>
  <c r="AF278" i="50"/>
  <c r="AJ277" i="50"/>
  <c r="AH277" i="50"/>
  <c r="AF277" i="50"/>
  <c r="AJ276" i="50"/>
  <c r="AH276" i="50"/>
  <c r="AK276" i="50" s="1"/>
  <c r="AF276" i="50"/>
  <c r="AL277" i="50" s="1"/>
  <c r="AJ275" i="50"/>
  <c r="AH275" i="50"/>
  <c r="AF275" i="50"/>
  <c r="AK274" i="50"/>
  <c r="AJ274" i="50"/>
  <c r="AH274" i="50"/>
  <c r="AF274" i="50"/>
  <c r="AM275" i="50" s="1"/>
  <c r="AR273" i="50"/>
  <c r="AJ273" i="50"/>
  <c r="AH273" i="50"/>
  <c r="AK273" i="50" s="1"/>
  <c r="AF273" i="50"/>
  <c r="W273" i="50"/>
  <c r="U273" i="50"/>
  <c r="S273" i="50"/>
  <c r="M273" i="50"/>
  <c r="AJ272" i="50"/>
  <c r="AH272" i="50"/>
  <c r="AK272" i="50" s="1"/>
  <c r="AF272" i="50"/>
  <c r="AJ271" i="50"/>
  <c r="AK271" i="50" s="1"/>
  <c r="AH271" i="50"/>
  <c r="AF271" i="50"/>
  <c r="AJ270" i="50"/>
  <c r="AH270" i="50"/>
  <c r="AF270" i="50"/>
  <c r="AJ269" i="50"/>
  <c r="AH269" i="50"/>
  <c r="AF269" i="50"/>
  <c r="AJ268" i="50"/>
  <c r="AH268" i="50"/>
  <c r="AK268" i="50" s="1"/>
  <c r="AF268" i="50"/>
  <c r="AJ267" i="50"/>
  <c r="AH267" i="50"/>
  <c r="AF267" i="50"/>
  <c r="W267" i="50"/>
  <c r="U267" i="50"/>
  <c r="S267" i="50"/>
  <c r="AR267" i="50" s="1"/>
  <c r="M267" i="50"/>
  <c r="AJ266" i="50"/>
  <c r="AH266" i="50"/>
  <c r="AF266" i="50"/>
  <c r="AJ265" i="50"/>
  <c r="AH265" i="50"/>
  <c r="AK265" i="50" s="1"/>
  <c r="AF265" i="50"/>
  <c r="AJ264" i="50"/>
  <c r="AH264" i="50"/>
  <c r="AK264" i="50" s="1"/>
  <c r="AF264" i="50"/>
  <c r="AJ263" i="50"/>
  <c r="AH263" i="50"/>
  <c r="AF263" i="50"/>
  <c r="AJ262" i="50"/>
  <c r="AH262" i="50"/>
  <c r="AK262" i="50" s="1"/>
  <c r="AF262" i="50"/>
  <c r="AK261" i="50"/>
  <c r="AJ261" i="50"/>
  <c r="AH261" i="50"/>
  <c r="AF261" i="50"/>
  <c r="W261" i="50"/>
  <c r="Y261" i="50" s="1"/>
  <c r="AM261" i="50" s="1"/>
  <c r="U261" i="50"/>
  <c r="S261" i="50"/>
  <c r="AR261" i="50" s="1"/>
  <c r="M261" i="50"/>
  <c r="AJ260" i="50"/>
  <c r="AH260" i="50"/>
  <c r="AF260" i="50"/>
  <c r="AJ259" i="50"/>
  <c r="AH259" i="50"/>
  <c r="AF259" i="50"/>
  <c r="AJ258" i="50"/>
  <c r="AH258" i="50"/>
  <c r="AF258" i="50"/>
  <c r="AJ257" i="50"/>
  <c r="AH257" i="50"/>
  <c r="AF257" i="50"/>
  <c r="AJ256" i="50"/>
  <c r="AH256" i="50"/>
  <c r="AF256" i="50"/>
  <c r="AJ255" i="50"/>
  <c r="AH255" i="50"/>
  <c r="AF255" i="50"/>
  <c r="W255" i="50"/>
  <c r="U255" i="50"/>
  <c r="Y255" i="50" s="1"/>
  <c r="S255" i="50"/>
  <c r="AR255" i="50" s="1"/>
  <c r="M255" i="50"/>
  <c r="AL254" i="50"/>
  <c r="AJ254" i="50"/>
  <c r="AH254" i="50"/>
  <c r="AF254" i="50"/>
  <c r="AM254" i="50" s="1"/>
  <c r="AJ253" i="50"/>
  <c r="AH253" i="50"/>
  <c r="AF253" i="50"/>
  <c r="AJ252" i="50"/>
  <c r="AK252" i="50" s="1"/>
  <c r="AH252" i="50"/>
  <c r="AF252" i="50"/>
  <c r="AM253" i="50" s="1"/>
  <c r="AJ251" i="50"/>
  <c r="AK251" i="50" s="1"/>
  <c r="AH251" i="50"/>
  <c r="AF251" i="50"/>
  <c r="AJ250" i="50"/>
  <c r="AH250" i="50"/>
  <c r="AF250" i="50"/>
  <c r="AJ249" i="50"/>
  <c r="AH249" i="50"/>
  <c r="AF249" i="50"/>
  <c r="W249" i="50"/>
  <c r="U249" i="50"/>
  <c r="Y249" i="50" s="1"/>
  <c r="S249" i="50"/>
  <c r="AR249" i="50" s="1"/>
  <c r="M249" i="50"/>
  <c r="AJ248" i="50"/>
  <c r="AH248" i="50"/>
  <c r="AF248" i="50"/>
  <c r="AL248" i="50" s="1"/>
  <c r="AJ247" i="50"/>
  <c r="AH247" i="50"/>
  <c r="AF247" i="50"/>
  <c r="AJ246" i="50"/>
  <c r="AH246" i="50"/>
  <c r="AF246" i="50"/>
  <c r="AM247" i="50" s="1"/>
  <c r="AJ245" i="50"/>
  <c r="AH245" i="50"/>
  <c r="AF245" i="50"/>
  <c r="AJ244" i="50"/>
  <c r="AH244" i="50"/>
  <c r="AF244" i="50"/>
  <c r="AJ243" i="50"/>
  <c r="AH243" i="50"/>
  <c r="AF243" i="50"/>
  <c r="W243" i="50"/>
  <c r="U243" i="50"/>
  <c r="S243" i="50"/>
  <c r="AR243" i="50" s="1"/>
  <c r="M243" i="50"/>
  <c r="AJ242" i="50"/>
  <c r="AH242" i="50"/>
  <c r="AK242" i="50" s="1"/>
  <c r="AF242" i="50"/>
  <c r="AJ241" i="50"/>
  <c r="AH241" i="50"/>
  <c r="AF241" i="50"/>
  <c r="AJ240" i="50"/>
  <c r="AH240" i="50"/>
  <c r="AF240" i="50"/>
  <c r="AM241" i="50" s="1"/>
  <c r="AJ239" i="50"/>
  <c r="AH239" i="50"/>
  <c r="AF239" i="50"/>
  <c r="AJ238" i="50"/>
  <c r="AH238" i="50"/>
  <c r="AK238" i="50" s="1"/>
  <c r="AF238" i="50"/>
  <c r="AJ237" i="50"/>
  <c r="AH237" i="50"/>
  <c r="AK237" i="50" s="1"/>
  <c r="AF237" i="50"/>
  <c r="W237" i="50"/>
  <c r="Y237" i="50" s="1"/>
  <c r="AU237" i="50" s="1"/>
  <c r="U237" i="50"/>
  <c r="S237" i="50"/>
  <c r="M237" i="50"/>
  <c r="AJ236" i="50"/>
  <c r="AH236" i="50"/>
  <c r="AF236" i="50"/>
  <c r="AJ235" i="50"/>
  <c r="AH235" i="50"/>
  <c r="AF235" i="50"/>
  <c r="AJ234" i="50"/>
  <c r="AH234" i="50"/>
  <c r="AF234" i="50"/>
  <c r="AJ233" i="50"/>
  <c r="AH233" i="50"/>
  <c r="AF233" i="50"/>
  <c r="AJ232" i="50"/>
  <c r="AH232" i="50"/>
  <c r="AF232" i="50"/>
  <c r="AJ231" i="50"/>
  <c r="AH231" i="50"/>
  <c r="AF231" i="50"/>
  <c r="W231" i="50"/>
  <c r="U231" i="50"/>
  <c r="S231" i="50"/>
  <c r="AR231" i="50" s="1"/>
  <c r="M231" i="50"/>
  <c r="AM230" i="50"/>
  <c r="AJ230" i="50"/>
  <c r="AH230" i="50"/>
  <c r="AK230" i="50" s="1"/>
  <c r="AF230" i="50"/>
  <c r="AJ229" i="50"/>
  <c r="AH229" i="50"/>
  <c r="AF229" i="50"/>
  <c r="AL230" i="50" s="1"/>
  <c r="AJ228" i="50"/>
  <c r="AH228" i="50"/>
  <c r="AF228" i="50"/>
  <c r="AL229" i="50" s="1"/>
  <c r="AJ227" i="50"/>
  <c r="AH227" i="50"/>
  <c r="AK227" i="50" s="1"/>
  <c r="AF227" i="50"/>
  <c r="AJ226" i="50"/>
  <c r="AH226" i="50"/>
  <c r="AK226" i="50" s="1"/>
  <c r="AF226" i="50"/>
  <c r="AM227" i="50" s="1"/>
  <c r="AJ225" i="50"/>
  <c r="AH225" i="50"/>
  <c r="AF225" i="50"/>
  <c r="W225" i="50"/>
  <c r="U225" i="50"/>
  <c r="S225" i="50"/>
  <c r="AR225" i="50" s="1"/>
  <c r="M225" i="50"/>
  <c r="AJ224" i="50"/>
  <c r="AH224" i="50"/>
  <c r="AF224" i="50"/>
  <c r="AL224" i="50" s="1"/>
  <c r="AJ223" i="50"/>
  <c r="AH223" i="50"/>
  <c r="AF223" i="50"/>
  <c r="AJ222" i="50"/>
  <c r="AH222" i="50"/>
  <c r="AF222" i="50"/>
  <c r="AJ221" i="50"/>
  <c r="AH221" i="50"/>
  <c r="AF221" i="50"/>
  <c r="AJ220" i="50"/>
  <c r="AH220" i="50"/>
  <c r="AF220" i="50"/>
  <c r="AR219" i="50"/>
  <c r="AJ219" i="50"/>
  <c r="AH219" i="50"/>
  <c r="AF219" i="50"/>
  <c r="W219" i="50"/>
  <c r="U219" i="50"/>
  <c r="Y219" i="50" s="1"/>
  <c r="S219" i="50"/>
  <c r="M219" i="50"/>
  <c r="AJ218" i="50"/>
  <c r="AH218" i="50"/>
  <c r="AF218" i="50"/>
  <c r="AJ217" i="50"/>
  <c r="AH217" i="50"/>
  <c r="AF217" i="50"/>
  <c r="AJ216" i="50"/>
  <c r="AH216" i="50"/>
  <c r="AK216" i="50" s="1"/>
  <c r="AF216" i="50"/>
  <c r="AJ215" i="50"/>
  <c r="AH215" i="50"/>
  <c r="AF215" i="50"/>
  <c r="AL216" i="50" s="1"/>
  <c r="AJ214" i="50"/>
  <c r="AH214" i="50"/>
  <c r="AK214" i="50" s="1"/>
  <c r="AF214" i="50"/>
  <c r="AJ213" i="50"/>
  <c r="AH213" i="50"/>
  <c r="AF213" i="50"/>
  <c r="W213" i="50"/>
  <c r="U213" i="50"/>
  <c r="S213" i="50"/>
  <c r="AR213" i="50" s="1"/>
  <c r="M213" i="50"/>
  <c r="AJ212" i="50"/>
  <c r="AH212" i="50"/>
  <c r="AF212" i="50"/>
  <c r="AJ211" i="50"/>
  <c r="AH211" i="50"/>
  <c r="AF211" i="50"/>
  <c r="AL211" i="50" s="1"/>
  <c r="AJ210" i="50"/>
  <c r="AH210" i="50"/>
  <c r="AK210" i="50" s="1"/>
  <c r="AF210" i="50"/>
  <c r="AJ209" i="50"/>
  <c r="AH209" i="50"/>
  <c r="AF209" i="50"/>
  <c r="AJ208" i="50"/>
  <c r="AH208" i="50"/>
  <c r="AF208" i="50"/>
  <c r="AR207" i="50"/>
  <c r="AJ207" i="50"/>
  <c r="AH207" i="50"/>
  <c r="AK207" i="50" s="1"/>
  <c r="AF207" i="50"/>
  <c r="Y207" i="50"/>
  <c r="AU207" i="50" s="1"/>
  <c r="W207" i="50"/>
  <c r="U207" i="50"/>
  <c r="S207" i="50"/>
  <c r="M207" i="50"/>
  <c r="AJ206" i="50"/>
  <c r="AH206" i="50"/>
  <c r="AF206" i="50"/>
  <c r="AJ205" i="50"/>
  <c r="AH205" i="50"/>
  <c r="AF205" i="50"/>
  <c r="AJ204" i="50"/>
  <c r="AH204" i="50"/>
  <c r="AF204" i="50"/>
  <c r="AJ203" i="50"/>
  <c r="AK203" i="50" s="1"/>
  <c r="AH203" i="50"/>
  <c r="AF203" i="50"/>
  <c r="AJ202" i="50"/>
  <c r="AH202" i="50"/>
  <c r="AF202" i="50"/>
  <c r="AJ201" i="50"/>
  <c r="AH201" i="50"/>
  <c r="AK201" i="50" s="1"/>
  <c r="AF201" i="50"/>
  <c r="W201" i="50"/>
  <c r="U201" i="50"/>
  <c r="Y201" i="50" s="1"/>
  <c r="S201" i="50"/>
  <c r="M201" i="50"/>
  <c r="AJ200" i="50"/>
  <c r="AH200" i="50"/>
  <c r="AF200" i="50"/>
  <c r="AJ199" i="50"/>
  <c r="AH199" i="50"/>
  <c r="AK199" i="50" s="1"/>
  <c r="AF199" i="50"/>
  <c r="AJ198" i="50"/>
  <c r="AH198" i="50"/>
  <c r="AF198" i="50"/>
  <c r="AM199" i="50" s="1"/>
  <c r="AJ197" i="50"/>
  <c r="AH197" i="50"/>
  <c r="AF197" i="50"/>
  <c r="AJ196" i="50"/>
  <c r="AH196" i="50"/>
  <c r="AF196" i="50"/>
  <c r="AJ195" i="50"/>
  <c r="AH195" i="50"/>
  <c r="AF195" i="50"/>
  <c r="W195" i="50"/>
  <c r="U195" i="50"/>
  <c r="S195" i="50"/>
  <c r="AR195" i="50" s="1"/>
  <c r="M195" i="50"/>
  <c r="AJ194" i="50"/>
  <c r="AH194" i="50"/>
  <c r="AK194" i="50" s="1"/>
  <c r="AF194" i="50"/>
  <c r="AL193" i="50"/>
  <c r="AJ193" i="50"/>
  <c r="AH193" i="50"/>
  <c r="AK193" i="50" s="1"/>
  <c r="AF193" i="50"/>
  <c r="AJ192" i="50"/>
  <c r="AH192" i="50"/>
  <c r="AF192" i="50"/>
  <c r="AM193" i="50" s="1"/>
  <c r="AJ191" i="50"/>
  <c r="AH191" i="50"/>
  <c r="AF191" i="50"/>
  <c r="AJ190" i="50"/>
  <c r="AH190" i="50"/>
  <c r="AF190" i="50"/>
  <c r="AJ189" i="50"/>
  <c r="AH189" i="50"/>
  <c r="AK189" i="50" s="1"/>
  <c r="AF189" i="50"/>
  <c r="W189" i="50"/>
  <c r="Y189" i="50" s="1"/>
  <c r="U189" i="50"/>
  <c r="S189" i="50"/>
  <c r="AR189" i="50" s="1"/>
  <c r="M189" i="50"/>
  <c r="AJ188" i="50"/>
  <c r="AH188" i="50"/>
  <c r="AF188" i="50"/>
  <c r="AJ187" i="50"/>
  <c r="AH187" i="50"/>
  <c r="AF187" i="50"/>
  <c r="AL187" i="50" s="1"/>
  <c r="AJ186" i="50"/>
  <c r="AH186" i="50"/>
  <c r="AK186" i="50" s="1"/>
  <c r="AF186" i="50"/>
  <c r="AJ185" i="50"/>
  <c r="AH185" i="50"/>
  <c r="AF185" i="50"/>
  <c r="AM186" i="50" s="1"/>
  <c r="AJ184" i="50"/>
  <c r="AH184" i="50"/>
  <c r="AF184" i="50"/>
  <c r="AJ183" i="50"/>
  <c r="AH183" i="50"/>
  <c r="AK183" i="50" s="1"/>
  <c r="AF183" i="50"/>
  <c r="W183" i="50"/>
  <c r="U183" i="50"/>
  <c r="S183" i="50"/>
  <c r="AR183" i="50" s="1"/>
  <c r="M183" i="50"/>
  <c r="AJ182" i="50"/>
  <c r="AH182" i="50"/>
  <c r="AK182" i="50" s="1"/>
  <c r="AF182" i="50"/>
  <c r="AJ181" i="50"/>
  <c r="AK181" i="50" s="1"/>
  <c r="AH181" i="50"/>
  <c r="AF181" i="50"/>
  <c r="AJ180" i="50"/>
  <c r="AH180" i="50"/>
  <c r="AF180" i="50"/>
  <c r="AJ179" i="50"/>
  <c r="AH179" i="50"/>
  <c r="AF179" i="50"/>
  <c r="AM180" i="50" s="1"/>
  <c r="AJ178" i="50"/>
  <c r="AH178" i="50"/>
  <c r="AK178" i="50" s="1"/>
  <c r="AF178" i="50"/>
  <c r="AJ177" i="50"/>
  <c r="AH177" i="50"/>
  <c r="AF177" i="50"/>
  <c r="W177" i="50"/>
  <c r="U177" i="50"/>
  <c r="S177" i="50"/>
  <c r="AR177" i="50" s="1"/>
  <c r="M177" i="50"/>
  <c r="AJ176" i="50"/>
  <c r="AH176" i="50"/>
  <c r="AF176" i="50"/>
  <c r="AJ175" i="50"/>
  <c r="AH175" i="50"/>
  <c r="AK175" i="50" s="1"/>
  <c r="AF175" i="50"/>
  <c r="AL176" i="50" s="1"/>
  <c r="AJ174" i="50"/>
  <c r="AH174" i="50"/>
  <c r="AK174" i="50" s="1"/>
  <c r="AF174" i="50"/>
  <c r="AJ173" i="50"/>
  <c r="AH173" i="50"/>
  <c r="AF173" i="50"/>
  <c r="AM174" i="50" s="1"/>
  <c r="AJ172" i="50"/>
  <c r="AH172" i="50"/>
  <c r="AF172" i="50"/>
  <c r="AJ171" i="50"/>
  <c r="AK171" i="50" s="1"/>
  <c r="AH171" i="50"/>
  <c r="AF171" i="50"/>
  <c r="W171" i="50"/>
  <c r="U171" i="50"/>
  <c r="S171" i="50"/>
  <c r="AR171" i="50" s="1"/>
  <c r="M171" i="50"/>
  <c r="AJ170" i="50"/>
  <c r="AK170" i="50" s="1"/>
  <c r="AH170" i="50"/>
  <c r="AF170" i="50"/>
  <c r="AJ169" i="50"/>
  <c r="AH169" i="50"/>
  <c r="AF169" i="50"/>
  <c r="AJ168" i="50"/>
  <c r="AH168" i="50"/>
  <c r="AF168" i="50"/>
  <c r="AJ167" i="50"/>
  <c r="AH167" i="50"/>
  <c r="AF167" i="50"/>
  <c r="AJ166" i="50"/>
  <c r="AH166" i="50"/>
  <c r="AF166" i="50"/>
  <c r="AM167" i="50" s="1"/>
  <c r="AJ165" i="50"/>
  <c r="AH165" i="50"/>
  <c r="AF165" i="50"/>
  <c r="W165" i="50"/>
  <c r="U165" i="50"/>
  <c r="S165" i="50"/>
  <c r="AR165" i="50" s="1"/>
  <c r="M165" i="50"/>
  <c r="AJ164" i="50"/>
  <c r="AH164" i="50"/>
  <c r="AF164" i="50"/>
  <c r="AJ163" i="50"/>
  <c r="AH163" i="50"/>
  <c r="AF163" i="50"/>
  <c r="AJ162" i="50"/>
  <c r="AH162" i="50"/>
  <c r="AF162" i="50"/>
  <c r="AJ161" i="50"/>
  <c r="AH161" i="50"/>
  <c r="AF161" i="50"/>
  <c r="AJ160" i="50"/>
  <c r="AH160" i="50"/>
  <c r="AF160" i="50"/>
  <c r="AJ159" i="50"/>
  <c r="AH159" i="50"/>
  <c r="AF159" i="50"/>
  <c r="W159" i="50"/>
  <c r="U159" i="50"/>
  <c r="S159" i="50"/>
  <c r="AR159" i="50" s="1"/>
  <c r="M159" i="50"/>
  <c r="AJ158" i="50"/>
  <c r="AH158" i="50"/>
  <c r="AF158" i="50"/>
  <c r="AL158" i="50" s="1"/>
  <c r="AJ157" i="50"/>
  <c r="AH157" i="50"/>
  <c r="AK157" i="50" s="1"/>
  <c r="AF157" i="50"/>
  <c r="AJ156" i="50"/>
  <c r="AH156" i="50"/>
  <c r="AF156" i="50"/>
  <c r="AL157" i="50" s="1"/>
  <c r="AJ155" i="50"/>
  <c r="AH155" i="50"/>
  <c r="AF155" i="50"/>
  <c r="AJ154" i="50"/>
  <c r="AH154" i="50"/>
  <c r="AF154" i="50"/>
  <c r="AJ153" i="50"/>
  <c r="AH153" i="50"/>
  <c r="AF153" i="50"/>
  <c r="W153" i="50"/>
  <c r="U153" i="50"/>
  <c r="S153" i="50"/>
  <c r="M153" i="50"/>
  <c r="AJ152" i="50"/>
  <c r="AH152" i="50"/>
  <c r="AF152" i="50"/>
  <c r="AJ151" i="50"/>
  <c r="AH151" i="50"/>
  <c r="AF151" i="50"/>
  <c r="AL152" i="50" s="1"/>
  <c r="AJ150" i="50"/>
  <c r="AH150" i="50"/>
  <c r="AF150" i="50"/>
  <c r="AJ149" i="50"/>
  <c r="AK149" i="50" s="1"/>
  <c r="AH149" i="50"/>
  <c r="AF149" i="50"/>
  <c r="AJ148" i="50"/>
  <c r="AH148" i="50"/>
  <c r="AF148" i="50"/>
  <c r="AJ147" i="50"/>
  <c r="AH147" i="50"/>
  <c r="AF147" i="50"/>
  <c r="W147" i="50"/>
  <c r="U147" i="50"/>
  <c r="S147" i="50"/>
  <c r="AR147" i="50" s="1"/>
  <c r="M147" i="50"/>
  <c r="AJ146" i="50"/>
  <c r="AH146" i="50"/>
  <c r="AF146" i="50"/>
  <c r="AJ145" i="50"/>
  <c r="AH145" i="50"/>
  <c r="AF145" i="50"/>
  <c r="AJ144" i="50"/>
  <c r="AH144" i="50"/>
  <c r="AK144" i="50" s="1"/>
  <c r="AF144" i="50"/>
  <c r="AL145" i="50" s="1"/>
  <c r="AJ143" i="50"/>
  <c r="AH143" i="50"/>
  <c r="AF143" i="50"/>
  <c r="AL144" i="50" s="1"/>
  <c r="AJ142" i="50"/>
  <c r="AH142" i="50"/>
  <c r="AF142" i="50"/>
  <c r="AJ141" i="50"/>
  <c r="AH141" i="50"/>
  <c r="AF141" i="50"/>
  <c r="W141" i="50"/>
  <c r="U141" i="50"/>
  <c r="S141" i="50"/>
  <c r="AR141" i="50" s="1"/>
  <c r="M141" i="50"/>
  <c r="AJ140" i="50"/>
  <c r="AH140" i="50"/>
  <c r="AF140" i="50"/>
  <c r="AJ139" i="50"/>
  <c r="AH139" i="50"/>
  <c r="AF139" i="50"/>
  <c r="AJ138" i="50"/>
  <c r="AH138" i="50"/>
  <c r="AF138" i="50"/>
  <c r="AM139" i="50" s="1"/>
  <c r="AJ137" i="50"/>
  <c r="AH137" i="50"/>
  <c r="AF137" i="50"/>
  <c r="AJ136" i="50"/>
  <c r="AH136" i="50"/>
  <c r="AF136" i="50"/>
  <c r="AJ135" i="50"/>
  <c r="AH135" i="50"/>
  <c r="AF135" i="50"/>
  <c r="W135" i="50"/>
  <c r="U135" i="50"/>
  <c r="Y135" i="50" s="1"/>
  <c r="AU135" i="50" s="1"/>
  <c r="S135" i="50"/>
  <c r="AR135" i="50" s="1"/>
  <c r="M135" i="50"/>
  <c r="AJ134" i="50"/>
  <c r="AH134" i="50"/>
  <c r="AK134" i="50" s="1"/>
  <c r="AF134" i="50"/>
  <c r="AJ133" i="50"/>
  <c r="AH133" i="50"/>
  <c r="AF133" i="50"/>
  <c r="AM134" i="50" s="1"/>
  <c r="AJ132" i="50"/>
  <c r="AH132" i="50"/>
  <c r="AF132" i="50"/>
  <c r="AJ131" i="50"/>
  <c r="AH131" i="50"/>
  <c r="AK131" i="50" s="1"/>
  <c r="AF131" i="50"/>
  <c r="AM132" i="50" s="1"/>
  <c r="AJ130" i="50"/>
  <c r="AK130" i="50" s="1"/>
  <c r="AH130" i="50"/>
  <c r="AF130" i="50"/>
  <c r="AR129" i="50"/>
  <c r="AJ129" i="50"/>
  <c r="AH129" i="50"/>
  <c r="AF129" i="50"/>
  <c r="W129" i="50"/>
  <c r="U129" i="50"/>
  <c r="Y129" i="50" s="1"/>
  <c r="X129" i="50" s="1"/>
  <c r="Z129" i="50" s="1"/>
  <c r="AA129" i="50" s="1"/>
  <c r="AX129" i="50" s="1"/>
  <c r="S129" i="50"/>
  <c r="M129" i="50"/>
  <c r="AJ128" i="50"/>
  <c r="AH128" i="50"/>
  <c r="AF128" i="50"/>
  <c r="AJ127" i="50"/>
  <c r="AH127" i="50"/>
  <c r="AF127" i="50"/>
  <c r="AJ126" i="50"/>
  <c r="AH126" i="50"/>
  <c r="AF126" i="50"/>
  <c r="AM127" i="50" s="1"/>
  <c r="AJ125" i="50"/>
  <c r="AH125" i="50"/>
  <c r="AF125" i="50"/>
  <c r="AJ124" i="50"/>
  <c r="AH124" i="50"/>
  <c r="AF124" i="50"/>
  <c r="AR123" i="50"/>
  <c r="AJ123" i="50"/>
  <c r="AH123" i="50"/>
  <c r="AF123" i="50"/>
  <c r="W123" i="50"/>
  <c r="U123" i="50"/>
  <c r="S123" i="50"/>
  <c r="M123" i="50"/>
  <c r="AJ122" i="50"/>
  <c r="AH122" i="50"/>
  <c r="AF122" i="50"/>
  <c r="AJ121" i="50"/>
  <c r="AH121" i="50"/>
  <c r="AF121" i="50"/>
  <c r="AJ120" i="50"/>
  <c r="AK120" i="50" s="1"/>
  <c r="AH120" i="50"/>
  <c r="AF120" i="50"/>
  <c r="AJ119" i="50"/>
  <c r="AH119" i="50"/>
  <c r="AK119" i="50" s="1"/>
  <c r="AF119" i="50"/>
  <c r="AJ118" i="50"/>
  <c r="AH118" i="50"/>
  <c r="AF118" i="50"/>
  <c r="AJ117" i="50"/>
  <c r="AH117" i="50"/>
  <c r="AF117" i="50"/>
  <c r="W117" i="50"/>
  <c r="Y117" i="50" s="1"/>
  <c r="U117" i="50"/>
  <c r="S117" i="50"/>
  <c r="AR117" i="50" s="1"/>
  <c r="M117" i="50"/>
  <c r="AJ116" i="50"/>
  <c r="AH116" i="50"/>
  <c r="AK116" i="50" s="1"/>
  <c r="AF116" i="50"/>
  <c r="AJ115" i="50"/>
  <c r="AH115" i="50"/>
  <c r="AF115" i="50"/>
  <c r="AM116" i="50" s="1"/>
  <c r="AJ114" i="50"/>
  <c r="AH114" i="50"/>
  <c r="AF114" i="50"/>
  <c r="AJ113" i="50"/>
  <c r="AK113" i="50" s="1"/>
  <c r="AH113" i="50"/>
  <c r="AF113" i="50"/>
  <c r="AJ112" i="50"/>
  <c r="AH112" i="50"/>
  <c r="AF112" i="50"/>
  <c r="AJ111" i="50"/>
  <c r="AH111" i="50"/>
  <c r="AF111" i="50"/>
  <c r="W111" i="50"/>
  <c r="U111" i="50"/>
  <c r="Y111" i="50" s="1"/>
  <c r="AM111" i="50" s="1"/>
  <c r="S111" i="50"/>
  <c r="AR111" i="50" s="1"/>
  <c r="M111" i="50"/>
  <c r="AJ110" i="50"/>
  <c r="AH110" i="50"/>
  <c r="AF110" i="50"/>
  <c r="AL110" i="50" s="1"/>
  <c r="AJ109" i="50"/>
  <c r="AH109" i="50"/>
  <c r="AK109" i="50" s="1"/>
  <c r="AF109" i="50"/>
  <c r="AJ108" i="50"/>
  <c r="AH108" i="50"/>
  <c r="AF108" i="50"/>
  <c r="AJ107" i="50"/>
  <c r="AH107" i="50"/>
  <c r="AK107" i="50" s="1"/>
  <c r="AF107" i="50"/>
  <c r="AK106" i="50"/>
  <c r="AJ106" i="50"/>
  <c r="AH106" i="50"/>
  <c r="AF106" i="50"/>
  <c r="AJ105" i="50"/>
  <c r="AH105" i="50"/>
  <c r="AF105" i="50"/>
  <c r="W105" i="50"/>
  <c r="U105" i="50"/>
  <c r="Y105" i="50" s="1"/>
  <c r="S105" i="50"/>
  <c r="AR105" i="50" s="1"/>
  <c r="M105" i="50"/>
  <c r="AJ104" i="50"/>
  <c r="AH104" i="50"/>
  <c r="AF104" i="50"/>
  <c r="AJ103" i="50"/>
  <c r="AH103" i="50"/>
  <c r="AK103" i="50" s="1"/>
  <c r="AF103" i="50"/>
  <c r="AJ102" i="50"/>
  <c r="AK102" i="50" s="1"/>
  <c r="AH102" i="50"/>
  <c r="AF102" i="50"/>
  <c r="AJ101" i="50"/>
  <c r="AH101" i="50"/>
  <c r="AF101" i="50"/>
  <c r="AJ100" i="50"/>
  <c r="AH100" i="50"/>
  <c r="AF100" i="50"/>
  <c r="AR99" i="50"/>
  <c r="AJ99" i="50"/>
  <c r="AH99" i="50"/>
  <c r="AF99" i="50"/>
  <c r="W99" i="50"/>
  <c r="U99" i="50"/>
  <c r="Y99" i="50" s="1"/>
  <c r="S99" i="50"/>
  <c r="M99" i="50"/>
  <c r="AJ98" i="50"/>
  <c r="AH98" i="50"/>
  <c r="AF98" i="50"/>
  <c r="AK97" i="50"/>
  <c r="AJ97" i="50"/>
  <c r="AH97" i="50"/>
  <c r="AF97" i="50"/>
  <c r="AJ96" i="50"/>
  <c r="AH96" i="50"/>
  <c r="AF96" i="50"/>
  <c r="AL97" i="50" s="1"/>
  <c r="AJ95" i="50"/>
  <c r="AH95" i="50"/>
  <c r="AK95" i="50" s="1"/>
  <c r="AF95" i="50"/>
  <c r="AJ94" i="50"/>
  <c r="AH94" i="50"/>
  <c r="AF94" i="50"/>
  <c r="AJ93" i="50"/>
  <c r="AH93" i="50"/>
  <c r="AF93" i="50"/>
  <c r="W93" i="50"/>
  <c r="Y93" i="50" s="1"/>
  <c r="U93" i="50"/>
  <c r="S93" i="50"/>
  <c r="AR93" i="50" s="1"/>
  <c r="M93" i="50"/>
  <c r="AJ92" i="50"/>
  <c r="AH92" i="50"/>
  <c r="AF92" i="50"/>
  <c r="AJ91" i="50"/>
  <c r="AH91" i="50"/>
  <c r="AF91" i="50"/>
  <c r="AJ90" i="50"/>
  <c r="AH90" i="50"/>
  <c r="AF90" i="50"/>
  <c r="AJ89" i="50"/>
  <c r="AH89" i="50"/>
  <c r="AF89" i="50"/>
  <c r="AJ88" i="50"/>
  <c r="AH88" i="50"/>
  <c r="AF88" i="50"/>
  <c r="AJ87" i="50"/>
  <c r="AH87" i="50"/>
  <c r="AF87" i="50"/>
  <c r="W87" i="50"/>
  <c r="U87" i="50"/>
  <c r="S87" i="50"/>
  <c r="AR87" i="50" s="1"/>
  <c r="M87" i="50"/>
  <c r="AJ86" i="50"/>
  <c r="AH86" i="50"/>
  <c r="AF86" i="50"/>
  <c r="AJ85" i="50"/>
  <c r="AH85" i="50"/>
  <c r="AF85" i="50"/>
  <c r="AJ84" i="50"/>
  <c r="AK84" i="50" s="1"/>
  <c r="AH84" i="50"/>
  <c r="AF84" i="50"/>
  <c r="AM85" i="50" s="1"/>
  <c r="AJ83" i="50"/>
  <c r="AH83" i="50"/>
  <c r="AK83" i="50" s="1"/>
  <c r="AF83" i="50"/>
  <c r="AJ82" i="50"/>
  <c r="AH82" i="50"/>
  <c r="AF82" i="50"/>
  <c r="AJ81" i="50"/>
  <c r="AH81" i="50"/>
  <c r="AF81" i="50"/>
  <c r="W81" i="50"/>
  <c r="U81" i="50"/>
  <c r="Y81" i="50" s="1"/>
  <c r="X81" i="50" s="1"/>
  <c r="Z81" i="50" s="1"/>
  <c r="AA81" i="50" s="1"/>
  <c r="AX81" i="50" s="1"/>
  <c r="S81" i="50"/>
  <c r="AR81" i="50" s="1"/>
  <c r="M81" i="50"/>
  <c r="AJ80" i="50"/>
  <c r="AH80" i="50"/>
  <c r="AF80" i="50"/>
  <c r="AJ79" i="50"/>
  <c r="AH79" i="50"/>
  <c r="AF79" i="50"/>
  <c r="AJ78" i="50"/>
  <c r="AH78" i="50"/>
  <c r="AF78" i="50"/>
  <c r="AJ77" i="50"/>
  <c r="AH77" i="50"/>
  <c r="AK77" i="50" s="1"/>
  <c r="AF77" i="50"/>
  <c r="AJ76" i="50"/>
  <c r="AH76" i="50"/>
  <c r="AF76" i="50"/>
  <c r="AJ75" i="50"/>
  <c r="AH75" i="50"/>
  <c r="AF75" i="50"/>
  <c r="W75" i="50"/>
  <c r="U75" i="50"/>
  <c r="Y75" i="50" s="1"/>
  <c r="S75" i="50"/>
  <c r="AR75" i="50" s="1"/>
  <c r="M75" i="50"/>
  <c r="AJ74" i="50"/>
  <c r="AH74" i="50"/>
  <c r="AF74" i="50"/>
  <c r="AJ73" i="50"/>
  <c r="AH73" i="50"/>
  <c r="AK73" i="50" s="1"/>
  <c r="AF73" i="50"/>
  <c r="AJ72" i="50"/>
  <c r="AH72" i="50"/>
  <c r="AF72" i="50"/>
  <c r="AJ71" i="50"/>
  <c r="AH71" i="50"/>
  <c r="AF71" i="50"/>
  <c r="AJ70" i="50"/>
  <c r="AH70" i="50"/>
  <c r="AF70" i="50"/>
  <c r="AJ69" i="50"/>
  <c r="AH69" i="50"/>
  <c r="AK69" i="50" s="1"/>
  <c r="AF69" i="50"/>
  <c r="W69" i="50"/>
  <c r="U69" i="50"/>
  <c r="S69" i="50"/>
  <c r="AR69" i="50" s="1"/>
  <c r="M69" i="50"/>
  <c r="AJ68" i="50"/>
  <c r="AH68" i="50"/>
  <c r="AK68" i="50" s="1"/>
  <c r="AF68" i="50"/>
  <c r="AL67" i="50"/>
  <c r="AJ67" i="50"/>
  <c r="AH67" i="50"/>
  <c r="AK67" i="50" s="1"/>
  <c r="AF67" i="50"/>
  <c r="AJ66" i="50"/>
  <c r="AH66" i="50"/>
  <c r="AF66" i="50"/>
  <c r="AM67" i="50" s="1"/>
  <c r="AJ65" i="50"/>
  <c r="AH65" i="50"/>
  <c r="AK65" i="50" s="1"/>
  <c r="AF65" i="50"/>
  <c r="AJ64" i="50"/>
  <c r="AH64" i="50"/>
  <c r="AF64" i="50"/>
  <c r="AM65" i="50" s="1"/>
  <c r="AJ63" i="50"/>
  <c r="AH63" i="50"/>
  <c r="AF63" i="50"/>
  <c r="W63" i="50"/>
  <c r="U63" i="50"/>
  <c r="S63" i="50"/>
  <c r="AR63" i="50" s="1"/>
  <c r="M63" i="50"/>
  <c r="AJ62" i="50"/>
  <c r="AH62" i="50"/>
  <c r="AK62" i="50" s="1"/>
  <c r="AF62" i="50"/>
  <c r="AJ61" i="50"/>
  <c r="AH61" i="50"/>
  <c r="AF61" i="50"/>
  <c r="AJ60" i="50"/>
  <c r="AH60" i="50"/>
  <c r="AF60" i="50"/>
  <c r="AJ59" i="50"/>
  <c r="AH59" i="50"/>
  <c r="AK59" i="50" s="1"/>
  <c r="AF59" i="50"/>
  <c r="AJ58" i="50"/>
  <c r="AH58" i="50"/>
  <c r="AK58" i="50" s="1"/>
  <c r="AF58" i="50"/>
  <c r="AJ57" i="50"/>
  <c r="AH57" i="50"/>
  <c r="AF57" i="50"/>
  <c r="W57" i="50"/>
  <c r="U57" i="50"/>
  <c r="Y57" i="50" s="1"/>
  <c r="S57" i="50"/>
  <c r="AR57" i="50" s="1"/>
  <c r="M57" i="50"/>
  <c r="AJ56" i="50"/>
  <c r="AH56" i="50"/>
  <c r="AF56" i="50"/>
  <c r="AJ55" i="50"/>
  <c r="AH55" i="50"/>
  <c r="AK55" i="50" s="1"/>
  <c r="AF55" i="50"/>
  <c r="AM54" i="50"/>
  <c r="AJ54" i="50"/>
  <c r="AH54" i="50"/>
  <c r="AF54" i="50"/>
  <c r="AJ53" i="50"/>
  <c r="AH53" i="50"/>
  <c r="AF53" i="50"/>
  <c r="AJ52" i="50"/>
  <c r="AH52" i="50"/>
  <c r="AF52" i="50"/>
  <c r="AJ51" i="50"/>
  <c r="AH51" i="50"/>
  <c r="AF51" i="50"/>
  <c r="W51" i="50"/>
  <c r="U51" i="50"/>
  <c r="S51" i="50"/>
  <c r="AR51" i="50" s="1"/>
  <c r="M51" i="50"/>
  <c r="AJ50" i="50"/>
  <c r="AH50" i="50"/>
  <c r="AF50" i="50"/>
  <c r="AJ49" i="50"/>
  <c r="AH49" i="50"/>
  <c r="AK49" i="50" s="1"/>
  <c r="AF49" i="50"/>
  <c r="AM50" i="50" s="1"/>
  <c r="AJ48" i="50"/>
  <c r="AH48" i="50"/>
  <c r="AF48" i="50"/>
  <c r="AM49" i="50" s="1"/>
  <c r="AJ47" i="50"/>
  <c r="AH47" i="50"/>
  <c r="AF47" i="50"/>
  <c r="AJ46" i="50"/>
  <c r="AH46" i="50"/>
  <c r="AF46" i="50"/>
  <c r="AJ45" i="50"/>
  <c r="AH45" i="50"/>
  <c r="AK45" i="50" s="1"/>
  <c r="AL45" i="50" s="1"/>
  <c r="AF45" i="50"/>
  <c r="W45" i="50"/>
  <c r="U45" i="50"/>
  <c r="S45" i="50"/>
  <c r="AR45" i="50" s="1"/>
  <c r="M45" i="50"/>
  <c r="AJ44" i="50"/>
  <c r="AH44" i="50"/>
  <c r="AF44" i="50"/>
  <c r="AJ43" i="50"/>
  <c r="AH43" i="50"/>
  <c r="AF43" i="50"/>
  <c r="AM44" i="50" s="1"/>
  <c r="AJ42" i="50"/>
  <c r="AH42" i="50"/>
  <c r="AF42" i="50"/>
  <c r="AJ41" i="50"/>
  <c r="AH41" i="50"/>
  <c r="AF41" i="50"/>
  <c r="AJ40" i="50"/>
  <c r="AH40" i="50"/>
  <c r="AF40" i="50"/>
  <c r="AJ39" i="50"/>
  <c r="AH39" i="50"/>
  <c r="AF39" i="50"/>
  <c r="W39" i="50"/>
  <c r="U39" i="50"/>
  <c r="Y39" i="50" s="1"/>
  <c r="S39" i="50"/>
  <c r="AR39" i="50" s="1"/>
  <c r="M39" i="50"/>
  <c r="AJ38" i="50"/>
  <c r="AH38" i="50"/>
  <c r="AF38" i="50"/>
  <c r="AJ37" i="50"/>
  <c r="AH37" i="50"/>
  <c r="AK37" i="50" s="1"/>
  <c r="AF37" i="50"/>
  <c r="AL37" i="50" s="1"/>
  <c r="AK36" i="50"/>
  <c r="AJ36" i="50"/>
  <c r="AH36" i="50"/>
  <c r="AF36" i="50"/>
  <c r="AJ35" i="50"/>
  <c r="AH35" i="50"/>
  <c r="AF35" i="50"/>
  <c r="AJ34" i="50"/>
  <c r="AH34" i="50"/>
  <c r="AK34" i="50" s="1"/>
  <c r="AF34" i="50"/>
  <c r="AJ33" i="50"/>
  <c r="AH33" i="50"/>
  <c r="AF33" i="50"/>
  <c r="W33" i="50"/>
  <c r="U33" i="50"/>
  <c r="S33" i="50"/>
  <c r="AR33" i="50" s="1"/>
  <c r="M33" i="50"/>
  <c r="AJ32" i="50"/>
  <c r="AH32" i="50"/>
  <c r="AF32" i="50"/>
  <c r="AJ31" i="50"/>
  <c r="AH31" i="50"/>
  <c r="AF31" i="50"/>
  <c r="AM32" i="50" s="1"/>
  <c r="AJ30" i="50"/>
  <c r="AH30" i="50"/>
  <c r="AK30" i="50" s="1"/>
  <c r="AF30" i="50"/>
  <c r="AJ29" i="50"/>
  <c r="AH29" i="50"/>
  <c r="AF29" i="50"/>
  <c r="AJ28" i="50"/>
  <c r="AH28" i="50"/>
  <c r="AF28" i="50"/>
  <c r="AJ27" i="50"/>
  <c r="AH27" i="50"/>
  <c r="AF27" i="50"/>
  <c r="W27" i="50"/>
  <c r="U27" i="50"/>
  <c r="S27" i="50"/>
  <c r="AR27" i="50" s="1"/>
  <c r="M27" i="50"/>
  <c r="AJ26" i="50"/>
  <c r="AH26" i="50"/>
  <c r="AF26" i="50"/>
  <c r="AJ25" i="50"/>
  <c r="AH25" i="50"/>
  <c r="AF25" i="50"/>
  <c r="AJ24" i="50"/>
  <c r="AH24" i="50"/>
  <c r="AK24" i="50" s="1"/>
  <c r="AF24" i="50"/>
  <c r="AK23" i="50"/>
  <c r="AJ23" i="50"/>
  <c r="AH23" i="50"/>
  <c r="AF23" i="50"/>
  <c r="AL24" i="50" s="1"/>
  <c r="AJ22" i="50"/>
  <c r="AH22" i="50"/>
  <c r="AF22" i="50"/>
  <c r="AL23" i="50" s="1"/>
  <c r="AJ21" i="50"/>
  <c r="AH21" i="50"/>
  <c r="AK21" i="50" s="1"/>
  <c r="AF21" i="50"/>
  <c r="W21" i="50"/>
  <c r="U21" i="50"/>
  <c r="S21" i="50"/>
  <c r="AR21" i="50" s="1"/>
  <c r="M21" i="50"/>
  <c r="AJ20" i="50"/>
  <c r="AH20" i="50"/>
  <c r="AK20" i="50" s="1"/>
  <c r="AF20" i="50"/>
  <c r="AJ19" i="50"/>
  <c r="AH19" i="50"/>
  <c r="AF19" i="50"/>
  <c r="AM20" i="50" s="1"/>
  <c r="AJ18" i="50"/>
  <c r="AH18" i="50"/>
  <c r="AF18" i="50"/>
  <c r="AJ17" i="50"/>
  <c r="AH17" i="50"/>
  <c r="AF17" i="50"/>
  <c r="AJ16" i="50"/>
  <c r="AH16" i="50"/>
  <c r="AK16" i="50" s="1"/>
  <c r="AF16" i="50"/>
  <c r="AJ15" i="50"/>
  <c r="AH15" i="50"/>
  <c r="AF15" i="50"/>
  <c r="W15" i="50"/>
  <c r="U15" i="50"/>
  <c r="Y15" i="50" s="1"/>
  <c r="S15" i="50"/>
  <c r="AR15" i="50" s="1"/>
  <c r="M15" i="50"/>
  <c r="AJ14" i="50"/>
  <c r="AK14" i="50" s="1"/>
  <c r="AH14" i="50"/>
  <c r="AF14" i="50"/>
  <c r="AJ13" i="50"/>
  <c r="AH13" i="50"/>
  <c r="AK13" i="50" s="1"/>
  <c r="AF13" i="50"/>
  <c r="AJ12" i="50"/>
  <c r="AH12" i="50"/>
  <c r="AF12" i="50"/>
  <c r="AM12" i="50" s="1"/>
  <c r="AJ11" i="50"/>
  <c r="AH11" i="50"/>
  <c r="AK11" i="50" s="1"/>
  <c r="AF11" i="50"/>
  <c r="AJ10" i="50"/>
  <c r="AH10" i="50"/>
  <c r="AK10" i="50" s="1"/>
  <c r="AF10" i="50"/>
  <c r="AJ9" i="50"/>
  <c r="AH9" i="50"/>
  <c r="AF9" i="50"/>
  <c r="W9" i="50"/>
  <c r="U9" i="50"/>
  <c r="Y9" i="50" s="1"/>
  <c r="S9" i="50"/>
  <c r="AR9" i="50" s="1"/>
  <c r="M9" i="50"/>
  <c r="AK15" i="50" l="1"/>
  <c r="AL25" i="50"/>
  <c r="AK27" i="50"/>
  <c r="AM31" i="50"/>
  <c r="AM37" i="50"/>
  <c r="AK38" i="50"/>
  <c r="AK39" i="50"/>
  <c r="AM43" i="50"/>
  <c r="AK44" i="50"/>
  <c r="AM55" i="50"/>
  <c r="AK56" i="50"/>
  <c r="AK57" i="50"/>
  <c r="AK71" i="50"/>
  <c r="AK74" i="50"/>
  <c r="AM97" i="50"/>
  <c r="AK127" i="50"/>
  <c r="AK133" i="50"/>
  <c r="AK136" i="50"/>
  <c r="AK145" i="50"/>
  <c r="Y159" i="50"/>
  <c r="AU159" i="50" s="1"/>
  <c r="AK163" i="50"/>
  <c r="AL168" i="50"/>
  <c r="Y177" i="50"/>
  <c r="X177" i="50" s="1"/>
  <c r="Z177" i="50" s="1"/>
  <c r="AA177" i="50" s="1"/>
  <c r="AX177" i="50" s="1"/>
  <c r="Y183" i="50"/>
  <c r="AU183" i="50" s="1"/>
  <c r="AK187" i="50"/>
  <c r="AM200" i="50"/>
  <c r="AK222" i="50"/>
  <c r="AK225" i="50"/>
  <c r="AK233" i="50"/>
  <c r="AK239" i="50"/>
  <c r="AM244" i="50"/>
  <c r="AK269" i="50"/>
  <c r="AM276" i="50"/>
  <c r="AK277" i="50"/>
  <c r="AK281" i="50"/>
  <c r="AK332" i="50"/>
  <c r="AK365" i="50"/>
  <c r="AM720" i="50"/>
  <c r="AL720" i="50"/>
  <c r="Y909" i="50"/>
  <c r="AU909" i="50" s="1"/>
  <c r="AM189" i="50"/>
  <c r="AR795" i="50"/>
  <c r="AL795" i="50"/>
  <c r="AK12" i="50"/>
  <c r="AM29" i="50"/>
  <c r="AL50" i="50"/>
  <c r="AM53" i="50"/>
  <c r="AM59" i="50"/>
  <c r="AK60" i="50"/>
  <c r="AK86" i="50"/>
  <c r="AK87" i="50"/>
  <c r="AM91" i="50"/>
  <c r="AK92" i="50"/>
  <c r="AK93" i="50"/>
  <c r="AL93" i="50" s="1"/>
  <c r="AK98" i="50"/>
  <c r="AK99" i="50"/>
  <c r="AL99" i="50" s="1"/>
  <c r="AK104" i="50"/>
  <c r="AK105" i="50"/>
  <c r="AK110" i="50"/>
  <c r="AK122" i="50"/>
  <c r="AK158" i="50"/>
  <c r="AK167" i="50"/>
  <c r="X189" i="50"/>
  <c r="Z189" i="50" s="1"/>
  <c r="AA189" i="50" s="1"/>
  <c r="AX189" i="50" s="1"/>
  <c r="AL192" i="50"/>
  <c r="AK211" i="50"/>
  <c r="AM218" i="50"/>
  <c r="AM224" i="50"/>
  <c r="AK228" i="50"/>
  <c r="AM235" i="50"/>
  <c r="AM251" i="50"/>
  <c r="AK255" i="50"/>
  <c r="AL255" i="50" s="1"/>
  <c r="AK266" i="50"/>
  <c r="AK315" i="50"/>
  <c r="AL315" i="50" s="1"/>
  <c r="AK905" i="50"/>
  <c r="AL133" i="50"/>
  <c r="AM805" i="50"/>
  <c r="AL804" i="50"/>
  <c r="AM14" i="50"/>
  <c r="AK19" i="50"/>
  <c r="AK25" i="50"/>
  <c r="Y27" i="50"/>
  <c r="Y33" i="50"/>
  <c r="X33" i="50" s="1"/>
  <c r="Z33" i="50" s="1"/>
  <c r="AA33" i="50" s="1"/>
  <c r="AX33" i="50" s="1"/>
  <c r="AK40" i="50"/>
  <c r="AK43" i="50"/>
  <c r="Y51" i="50"/>
  <c r="AL62" i="50"/>
  <c r="AK70" i="50"/>
  <c r="AK82" i="50"/>
  <c r="AK94" i="50"/>
  <c r="AM98" i="50"/>
  <c r="AM115" i="50"/>
  <c r="AK126" i="50"/>
  <c r="AK132" i="50"/>
  <c r="AK135" i="50"/>
  <c r="AK140" i="50"/>
  <c r="AM145" i="50"/>
  <c r="AK146" i="50"/>
  <c r="AM163" i="50"/>
  <c r="AK188" i="50"/>
  <c r="AL189" i="50"/>
  <c r="AK191" i="50"/>
  <c r="AK197" i="50"/>
  <c r="Y213" i="50"/>
  <c r="AK217" i="50"/>
  <c r="AM228" i="50"/>
  <c r="AL242" i="50"/>
  <c r="AK258" i="50"/>
  <c r="AM344" i="50"/>
  <c r="AK681" i="50"/>
  <c r="AK763" i="50"/>
  <c r="AU975" i="50"/>
  <c r="X975" i="50"/>
  <c r="Z975" i="50" s="1"/>
  <c r="AA975" i="50" s="1"/>
  <c r="AX975" i="50" s="1"/>
  <c r="AL85" i="50"/>
  <c r="AL174" i="50"/>
  <c r="AL183" i="50"/>
  <c r="AL207" i="50"/>
  <c r="Y225" i="50"/>
  <c r="AL252" i="50"/>
  <c r="AM399" i="50"/>
  <c r="AM644" i="50"/>
  <c r="AL644" i="50"/>
  <c r="AK29" i="50"/>
  <c r="AL32" i="50"/>
  <c r="AK35" i="50"/>
  <c r="AK50" i="50"/>
  <c r="AL60" i="50"/>
  <c r="Y63" i="50"/>
  <c r="AM84" i="50"/>
  <c r="AM110" i="50"/>
  <c r="AK118" i="50"/>
  <c r="AK154" i="50"/>
  <c r="AM158" i="50"/>
  <c r="AL170" i="50"/>
  <c r="AU189" i="50"/>
  <c r="AK192" i="50"/>
  <c r="AK204" i="50"/>
  <c r="AM211" i="50"/>
  <c r="AK213" i="50"/>
  <c r="AK218" i="50"/>
  <c r="AK229" i="50"/>
  <c r="AM240" i="50"/>
  <c r="Y243" i="50"/>
  <c r="AU243" i="50" s="1"/>
  <c r="AK301" i="50"/>
  <c r="AK310" i="50"/>
  <c r="Y321" i="50"/>
  <c r="AM324" i="50"/>
  <c r="AK463" i="50"/>
  <c r="AL511" i="50"/>
  <c r="AM511" i="50"/>
  <c r="AM728" i="50"/>
  <c r="AL728" i="50"/>
  <c r="Y273" i="50"/>
  <c r="AU273" i="50" s="1"/>
  <c r="AL278" i="50"/>
  <c r="AM302" i="50"/>
  <c r="AM311" i="50"/>
  <c r="AM320" i="50"/>
  <c r="AL326" i="50"/>
  <c r="AK336" i="50"/>
  <c r="AK354" i="50"/>
  <c r="AK362" i="50"/>
  <c r="AM386" i="50"/>
  <c r="AK388" i="50"/>
  <c r="AM398" i="50"/>
  <c r="AK399" i="50"/>
  <c r="AK413" i="50"/>
  <c r="AM416" i="50"/>
  <c r="Y429" i="50"/>
  <c r="AU429" i="50" s="1"/>
  <c r="AM452" i="50"/>
  <c r="AK458" i="50"/>
  <c r="AL488" i="50"/>
  <c r="AK490" i="50"/>
  <c r="AM494" i="50"/>
  <c r="AK496" i="50"/>
  <c r="AK510" i="50"/>
  <c r="AK512" i="50"/>
  <c r="AK513" i="50"/>
  <c r="AK522" i="50"/>
  <c r="AM535" i="50"/>
  <c r="AK536" i="50"/>
  <c r="AK545" i="50"/>
  <c r="AL552" i="50"/>
  <c r="AL565" i="50"/>
  <c r="AK566" i="50"/>
  <c r="AK572" i="50"/>
  <c r="AM577" i="50"/>
  <c r="AL606" i="50"/>
  <c r="AK607" i="50"/>
  <c r="AL620" i="50"/>
  <c r="AK637" i="50"/>
  <c r="Y639" i="50"/>
  <c r="AM641" i="50"/>
  <c r="AK655" i="50"/>
  <c r="Y657" i="50"/>
  <c r="Y663" i="50"/>
  <c r="AK711" i="50"/>
  <c r="AK716" i="50"/>
  <c r="AK719" i="50"/>
  <c r="AK749" i="50"/>
  <c r="AK770" i="50"/>
  <c r="AK776" i="50"/>
  <c r="Y783" i="50"/>
  <c r="AM786" i="50"/>
  <c r="AK804" i="50"/>
  <c r="AK807" i="50"/>
  <c r="AK813" i="50"/>
  <c r="AL813" i="50" s="1"/>
  <c r="AK833" i="50"/>
  <c r="AK847" i="50"/>
  <c r="Y849" i="50"/>
  <c r="AL879" i="50"/>
  <c r="AK881" i="50"/>
  <c r="AK903" i="50"/>
  <c r="AM910" i="50"/>
  <c r="AK954" i="50"/>
  <c r="AK957" i="50"/>
  <c r="AL957" i="50" s="1"/>
  <c r="AL464" i="50"/>
  <c r="AL573" i="50"/>
  <c r="AL582" i="50"/>
  <c r="AL732" i="50"/>
  <c r="AM764" i="50"/>
  <c r="AM975" i="50"/>
  <c r="AM350" i="50"/>
  <c r="AL390" i="50"/>
  <c r="AM415" i="50"/>
  <c r="AK417" i="50"/>
  <c r="AL417" i="50" s="1"/>
  <c r="AM421" i="50"/>
  <c r="Y435" i="50"/>
  <c r="AM498" i="50"/>
  <c r="AM524" i="50"/>
  <c r="AL597" i="50"/>
  <c r="AK605" i="50"/>
  <c r="AL619" i="50"/>
  <c r="AK620" i="50"/>
  <c r="AL625" i="50"/>
  <c r="Y645" i="50"/>
  <c r="AM686" i="50"/>
  <c r="AL698" i="50"/>
  <c r="AM732" i="50"/>
  <c r="AM743" i="50"/>
  <c r="AM763" i="50"/>
  <c r="AL796" i="50"/>
  <c r="AK821" i="50"/>
  <c r="AK839" i="50"/>
  <c r="AM848" i="50"/>
  <c r="AK876" i="50"/>
  <c r="AL883" i="50"/>
  <c r="AK913" i="50"/>
  <c r="AK943" i="50"/>
  <c r="AK960" i="50"/>
  <c r="AM965" i="50"/>
  <c r="AK974" i="50"/>
  <c r="AL975" i="50"/>
  <c r="AK1006" i="50"/>
  <c r="AM1022" i="50"/>
  <c r="AM312" i="50"/>
  <c r="Y333" i="50"/>
  <c r="AK352" i="50"/>
  <c r="AL381" i="50"/>
  <c r="AM446" i="50"/>
  <c r="Y507" i="50"/>
  <c r="AL553" i="50"/>
  <c r="AL578" i="50"/>
  <c r="AM590" i="50"/>
  <c r="AM631" i="50"/>
  <c r="AM637" i="50"/>
  <c r="AL643" i="50"/>
  <c r="AL651" i="50"/>
  <c r="X669" i="50"/>
  <c r="Z669" i="50" s="1"/>
  <c r="AA669" i="50" s="1"/>
  <c r="AX669" i="50" s="1"/>
  <c r="AM716" i="50"/>
  <c r="AK750" i="50"/>
  <c r="AK756" i="50"/>
  <c r="AK814" i="50"/>
  <c r="AM818" i="50"/>
  <c r="AK837" i="50"/>
  <c r="AK874" i="50"/>
  <c r="AK884" i="50"/>
  <c r="AL894" i="50"/>
  <c r="AM900" i="50"/>
  <c r="AM914" i="50"/>
  <c r="AL940" i="50"/>
  <c r="Y951" i="50"/>
  <c r="AM956" i="50"/>
  <c r="AK978" i="50"/>
  <c r="AK279" i="50"/>
  <c r="AK329" i="50"/>
  <c r="Y345" i="50"/>
  <c r="X345" i="50" s="1"/>
  <c r="Z345" i="50" s="1"/>
  <c r="AA345" i="50" s="1"/>
  <c r="AX345" i="50" s="1"/>
  <c r="Y357" i="50"/>
  <c r="AU357" i="50" s="1"/>
  <c r="AK361" i="50"/>
  <c r="Y363" i="50"/>
  <c r="AK408" i="50"/>
  <c r="AL459" i="50"/>
  <c r="AM481" i="50"/>
  <c r="AK494" i="50"/>
  <c r="AK503" i="50"/>
  <c r="AK517" i="50"/>
  <c r="AM528" i="50"/>
  <c r="AK552" i="50"/>
  <c r="AK558" i="50"/>
  <c r="AL572" i="50"/>
  <c r="AK577" i="50"/>
  <c r="AK586" i="50"/>
  <c r="Y591" i="50"/>
  <c r="AM611" i="50"/>
  <c r="AK618" i="50"/>
  <c r="AM629" i="50"/>
  <c r="AK650" i="50"/>
  <c r="AK666" i="50"/>
  <c r="AK671" i="50"/>
  <c r="Y687" i="50"/>
  <c r="Y699" i="50"/>
  <c r="AU699" i="50" s="1"/>
  <c r="AK715" i="50"/>
  <c r="AK723" i="50"/>
  <c r="AK728" i="50"/>
  <c r="AL782" i="50"/>
  <c r="AK786" i="50"/>
  <c r="AM804" i="50"/>
  <c r="AK805" i="50"/>
  <c r="AK828" i="50"/>
  <c r="AK866" i="50"/>
  <c r="Y873" i="50"/>
  <c r="X873" i="50" s="1"/>
  <c r="Z873" i="50" s="1"/>
  <c r="AA873" i="50" s="1"/>
  <c r="AX873" i="50" s="1"/>
  <c r="AM876" i="50"/>
  <c r="AM913" i="50"/>
  <c r="AM918" i="50"/>
  <c r="AK927" i="50"/>
  <c r="AK932" i="50"/>
  <c r="AK939" i="50"/>
  <c r="AK944" i="50"/>
  <c r="AK947" i="50"/>
  <c r="Y963" i="50"/>
  <c r="AL966" i="50"/>
  <c r="AM983" i="50"/>
  <c r="AM989" i="50"/>
  <c r="AK990" i="50"/>
  <c r="AK993" i="50"/>
  <c r="AL993" i="50" s="1"/>
  <c r="AK1013" i="50"/>
  <c r="AM459" i="50"/>
  <c r="AM561" i="50"/>
  <c r="AL733" i="50"/>
  <c r="AL770" i="50"/>
  <c r="AL816" i="50"/>
  <c r="AK875" i="50"/>
  <c r="AL884" i="50"/>
  <c r="AK890" i="50"/>
  <c r="AK907" i="50"/>
  <c r="AK379" i="50"/>
  <c r="AK401" i="50"/>
  <c r="AK409" i="50"/>
  <c r="AK415" i="50"/>
  <c r="AK443" i="50"/>
  <c r="AL477" i="50"/>
  <c r="AK492" i="50"/>
  <c r="AK498" i="50"/>
  <c r="AK515" i="50"/>
  <c r="AK547" i="50"/>
  <c r="AK550" i="50"/>
  <c r="AK556" i="50"/>
  <c r="AK563" i="50"/>
  <c r="AK593" i="50"/>
  <c r="AM608" i="50"/>
  <c r="AK613" i="50"/>
  <c r="Y615" i="50"/>
  <c r="AK628" i="50"/>
  <c r="AK634" i="50"/>
  <c r="AK640" i="50"/>
  <c r="AK648" i="50"/>
  <c r="AL668" i="50"/>
  <c r="AK674" i="50"/>
  <c r="AK689" i="50"/>
  <c r="Y717" i="50"/>
  <c r="Y759" i="50"/>
  <c r="AU759" i="50" s="1"/>
  <c r="AK766" i="50"/>
  <c r="AK773" i="50"/>
  <c r="AK784" i="50"/>
  <c r="AK800" i="50"/>
  <c r="AK809" i="50"/>
  <c r="Y813" i="50"/>
  <c r="AM830" i="50"/>
  <c r="AK844" i="50"/>
  <c r="AK850" i="50"/>
  <c r="AK896" i="50"/>
  <c r="AL935" i="50"/>
  <c r="AL941" i="50"/>
  <c r="AM949" i="50"/>
  <c r="AK950" i="50"/>
  <c r="AK965" i="50"/>
  <c r="AK970" i="50"/>
  <c r="AK973" i="50"/>
  <c r="AL992" i="50"/>
  <c r="AL1003" i="50"/>
  <c r="AK1005" i="50"/>
  <c r="AU15" i="50"/>
  <c r="X15" i="50"/>
  <c r="Z15" i="50" s="1"/>
  <c r="AA15" i="50" s="1"/>
  <c r="AX15" i="50" s="1"/>
  <c r="AM63" i="50"/>
  <c r="X63" i="50"/>
  <c r="Z63" i="50" s="1"/>
  <c r="AA63" i="50" s="1"/>
  <c r="AX63" i="50" s="1"/>
  <c r="AU549" i="50"/>
  <c r="X549" i="50"/>
  <c r="Z549" i="50" s="1"/>
  <c r="AA549" i="50" s="1"/>
  <c r="AX549" i="50" s="1"/>
  <c r="AM549" i="50"/>
  <c r="AM550" i="50" s="1"/>
  <c r="AK9" i="50"/>
  <c r="AK18" i="50"/>
  <c r="AK22" i="50"/>
  <c r="AK26" i="50"/>
  <c r="AK32" i="50"/>
  <c r="AK46" i="50"/>
  <c r="AK51" i="50"/>
  <c r="AK53" i="50"/>
  <c r="AK61" i="50"/>
  <c r="AK63" i="50"/>
  <c r="AL63" i="50" s="1"/>
  <c r="AL64" i="50" s="1"/>
  <c r="AS63" i="50" s="1"/>
  <c r="AT63" i="50" s="1"/>
  <c r="AY63" i="50" s="1"/>
  <c r="Y69" i="50"/>
  <c r="AK79" i="50"/>
  <c r="AL84" i="50"/>
  <c r="AK90" i="50"/>
  <c r="AK96" i="50"/>
  <c r="AL98" i="50"/>
  <c r="AK111" i="50"/>
  <c r="AL111" i="50" s="1"/>
  <c r="AK117" i="50"/>
  <c r="AL117" i="50" s="1"/>
  <c r="AL118" i="50" s="1"/>
  <c r="AK123" i="50"/>
  <c r="AL123" i="50" s="1"/>
  <c r="AK129" i="50"/>
  <c r="AK138" i="50"/>
  <c r="AK141" i="50"/>
  <c r="Y147" i="50"/>
  <c r="AU147" i="50" s="1"/>
  <c r="AK159" i="50"/>
  <c r="AL159" i="50" s="1"/>
  <c r="AK165" i="50"/>
  <c r="AK169" i="50"/>
  <c r="Y171" i="50"/>
  <c r="AK177" i="50"/>
  <c r="AK179" i="50"/>
  <c r="Y195" i="50"/>
  <c r="AK196" i="50"/>
  <c r="AK202" i="50"/>
  <c r="AL202" i="50" s="1"/>
  <c r="AK215" i="50"/>
  <c r="AK234" i="50"/>
  <c r="AK236" i="50"/>
  <c r="AL241" i="50"/>
  <c r="AK248" i="50"/>
  <c r="AK249" i="50"/>
  <c r="AK253" i="50"/>
  <c r="AK256" i="50"/>
  <c r="AM260" i="50"/>
  <c r="AL260" i="50"/>
  <c r="AU621" i="50"/>
  <c r="X621" i="50"/>
  <c r="Z621" i="50" s="1"/>
  <c r="AA621" i="50" s="1"/>
  <c r="AX621" i="50" s="1"/>
  <c r="AM621" i="50"/>
  <c r="AL27" i="50"/>
  <c r="AM133" i="50"/>
  <c r="AL167" i="50"/>
  <c r="AL239" i="50"/>
  <c r="AM239" i="50"/>
  <c r="AK270" i="50"/>
  <c r="AM277" i="50"/>
  <c r="AM367" i="50"/>
  <c r="AL367" i="50"/>
  <c r="AL471" i="50"/>
  <c r="AL627" i="50"/>
  <c r="AL628" i="50" s="1"/>
  <c r="AS627" i="50" s="1"/>
  <c r="AT627" i="50" s="1"/>
  <c r="AM62" i="50"/>
  <c r="AM159" i="50"/>
  <c r="AM42" i="50"/>
  <c r="Y45" i="50"/>
  <c r="AM92" i="50"/>
  <c r="AK101" i="50"/>
  <c r="AK114" i="50"/>
  <c r="AM150" i="50"/>
  <c r="Y153" i="50"/>
  <c r="AL181" i="50"/>
  <c r="AK184" i="50"/>
  <c r="AL198" i="50"/>
  <c r="AL217" i="50"/>
  <c r="AM229" i="50"/>
  <c r="AL234" i="50"/>
  <c r="AL244" i="50"/>
  <c r="AL251" i="50"/>
  <c r="AM294" i="50"/>
  <c r="AM300" i="50"/>
  <c r="AL300" i="50"/>
  <c r="X495" i="50"/>
  <c r="Z495" i="50" s="1"/>
  <c r="AA495" i="50" s="1"/>
  <c r="AX495" i="50" s="1"/>
  <c r="AU495" i="50"/>
  <c r="AU645" i="50"/>
  <c r="X645" i="50"/>
  <c r="Z645" i="50" s="1"/>
  <c r="AA645" i="50" s="1"/>
  <c r="AX645" i="50" s="1"/>
  <c r="AM23" i="50"/>
  <c r="AL14" i="50"/>
  <c r="Y21" i="50"/>
  <c r="AM24" i="50"/>
  <c r="AK33" i="50"/>
  <c r="AL33" i="50" s="1"/>
  <c r="AK41" i="50"/>
  <c r="AL46" i="50"/>
  <c r="AK47" i="50"/>
  <c r="AL47" i="50" s="1"/>
  <c r="AK54" i="50"/>
  <c r="AK66" i="50"/>
  <c r="AK75" i="50"/>
  <c r="AL75" i="50" s="1"/>
  <c r="AK80" i="50"/>
  <c r="AK81" i="50"/>
  <c r="AL81" i="50" s="1"/>
  <c r="AK85" i="50"/>
  <c r="AK88" i="50"/>
  <c r="AK91" i="50"/>
  <c r="AK112" i="50"/>
  <c r="AL127" i="50"/>
  <c r="AK139" i="50"/>
  <c r="AK142" i="50"/>
  <c r="AK147" i="50"/>
  <c r="AL147" i="50" s="1"/>
  <c r="AK155" i="50"/>
  <c r="AK162" i="50"/>
  <c r="AK166" i="50"/>
  <c r="AM171" i="50"/>
  <c r="AM172" i="50" s="1"/>
  <c r="AK180" i="50"/>
  <c r="AM181" i="50"/>
  <c r="AK190" i="50"/>
  <c r="AK205" i="50"/>
  <c r="AK208" i="50"/>
  <c r="AM217" i="50"/>
  <c r="AK223" i="50"/>
  <c r="Y231" i="50"/>
  <c r="AK232" i="50"/>
  <c r="AK257" i="50"/>
  <c r="AU333" i="50"/>
  <c r="X333" i="50"/>
  <c r="Z333" i="50" s="1"/>
  <c r="AA333" i="50" s="1"/>
  <c r="AX333" i="50" s="1"/>
  <c r="AM333" i="50"/>
  <c r="AU351" i="50"/>
  <c r="AM351" i="50"/>
  <c r="AM352" i="50" s="1"/>
  <c r="AM353" i="50" s="1"/>
  <c r="AV351" i="50" s="1"/>
  <c r="AW351" i="50" s="1"/>
  <c r="AK400" i="50"/>
  <c r="AK17" i="50"/>
  <c r="AM25" i="50"/>
  <c r="AK28" i="50"/>
  <c r="AM38" i="50"/>
  <c r="AL49" i="50"/>
  <c r="AK52" i="50"/>
  <c r="AL54" i="50"/>
  <c r="AL59" i="50"/>
  <c r="AM60" i="50"/>
  <c r="AK64" i="50"/>
  <c r="AM68" i="50"/>
  <c r="AK72" i="50"/>
  <c r="AK78" i="50"/>
  <c r="Y87" i="50"/>
  <c r="AM87" i="50" s="1"/>
  <c r="AM88" i="50" s="1"/>
  <c r="AM89" i="50" s="1"/>
  <c r="AK108" i="50"/>
  <c r="X111" i="50"/>
  <c r="Z111" i="50" s="1"/>
  <c r="AA111" i="50" s="1"/>
  <c r="AX111" i="50" s="1"/>
  <c r="AK121" i="50"/>
  <c r="Y123" i="50"/>
  <c r="AL132" i="50"/>
  <c r="AM138" i="50"/>
  <c r="AL146" i="50"/>
  <c r="AM146" i="50"/>
  <c r="AK152" i="50"/>
  <c r="AK153" i="50"/>
  <c r="AK168" i="50"/>
  <c r="AK173" i="50"/>
  <c r="AM182" i="50"/>
  <c r="AL194" i="50"/>
  <c r="AM194" i="50"/>
  <c r="AK200" i="50"/>
  <c r="AM212" i="50"/>
  <c r="AK221" i="50"/>
  <c r="AL228" i="50"/>
  <c r="AM234" i="50"/>
  <c r="AK235" i="50"/>
  <c r="X243" i="50"/>
  <c r="Z243" i="50" s="1"/>
  <c r="AA243" i="50" s="1"/>
  <c r="AX243" i="50" s="1"/>
  <c r="AK247" i="50"/>
  <c r="AK260" i="50"/>
  <c r="AL261" i="50"/>
  <c r="AL262" i="50" s="1"/>
  <c r="AL263" i="50" s="1"/>
  <c r="AL264" i="50" s="1"/>
  <c r="AL265" i="50" s="1"/>
  <c r="AL266" i="50" s="1"/>
  <c r="AK311" i="50"/>
  <c r="AM368" i="50"/>
  <c r="AK376" i="50"/>
  <c r="AL15" i="50"/>
  <c r="AL139" i="50"/>
  <c r="AL180" i="50"/>
  <c r="AM231" i="50"/>
  <c r="AL256" i="50"/>
  <c r="AM290" i="50"/>
  <c r="AL294" i="50"/>
  <c r="AM295" i="50"/>
  <c r="AU573" i="50"/>
  <c r="X573" i="50"/>
  <c r="Z573" i="50" s="1"/>
  <c r="AA573" i="50" s="1"/>
  <c r="AX573" i="50" s="1"/>
  <c r="AM573" i="50"/>
  <c r="AL12" i="50"/>
  <c r="AM30" i="50"/>
  <c r="AK31" i="50"/>
  <c r="AK42" i="50"/>
  <c r="AK48" i="50"/>
  <c r="AM56" i="50"/>
  <c r="AM66" i="50"/>
  <c r="AK76" i="50"/>
  <c r="AM76" i="50" s="1"/>
  <c r="AM77" i="50" s="1"/>
  <c r="AM78" i="50" s="1"/>
  <c r="AM86" i="50"/>
  <c r="AK89" i="50"/>
  <c r="AK100" i="50"/>
  <c r="AK125" i="50"/>
  <c r="Y141" i="50"/>
  <c r="AK143" i="50"/>
  <c r="AK150" i="50"/>
  <c r="AK156" i="50"/>
  <c r="Y165" i="50"/>
  <c r="AM168" i="50"/>
  <c r="AL200" i="50"/>
  <c r="AK206" i="50"/>
  <c r="AK209" i="50"/>
  <c r="AM216" i="50"/>
  <c r="AK219" i="50"/>
  <c r="AK231" i="50"/>
  <c r="AK241" i="50"/>
  <c r="AM242" i="50"/>
  <c r="AK243" i="50"/>
  <c r="AL243" i="50" s="1"/>
  <c r="AL247" i="50"/>
  <c r="AM252" i="50"/>
  <c r="AK324" i="50"/>
  <c r="AK350" i="50"/>
  <c r="AR447" i="50"/>
  <c r="AM516" i="50"/>
  <c r="AL629" i="50"/>
  <c r="AM650" i="50"/>
  <c r="AL650" i="50"/>
  <c r="AK245" i="50"/>
  <c r="AK263" i="50"/>
  <c r="Y267" i="50"/>
  <c r="Y279" i="50"/>
  <c r="AM279" i="50" s="1"/>
  <c r="AM280" i="50" s="1"/>
  <c r="AM281" i="50" s="1"/>
  <c r="AK280" i="50"/>
  <c r="AK283" i="50"/>
  <c r="AL303" i="50"/>
  <c r="AK317" i="50"/>
  <c r="AK327" i="50"/>
  <c r="AK348" i="50"/>
  <c r="AM356" i="50"/>
  <c r="AK360" i="50"/>
  <c r="AK366" i="50"/>
  <c r="AK368" i="50"/>
  <c r="Y375" i="50"/>
  <c r="AM375" i="50" s="1"/>
  <c r="AL380" i="50"/>
  <c r="AL389" i="50"/>
  <c r="Y393" i="50"/>
  <c r="AL402" i="50"/>
  <c r="AK405" i="50"/>
  <c r="AL405" i="50" s="1"/>
  <c r="AL406" i="50" s="1"/>
  <c r="AL407" i="50" s="1"/>
  <c r="Y411" i="50"/>
  <c r="AM412" i="50" s="1"/>
  <c r="AM413" i="50" s="1"/>
  <c r="AM414" i="50" s="1"/>
  <c r="AK419" i="50"/>
  <c r="AL422" i="50"/>
  <c r="AK427" i="50"/>
  <c r="AK438" i="50"/>
  <c r="AK441" i="50"/>
  <c r="AR459" i="50"/>
  <c r="AK467" i="50"/>
  <c r="AK500" i="50"/>
  <c r="AK508" i="50"/>
  <c r="AL524" i="50"/>
  <c r="AK529" i="50"/>
  <c r="AL537" i="50"/>
  <c r="Y555" i="50"/>
  <c r="X555" i="50" s="1"/>
  <c r="Z555" i="50" s="1"/>
  <c r="AA555" i="50" s="1"/>
  <c r="AX555" i="50" s="1"/>
  <c r="AK562" i="50"/>
  <c r="AK575" i="50"/>
  <c r="AK587" i="50"/>
  <c r="AK594" i="50"/>
  <c r="Y597" i="50"/>
  <c r="AK610" i="50"/>
  <c r="AK623" i="50"/>
  <c r="Y627" i="50"/>
  <c r="AL631" i="50"/>
  <c r="AM636" i="50"/>
  <c r="AL642" i="50"/>
  <c r="AM703" i="50"/>
  <c r="AM729" i="50"/>
  <c r="AM730" i="50" s="1"/>
  <c r="AU783" i="50"/>
  <c r="X783" i="50"/>
  <c r="Z783" i="50" s="1"/>
  <c r="AA783" i="50" s="1"/>
  <c r="AX783" i="50" s="1"/>
  <c r="AU855" i="50"/>
  <c r="AK909" i="50"/>
  <c r="AL276" i="50"/>
  <c r="AK304" i="50"/>
  <c r="AM304" i="50" s="1"/>
  <c r="AU309" i="50"/>
  <c r="AK314" i="50"/>
  <c r="AK320" i="50"/>
  <c r="AL329" i="50"/>
  <c r="AK338" i="50"/>
  <c r="AK383" i="50"/>
  <c r="AK422" i="50"/>
  <c r="AK423" i="50"/>
  <c r="AK425" i="50"/>
  <c r="AK431" i="50"/>
  <c r="AK436" i="50"/>
  <c r="AL498" i="50"/>
  <c r="AM642" i="50"/>
  <c r="AM878" i="50"/>
  <c r="AL878" i="50"/>
  <c r="AK287" i="50"/>
  <c r="AK296" i="50"/>
  <c r="AK297" i="50"/>
  <c r="AM301" i="50"/>
  <c r="AK307" i="50"/>
  <c r="AL311" i="50"/>
  <c r="AM319" i="50"/>
  <c r="AM326" i="50"/>
  <c r="AL354" i="50"/>
  <c r="AL368" i="50"/>
  <c r="AK371" i="50"/>
  <c r="AL374" i="50"/>
  <c r="AL385" i="50"/>
  <c r="AL429" i="50"/>
  <c r="AK460" i="50"/>
  <c r="AL460" i="50" s="1"/>
  <c r="AL461" i="50" s="1"/>
  <c r="AL462" i="50" s="1"/>
  <c r="AL463" i="50" s="1"/>
  <c r="AM468" i="50"/>
  <c r="AK470" i="50"/>
  <c r="AL476" i="50"/>
  <c r="AK482" i="50"/>
  <c r="AK483" i="50"/>
  <c r="AL512" i="50"/>
  <c r="Y519" i="50"/>
  <c r="AK525" i="50"/>
  <c r="AL525" i="50" s="1"/>
  <c r="AL526" i="50" s="1"/>
  <c r="AL527" i="50" s="1"/>
  <c r="AK535" i="50"/>
  <c r="AL564" i="50"/>
  <c r="AL577" i="50"/>
  <c r="AK585" i="50"/>
  <c r="AL603" i="50"/>
  <c r="AK635" i="50"/>
  <c r="AL681" i="50"/>
  <c r="AK718" i="50"/>
  <c r="AK729" i="50"/>
  <c r="AL729" i="50" s="1"/>
  <c r="Y831" i="50"/>
  <c r="AL320" i="50"/>
  <c r="AK341" i="50"/>
  <c r="AM354" i="50"/>
  <c r="AK369" i="50"/>
  <c r="AL369" i="50" s="1"/>
  <c r="Y387" i="50"/>
  <c r="AM505" i="50"/>
  <c r="AK506" i="50"/>
  <c r="AM512" i="50"/>
  <c r="AL618" i="50"/>
  <c r="AL630" i="50"/>
  <c r="AM738" i="50"/>
  <c r="AM758" i="50"/>
  <c r="AM1002" i="50"/>
  <c r="AL1002" i="50"/>
  <c r="AL235" i="50"/>
  <c r="AK240" i="50"/>
  <c r="AK244" i="50"/>
  <c r="AM248" i="50"/>
  <c r="AK250" i="50"/>
  <c r="AK254" i="50"/>
  <c r="AK267" i="50"/>
  <c r="AL267" i="50" s="1"/>
  <c r="AL268" i="50" s="1"/>
  <c r="AK275" i="50"/>
  <c r="AM278" i="50"/>
  <c r="AK284" i="50"/>
  <c r="Y291" i="50"/>
  <c r="AL302" i="50"/>
  <c r="AK305" i="50"/>
  <c r="AK312" i="50"/>
  <c r="AK321" i="50"/>
  <c r="AL321" i="50" s="1"/>
  <c r="AK323" i="50"/>
  <c r="AK330" i="50"/>
  <c r="AK344" i="50"/>
  <c r="AK355" i="50"/>
  <c r="AK393" i="50"/>
  <c r="AK395" i="50"/>
  <c r="AL399" i="50"/>
  <c r="AR399" i="50"/>
  <c r="AL415" i="50"/>
  <c r="AK418" i="50"/>
  <c r="AK447" i="50"/>
  <c r="AM447" i="50" s="1"/>
  <c r="AK451" i="50"/>
  <c r="AK473" i="50"/>
  <c r="AK479" i="50"/>
  <c r="AK486" i="50"/>
  <c r="AM488" i="50"/>
  <c r="AK493" i="50"/>
  <c r="AM497" i="50"/>
  <c r="AK499" i="50"/>
  <c r="AK504" i="50"/>
  <c r="AM506" i="50"/>
  <c r="AK516" i="50"/>
  <c r="AK518" i="50"/>
  <c r="AK519" i="50"/>
  <c r="AL519" i="50" s="1"/>
  <c r="AK546" i="50"/>
  <c r="AK555" i="50"/>
  <c r="AK561" i="50"/>
  <c r="AL561" i="50" s="1"/>
  <c r="AL562" i="50" s="1"/>
  <c r="AK570" i="50"/>
  <c r="AM575" i="50"/>
  <c r="Y603" i="50"/>
  <c r="X603" i="50" s="1"/>
  <c r="Z603" i="50" s="1"/>
  <c r="AA603" i="50" s="1"/>
  <c r="AX603" i="50" s="1"/>
  <c r="AK606" i="50"/>
  <c r="AK611" i="50"/>
  <c r="AK624" i="50"/>
  <c r="AK626" i="50"/>
  <c r="AL632" i="50"/>
  <c r="AM632" i="50"/>
  <c r="AK633" i="50"/>
  <c r="AL633" i="50" s="1"/>
  <c r="AM649" i="50"/>
  <c r="AM704" i="50"/>
  <c r="AL711" i="50"/>
  <c r="AL871" i="50"/>
  <c r="AM871" i="50"/>
  <c r="AL927" i="50"/>
  <c r="AK282" i="50"/>
  <c r="AK293" i="50"/>
  <c r="AK308" i="50"/>
  <c r="AK316" i="50"/>
  <c r="AK342" i="50"/>
  <c r="AK347" i="50"/>
  <c r="Y405" i="50"/>
  <c r="AL411" i="50"/>
  <c r="Y417" i="50"/>
  <c r="AK449" i="50"/>
  <c r="Y453" i="50"/>
  <c r="AK466" i="50"/>
  <c r="AK484" i="50"/>
  <c r="AL489" i="50"/>
  <c r="AL490" i="50" s="1"/>
  <c r="AL507" i="50"/>
  <c r="AK514" i="50"/>
  <c r="AM552" i="50"/>
  <c r="AK565" i="50"/>
  <c r="AK574" i="50"/>
  <c r="AK578" i="50"/>
  <c r="AL590" i="50"/>
  <c r="AM601" i="50"/>
  <c r="AK609" i="50"/>
  <c r="AM612" i="50"/>
  <c r="AK614" i="50"/>
  <c r="AK617" i="50"/>
  <c r="AK619" i="50"/>
  <c r="AK621" i="50"/>
  <c r="AL621" i="50" s="1"/>
  <c r="AL622" i="50" s="1"/>
  <c r="AK670" i="50"/>
  <c r="X801" i="50"/>
  <c r="Z801" i="50" s="1"/>
  <c r="AA801" i="50" s="1"/>
  <c r="AX801" i="50" s="1"/>
  <c r="AM801" i="50"/>
  <c r="AK808" i="50"/>
  <c r="AK830" i="50"/>
  <c r="AK982" i="50"/>
  <c r="AM1017" i="50"/>
  <c r="X1017" i="50"/>
  <c r="Z1017" i="50" s="1"/>
  <c r="AA1017" i="50" s="1"/>
  <c r="AX1017" i="50" s="1"/>
  <c r="AK291" i="50"/>
  <c r="AK295" i="50"/>
  <c r="Y315" i="50"/>
  <c r="AK326" i="50"/>
  <c r="AK335" i="50"/>
  <c r="AK340" i="50"/>
  <c r="AM340" i="50" s="1"/>
  <c r="AM341" i="50" s="1"/>
  <c r="AM342" i="50" s="1"/>
  <c r="AM343" i="50" s="1"/>
  <c r="AK345" i="50"/>
  <c r="AK370" i="50"/>
  <c r="AK396" i="50"/>
  <c r="AK416" i="50"/>
  <c r="Y423" i="50"/>
  <c r="AU423" i="50" s="1"/>
  <c r="AL428" i="50"/>
  <c r="Y465" i="50"/>
  <c r="AK539" i="50"/>
  <c r="AK549" i="50"/>
  <c r="AL549" i="50" s="1"/>
  <c r="AL550" i="50" s="1"/>
  <c r="AK553" i="50"/>
  <c r="Y567" i="50"/>
  <c r="AM567" i="50" s="1"/>
  <c r="AM572" i="50"/>
  <c r="AK579" i="50"/>
  <c r="AK583" i="50"/>
  <c r="AK591" i="50"/>
  <c r="AL591" i="50" s="1"/>
  <c r="AM606" i="50"/>
  <c r="AK612" i="50"/>
  <c r="AK625" i="50"/>
  <c r="AL638" i="50"/>
  <c r="AK676" i="50"/>
  <c r="AK692" i="50"/>
  <c r="AK693" i="50"/>
  <c r="AK714" i="50"/>
  <c r="AK746" i="50"/>
  <c r="AL799" i="50"/>
  <c r="AM849" i="50"/>
  <c r="AM850" i="50" s="1"/>
  <c r="AM851" i="50" s="1"/>
  <c r="AM883" i="50"/>
  <c r="X969" i="50"/>
  <c r="Z969" i="50" s="1"/>
  <c r="AA969" i="50" s="1"/>
  <c r="AX969" i="50" s="1"/>
  <c r="AU969" i="50"/>
  <c r="AL1015" i="50"/>
  <c r="AK636" i="50"/>
  <c r="AK645" i="50"/>
  <c r="AL645" i="50" s="1"/>
  <c r="AL647" i="50" s="1"/>
  <c r="AK647" i="50"/>
  <c r="Y651" i="50"/>
  <c r="AK652" i="50"/>
  <c r="AM652" i="50" s="1"/>
  <c r="AM653" i="50" s="1"/>
  <c r="AM654" i="50" s="1"/>
  <c r="AM655" i="50" s="1"/>
  <c r="AK657" i="50"/>
  <c r="AK662" i="50"/>
  <c r="AK663" i="50"/>
  <c r="AK686" i="50"/>
  <c r="AK688" i="50"/>
  <c r="AK717" i="50"/>
  <c r="AK721" i="50"/>
  <c r="AK724" i="50"/>
  <c r="AL742" i="50"/>
  <c r="AM742" i="50"/>
  <c r="AL746" i="50"/>
  <c r="AK748" i="50"/>
  <c r="AM751" i="50"/>
  <c r="AK764" i="50"/>
  <c r="AK767" i="50"/>
  <c r="AK792" i="50"/>
  <c r="AK811" i="50"/>
  <c r="AK820" i="50"/>
  <c r="AK835" i="50"/>
  <c r="AK848" i="50"/>
  <c r="AK849" i="50"/>
  <c r="AL849" i="50" s="1"/>
  <c r="AL850" i="50" s="1"/>
  <c r="AK860" i="50"/>
  <c r="AK865" i="50"/>
  <c r="AR867" i="50"/>
  <c r="AK872" i="50"/>
  <c r="AK882" i="50"/>
  <c r="AL888" i="50"/>
  <c r="AM895" i="50"/>
  <c r="AM912" i="50"/>
  <c r="AK923" i="50"/>
  <c r="AK935" i="50"/>
  <c r="AL938" i="50"/>
  <c r="AK945" i="50"/>
  <c r="AL945" i="50" s="1"/>
  <c r="AK958" i="50"/>
  <c r="AM980" i="50"/>
  <c r="AL984" i="50"/>
  <c r="AK998" i="50"/>
  <c r="AM1009" i="50"/>
  <c r="AK1015" i="50"/>
  <c r="AK1019" i="50"/>
  <c r="AL1021" i="50"/>
  <c r="Y1023" i="50"/>
  <c r="AK643" i="50"/>
  <c r="AL656" i="50"/>
  <c r="AK675" i="50"/>
  <c r="AK682" i="50"/>
  <c r="Y693" i="50"/>
  <c r="AK708" i="50"/>
  <c r="AK713" i="50"/>
  <c r="Y723" i="50"/>
  <c r="AM737" i="50"/>
  <c r="AK741" i="50"/>
  <c r="AL741" i="50" s="1"/>
  <c r="AL743" i="50"/>
  <c r="AK777" i="50"/>
  <c r="AL777" i="50" s="1"/>
  <c r="AK779" i="50"/>
  <c r="AM781" i="50"/>
  <c r="AK790" i="50"/>
  <c r="AK816" i="50"/>
  <c r="AM817" i="50"/>
  <c r="Y819" i="50"/>
  <c r="AM820" i="50" s="1"/>
  <c r="AM821" i="50" s="1"/>
  <c r="AM822" i="50" s="1"/>
  <c r="AK823" i="50"/>
  <c r="Y825" i="50"/>
  <c r="AU825" i="50" s="1"/>
  <c r="AL830" i="50"/>
  <c r="AM831" i="50"/>
  <c r="AM832" i="50" s="1"/>
  <c r="AM833" i="50" s="1"/>
  <c r="AM834" i="50" s="1"/>
  <c r="AK846" i="50"/>
  <c r="AM885" i="50"/>
  <c r="AL909" i="50"/>
  <c r="AK916" i="50"/>
  <c r="AK921" i="50"/>
  <c r="AM932" i="50"/>
  <c r="AM935" i="50"/>
  <c r="AK938" i="50"/>
  <c r="AM940" i="50"/>
  <c r="AK955" i="50"/>
  <c r="Y957" i="50"/>
  <c r="AK971" i="50"/>
  <c r="AK980" i="50"/>
  <c r="AM991" i="50"/>
  <c r="AK996" i="50"/>
  <c r="AM1013" i="50"/>
  <c r="AK1017" i="50"/>
  <c r="AL1017" i="50" s="1"/>
  <c r="AL1024" i="50"/>
  <c r="AM1028" i="50"/>
  <c r="AL686" i="50"/>
  <c r="AM750" i="50"/>
  <c r="AL794" i="50"/>
  <c r="AM814" i="50"/>
  <c r="AL831" i="50"/>
  <c r="AL832" i="50" s="1"/>
  <c r="AL833" i="50" s="1"/>
  <c r="AL834" i="50" s="1"/>
  <c r="AL861" i="50"/>
  <c r="AU873" i="50"/>
  <c r="AL889" i="50"/>
  <c r="AK1008" i="50"/>
  <c r="AL641" i="50"/>
  <c r="AK658" i="50"/>
  <c r="AK680" i="50"/>
  <c r="AL684" i="50"/>
  <c r="AK687" i="50"/>
  <c r="AK695" i="50"/>
  <c r="Y705" i="50"/>
  <c r="X705" i="50" s="1"/>
  <c r="Z705" i="50" s="1"/>
  <c r="AA705" i="50" s="1"/>
  <c r="AX705" i="50" s="1"/>
  <c r="AM710" i="50"/>
  <c r="AM715" i="50"/>
  <c r="AK730" i="50"/>
  <c r="Y735" i="50"/>
  <c r="AK736" i="50"/>
  <c r="AL738" i="50"/>
  <c r="Y753" i="50"/>
  <c r="AK761" i="50"/>
  <c r="AM776" i="50"/>
  <c r="AL781" i="50"/>
  <c r="AK793" i="50"/>
  <c r="AM816" i="50"/>
  <c r="AK818" i="50"/>
  <c r="Y879" i="50"/>
  <c r="AK880" i="50"/>
  <c r="AM884" i="50"/>
  <c r="AK897" i="50"/>
  <c r="AL897" i="50" s="1"/>
  <c r="AK899" i="50"/>
  <c r="AL913" i="50"/>
  <c r="Y915" i="50"/>
  <c r="X915" i="50" s="1"/>
  <c r="Z915" i="50" s="1"/>
  <c r="AA915" i="50" s="1"/>
  <c r="AX915" i="50" s="1"/>
  <c r="AK924" i="50"/>
  <c r="AK936" i="50"/>
  <c r="AK941" i="50"/>
  <c r="AK948" i="50"/>
  <c r="AK959" i="50"/>
  <c r="AK976" i="50"/>
  <c r="AK985" i="50"/>
  <c r="AL998" i="50"/>
  <c r="Y1005" i="50"/>
  <c r="X1005" i="50" s="1"/>
  <c r="Z1005" i="50" s="1"/>
  <c r="AA1005" i="50" s="1"/>
  <c r="AX1005" i="50" s="1"/>
  <c r="AL1008" i="50"/>
  <c r="AK1022" i="50"/>
  <c r="AM1026" i="50"/>
  <c r="AK1027" i="50"/>
  <c r="AL745" i="50"/>
  <c r="Y771" i="50"/>
  <c r="AK775" i="50"/>
  <c r="AK780" i="50"/>
  <c r="AM785" i="50"/>
  <c r="AK801" i="50"/>
  <c r="AK803" i="50"/>
  <c r="AK824" i="50"/>
  <c r="AK827" i="50"/>
  <c r="AL855" i="50"/>
  <c r="AK859" i="50"/>
  <c r="AK864" i="50"/>
  <c r="Y891" i="50"/>
  <c r="AK906" i="50"/>
  <c r="AK910" i="50"/>
  <c r="AL926" i="50"/>
  <c r="AK946" i="50"/>
  <c r="AK956" i="50"/>
  <c r="AK962" i="50"/>
  <c r="AK972" i="50"/>
  <c r="AK997" i="50"/>
  <c r="AM1015" i="50"/>
  <c r="AK1025" i="50"/>
  <c r="AL747" i="50"/>
  <c r="AL763" i="50"/>
  <c r="AK649" i="50"/>
  <c r="AM658" i="50"/>
  <c r="AK661" i="50"/>
  <c r="AM685" i="50"/>
  <c r="AL685" i="50"/>
  <c r="AK696" i="50"/>
  <c r="AK702" i="50"/>
  <c r="AK704" i="50"/>
  <c r="Y711" i="50"/>
  <c r="AK726" i="50"/>
  <c r="AK735" i="50"/>
  <c r="AK737" i="50"/>
  <c r="AK739" i="50"/>
  <c r="Y741" i="50"/>
  <c r="AU741" i="50" s="1"/>
  <c r="AK744" i="50"/>
  <c r="Y747" i="50"/>
  <c r="AK752" i="50"/>
  <c r="AK755" i="50"/>
  <c r="AM770" i="50"/>
  <c r="Y777" i="50"/>
  <c r="AK788" i="50"/>
  <c r="Y795" i="50"/>
  <c r="Y807" i="50"/>
  <c r="AK822" i="50"/>
  <c r="AK840" i="50"/>
  <c r="AK853" i="50"/>
  <c r="AK867" i="50"/>
  <c r="AL867" i="50" s="1"/>
  <c r="AL868" i="50" s="1"/>
  <c r="AK888" i="50"/>
  <c r="AK893" i="50"/>
  <c r="AK900" i="50"/>
  <c r="AM903" i="50"/>
  <c r="AM908" i="50"/>
  <c r="AK914" i="50"/>
  <c r="AK919" i="50"/>
  <c r="Y921" i="50"/>
  <c r="X921" i="50" s="1"/>
  <c r="Z921" i="50" s="1"/>
  <c r="AA921" i="50" s="1"/>
  <c r="AX921" i="50" s="1"/>
  <c r="AK925" i="50"/>
  <c r="AK929" i="50"/>
  <c r="Y939" i="50"/>
  <c r="AM939" i="50" s="1"/>
  <c r="AK942" i="50"/>
  <c r="Y981" i="50"/>
  <c r="AK984" i="50"/>
  <c r="AK986" i="50"/>
  <c r="AK989" i="50"/>
  <c r="Y999" i="50"/>
  <c r="AK1004" i="50"/>
  <c r="AK1009" i="50"/>
  <c r="AK1014" i="50"/>
  <c r="AK1021" i="50"/>
  <c r="AM16" i="50"/>
  <c r="AM21" i="50"/>
  <c r="AM39" i="50"/>
  <c r="AU87" i="50"/>
  <c r="X87" i="50"/>
  <c r="Z87" i="50" s="1"/>
  <c r="AA87" i="50" s="1"/>
  <c r="AX87" i="50" s="1"/>
  <c r="AU93" i="50"/>
  <c r="X93" i="50"/>
  <c r="Z93" i="50" s="1"/>
  <c r="AA93" i="50" s="1"/>
  <c r="AX93" i="50" s="1"/>
  <c r="AM94" i="50"/>
  <c r="AM95" i="50" s="1"/>
  <c r="AM96" i="50" s="1"/>
  <c r="AM93" i="50"/>
  <c r="AU123" i="50"/>
  <c r="X123" i="50"/>
  <c r="Z123" i="50" s="1"/>
  <c r="AA123" i="50" s="1"/>
  <c r="AX123" i="50" s="1"/>
  <c r="AU225" i="50"/>
  <c r="X225" i="50"/>
  <c r="Z225" i="50" s="1"/>
  <c r="AA225" i="50" s="1"/>
  <c r="AX225" i="50" s="1"/>
  <c r="AM225" i="50"/>
  <c r="AL76" i="50"/>
  <c r="AM10" i="50"/>
  <c r="AM11" i="50" s="1"/>
  <c r="AM9" i="50"/>
  <c r="AU9" i="50"/>
  <c r="X9" i="50"/>
  <c r="Z9" i="50" s="1"/>
  <c r="AA9" i="50" s="1"/>
  <c r="AX9" i="50" s="1"/>
  <c r="AU27" i="50"/>
  <c r="X27" i="50"/>
  <c r="Z27" i="50" s="1"/>
  <c r="AA27" i="50" s="1"/>
  <c r="AX27" i="50" s="1"/>
  <c r="AM28" i="50"/>
  <c r="X51" i="50"/>
  <c r="Z51" i="50" s="1"/>
  <c r="AA51" i="50" s="1"/>
  <c r="AX51" i="50" s="1"/>
  <c r="AU51" i="50"/>
  <c r="X117" i="50"/>
  <c r="Z117" i="50" s="1"/>
  <c r="AA117" i="50" s="1"/>
  <c r="AX117" i="50" s="1"/>
  <c r="AU117" i="50"/>
  <c r="AM117" i="50"/>
  <c r="AM118" i="50" s="1"/>
  <c r="AU141" i="50"/>
  <c r="AM141" i="50"/>
  <c r="X141" i="50"/>
  <c r="Z141" i="50" s="1"/>
  <c r="AA141" i="50" s="1"/>
  <c r="AX141" i="50" s="1"/>
  <c r="X165" i="50"/>
  <c r="Z165" i="50" s="1"/>
  <c r="AA165" i="50" s="1"/>
  <c r="AX165" i="50" s="1"/>
  <c r="AU165" i="50"/>
  <c r="AM165" i="50"/>
  <c r="X21" i="50"/>
  <c r="Z21" i="50" s="1"/>
  <c r="AA21" i="50" s="1"/>
  <c r="AX21" i="50" s="1"/>
  <c r="AU21" i="50"/>
  <c r="AM27" i="50"/>
  <c r="AM51" i="50"/>
  <c r="AM57" i="50"/>
  <c r="AU57" i="50"/>
  <c r="X57" i="50"/>
  <c r="Z57" i="50" s="1"/>
  <c r="AA57" i="50" s="1"/>
  <c r="AX57" i="50" s="1"/>
  <c r="AM64" i="50"/>
  <c r="AV63" i="50" s="1"/>
  <c r="AW63" i="50" s="1"/>
  <c r="AU75" i="50"/>
  <c r="X75" i="50"/>
  <c r="Z75" i="50" s="1"/>
  <c r="AA75" i="50" s="1"/>
  <c r="AX75" i="50" s="1"/>
  <c r="X99" i="50"/>
  <c r="Z99" i="50" s="1"/>
  <c r="AA99" i="50" s="1"/>
  <c r="AX99" i="50" s="1"/>
  <c r="AU99" i="50"/>
  <c r="AM105" i="50"/>
  <c r="X105" i="50"/>
  <c r="Z105" i="50" s="1"/>
  <c r="AA105" i="50" s="1"/>
  <c r="AX105" i="50" s="1"/>
  <c r="AU105" i="50"/>
  <c r="AL208" i="50"/>
  <c r="AL209" i="50" s="1"/>
  <c r="AL210" i="50" s="1"/>
  <c r="X213" i="50"/>
  <c r="Z213" i="50" s="1"/>
  <c r="AA213" i="50" s="1"/>
  <c r="AX213" i="50" s="1"/>
  <c r="AU213" i="50"/>
  <c r="AM213" i="50"/>
  <c r="AM17" i="50"/>
  <c r="AM18" i="50" s="1"/>
  <c r="AM19" i="50" s="1"/>
  <c r="X69" i="50"/>
  <c r="Z69" i="50" s="1"/>
  <c r="AA69" i="50" s="1"/>
  <c r="AX69" i="50" s="1"/>
  <c r="AU69" i="50"/>
  <c r="AL28" i="50"/>
  <c r="AM69" i="50"/>
  <c r="AM75" i="50"/>
  <c r="AL94" i="50"/>
  <c r="AM99" i="50"/>
  <c r="AM100" i="50" s="1"/>
  <c r="AM102" i="50" s="1"/>
  <c r="AM103" i="50" s="1"/>
  <c r="AM104" i="50" s="1"/>
  <c r="X39" i="50"/>
  <c r="Z39" i="50" s="1"/>
  <c r="AA39" i="50" s="1"/>
  <c r="AX39" i="50" s="1"/>
  <c r="AU39" i="50"/>
  <c r="AU45" i="50"/>
  <c r="AM45" i="50"/>
  <c r="X45" i="50"/>
  <c r="Z45" i="50" s="1"/>
  <c r="AA45" i="50" s="1"/>
  <c r="AX45" i="50" s="1"/>
  <c r="X153" i="50"/>
  <c r="Z153" i="50" s="1"/>
  <c r="AA153" i="50" s="1"/>
  <c r="AX153" i="50" s="1"/>
  <c r="AM153" i="50"/>
  <c r="AU153" i="50"/>
  <c r="X201" i="50"/>
  <c r="Z201" i="50" s="1"/>
  <c r="AA201" i="50" s="1"/>
  <c r="AX201" i="50" s="1"/>
  <c r="AU201" i="50"/>
  <c r="AM201" i="50"/>
  <c r="AM198" i="50"/>
  <c r="AL31" i="50"/>
  <c r="AL44" i="50"/>
  <c r="AL53" i="50"/>
  <c r="AL66" i="50"/>
  <c r="AL92" i="50"/>
  <c r="AL113" i="50"/>
  <c r="AL114" i="50" s="1"/>
  <c r="AL125" i="50"/>
  <c r="AM128" i="50"/>
  <c r="AM130" i="50"/>
  <c r="AM131" i="50" s="1"/>
  <c r="X147" i="50"/>
  <c r="Z147" i="50" s="1"/>
  <c r="AA147" i="50" s="1"/>
  <c r="AX147" i="50" s="1"/>
  <c r="AL150" i="50"/>
  <c r="AL163" i="50"/>
  <c r="AM170" i="50"/>
  <c r="AM176" i="50"/>
  <c r="AU177" i="50"/>
  <c r="AL186" i="50"/>
  <c r="AL190" i="50"/>
  <c r="AU255" i="50"/>
  <c r="AM255" i="50"/>
  <c r="X255" i="50"/>
  <c r="Z255" i="50" s="1"/>
  <c r="AA255" i="50" s="1"/>
  <c r="AX255" i="50" s="1"/>
  <c r="AM285" i="50"/>
  <c r="X285" i="50"/>
  <c r="Z285" i="50" s="1"/>
  <c r="AA285" i="50" s="1"/>
  <c r="AX285" i="50" s="1"/>
  <c r="AL316" i="50"/>
  <c r="X321" i="50"/>
  <c r="Z321" i="50" s="1"/>
  <c r="AA321" i="50" s="1"/>
  <c r="AX321" i="50" s="1"/>
  <c r="AU321" i="50"/>
  <c r="AM81" i="50"/>
  <c r="AM82" i="50" s="1"/>
  <c r="AM83" i="50" s="1"/>
  <c r="AR285" i="50"/>
  <c r="AL285" i="50"/>
  <c r="AL286" i="50" s="1"/>
  <c r="AL287" i="50" s="1"/>
  <c r="AL288" i="50" s="1"/>
  <c r="AL289" i="50" s="1"/>
  <c r="AM144" i="50"/>
  <c r="AM157" i="50"/>
  <c r="AL9" i="50"/>
  <c r="AL11" i="50" s="1"/>
  <c r="AL13" i="50"/>
  <c r="AL26" i="50"/>
  <c r="AM40" i="50"/>
  <c r="AM41" i="50" s="1"/>
  <c r="AL48" i="50"/>
  <c r="AL57" i="50"/>
  <c r="AL61" i="50"/>
  <c r="AL74" i="50"/>
  <c r="AL105" i="50"/>
  <c r="AL109" i="50"/>
  <c r="AK115" i="50"/>
  <c r="AL116" i="50"/>
  <c r="AM123" i="50"/>
  <c r="AK124" i="50"/>
  <c r="AM124" i="50" s="1"/>
  <c r="AM125" i="50" s="1"/>
  <c r="AL129" i="50"/>
  <c r="AL131" i="50" s="1"/>
  <c r="AU129" i="50"/>
  <c r="AL135" i="50"/>
  <c r="AL143" i="50"/>
  <c r="AK160" i="50"/>
  <c r="AK185" i="50"/>
  <c r="AM188" i="50"/>
  <c r="AL188" i="50"/>
  <c r="AL191" i="50"/>
  <c r="AR201" i="50"/>
  <c r="AL201" i="50"/>
  <c r="AM207" i="50"/>
  <c r="AK212" i="50"/>
  <c r="AK224" i="50"/>
  <c r="AM246" i="50"/>
  <c r="AL246" i="50"/>
  <c r="AM249" i="50"/>
  <c r="X249" i="50"/>
  <c r="Z249" i="50" s="1"/>
  <c r="AA249" i="50" s="1"/>
  <c r="AX249" i="50" s="1"/>
  <c r="AU249" i="50"/>
  <c r="X267" i="50"/>
  <c r="Z267" i="50" s="1"/>
  <c r="AA267" i="50" s="1"/>
  <c r="AX267" i="50" s="1"/>
  <c r="AU267" i="50"/>
  <c r="AU507" i="50"/>
  <c r="AM507" i="50"/>
  <c r="X507" i="50"/>
  <c r="Z507" i="50" s="1"/>
  <c r="AA507" i="50" s="1"/>
  <c r="AX507" i="50" s="1"/>
  <c r="AL128" i="50"/>
  <c r="AM13" i="50"/>
  <c r="AM22" i="50"/>
  <c r="AM26" i="50"/>
  <c r="AL30" i="50"/>
  <c r="AU33" i="50"/>
  <c r="AL39" i="50"/>
  <c r="AL43" i="50"/>
  <c r="AM48" i="50"/>
  <c r="AL56" i="50"/>
  <c r="AM61" i="50"/>
  <c r="AL65" i="50"/>
  <c r="AM70" i="50"/>
  <c r="AM71" i="50" s="1"/>
  <c r="AM72" i="50" s="1"/>
  <c r="AM74" i="50"/>
  <c r="AU81" i="50"/>
  <c r="AL87" i="50"/>
  <c r="AL91" i="50"/>
  <c r="AM109" i="50"/>
  <c r="AM112" i="50"/>
  <c r="AM113" i="50" s="1"/>
  <c r="AM114" i="50" s="1"/>
  <c r="AL141" i="50"/>
  <c r="AL142" i="50" s="1"/>
  <c r="AM143" i="50"/>
  <c r="AM152" i="50"/>
  <c r="AL169" i="50"/>
  <c r="AM173" i="50"/>
  <c r="AL173" i="50"/>
  <c r="AM191" i="50"/>
  <c r="AL199" i="50"/>
  <c r="X219" i="50"/>
  <c r="Z219" i="50" s="1"/>
  <c r="AA219" i="50" s="1"/>
  <c r="AX219" i="50" s="1"/>
  <c r="AU219" i="50"/>
  <c r="AM223" i="50"/>
  <c r="AL223" i="50"/>
  <c r="AM256" i="50"/>
  <c r="AM257" i="50" s="1"/>
  <c r="AK259" i="50"/>
  <c r="AL364" i="50"/>
  <c r="AM369" i="50"/>
  <c r="X369" i="50"/>
  <c r="Z369" i="50" s="1"/>
  <c r="AA369" i="50" s="1"/>
  <c r="AX369" i="50" s="1"/>
  <c r="AU369" i="50"/>
  <c r="AM160" i="50"/>
  <c r="AM161" i="50" s="1"/>
  <c r="AL203" i="50"/>
  <c r="AL205" i="50" s="1"/>
  <c r="AL206" i="50" s="1"/>
  <c r="AM15" i="50"/>
  <c r="AL40" i="50"/>
  <c r="AL41" i="50" s="1"/>
  <c r="AL21" i="50"/>
  <c r="AL22" i="50" s="1"/>
  <c r="AL38" i="50"/>
  <c r="AM52" i="50"/>
  <c r="AU63" i="50"/>
  <c r="AL69" i="50"/>
  <c r="AL86" i="50"/>
  <c r="AL95" i="50"/>
  <c r="AL96" i="50" s="1"/>
  <c r="AU111" i="50"/>
  <c r="AL112" i="50"/>
  <c r="AL115" i="50"/>
  <c r="AL124" i="50"/>
  <c r="AM147" i="50"/>
  <c r="AM148" i="50" s="1"/>
  <c r="AK151" i="50"/>
  <c r="X159" i="50"/>
  <c r="Z159" i="50" s="1"/>
  <c r="AA159" i="50" s="1"/>
  <c r="AX159" i="50" s="1"/>
  <c r="AK164" i="50"/>
  <c r="AM169" i="50"/>
  <c r="AK172" i="50"/>
  <c r="AM175" i="50"/>
  <c r="AL175" i="50"/>
  <c r="AL182" i="50"/>
  <c r="AK195" i="50"/>
  <c r="AL195" i="50" s="1"/>
  <c r="AK198" i="50"/>
  <c r="X207" i="50"/>
  <c r="Z207" i="50" s="1"/>
  <c r="AA207" i="50" s="1"/>
  <c r="AX207" i="50" s="1"/>
  <c r="AL212" i="50"/>
  <c r="AL213" i="50"/>
  <c r="AL214" i="50" s="1"/>
  <c r="AM214" i="50"/>
  <c r="AM215" i="50" s="1"/>
  <c r="AK220" i="50"/>
  <c r="AM220" i="50" s="1"/>
  <c r="AM221" i="50" s="1"/>
  <c r="AM222" i="50" s="1"/>
  <c r="AM233" i="50"/>
  <c r="AL233" i="50"/>
  <c r="AL257" i="50"/>
  <c r="AM267" i="50"/>
  <c r="AM268" i="50"/>
  <c r="AM269" i="50" s="1"/>
  <c r="AM270" i="50" s="1"/>
  <c r="AM271" i="50" s="1"/>
  <c r="AM272" i="50" s="1"/>
  <c r="AU315" i="50"/>
  <c r="AM315" i="50"/>
  <c r="X315" i="50"/>
  <c r="Z315" i="50" s="1"/>
  <c r="AA315" i="50" s="1"/>
  <c r="AX315" i="50" s="1"/>
  <c r="AM135" i="50"/>
  <c r="AM136" i="50"/>
  <c r="AM137" i="50" s="1"/>
  <c r="X435" i="50"/>
  <c r="Z435" i="50" s="1"/>
  <c r="AA435" i="50" s="1"/>
  <c r="AX435" i="50" s="1"/>
  <c r="AU435" i="50"/>
  <c r="AL1019" i="50"/>
  <c r="AM1020" i="50"/>
  <c r="AL1020" i="50"/>
  <c r="AM405" i="50"/>
  <c r="AM406" i="50" s="1"/>
  <c r="AL16" i="50"/>
  <c r="AL20" i="50"/>
  <c r="AL29" i="50"/>
  <c r="AL42" i="50"/>
  <c r="AL51" i="50"/>
  <c r="AL52" i="50" s="1"/>
  <c r="AL55" i="50"/>
  <c r="AL68" i="50"/>
  <c r="AL77" i="50"/>
  <c r="AL78" i="50" s="1"/>
  <c r="AL79" i="50" s="1"/>
  <c r="AL80" i="50" s="1"/>
  <c r="X135" i="50"/>
  <c r="Z135" i="50" s="1"/>
  <c r="AA135" i="50" s="1"/>
  <c r="AX135" i="50" s="1"/>
  <c r="AL138" i="50"/>
  <c r="AM149" i="50"/>
  <c r="AL149" i="50"/>
  <c r="AR153" i="50"/>
  <c r="AL153" i="50"/>
  <c r="AM162" i="50"/>
  <c r="AL171" i="50"/>
  <c r="AL172" i="50" s="1"/>
  <c r="AL184" i="50"/>
  <c r="AM219" i="50"/>
  <c r="AL219" i="50"/>
  <c r="AL220" i="50" s="1"/>
  <c r="X231" i="50"/>
  <c r="Z231" i="50" s="1"/>
  <c r="AA231" i="50" s="1"/>
  <c r="AX231" i="50" s="1"/>
  <c r="AU231" i="50"/>
  <c r="AU285" i="50"/>
  <c r="X291" i="50"/>
  <c r="Z291" i="50" s="1"/>
  <c r="AA291" i="50" s="1"/>
  <c r="AX291" i="50" s="1"/>
  <c r="AU291" i="50"/>
  <c r="AM362" i="50"/>
  <c r="AL362" i="50"/>
  <c r="AL361" i="50"/>
  <c r="X375" i="50"/>
  <c r="Z375" i="50" s="1"/>
  <c r="AA375" i="50" s="1"/>
  <c r="AX375" i="50" s="1"/>
  <c r="AU375" i="50"/>
  <c r="AU381" i="50"/>
  <c r="X381" i="50"/>
  <c r="Z381" i="50" s="1"/>
  <c r="AA381" i="50" s="1"/>
  <c r="AX381" i="50" s="1"/>
  <c r="AM381" i="50"/>
  <c r="AM382" i="50" s="1"/>
  <c r="AM33" i="50"/>
  <c r="AM192" i="50"/>
  <c r="AM237" i="50"/>
  <c r="X237" i="50"/>
  <c r="Z237" i="50" s="1"/>
  <c r="AA237" i="50" s="1"/>
  <c r="AX237" i="50" s="1"/>
  <c r="AM126" i="50"/>
  <c r="AL126" i="50"/>
  <c r="AK128" i="50"/>
  <c r="AM129" i="50"/>
  <c r="AL134" i="50"/>
  <c r="AK137" i="50"/>
  <c r="AM140" i="50"/>
  <c r="AL140" i="50"/>
  <c r="AK148" i="50"/>
  <c r="AM151" i="50"/>
  <c r="AL151" i="50"/>
  <c r="AK161" i="50"/>
  <c r="AM164" i="50"/>
  <c r="AL164" i="50"/>
  <c r="AL165" i="50"/>
  <c r="AK176" i="50"/>
  <c r="AM177" i="50"/>
  <c r="AM187" i="50"/>
  <c r="AM190" i="50"/>
  <c r="AV189" i="50" s="1"/>
  <c r="AW189" i="50" s="1"/>
  <c r="AM208" i="50"/>
  <c r="AM210" i="50" s="1"/>
  <c r="AR237" i="50"/>
  <c r="AL237" i="50"/>
  <c r="AK246" i="50"/>
  <c r="X261" i="50"/>
  <c r="Z261" i="50" s="1"/>
  <c r="AA261" i="50" s="1"/>
  <c r="AX261" i="50" s="1"/>
  <c r="AU261" i="50"/>
  <c r="AU303" i="50"/>
  <c r="AM303" i="50"/>
  <c r="X303" i="50"/>
  <c r="Z303" i="50" s="1"/>
  <c r="AA303" i="50" s="1"/>
  <c r="AX303" i="50" s="1"/>
  <c r="X327" i="50"/>
  <c r="Z327" i="50" s="1"/>
  <c r="AA327" i="50" s="1"/>
  <c r="AX327" i="50" s="1"/>
  <c r="AU327" i="50"/>
  <c r="AM327" i="50"/>
  <c r="AL333" i="50"/>
  <c r="AM391" i="50"/>
  <c r="AL391" i="50"/>
  <c r="AM392" i="50"/>
  <c r="AL392" i="50"/>
  <c r="AL412" i="50"/>
  <c r="AL177" i="50"/>
  <c r="AL178" i="50" s="1"/>
  <c r="AL179" i="50" s="1"/>
  <c r="AM195" i="50"/>
  <c r="AM196" i="50" s="1"/>
  <c r="AL225" i="50"/>
  <c r="AM243" i="50"/>
  <c r="AL273" i="50"/>
  <c r="AL274" i="50" s="1"/>
  <c r="AK299" i="50"/>
  <c r="AL308" i="50"/>
  <c r="AM313" i="50"/>
  <c r="AL313" i="50"/>
  <c r="AL327" i="50"/>
  <c r="AL330" i="50"/>
  <c r="AK334" i="50"/>
  <c r="AM334" i="50" s="1"/>
  <c r="AM337" i="50"/>
  <c r="AM345" i="50"/>
  <c r="AL382" i="50"/>
  <c r="AL393" i="50"/>
  <c r="AM396" i="50"/>
  <c r="AL444" i="50"/>
  <c r="AM445" i="50"/>
  <c r="AL445" i="50"/>
  <c r="AK488" i="50"/>
  <c r="AM513" i="50"/>
  <c r="AM514" i="50" s="1"/>
  <c r="AL513" i="50"/>
  <c r="AL514" i="50" s="1"/>
  <c r="AL515" i="50" s="1"/>
  <c r="AM518" i="50"/>
  <c r="AL518" i="50"/>
  <c r="AK584" i="50"/>
  <c r="AL291" i="50"/>
  <c r="AL292" i="50" s="1"/>
  <c r="AL293" i="50" s="1"/>
  <c r="X339" i="50"/>
  <c r="Z339" i="50" s="1"/>
  <c r="AA339" i="50" s="1"/>
  <c r="AX339" i="50" s="1"/>
  <c r="AU339" i="50"/>
  <c r="AM371" i="50"/>
  <c r="AL371" i="50"/>
  <c r="AM373" i="50"/>
  <c r="AL373" i="50"/>
  <c r="X387" i="50"/>
  <c r="Z387" i="50" s="1"/>
  <c r="AA387" i="50" s="1"/>
  <c r="AX387" i="50" s="1"/>
  <c r="AU387" i="50"/>
  <c r="AU393" i="50"/>
  <c r="X393" i="50"/>
  <c r="Z393" i="50" s="1"/>
  <c r="AA393" i="50" s="1"/>
  <c r="AX393" i="50" s="1"/>
  <c r="AM410" i="50"/>
  <c r="AL410" i="50"/>
  <c r="AM435" i="50"/>
  <c r="AM436" i="50" s="1"/>
  <c r="AM437" i="50" s="1"/>
  <c r="AM438" i="50" s="1"/>
  <c r="AL435" i="50"/>
  <c r="AL436" i="50" s="1"/>
  <c r="AL437" i="50" s="1"/>
  <c r="AL438" i="50" s="1"/>
  <c r="AL439" i="50" s="1"/>
  <c r="AL440" i="50" s="1"/>
  <c r="AM555" i="50"/>
  <c r="AM556" i="50" s="1"/>
  <c r="AL555" i="50"/>
  <c r="AL556" i="50" s="1"/>
  <c r="AL557" i="50" s="1"/>
  <c r="AL558" i="50" s="1"/>
  <c r="AL559" i="50" s="1"/>
  <c r="AK580" i="50"/>
  <c r="AL297" i="50"/>
  <c r="AL298" i="50" s="1"/>
  <c r="AL332" i="50"/>
  <c r="AL344" i="50"/>
  <c r="AM349" i="50"/>
  <c r="AL349" i="50"/>
  <c r="AL351" i="50"/>
  <c r="AL352" i="50" s="1"/>
  <c r="AL353" i="50" s="1"/>
  <c r="AU363" i="50"/>
  <c r="AM363" i="50"/>
  <c r="X447" i="50"/>
  <c r="Z447" i="50" s="1"/>
  <c r="AA447" i="50" s="1"/>
  <c r="AX447" i="50" s="1"/>
  <c r="AU447" i="50"/>
  <c r="AM448" i="50"/>
  <c r="AL472" i="50"/>
  <c r="AL502" i="50"/>
  <c r="AL503" i="50" s="1"/>
  <c r="AL504" i="50" s="1"/>
  <c r="AL501" i="50"/>
  <c r="AU519" i="50"/>
  <c r="X519" i="50"/>
  <c r="Z519" i="50" s="1"/>
  <c r="AA519" i="50" s="1"/>
  <c r="AX519" i="50" s="1"/>
  <c r="AM519" i="50"/>
  <c r="AU525" i="50"/>
  <c r="AM525" i="50"/>
  <c r="AM526" i="50" s="1"/>
  <c r="AM530" i="50"/>
  <c r="AL530" i="50"/>
  <c r="AM529" i="50"/>
  <c r="AL529" i="50"/>
  <c r="AU597" i="50"/>
  <c r="X597" i="50"/>
  <c r="Z597" i="50" s="1"/>
  <c r="AA597" i="50" s="1"/>
  <c r="AX597" i="50" s="1"/>
  <c r="AM597" i="50"/>
  <c r="AM671" i="50"/>
  <c r="AM672" i="50" s="1"/>
  <c r="AL236" i="50"/>
  <c r="AL245" i="50"/>
  <c r="AL258" i="50"/>
  <c r="AL259" i="50" s="1"/>
  <c r="AL284" i="50"/>
  <c r="AM309" i="50"/>
  <c r="AL312" i="50"/>
  <c r="AL319" i="50"/>
  <c r="AL323" i="50"/>
  <c r="AM387" i="50"/>
  <c r="AM388" i="50" s="1"/>
  <c r="AL387" i="50"/>
  <c r="AL388" i="50" s="1"/>
  <c r="AM393" i="50"/>
  <c r="AL396" i="50"/>
  <c r="AM397" i="50"/>
  <c r="AL397" i="50"/>
  <c r="AL431" i="50"/>
  <c r="AL432" i="50" s="1"/>
  <c r="AL433" i="50" s="1"/>
  <c r="AM453" i="50"/>
  <c r="AM454" i="50" s="1"/>
  <c r="AL453" i="50"/>
  <c r="AL454" i="50" s="1"/>
  <c r="AL455" i="50" s="1"/>
  <c r="AU459" i="50"/>
  <c r="X459" i="50"/>
  <c r="Z459" i="50" s="1"/>
  <c r="AA459" i="50" s="1"/>
  <c r="AX459" i="50" s="1"/>
  <c r="AM515" i="50"/>
  <c r="X663" i="50"/>
  <c r="Z663" i="50" s="1"/>
  <c r="AA663" i="50" s="1"/>
  <c r="AX663" i="50" s="1"/>
  <c r="AU663" i="50"/>
  <c r="AM663" i="50"/>
  <c r="AL218" i="50"/>
  <c r="AL227" i="50"/>
  <c r="AM232" i="50"/>
  <c r="AM236" i="50"/>
  <c r="AL240" i="50"/>
  <c r="AM245" i="50"/>
  <c r="AL249" i="50"/>
  <c r="AL253" i="50"/>
  <c r="AL275" i="50"/>
  <c r="AM284" i="50"/>
  <c r="X297" i="50"/>
  <c r="Z297" i="50" s="1"/>
  <c r="AA297" i="50" s="1"/>
  <c r="AX297" i="50" s="1"/>
  <c r="AL301" i="50"/>
  <c r="AL304" i="50"/>
  <c r="AL306" i="50" s="1"/>
  <c r="AL307" i="50" s="1"/>
  <c r="AK309" i="50"/>
  <c r="AK322" i="50"/>
  <c r="AL325" i="50"/>
  <c r="AL334" i="50"/>
  <c r="AM338" i="50"/>
  <c r="AM339" i="50"/>
  <c r="AL339" i="50"/>
  <c r="AL341" i="50" s="1"/>
  <c r="AL342" i="50" s="1"/>
  <c r="AL343" i="50" s="1"/>
  <c r="AL340" i="50"/>
  <c r="AL345" i="50"/>
  <c r="AR345" i="50"/>
  <c r="AR351" i="50"/>
  <c r="AK353" i="50"/>
  <c r="AL356" i="50"/>
  <c r="AM361" i="50"/>
  <c r="X363" i="50"/>
  <c r="Z363" i="50" s="1"/>
  <c r="AA363" i="50" s="1"/>
  <c r="AX363" i="50" s="1"/>
  <c r="AL375" i="50"/>
  <c r="AL379" i="50"/>
  <c r="AK392" i="50"/>
  <c r="AM423" i="50"/>
  <c r="X423" i="50"/>
  <c r="Z423" i="50" s="1"/>
  <c r="AA423" i="50" s="1"/>
  <c r="AX423" i="50" s="1"/>
  <c r="AL448" i="50"/>
  <c r="AL449" i="50" s="1"/>
  <c r="AL450" i="50" s="1"/>
  <c r="AL451" i="50" s="1"/>
  <c r="AM460" i="50"/>
  <c r="AM461" i="50" s="1"/>
  <c r="AL465" i="50"/>
  <c r="AL466" i="50"/>
  <c r="AL467" i="50" s="1"/>
  <c r="AM465" i="50"/>
  <c r="AM466" i="50" s="1"/>
  <c r="AM472" i="50"/>
  <c r="AM473" i="50" s="1"/>
  <c r="AM475" i="50" s="1"/>
  <c r="AU471" i="50"/>
  <c r="X471" i="50"/>
  <c r="Z471" i="50" s="1"/>
  <c r="AA471" i="50" s="1"/>
  <c r="AX471" i="50" s="1"/>
  <c r="AL520" i="50"/>
  <c r="AL521" i="50" s="1"/>
  <c r="AM579" i="50"/>
  <c r="AM580" i="50" s="1"/>
  <c r="AM581" i="50" s="1"/>
  <c r="AL579" i="50"/>
  <c r="AL580" i="50"/>
  <c r="AL581" i="50" s="1"/>
  <c r="X591" i="50"/>
  <c r="Z591" i="50" s="1"/>
  <c r="AA591" i="50" s="1"/>
  <c r="AX591" i="50" s="1"/>
  <c r="AU591" i="50"/>
  <c r="AM591" i="50"/>
  <c r="AR615" i="50"/>
  <c r="AL615" i="50"/>
  <c r="AL616" i="50" s="1"/>
  <c r="AU627" i="50"/>
  <c r="X627" i="50"/>
  <c r="Z627" i="50" s="1"/>
  <c r="AA627" i="50" s="1"/>
  <c r="AX627" i="50" s="1"/>
  <c r="AL231" i="50"/>
  <c r="AL232" i="50" s="1"/>
  <c r="AM262" i="50"/>
  <c r="AM263" i="50" s="1"/>
  <c r="AM264" i="50" s="1"/>
  <c r="AM265" i="50" s="1"/>
  <c r="AL279" i="50"/>
  <c r="AM291" i="50"/>
  <c r="AL295" i="50"/>
  <c r="AL296" i="50"/>
  <c r="AM314" i="50"/>
  <c r="AL314" i="50"/>
  <c r="AM321" i="50"/>
  <c r="AM322" i="50" s="1"/>
  <c r="AM325" i="50"/>
  <c r="AM330" i="50"/>
  <c r="AL331" i="50"/>
  <c r="AM331" i="50"/>
  <c r="AU345" i="50"/>
  <c r="AL348" i="50"/>
  <c r="AL372" i="50"/>
  <c r="AL383" i="50"/>
  <c r="AM384" i="50"/>
  <c r="AL384" i="50"/>
  <c r="X399" i="50"/>
  <c r="Z399" i="50" s="1"/>
  <c r="AA399" i="50" s="1"/>
  <c r="AX399" i="50" s="1"/>
  <c r="AU399" i="50"/>
  <c r="AM400" i="50"/>
  <c r="AL400" i="50"/>
  <c r="AM401" i="50"/>
  <c r="AL401" i="50"/>
  <c r="X411" i="50"/>
  <c r="Z411" i="50" s="1"/>
  <c r="AA411" i="50" s="1"/>
  <c r="AX411" i="50" s="1"/>
  <c r="AL413" i="50"/>
  <c r="AM417" i="50"/>
  <c r="X417" i="50"/>
  <c r="Z417" i="50" s="1"/>
  <c r="AA417" i="50" s="1"/>
  <c r="AX417" i="50" s="1"/>
  <c r="AU417" i="50"/>
  <c r="AL441" i="50"/>
  <c r="AL443" i="50" s="1"/>
  <c r="AM480" i="50"/>
  <c r="AM493" i="50"/>
  <c r="AL493" i="50"/>
  <c r="AM542" i="50"/>
  <c r="AL542" i="50"/>
  <c r="AU615" i="50"/>
  <c r="AM615" i="50"/>
  <c r="X615" i="50"/>
  <c r="Z615" i="50" s="1"/>
  <c r="AA615" i="50" s="1"/>
  <c r="AX615" i="50" s="1"/>
  <c r="AM296" i="50"/>
  <c r="AM297" i="50"/>
  <c r="AM298" i="50"/>
  <c r="AM299" i="50" s="1"/>
  <c r="AL309" i="50"/>
  <c r="AK313" i="50"/>
  <c r="AL318" i="50"/>
  <c r="AM318" i="50"/>
  <c r="AL335" i="50"/>
  <c r="AL336" i="50" s="1"/>
  <c r="AM348" i="50"/>
  <c r="AL357" i="50"/>
  <c r="AL365" i="50"/>
  <c r="AL366" i="50" s="1"/>
  <c r="AM372" i="50"/>
  <c r="AM404" i="50"/>
  <c r="AL404" i="50"/>
  <c r="AK414" i="50"/>
  <c r="AL423" i="50"/>
  <c r="Y441" i="50"/>
  <c r="AM441" i="50" s="1"/>
  <c r="AL452" i="50"/>
  <c r="AK457" i="50"/>
  <c r="Y489" i="50"/>
  <c r="AL509" i="50"/>
  <c r="AL510" i="50" s="1"/>
  <c r="AM508" i="50"/>
  <c r="AM510" i="50" s="1"/>
  <c r="AL609" i="50"/>
  <c r="AL610" i="50" s="1"/>
  <c r="AM376" i="50"/>
  <c r="AM377" i="50" s="1"/>
  <c r="AM378" i="50" s="1"/>
  <c r="AM424" i="50"/>
  <c r="AM425" i="50" s="1"/>
  <c r="AM426" i="50" s="1"/>
  <c r="AL468" i="50"/>
  <c r="AL483" i="50"/>
  <c r="AL495" i="50"/>
  <c r="AL496" i="50" s="1"/>
  <c r="AK542" i="50"/>
  <c r="AM554" i="50"/>
  <c r="AM566" i="50"/>
  <c r="AM576" i="50"/>
  <c r="AL576" i="50"/>
  <c r="AM596" i="50"/>
  <c r="AL596" i="50"/>
  <c r="AM598" i="50"/>
  <c r="AM602" i="50"/>
  <c r="AL602" i="50"/>
  <c r="AL608" i="50"/>
  <c r="AM607" i="50"/>
  <c r="AL607" i="50"/>
  <c r="AM482" i="50"/>
  <c r="AL482" i="50"/>
  <c r="AL499" i="50"/>
  <c r="AM500" i="50"/>
  <c r="AL500" i="50"/>
  <c r="AM517" i="50"/>
  <c r="AL517" i="50"/>
  <c r="Y531" i="50"/>
  <c r="AM531" i="50" s="1"/>
  <c r="AM536" i="50"/>
  <c r="AL536" i="50"/>
  <c r="AK551" i="50"/>
  <c r="AM574" i="50"/>
  <c r="AV573" i="50" s="1"/>
  <c r="AW573" i="50" s="1"/>
  <c r="AM588" i="50"/>
  <c r="AM599" i="50"/>
  <c r="AU651" i="50"/>
  <c r="AM651" i="50"/>
  <c r="X651" i="50"/>
  <c r="Z651" i="50" s="1"/>
  <c r="AA651" i="50" s="1"/>
  <c r="AX651" i="50" s="1"/>
  <c r="AM759" i="50"/>
  <c r="AL759" i="50"/>
  <c r="AL760" i="50" s="1"/>
  <c r="AM470" i="50"/>
  <c r="AL470" i="50"/>
  <c r="AL538" i="50"/>
  <c r="AM571" i="50"/>
  <c r="AL571" i="50"/>
  <c r="AM584" i="50"/>
  <c r="AL584" i="50"/>
  <c r="AM370" i="50"/>
  <c r="AM418" i="50"/>
  <c r="AM419" i="50" s="1"/>
  <c r="AM420" i="50" s="1"/>
  <c r="AK469" i="50"/>
  <c r="AL473" i="50"/>
  <c r="AM495" i="50"/>
  <c r="AM496" i="50" s="1"/>
  <c r="AK526" i="50"/>
  <c r="Y537" i="50"/>
  <c r="AU555" i="50"/>
  <c r="AM563" i="50"/>
  <c r="AL563" i="50"/>
  <c r="Y585" i="50"/>
  <c r="AU603" i="50"/>
  <c r="AM603" i="50"/>
  <c r="AM604" i="50" s="1"/>
  <c r="AM618" i="50"/>
  <c r="AM617" i="50"/>
  <c r="AL386" i="50"/>
  <c r="AL421" i="50"/>
  <c r="AL430" i="50"/>
  <c r="AL434" i="50"/>
  <c r="AL469" i="50"/>
  <c r="X477" i="50"/>
  <c r="Z477" i="50" s="1"/>
  <c r="AA477" i="50" s="1"/>
  <c r="AX477" i="50" s="1"/>
  <c r="AK478" i="50"/>
  <c r="AL478" i="50" s="1"/>
  <c r="Y501" i="50"/>
  <c r="AM501" i="50" s="1"/>
  <c r="AL505" i="50"/>
  <c r="AL508" i="50"/>
  <c r="AU513" i="50"/>
  <c r="AK530" i="50"/>
  <c r="AL531" i="50"/>
  <c r="AL532" i="50"/>
  <c r="AL533" i="50" s="1"/>
  <c r="AL534" i="50" s="1"/>
  <c r="AR543" i="50"/>
  <c r="AL543" i="50"/>
  <c r="AL574" i="50"/>
  <c r="X579" i="50"/>
  <c r="Z579" i="50" s="1"/>
  <c r="AA579" i="50" s="1"/>
  <c r="AX579" i="50" s="1"/>
  <c r="AU579" i="50"/>
  <c r="AM589" i="50"/>
  <c r="AL589" i="50"/>
  <c r="X639" i="50"/>
  <c r="Z639" i="50" s="1"/>
  <c r="AA639" i="50" s="1"/>
  <c r="AX639" i="50" s="1"/>
  <c r="AU639" i="50"/>
  <c r="AM639" i="50"/>
  <c r="AM659" i="50"/>
  <c r="AM469" i="50"/>
  <c r="AM477" i="50"/>
  <c r="AM478" i="50" s="1"/>
  <c r="AM479" i="50" s="1"/>
  <c r="Y483" i="50"/>
  <c r="AM483" i="50" s="1"/>
  <c r="AM487" i="50"/>
  <c r="AL487" i="50"/>
  <c r="AK491" i="50"/>
  <c r="AL528" i="50"/>
  <c r="Y543" i="50"/>
  <c r="AM560" i="50"/>
  <c r="AK567" i="50"/>
  <c r="AM583" i="50"/>
  <c r="AM592" i="50"/>
  <c r="AM593" i="50" s="1"/>
  <c r="AM594" i="50" s="1"/>
  <c r="AL592" i="50"/>
  <c r="AL593" i="50" s="1"/>
  <c r="AL594" i="50" s="1"/>
  <c r="AM635" i="50"/>
  <c r="AL635" i="50"/>
  <c r="AS633" i="50" s="1"/>
  <c r="AT633" i="50" s="1"/>
  <c r="AM648" i="50"/>
  <c r="AL648" i="50"/>
  <c r="AU669" i="50"/>
  <c r="AU723" i="50"/>
  <c r="X723" i="50"/>
  <c r="Z723" i="50" s="1"/>
  <c r="AA723" i="50" s="1"/>
  <c r="AX723" i="50" s="1"/>
  <c r="AM753" i="50"/>
  <c r="AM754" i="50" s="1"/>
  <c r="AL753" i="50"/>
  <c r="AM568" i="50"/>
  <c r="AM569" i="50" s="1"/>
  <c r="AL585" i="50"/>
  <c r="AK604" i="50"/>
  <c r="AL612" i="50"/>
  <c r="AL617" i="50"/>
  <c r="AK630" i="50"/>
  <c r="Y633" i="50"/>
  <c r="AK639" i="50"/>
  <c r="AL639" i="50" s="1"/>
  <c r="AM646" i="50"/>
  <c r="AM661" i="50"/>
  <c r="AL661" i="50"/>
  <c r="AL663" i="50"/>
  <c r="AL664" i="50" s="1"/>
  <c r="AM705" i="50"/>
  <c r="AL705" i="50"/>
  <c r="AL706" i="50" s="1"/>
  <c r="AU561" i="50"/>
  <c r="AL567" i="50"/>
  <c r="X657" i="50"/>
  <c r="Z657" i="50" s="1"/>
  <c r="AA657" i="50" s="1"/>
  <c r="AX657" i="50" s="1"/>
  <c r="AU657" i="50"/>
  <c r="AM670" i="50"/>
  <c r="AM749" i="50"/>
  <c r="AL749" i="50"/>
  <c r="AL535" i="50"/>
  <c r="AL566" i="50"/>
  <c r="AL575" i="50"/>
  <c r="AL588" i="50"/>
  <c r="AL601" i="50"/>
  <c r="AL614" i="50"/>
  <c r="AM626" i="50"/>
  <c r="AL626" i="50"/>
  <c r="AM627" i="50"/>
  <c r="AM630" i="50"/>
  <c r="AL634" i="50"/>
  <c r="AL652" i="50"/>
  <c r="AL653" i="50" s="1"/>
  <c r="AR663" i="50"/>
  <c r="AR675" i="50"/>
  <c r="AL675" i="50"/>
  <c r="AM680" i="50"/>
  <c r="AL680" i="50"/>
  <c r="AU711" i="50"/>
  <c r="AM712" i="50"/>
  <c r="AM713" i="50" s="1"/>
  <c r="X711" i="50"/>
  <c r="Z711" i="50" s="1"/>
  <c r="AA711" i="50" s="1"/>
  <c r="AX711" i="50" s="1"/>
  <c r="AM711" i="50"/>
  <c r="AL539" i="50"/>
  <c r="AL554" i="50"/>
  <c r="AM562" i="50"/>
  <c r="AL570" i="50"/>
  <c r="AL583" i="50"/>
  <c r="AL598" i="50"/>
  <c r="AL604" i="50"/>
  <c r="AL605" i="50" s="1"/>
  <c r="Y609" i="50"/>
  <c r="AM609" i="50" s="1"/>
  <c r="AL611" i="50"/>
  <c r="AM619" i="50"/>
  <c r="AL636" i="50"/>
  <c r="AM643" i="50"/>
  <c r="AM647" i="50"/>
  <c r="AL649" i="50"/>
  <c r="AK656" i="50"/>
  <c r="AL660" i="50"/>
  <c r="AK684" i="50"/>
  <c r="AK691" i="50"/>
  <c r="AR693" i="50"/>
  <c r="AL693" i="50"/>
  <c r="AK701" i="50"/>
  <c r="AM772" i="50"/>
  <c r="AM773" i="50" s="1"/>
  <c r="AM774" i="50" s="1"/>
  <c r="AM775" i="50" s="1"/>
  <c r="AM771" i="50"/>
  <c r="AM823" i="50"/>
  <c r="AL823" i="50"/>
  <c r="X561" i="50"/>
  <c r="Z561" i="50" s="1"/>
  <c r="AA561" i="50" s="1"/>
  <c r="AX561" i="50" s="1"/>
  <c r="AM645" i="50"/>
  <c r="AM660" i="50"/>
  <c r="AL662" i="50"/>
  <c r="AM664" i="50"/>
  <c r="AM665" i="50" s="1"/>
  <c r="AM666" i="50" s="1"/>
  <c r="AM667" i="50" s="1"/>
  <c r="AU693" i="50"/>
  <c r="X693" i="50"/>
  <c r="Z693" i="50" s="1"/>
  <c r="AA693" i="50" s="1"/>
  <c r="AX693" i="50" s="1"/>
  <c r="AK706" i="50"/>
  <c r="AM706" i="50" s="1"/>
  <c r="AK765" i="50"/>
  <c r="AM765" i="50" s="1"/>
  <c r="AM600" i="50"/>
  <c r="AL600" i="50"/>
  <c r="AK608" i="50"/>
  <c r="AM613" i="50"/>
  <c r="AL613" i="50"/>
  <c r="AM657" i="50"/>
  <c r="AL657" i="50"/>
  <c r="AL658" i="50" s="1"/>
  <c r="AU675" i="50"/>
  <c r="X675" i="50"/>
  <c r="Z675" i="50" s="1"/>
  <c r="AA675" i="50" s="1"/>
  <c r="AX675" i="50" s="1"/>
  <c r="Y681" i="50"/>
  <c r="X687" i="50"/>
  <c r="Z687" i="50" s="1"/>
  <c r="AA687" i="50" s="1"/>
  <c r="AX687" i="50" s="1"/>
  <c r="AU687" i="50"/>
  <c r="AL717" i="50"/>
  <c r="AM717" i="50"/>
  <c r="AM718" i="50" s="1"/>
  <c r="AM719" i="50" s="1"/>
  <c r="AM723" i="50"/>
  <c r="AM724" i="50" s="1"/>
  <c r="AL723" i="50"/>
  <c r="AM735" i="50"/>
  <c r="AL735" i="50"/>
  <c r="AL736" i="50" s="1"/>
  <c r="AM736" i="50"/>
  <c r="AM747" i="50"/>
  <c r="AL750" i="50"/>
  <c r="AM762" i="50"/>
  <c r="AL762" i="50"/>
  <c r="AK785" i="50"/>
  <c r="AL862" i="50"/>
  <c r="AM674" i="50"/>
  <c r="AL687" i="50"/>
  <c r="AK722" i="50"/>
  <c r="AM727" i="50"/>
  <c r="AL727" i="50"/>
  <c r="AK731" i="50"/>
  <c r="AL766" i="50"/>
  <c r="AL767" i="50" s="1"/>
  <c r="AL768" i="50" s="1"/>
  <c r="X729" i="50"/>
  <c r="Z729" i="50" s="1"/>
  <c r="AA729" i="50" s="1"/>
  <c r="AX729" i="50" s="1"/>
  <c r="AU729" i="50"/>
  <c r="AM740" i="50"/>
  <c r="AL740" i="50"/>
  <c r="AR741" i="50"/>
  <c r="AR825" i="50"/>
  <c r="AL825" i="50"/>
  <c r="AL857" i="50"/>
  <c r="AL858" i="50" s="1"/>
  <c r="AM640" i="50"/>
  <c r="AL670" i="50"/>
  <c r="AL672" i="50" s="1"/>
  <c r="AL673" i="50" s="1"/>
  <c r="AL674" i="50"/>
  <c r="AM679" i="50"/>
  <c r="AL679" i="50"/>
  <c r="AU705" i="50"/>
  <c r="AM714" i="50"/>
  <c r="X717" i="50"/>
  <c r="Z717" i="50" s="1"/>
  <c r="AA717" i="50" s="1"/>
  <c r="AX717" i="50" s="1"/>
  <c r="AU717" i="50"/>
  <c r="AL737" i="50"/>
  <c r="X765" i="50"/>
  <c r="Z765" i="50" s="1"/>
  <c r="AA765" i="50" s="1"/>
  <c r="AX765" i="50" s="1"/>
  <c r="AU765" i="50"/>
  <c r="X825" i="50"/>
  <c r="Z825" i="50" s="1"/>
  <c r="AA825" i="50" s="1"/>
  <c r="AX825" i="50" s="1"/>
  <c r="AM825" i="50"/>
  <c r="X831" i="50"/>
  <c r="Z831" i="50" s="1"/>
  <c r="AA831" i="50" s="1"/>
  <c r="AX831" i="50" s="1"/>
  <c r="AU831" i="50"/>
  <c r="AM675" i="50"/>
  <c r="AK678" i="50"/>
  <c r="AM687" i="50"/>
  <c r="AM693" i="50"/>
  <c r="X699" i="50"/>
  <c r="Z699" i="50" s="1"/>
  <c r="AA699" i="50" s="1"/>
  <c r="AX699" i="50" s="1"/>
  <c r="AL721" i="50"/>
  <c r="AM722" i="50"/>
  <c r="AL722" i="50"/>
  <c r="AM726" i="50"/>
  <c r="AL730" i="50"/>
  <c r="AM731" i="50"/>
  <c r="AV729" i="50" s="1"/>
  <c r="AW729" i="50" s="1"/>
  <c r="AL731" i="50"/>
  <c r="AM739" i="50"/>
  <c r="X771" i="50"/>
  <c r="Z771" i="50" s="1"/>
  <c r="AA771" i="50" s="1"/>
  <c r="AX771" i="50" s="1"/>
  <c r="AU771" i="50"/>
  <c r="AL778" i="50"/>
  <c r="AM800" i="50"/>
  <c r="AL800" i="50"/>
  <c r="AM699" i="50"/>
  <c r="AK709" i="50"/>
  <c r="X735" i="50"/>
  <c r="Z735" i="50" s="1"/>
  <c r="AA735" i="50" s="1"/>
  <c r="AX735" i="50" s="1"/>
  <c r="AU735" i="50"/>
  <c r="AM784" i="50"/>
  <c r="AM783" i="50"/>
  <c r="AL783" i="50"/>
  <c r="AL784" i="50" s="1"/>
  <c r="AL789" i="50"/>
  <c r="AL790" i="50" s="1"/>
  <c r="AL791" i="50" s="1"/>
  <c r="AL792" i="50" s="1"/>
  <c r="AL779" i="50"/>
  <c r="AM780" i="50"/>
  <c r="AL780" i="50"/>
  <c r="AU813" i="50"/>
  <c r="AM813" i="50"/>
  <c r="AK851" i="50"/>
  <c r="AM868" i="50"/>
  <c r="AM869" i="50" s="1"/>
  <c r="AM870" i="50" s="1"/>
  <c r="AM976" i="50"/>
  <c r="AU1023" i="50"/>
  <c r="X1023" i="50"/>
  <c r="Z1023" i="50" s="1"/>
  <c r="AA1023" i="50" s="1"/>
  <c r="AX1023" i="50" s="1"/>
  <c r="AM807" i="50"/>
  <c r="AM808" i="50"/>
  <c r="X813" i="50"/>
  <c r="Z813" i="50" s="1"/>
  <c r="AA813" i="50" s="1"/>
  <c r="AX813" i="50" s="1"/>
  <c r="AM819" i="50"/>
  <c r="AM865" i="50"/>
  <c r="AL865" i="50"/>
  <c r="AU927" i="50"/>
  <c r="X927" i="50"/>
  <c r="Z927" i="50" s="1"/>
  <c r="AA927" i="50" s="1"/>
  <c r="AX927" i="50" s="1"/>
  <c r="AM927" i="50"/>
  <c r="AL744" i="50"/>
  <c r="AL764" i="50"/>
  <c r="AL787" i="50"/>
  <c r="Y789" i="50"/>
  <c r="AM793" i="50"/>
  <c r="AL793" i="50"/>
  <c r="AK797" i="50"/>
  <c r="AL797" i="50" s="1"/>
  <c r="AU801" i="50"/>
  <c r="AK810" i="50"/>
  <c r="AK819" i="50"/>
  <c r="AK825" i="50"/>
  <c r="AL844" i="50"/>
  <c r="AL845" i="50" s="1"/>
  <c r="AL846" i="50" s="1"/>
  <c r="AR843" i="50"/>
  <c r="AL1007" i="50"/>
  <c r="AM1007" i="50"/>
  <c r="AL700" i="50"/>
  <c r="AL702" i="50" s="1"/>
  <c r="AL704" i="50"/>
  <c r="AL726" i="50"/>
  <c r="AL739" i="50"/>
  <c r="AM744" i="50"/>
  <c r="AL748" i="50"/>
  <c r="AL752" i="50"/>
  <c r="X759" i="50"/>
  <c r="Z759" i="50" s="1"/>
  <c r="AA759" i="50" s="1"/>
  <c r="AX759" i="50" s="1"/>
  <c r="AL765" i="50"/>
  <c r="AM779" i="50"/>
  <c r="AL805" i="50"/>
  <c r="AM806" i="50"/>
  <c r="AL806" i="50"/>
  <c r="AL814" i="50"/>
  <c r="AM843" i="50"/>
  <c r="X843" i="50"/>
  <c r="Z843" i="50" s="1"/>
  <c r="AA843" i="50" s="1"/>
  <c r="AX843" i="50" s="1"/>
  <c r="AU843" i="50"/>
  <c r="AU849" i="50"/>
  <c r="X849" i="50"/>
  <c r="Z849" i="50" s="1"/>
  <c r="AA849" i="50" s="1"/>
  <c r="AX849" i="50" s="1"/>
  <c r="AM748" i="50"/>
  <c r="AM752" i="50"/>
  <c r="AK760" i="50"/>
  <c r="AM760" i="50" s="1"/>
  <c r="AM761" i="50" s="1"/>
  <c r="AL801" i="50"/>
  <c r="AL802" i="50" s="1"/>
  <c r="AM802" i="50"/>
  <c r="AM803" i="50" s="1"/>
  <c r="AL807" i="50"/>
  <c r="AM812" i="50"/>
  <c r="AL812" i="50"/>
  <c r="AM815" i="50"/>
  <c r="AM824" i="50"/>
  <c r="AK869" i="50"/>
  <c r="AU879" i="50"/>
  <c r="X879" i="50"/>
  <c r="Z879" i="50" s="1"/>
  <c r="AA879" i="50" s="1"/>
  <c r="AX879" i="50" s="1"/>
  <c r="AM879" i="50"/>
  <c r="AM855" i="50"/>
  <c r="AM856" i="50"/>
  <c r="AM857" i="50" s="1"/>
  <c r="AL856" i="50"/>
  <c r="AL863" i="50"/>
  <c r="AM864" i="50"/>
  <c r="AL864" i="50"/>
  <c r="AL880" i="50"/>
  <c r="AL881" i="50"/>
  <c r="AM882" i="50"/>
  <c r="AL882" i="50"/>
  <c r="AK771" i="50"/>
  <c r="AL771" i="50" s="1"/>
  <c r="AM788" i="50"/>
  <c r="AL788" i="50"/>
  <c r="AK829" i="50"/>
  <c r="AM924" i="50"/>
  <c r="AL924" i="50"/>
  <c r="AM923" i="50"/>
  <c r="AL923" i="50"/>
  <c r="X951" i="50"/>
  <c r="Z951" i="50" s="1"/>
  <c r="AA951" i="50" s="1"/>
  <c r="AX951" i="50" s="1"/>
  <c r="AU951" i="50"/>
  <c r="Y861" i="50"/>
  <c r="X867" i="50"/>
  <c r="Z867" i="50" s="1"/>
  <c r="AA867" i="50" s="1"/>
  <c r="AX867" i="50" s="1"/>
  <c r="AU867" i="50"/>
  <c r="AK877" i="50"/>
  <c r="AK891" i="50"/>
  <c r="AM917" i="50"/>
  <c r="AL917" i="50"/>
  <c r="AL956" i="50"/>
  <c r="AL958" i="50"/>
  <c r="AK842" i="50"/>
  <c r="AM894" i="50"/>
  <c r="AM893" i="50"/>
  <c r="AM921" i="50"/>
  <c r="AM922" i="50" s="1"/>
  <c r="AL921" i="50"/>
  <c r="AL922" i="50" s="1"/>
  <c r="AM937" i="50"/>
  <c r="AL937" i="50"/>
  <c r="AM936" i="50"/>
  <c r="AL936" i="50"/>
  <c r="AM968" i="50"/>
  <c r="AL968" i="50"/>
  <c r="AM967" i="50"/>
  <c r="AU999" i="50"/>
  <c r="X999" i="50"/>
  <c r="Z999" i="50" s="1"/>
  <c r="AA999" i="50" s="1"/>
  <c r="AX999" i="50" s="1"/>
  <c r="AM999" i="50"/>
  <c r="AL1004" i="50"/>
  <c r="AM1004" i="50"/>
  <c r="AL815" i="50"/>
  <c r="AL842" i="50"/>
  <c r="AM842" i="50"/>
  <c r="AL843" i="50"/>
  <c r="AM872" i="50"/>
  <c r="AL872" i="50"/>
  <c r="AM873" i="50"/>
  <c r="AM874" i="50" s="1"/>
  <c r="AL876" i="50"/>
  <c r="AM877" i="50"/>
  <c r="AL877" i="50"/>
  <c r="AR897" i="50"/>
  <c r="AL939" i="50"/>
  <c r="AL997" i="50"/>
  <c r="AM996" i="50"/>
  <c r="AL996" i="50"/>
  <c r="AM997" i="50"/>
  <c r="AL819" i="50"/>
  <c r="AL821" i="50" s="1"/>
  <c r="AL822" i="50" s="1"/>
  <c r="Y837" i="50"/>
  <c r="AM837" i="50" s="1"/>
  <c r="AL848" i="50"/>
  <c r="AM858" i="50"/>
  <c r="AM861" i="50"/>
  <c r="AK873" i="50"/>
  <c r="AL873" i="50" s="1"/>
  <c r="AR891" i="50"/>
  <c r="AL891" i="50"/>
  <c r="AL892" i="50" s="1"/>
  <c r="AU957" i="50"/>
  <c r="AM958" i="50"/>
  <c r="AM959" i="50" s="1"/>
  <c r="AM960" i="50" s="1"/>
  <c r="AM961" i="50" s="1"/>
  <c r="AM962" i="50" s="1"/>
  <c r="X957" i="50"/>
  <c r="Z957" i="50" s="1"/>
  <c r="AA957" i="50" s="1"/>
  <c r="AX957" i="50" s="1"/>
  <c r="AM957" i="50"/>
  <c r="AL986" i="50"/>
  <c r="AM986" i="50"/>
  <c r="Y1011" i="50"/>
  <c r="AL837" i="50"/>
  <c r="AK838" i="50"/>
  <c r="AM859" i="50"/>
  <c r="AM860" i="50"/>
  <c r="AL860" i="50"/>
  <c r="AM863" i="50"/>
  <c r="X885" i="50"/>
  <c r="Z885" i="50" s="1"/>
  <c r="AA885" i="50" s="1"/>
  <c r="AX885" i="50" s="1"/>
  <c r="AU885" i="50"/>
  <c r="AU891" i="50"/>
  <c r="AM891" i="50"/>
  <c r="X891" i="50"/>
  <c r="Z891" i="50" s="1"/>
  <c r="AA891" i="50" s="1"/>
  <c r="AX891" i="50" s="1"/>
  <c r="AM896" i="50"/>
  <c r="AL896" i="50"/>
  <c r="AK902" i="50"/>
  <c r="AK915" i="50"/>
  <c r="AL915" i="50" s="1"/>
  <c r="AL925" i="50"/>
  <c r="AK930" i="50"/>
  <c r="AU939" i="50"/>
  <c r="AM943" i="50"/>
  <c r="AL943" i="50"/>
  <c r="AM902" i="50"/>
  <c r="AL902" i="50"/>
  <c r="AM904" i="50"/>
  <c r="AM905" i="50" s="1"/>
  <c r="AM906" i="50" s="1"/>
  <c r="AM907" i="50" s="1"/>
  <c r="AL912" i="50"/>
  <c r="AM920" i="50"/>
  <c r="AL920" i="50"/>
  <c r="AL963" i="50"/>
  <c r="AL967" i="50"/>
  <c r="AL980" i="50"/>
  <c r="AL983" i="50"/>
  <c r="AL987" i="50"/>
  <c r="AM1005" i="50"/>
  <c r="AL1005" i="50"/>
  <c r="AL1006" i="50" s="1"/>
  <c r="AM1006" i="50"/>
  <c r="AL893" i="50"/>
  <c r="X897" i="50"/>
  <c r="Z897" i="50" s="1"/>
  <c r="AA897" i="50" s="1"/>
  <c r="AX897" i="50" s="1"/>
  <c r="AM897" i="50"/>
  <c r="X945" i="50"/>
  <c r="Z945" i="50" s="1"/>
  <c r="AA945" i="50" s="1"/>
  <c r="AX945" i="50" s="1"/>
  <c r="AM945" i="50"/>
  <c r="AM947" i="50" s="1"/>
  <c r="AM948" i="50" s="1"/>
  <c r="AM951" i="50"/>
  <c r="AM952" i="50" s="1"/>
  <c r="AM953" i="50" s="1"/>
  <c r="AK964" i="50"/>
  <c r="AK977" i="50"/>
  <c r="AL982" i="50"/>
  <c r="AM981" i="50"/>
  <c r="AM982" i="50" s="1"/>
  <c r="AL981" i="50"/>
  <c r="Y987" i="50"/>
  <c r="AK1001" i="50"/>
  <c r="AL1013" i="50"/>
  <c r="AM1023" i="50"/>
  <c r="AL890" i="50"/>
  <c r="AL919" i="50"/>
  <c r="AL928" i="50"/>
  <c r="AU933" i="50"/>
  <c r="AM942" i="50"/>
  <c r="AL942" i="50"/>
  <c r="AK951" i="50"/>
  <c r="AL951" i="50" s="1"/>
  <c r="AL969" i="50"/>
  <c r="AM969" i="50"/>
  <c r="AL976" i="50"/>
  <c r="AL978" i="50" s="1"/>
  <c r="AL979" i="50" s="1"/>
  <c r="AM985" i="50"/>
  <c r="X993" i="50"/>
  <c r="Z993" i="50" s="1"/>
  <c r="AA993" i="50" s="1"/>
  <c r="AX993" i="50" s="1"/>
  <c r="AM993" i="50"/>
  <c r="AM886" i="50"/>
  <c r="AM890" i="50"/>
  <c r="AL901" i="50"/>
  <c r="AM911" i="50"/>
  <c r="AL911" i="50"/>
  <c r="AL914" i="50"/>
  <c r="AM919" i="50"/>
  <c r="AM925" i="50"/>
  <c r="AM950" i="50"/>
  <c r="AM955" i="50"/>
  <c r="AL955" i="50"/>
  <c r="AM963" i="50"/>
  <c r="AM964" i="50" s="1"/>
  <c r="AM990" i="50"/>
  <c r="AL990" i="50"/>
  <c r="AM1019" i="50"/>
  <c r="AL885" i="50"/>
  <c r="AL886" i="50" s="1"/>
  <c r="AL887" i="50" s="1"/>
  <c r="AL895" i="50"/>
  <c r="AM901" i="50"/>
  <c r="AL903" i="50"/>
  <c r="AL908" i="50"/>
  <c r="AM909" i="50"/>
  <c r="AU921" i="50"/>
  <c r="AM933" i="50"/>
  <c r="AM934" i="50" s="1"/>
  <c r="AM938" i="50"/>
  <c r="AM977" i="50"/>
  <c r="AM979" i="50" s="1"/>
  <c r="AL1000" i="50"/>
  <c r="AM1001" i="50"/>
  <c r="AL1001" i="50"/>
  <c r="AL1010" i="50"/>
  <c r="AM1010" i="50"/>
  <c r="AM898" i="50"/>
  <c r="AM899" i="50" s="1"/>
  <c r="AL929" i="50"/>
  <c r="AL930" i="50" s="1"/>
  <c r="AL931" i="50" s="1"/>
  <c r="AK933" i="50"/>
  <c r="AL933" i="50" s="1"/>
  <c r="AK937" i="50"/>
  <c r="AM941" i="50"/>
  <c r="AL954" i="50"/>
  <c r="AU963" i="50"/>
  <c r="X963" i="50"/>
  <c r="Z963" i="50" s="1"/>
  <c r="AA963" i="50" s="1"/>
  <c r="AX963" i="50" s="1"/>
  <c r="AL989" i="50"/>
  <c r="AU1005" i="50"/>
  <c r="AL1011" i="50"/>
  <c r="AM1014" i="50"/>
  <c r="AL1014" i="50"/>
  <c r="AM1018" i="50"/>
  <c r="AU1017" i="50"/>
  <c r="AL1023" i="50"/>
  <c r="AL1027" i="50"/>
  <c r="AL946" i="50"/>
  <c r="AL948" i="50" s="1"/>
  <c r="AL950" i="50"/>
  <c r="AL959" i="50"/>
  <c r="AL985" i="50"/>
  <c r="AL1009" i="50"/>
  <c r="AL1018" i="50"/>
  <c r="AL1022" i="50"/>
  <c r="AL1026" i="50"/>
  <c r="AL1025" i="50"/>
  <c r="AL1028" i="50"/>
  <c r="AL419" i="50" l="1"/>
  <c r="AL420" i="50" s="1"/>
  <c r="AL418" i="50"/>
  <c r="AL119" i="50"/>
  <c r="AL120" i="50"/>
  <c r="AL121" i="50" s="1"/>
  <c r="AL122" i="50" s="1"/>
  <c r="AM509" i="50"/>
  <c r="AS123" i="50"/>
  <c r="AT123" i="50" s="1"/>
  <c r="AM209" i="50"/>
  <c r="AL713" i="50"/>
  <c r="AL714" i="50" s="1"/>
  <c r="AL322" i="50"/>
  <c r="AM809" i="50"/>
  <c r="AM810" i="50" s="1"/>
  <c r="AM811" i="50" s="1"/>
  <c r="AL414" i="50"/>
  <c r="X273" i="50"/>
  <c r="Z273" i="50" s="1"/>
  <c r="AA273" i="50" s="1"/>
  <c r="AX273" i="50" s="1"/>
  <c r="X909" i="50"/>
  <c r="Z909" i="50" s="1"/>
  <c r="AA909" i="50" s="1"/>
  <c r="AX909" i="50" s="1"/>
  <c r="AL624" i="50"/>
  <c r="AL370" i="50"/>
  <c r="AS369" i="50" s="1"/>
  <c r="AT369" i="50" s="1"/>
  <c r="AL160" i="50"/>
  <c r="AM915" i="50"/>
  <c r="AM916" i="50" s="1"/>
  <c r="AL166" i="50"/>
  <c r="AM273" i="50"/>
  <c r="AM183" i="50"/>
  <c r="AM184" i="50" s="1"/>
  <c r="AM185" i="50" s="1"/>
  <c r="AL851" i="50"/>
  <c r="AL82" i="50"/>
  <c r="AL83" i="50" s="1"/>
  <c r="AM623" i="50"/>
  <c r="AM624" i="50" s="1"/>
  <c r="AV657" i="50"/>
  <c r="AW657" i="50" s="1"/>
  <c r="AM357" i="50"/>
  <c r="AS111" i="50"/>
  <c r="AT111" i="50" s="1"/>
  <c r="AS573" i="50"/>
  <c r="AT573" i="50" s="1"/>
  <c r="AL847" i="50"/>
  <c r="AU915" i="50"/>
  <c r="AS855" i="50"/>
  <c r="AT855" i="50" s="1"/>
  <c r="AU279" i="50"/>
  <c r="AL18" i="50"/>
  <c r="AL19" i="50" s="1"/>
  <c r="AM430" i="50"/>
  <c r="AM431" i="50" s="1"/>
  <c r="X357" i="50"/>
  <c r="Z357" i="50" s="1"/>
  <c r="AA357" i="50" s="1"/>
  <c r="AX357" i="50" s="1"/>
  <c r="AM429" i="50"/>
  <c r="AM946" i="50"/>
  <c r="AS999" i="50"/>
  <c r="AT999" i="50" s="1"/>
  <c r="X279" i="50"/>
  <c r="Z279" i="50" s="1"/>
  <c r="AA279" i="50" s="1"/>
  <c r="AX279" i="50" s="1"/>
  <c r="AV129" i="50"/>
  <c r="AW129" i="50" s="1"/>
  <c r="X183" i="50"/>
  <c r="Z183" i="50" s="1"/>
  <c r="AA183" i="50" s="1"/>
  <c r="AX183" i="50" s="1"/>
  <c r="AV27" i="50"/>
  <c r="AW27" i="50" s="1"/>
  <c r="AS561" i="50"/>
  <c r="AT561" i="50" s="1"/>
  <c r="X429" i="50"/>
  <c r="Z429" i="50" s="1"/>
  <c r="AA429" i="50" s="1"/>
  <c r="AX429" i="50" s="1"/>
  <c r="AM701" i="50"/>
  <c r="AM702" i="50" s="1"/>
  <c r="AV15" i="50"/>
  <c r="AW15" i="50" s="1"/>
  <c r="AM305" i="50"/>
  <c r="AM306" i="50" s="1"/>
  <c r="AM307" i="50" s="1"/>
  <c r="AM852" i="50"/>
  <c r="AM853" i="50" s="1"/>
  <c r="AM854" i="50" s="1"/>
  <c r="AL551" i="50"/>
  <c r="AS549" i="50" s="1"/>
  <c r="AT549" i="50" s="1"/>
  <c r="AY549" i="50" s="1"/>
  <c r="AS519" i="50"/>
  <c r="AT519" i="50" s="1"/>
  <c r="AL522" i="50"/>
  <c r="AL523" i="50" s="1"/>
  <c r="AM462" i="50"/>
  <c r="AM463" i="50" s="1"/>
  <c r="AV459" i="50" s="1"/>
  <c r="AW459" i="50" s="1"/>
  <c r="AL899" i="50"/>
  <c r="AL898" i="50"/>
  <c r="AM259" i="50"/>
  <c r="AM258" i="50"/>
  <c r="AU795" i="50"/>
  <c r="X795" i="50"/>
  <c r="Z795" i="50" s="1"/>
  <c r="AA795" i="50" s="1"/>
  <c r="AX795" i="50" s="1"/>
  <c r="X939" i="50"/>
  <c r="Z939" i="50" s="1"/>
  <c r="AA939" i="50" s="1"/>
  <c r="AX939" i="50" s="1"/>
  <c r="AS747" i="50"/>
  <c r="AT747" i="50" s="1"/>
  <c r="AS429" i="50"/>
  <c r="AT429" i="50" s="1"/>
  <c r="AS381" i="50"/>
  <c r="AT381" i="50" s="1"/>
  <c r="AS447" i="50"/>
  <c r="AT447" i="50" s="1"/>
  <c r="AL682" i="50"/>
  <c r="AV1023" i="50"/>
  <c r="AW1023" i="50" s="1"/>
  <c r="AM700" i="50"/>
  <c r="AS507" i="50"/>
  <c r="AT507" i="50" s="1"/>
  <c r="AL204" i="50"/>
  <c r="AV171" i="50"/>
  <c r="AW171" i="50" s="1"/>
  <c r="AS27" i="50"/>
  <c r="AT27" i="50" s="1"/>
  <c r="AY27" i="50" s="1"/>
  <c r="AM777" i="50"/>
  <c r="AM778" i="50" s="1"/>
  <c r="AV777" i="50" s="1"/>
  <c r="AW777" i="50" s="1"/>
  <c r="AU777" i="50"/>
  <c r="X777" i="50"/>
  <c r="Z777" i="50" s="1"/>
  <c r="AA777" i="50" s="1"/>
  <c r="AX777" i="50" s="1"/>
  <c r="X753" i="50"/>
  <c r="Z753" i="50" s="1"/>
  <c r="AA753" i="50" s="1"/>
  <c r="AX753" i="50" s="1"/>
  <c r="AU753" i="50"/>
  <c r="X465" i="50"/>
  <c r="Z465" i="50" s="1"/>
  <c r="AA465" i="50" s="1"/>
  <c r="AX465" i="50" s="1"/>
  <c r="AU465" i="50"/>
  <c r="X453" i="50"/>
  <c r="Z453" i="50" s="1"/>
  <c r="AA453" i="50" s="1"/>
  <c r="AX453" i="50" s="1"/>
  <c r="AU453" i="50"/>
  <c r="AU195" i="50"/>
  <c r="X195" i="50"/>
  <c r="Z195" i="50" s="1"/>
  <c r="AA195" i="50" s="1"/>
  <c r="AX195" i="50" s="1"/>
  <c r="AS1017" i="50"/>
  <c r="AT1017" i="50" s="1"/>
  <c r="AS879" i="50"/>
  <c r="AT879" i="50" s="1"/>
  <c r="AL803" i="50"/>
  <c r="AV645" i="50"/>
  <c r="AW645" i="50" s="1"/>
  <c r="AM622" i="50"/>
  <c r="AV621" i="50" s="1"/>
  <c r="AW621" i="50" s="1"/>
  <c r="AS537" i="50"/>
  <c r="AT537" i="50" s="1"/>
  <c r="AS399" i="50"/>
  <c r="AT399" i="50" s="1"/>
  <c r="AS1023" i="50"/>
  <c r="AT1023" i="50" s="1"/>
  <c r="AY1023" i="50" s="1"/>
  <c r="AV1017" i="50"/>
  <c r="AW1017" i="50" s="1"/>
  <c r="AS729" i="50"/>
  <c r="AT729" i="50" s="1"/>
  <c r="AY729" i="50" s="1"/>
  <c r="X741" i="50"/>
  <c r="Z741" i="50" s="1"/>
  <c r="AA741" i="50" s="1"/>
  <c r="AX741" i="50" s="1"/>
  <c r="AL820" i="50"/>
  <c r="AM551" i="50"/>
  <c r="AV549" i="50" s="1"/>
  <c r="AW549" i="50" s="1"/>
  <c r="AM605" i="50"/>
  <c r="AL712" i="50"/>
  <c r="AM527" i="50"/>
  <c r="AV525" i="50" s="1"/>
  <c r="AW525" i="50" s="1"/>
  <c r="AV399" i="50"/>
  <c r="AW399" i="50" s="1"/>
  <c r="AL317" i="50"/>
  <c r="AS315" i="50" s="1"/>
  <c r="AT315" i="50" s="1"/>
  <c r="AL137" i="50"/>
  <c r="AM741" i="50"/>
  <c r="AU819" i="50"/>
  <c r="AL718" i="50"/>
  <c r="AL719" i="50" s="1"/>
  <c r="AV561" i="50"/>
  <c r="AW561" i="50" s="1"/>
  <c r="AS363" i="50"/>
  <c r="AT363" i="50" s="1"/>
  <c r="AM411" i="50"/>
  <c r="AU171" i="50"/>
  <c r="X171" i="50"/>
  <c r="Z171" i="50" s="1"/>
  <c r="AA171" i="50" s="1"/>
  <c r="AX171" i="50" s="1"/>
  <c r="AV303" i="50"/>
  <c r="AW303" i="50" s="1"/>
  <c r="AL869" i="50"/>
  <c r="AL870" i="50" s="1"/>
  <c r="AL761" i="50"/>
  <c r="AS777" i="50"/>
  <c r="AT777" i="50" s="1"/>
  <c r="AY777" i="50" s="1"/>
  <c r="X819" i="50"/>
  <c r="Z819" i="50" s="1"/>
  <c r="AA819" i="50" s="1"/>
  <c r="AX819" i="50" s="1"/>
  <c r="AS861" i="50"/>
  <c r="AT861" i="50" s="1"/>
  <c r="AU411" i="50"/>
  <c r="AS243" i="50"/>
  <c r="AT243" i="50" s="1"/>
  <c r="AS189" i="50"/>
  <c r="AT189" i="50" s="1"/>
  <c r="AY189" i="50" s="1"/>
  <c r="X981" i="50"/>
  <c r="Z981" i="50" s="1"/>
  <c r="AA981" i="50" s="1"/>
  <c r="AX981" i="50" s="1"/>
  <c r="AU981" i="50"/>
  <c r="AU747" i="50"/>
  <c r="X747" i="50"/>
  <c r="Z747" i="50" s="1"/>
  <c r="AA747" i="50" s="1"/>
  <c r="AX747" i="50" s="1"/>
  <c r="X567" i="50"/>
  <c r="Z567" i="50" s="1"/>
  <c r="AA567" i="50" s="1"/>
  <c r="AX567" i="50" s="1"/>
  <c r="AU567" i="50"/>
  <c r="X405" i="50"/>
  <c r="Z405" i="50" s="1"/>
  <c r="AA405" i="50" s="1"/>
  <c r="AX405" i="50" s="1"/>
  <c r="AU405" i="50"/>
  <c r="AL148" i="50"/>
  <c r="AS147" i="50" s="1"/>
  <c r="AT147" i="50" s="1"/>
  <c r="AV909" i="50"/>
  <c r="AW909" i="50" s="1"/>
  <c r="AS909" i="50"/>
  <c r="AT909" i="50" s="1"/>
  <c r="AS993" i="50"/>
  <c r="AT993" i="50" s="1"/>
  <c r="AS813" i="50"/>
  <c r="AT813" i="50" s="1"/>
  <c r="AM795" i="50"/>
  <c r="AL474" i="50"/>
  <c r="AL475" i="50" s="1"/>
  <c r="AS411" i="50"/>
  <c r="AT411" i="50" s="1"/>
  <c r="AV231" i="50"/>
  <c r="AW231" i="50" s="1"/>
  <c r="AV111" i="50"/>
  <c r="AW111" i="50" s="1"/>
  <c r="AL130" i="50"/>
  <c r="AS45" i="50"/>
  <c r="AT45" i="50" s="1"/>
  <c r="AU807" i="50"/>
  <c r="X807" i="50"/>
  <c r="Z807" i="50" s="1"/>
  <c r="AA807" i="50" s="1"/>
  <c r="AX807" i="50" s="1"/>
  <c r="AL874" i="50"/>
  <c r="AS873" i="50" s="1"/>
  <c r="AT873" i="50" s="1"/>
  <c r="AL666" i="50"/>
  <c r="AL667" i="50" s="1"/>
  <c r="AL665" i="50"/>
  <c r="AS93" i="50"/>
  <c r="AT93" i="50" s="1"/>
  <c r="AM80" i="50"/>
  <c r="AM79" i="50"/>
  <c r="AV75" i="50" s="1"/>
  <c r="AW75" i="50" s="1"/>
  <c r="AL934" i="50"/>
  <c r="AS933" i="50" s="1"/>
  <c r="AT933" i="50" s="1"/>
  <c r="AL772" i="50"/>
  <c r="AL773" i="50"/>
  <c r="AL774" i="50" s="1"/>
  <c r="AL775" i="50" s="1"/>
  <c r="AL798" i="50"/>
  <c r="AS795" i="50" s="1"/>
  <c r="AT795" i="50" s="1"/>
  <c r="AV609" i="50"/>
  <c r="AW609" i="50" s="1"/>
  <c r="AM610" i="50"/>
  <c r="AL457" i="50"/>
  <c r="AL458" i="50" s="1"/>
  <c r="AL456" i="50"/>
  <c r="AS453" i="50" s="1"/>
  <c r="AT453" i="50" s="1"/>
  <c r="AM673" i="50"/>
  <c r="AV669" i="50" s="1"/>
  <c r="AW669" i="50" s="1"/>
  <c r="AM283" i="50"/>
  <c r="AM282" i="50"/>
  <c r="AV279" i="50" s="1"/>
  <c r="AW279" i="50" s="1"/>
  <c r="AY561" i="50"/>
  <c r="AY573" i="50"/>
  <c r="AS459" i="50"/>
  <c r="AT459" i="50" s="1"/>
  <c r="AM455" i="50"/>
  <c r="AM456" i="50"/>
  <c r="AM457" i="50" s="1"/>
  <c r="AM458" i="50" s="1"/>
  <c r="AL952" i="50"/>
  <c r="AL953" i="50" s="1"/>
  <c r="AM558" i="50"/>
  <c r="AM559" i="50" s="1"/>
  <c r="AM557" i="50"/>
  <c r="AM335" i="50"/>
  <c r="AM336" i="50" s="1"/>
  <c r="AS75" i="50"/>
  <c r="AT75" i="50" s="1"/>
  <c r="AM766" i="50"/>
  <c r="AM767" i="50" s="1"/>
  <c r="AM768" i="50" s="1"/>
  <c r="AS639" i="50"/>
  <c r="AT639" i="50" s="1"/>
  <c r="AL640" i="50"/>
  <c r="AY399" i="50"/>
  <c r="AY111" i="50"/>
  <c r="AM838" i="50"/>
  <c r="AM502" i="50"/>
  <c r="AL916" i="50"/>
  <c r="AS915" i="50" s="1"/>
  <c r="AT915" i="50" s="1"/>
  <c r="AM707" i="50"/>
  <c r="AM708" i="50"/>
  <c r="AM709" i="50" s="1"/>
  <c r="AM756" i="50"/>
  <c r="AM757" i="50" s="1"/>
  <c r="AM755" i="50"/>
  <c r="AL479" i="50"/>
  <c r="AS477" i="50" s="1"/>
  <c r="AT477" i="50" s="1"/>
  <c r="AM439" i="50"/>
  <c r="AM440" i="50"/>
  <c r="AS765" i="50"/>
  <c r="AT765" i="50" s="1"/>
  <c r="AV711" i="50"/>
  <c r="AW711" i="50" s="1"/>
  <c r="AV267" i="50"/>
  <c r="AW267" i="50" s="1"/>
  <c r="AM58" i="50"/>
  <c r="AV57" i="50"/>
  <c r="AW57" i="50" s="1"/>
  <c r="AM166" i="50"/>
  <c r="AV165" i="50" s="1"/>
  <c r="AW165" i="50" s="1"/>
  <c r="AS885" i="50"/>
  <c r="AT885" i="50" s="1"/>
  <c r="AV993" i="50"/>
  <c r="AW993" i="50" s="1"/>
  <c r="AL838" i="50"/>
  <c r="AL839" i="50" s="1"/>
  <c r="AV903" i="50"/>
  <c r="AW903" i="50" s="1"/>
  <c r="AS867" i="50"/>
  <c r="AT867" i="50" s="1"/>
  <c r="AV813" i="50"/>
  <c r="AW813" i="50" s="1"/>
  <c r="AY813" i="50" s="1"/>
  <c r="AV567" i="50"/>
  <c r="AW567" i="50" s="1"/>
  <c r="AM474" i="50"/>
  <c r="AS609" i="50"/>
  <c r="AT609" i="50" s="1"/>
  <c r="AY609" i="50" s="1"/>
  <c r="AL491" i="50"/>
  <c r="AL492" i="50" s="1"/>
  <c r="AM616" i="50"/>
  <c r="AV615" i="50" s="1"/>
  <c r="AW615" i="50" s="1"/>
  <c r="AV417" i="50"/>
  <c r="AW417" i="50" s="1"/>
  <c r="AS579" i="50"/>
  <c r="AT579" i="50" s="1"/>
  <c r="AS339" i="50"/>
  <c r="AT339" i="50" s="1"/>
  <c r="AM394" i="50"/>
  <c r="AM395" i="50" s="1"/>
  <c r="AS501" i="50"/>
  <c r="AT501" i="50" s="1"/>
  <c r="AM449" i="50"/>
  <c r="AM450" i="50" s="1"/>
  <c r="AM451" i="50" s="1"/>
  <c r="AM178" i="50"/>
  <c r="AM179" i="50" s="1"/>
  <c r="AM266" i="50"/>
  <c r="AV261" i="50" s="1"/>
  <c r="AW261" i="50" s="1"/>
  <c r="AV183" i="50"/>
  <c r="AW183" i="50" s="1"/>
  <c r="AM316" i="50"/>
  <c r="AM317" i="50" s="1"/>
  <c r="AL215" i="50"/>
  <c r="AS213" i="50"/>
  <c r="AT213" i="50" s="1"/>
  <c r="AL185" i="50"/>
  <c r="AS183" i="50" s="1"/>
  <c r="AT183" i="50" s="1"/>
  <c r="AY183" i="50" s="1"/>
  <c r="AS141" i="50"/>
  <c r="AT141" i="50" s="1"/>
  <c r="AV207" i="50"/>
  <c r="AW207" i="50" s="1"/>
  <c r="AL88" i="50"/>
  <c r="AL89" i="50" s="1"/>
  <c r="AL90" i="50" s="1"/>
  <c r="AM202" i="50"/>
  <c r="AS81" i="50"/>
  <c r="AT81" i="50" s="1"/>
  <c r="AS207" i="50"/>
  <c r="AT207" i="50" s="1"/>
  <c r="AV51" i="50"/>
  <c r="AW51" i="50" s="1"/>
  <c r="AM119" i="50"/>
  <c r="AM120" i="50" s="1"/>
  <c r="AM121" i="50" s="1"/>
  <c r="AM122" i="50" s="1"/>
  <c r="AV897" i="50"/>
  <c r="AW897" i="50" s="1"/>
  <c r="AM533" i="50"/>
  <c r="AM534" i="50" s="1"/>
  <c r="AM485" i="50"/>
  <c r="AM486" i="50" s="1"/>
  <c r="AM484" i="50"/>
  <c r="AV933" i="50"/>
  <c r="AW933" i="50" s="1"/>
  <c r="AM987" i="50"/>
  <c r="X987" i="50"/>
  <c r="Z987" i="50" s="1"/>
  <c r="AA987" i="50" s="1"/>
  <c r="AX987" i="50" s="1"/>
  <c r="AU987" i="50"/>
  <c r="AM978" i="50"/>
  <c r="AV855" i="50"/>
  <c r="AW855" i="50" s="1"/>
  <c r="AY855" i="50" s="1"/>
  <c r="AL960" i="50"/>
  <c r="AL961" i="50" s="1"/>
  <c r="AL962" i="50" s="1"/>
  <c r="AS789" i="50"/>
  <c r="AT789" i="50" s="1"/>
  <c r="AM694" i="50"/>
  <c r="AM695" i="50"/>
  <c r="AM696" i="50" s="1"/>
  <c r="AM697" i="50" s="1"/>
  <c r="AV741" i="50"/>
  <c r="AW741" i="50" s="1"/>
  <c r="AL826" i="50"/>
  <c r="AM796" i="50"/>
  <c r="AL676" i="50"/>
  <c r="AL599" i="50"/>
  <c r="AS597" i="50" s="1"/>
  <c r="AT597" i="50" s="1"/>
  <c r="AS615" i="50"/>
  <c r="AT615" i="50" s="1"/>
  <c r="AV579" i="50"/>
  <c r="AW579" i="50" s="1"/>
  <c r="AV339" i="50"/>
  <c r="AW339" i="50" s="1"/>
  <c r="AV663" i="50"/>
  <c r="AW663" i="50" s="1"/>
  <c r="AM364" i="50"/>
  <c r="AM365" i="50" s="1"/>
  <c r="AM366" i="50" s="1"/>
  <c r="AM467" i="50"/>
  <c r="AV465" i="50" s="1"/>
  <c r="AW465" i="50" s="1"/>
  <c r="AS513" i="50"/>
  <c r="AT513" i="50" s="1"/>
  <c r="AS177" i="50"/>
  <c r="AT177" i="50" s="1"/>
  <c r="AS333" i="50"/>
  <c r="AT333" i="50" s="1"/>
  <c r="AS171" i="50"/>
  <c r="AT171" i="50" s="1"/>
  <c r="AY171" i="50" s="1"/>
  <c r="AS261" i="50"/>
  <c r="AT261" i="50" s="1"/>
  <c r="AS255" i="50"/>
  <c r="AT255" i="50" s="1"/>
  <c r="AL71" i="50"/>
  <c r="AL72" i="50" s="1"/>
  <c r="AL73" i="50" s="1"/>
  <c r="AV507" i="50"/>
  <c r="AW507" i="50" s="1"/>
  <c r="AY507" i="50" s="1"/>
  <c r="AS201" i="50"/>
  <c r="AT201" i="50" s="1"/>
  <c r="AV123" i="50"/>
  <c r="AW123" i="50" s="1"/>
  <c r="AY123" i="50" s="1"/>
  <c r="AV39" i="50"/>
  <c r="AW39" i="50" s="1"/>
  <c r="AV807" i="50"/>
  <c r="AW807" i="50" s="1"/>
  <c r="AV759" i="50"/>
  <c r="AW759" i="50" s="1"/>
  <c r="AL1012" i="50"/>
  <c r="AS1011" i="50" s="1"/>
  <c r="AT1011" i="50" s="1"/>
  <c r="AV951" i="50"/>
  <c r="AW951" i="50" s="1"/>
  <c r="AM1011" i="50"/>
  <c r="AM1012" i="50"/>
  <c r="X1011" i="50"/>
  <c r="Z1011" i="50" s="1"/>
  <c r="AA1011" i="50" s="1"/>
  <c r="AX1011" i="50" s="1"/>
  <c r="AU1011" i="50"/>
  <c r="AS843" i="50"/>
  <c r="AT843" i="50" s="1"/>
  <c r="AV921" i="50"/>
  <c r="AW921" i="50" s="1"/>
  <c r="AS801" i="50"/>
  <c r="AT801" i="50" s="1"/>
  <c r="X789" i="50"/>
  <c r="Z789" i="50" s="1"/>
  <c r="AA789" i="50" s="1"/>
  <c r="AX789" i="50" s="1"/>
  <c r="AU789" i="50"/>
  <c r="AM928" i="50"/>
  <c r="AM929" i="50" s="1"/>
  <c r="AM930" i="50" s="1"/>
  <c r="AM931" i="50" s="1"/>
  <c r="AV819" i="50"/>
  <c r="AW819" i="50" s="1"/>
  <c r="AM789" i="50"/>
  <c r="AM826" i="50"/>
  <c r="AV825" i="50" s="1"/>
  <c r="AW825" i="50" s="1"/>
  <c r="AM827" i="50"/>
  <c r="AM828" i="50" s="1"/>
  <c r="AM829" i="50" s="1"/>
  <c r="AS735" i="50"/>
  <c r="AT735" i="50" s="1"/>
  <c r="AU681" i="50"/>
  <c r="AM681" i="50"/>
  <c r="X681" i="50"/>
  <c r="Z681" i="50" s="1"/>
  <c r="AA681" i="50" s="1"/>
  <c r="AX681" i="50" s="1"/>
  <c r="AL623" i="50"/>
  <c r="AS621" i="50" s="1"/>
  <c r="AT621" i="50" s="1"/>
  <c r="AY621" i="50" s="1"/>
  <c r="AL586" i="50"/>
  <c r="AL587" i="50" s="1"/>
  <c r="AL659" i="50"/>
  <c r="AL544" i="50"/>
  <c r="AS603" i="50"/>
  <c r="AT603" i="50" s="1"/>
  <c r="AU489" i="50"/>
  <c r="AM489" i="50"/>
  <c r="X489" i="50"/>
  <c r="Z489" i="50" s="1"/>
  <c r="AA489" i="50" s="1"/>
  <c r="AX489" i="50" s="1"/>
  <c r="AL250" i="50"/>
  <c r="AS249" i="50" s="1"/>
  <c r="AT249" i="50" s="1"/>
  <c r="AS291" i="50"/>
  <c r="AT291" i="50" s="1"/>
  <c r="AV513" i="50"/>
  <c r="AW513" i="50" s="1"/>
  <c r="AM328" i="50"/>
  <c r="AV327" i="50" s="1"/>
  <c r="AW327" i="50" s="1"/>
  <c r="AS51" i="50"/>
  <c r="AT51" i="50" s="1"/>
  <c r="AM407" i="50"/>
  <c r="AM408" i="50" s="1"/>
  <c r="AM409" i="50" s="1"/>
  <c r="AV369" i="50"/>
  <c r="AW369" i="50" s="1"/>
  <c r="AY369" i="50" s="1"/>
  <c r="AL17" i="50"/>
  <c r="AS15" i="50" s="1"/>
  <c r="AT15" i="50" s="1"/>
  <c r="AY15" i="50" s="1"/>
  <c r="AL70" i="50"/>
  <c r="AS69" i="50" s="1"/>
  <c r="AT69" i="50" s="1"/>
  <c r="AY69" i="50" s="1"/>
  <c r="AS285" i="50"/>
  <c r="AT285" i="50" s="1"/>
  <c r="AV255" i="50"/>
  <c r="AW255" i="50" s="1"/>
  <c r="AS117" i="50"/>
  <c r="AT117" i="50" s="1"/>
  <c r="AV159" i="50"/>
  <c r="AW159" i="50" s="1"/>
  <c r="AM73" i="50"/>
  <c r="AV69" i="50" s="1"/>
  <c r="AW69" i="50" s="1"/>
  <c r="AV93" i="50"/>
  <c r="AW93" i="50" s="1"/>
  <c r="AV21" i="50"/>
  <c r="AW21" i="50" s="1"/>
  <c r="AS921" i="50"/>
  <c r="AT921" i="50" s="1"/>
  <c r="AM359" i="50"/>
  <c r="AM360" i="50" s="1"/>
  <c r="AY909" i="50"/>
  <c r="AS981" i="50"/>
  <c r="AT981" i="50" s="1"/>
  <c r="AS1005" i="50"/>
  <c r="AT1005" i="50" s="1"/>
  <c r="AS891" i="50"/>
  <c r="AT891" i="50" s="1"/>
  <c r="AL947" i="50"/>
  <c r="AS945" i="50" s="1"/>
  <c r="AT945" i="50" s="1"/>
  <c r="AY945" i="50" s="1"/>
  <c r="AM880" i="50"/>
  <c r="AM881" i="50" s="1"/>
  <c r="AS783" i="50"/>
  <c r="AT783" i="50" s="1"/>
  <c r="AV801" i="50"/>
  <c r="AW801" i="50" s="1"/>
  <c r="AV735" i="50"/>
  <c r="AW735" i="50" s="1"/>
  <c r="AV717" i="50"/>
  <c r="AW717" i="50" s="1"/>
  <c r="AL671" i="50"/>
  <c r="AS669" i="50" s="1"/>
  <c r="AT669" i="50" s="1"/>
  <c r="AL707" i="50"/>
  <c r="AU633" i="50"/>
  <c r="AM633" i="50"/>
  <c r="X633" i="50"/>
  <c r="Z633" i="50" s="1"/>
  <c r="AA633" i="50" s="1"/>
  <c r="AX633" i="50" s="1"/>
  <c r="AL754" i="50"/>
  <c r="AL755" i="50" s="1"/>
  <c r="AV603" i="50"/>
  <c r="AW603" i="50" s="1"/>
  <c r="AU537" i="50"/>
  <c r="AM537" i="50"/>
  <c r="X537" i="50"/>
  <c r="Z537" i="50" s="1"/>
  <c r="AA537" i="50" s="1"/>
  <c r="AX537" i="50" s="1"/>
  <c r="AL310" i="50"/>
  <c r="AS309" i="50" s="1"/>
  <c r="AT309" i="50" s="1"/>
  <c r="AS279" i="50"/>
  <c r="AT279" i="50" s="1"/>
  <c r="AV591" i="50"/>
  <c r="AW591" i="50" s="1"/>
  <c r="AS465" i="50"/>
  <c r="AT465" i="50" s="1"/>
  <c r="AV411" i="50"/>
  <c r="AW411" i="50" s="1"/>
  <c r="AY411" i="50" s="1"/>
  <c r="AS387" i="50"/>
  <c r="AT387" i="50" s="1"/>
  <c r="AL280" i="50"/>
  <c r="AL281" i="50" s="1"/>
  <c r="AL282" i="50" s="1"/>
  <c r="AL283" i="50" s="1"/>
  <c r="AS351" i="50"/>
  <c r="AT351" i="50" s="1"/>
  <c r="AY351" i="50" s="1"/>
  <c r="AS321" i="50"/>
  <c r="AT321" i="50" s="1"/>
  <c r="AM346" i="50"/>
  <c r="AM347" i="50"/>
  <c r="AL305" i="50"/>
  <c r="AS303" i="50" s="1"/>
  <c r="AT303" i="50" s="1"/>
  <c r="AY303" i="50" s="1"/>
  <c r="AL221" i="50"/>
  <c r="AL222" i="50" s="1"/>
  <c r="AM292" i="50"/>
  <c r="AM293" i="50" s="1"/>
  <c r="AM250" i="50"/>
  <c r="AV249" i="50"/>
  <c r="AW249" i="50" s="1"/>
  <c r="AM46" i="50"/>
  <c r="AM47" i="50" s="1"/>
  <c r="AV375" i="50"/>
  <c r="AW375" i="50" s="1"/>
  <c r="AV141" i="50"/>
  <c r="AW141" i="50" s="1"/>
  <c r="AM142" i="50"/>
  <c r="AM226" i="50"/>
  <c r="AV225" i="50" s="1"/>
  <c r="AW225" i="50" s="1"/>
  <c r="AV747" i="50"/>
  <c r="AW747" i="50" s="1"/>
  <c r="AY747" i="50" s="1"/>
  <c r="AM543" i="50"/>
  <c r="X543" i="50"/>
  <c r="Z543" i="50" s="1"/>
  <c r="AA543" i="50" s="1"/>
  <c r="AX543" i="50" s="1"/>
  <c r="AU543" i="50"/>
  <c r="AV651" i="50"/>
  <c r="AW651" i="50" s="1"/>
  <c r="AL425" i="50"/>
  <c r="AL426" i="50" s="1"/>
  <c r="AL427" i="50" s="1"/>
  <c r="AL424" i="50"/>
  <c r="AL328" i="50"/>
  <c r="AS327" i="50" s="1"/>
  <c r="AT327" i="50" s="1"/>
  <c r="AY327" i="50" s="1"/>
  <c r="AL977" i="50"/>
  <c r="AS975" i="50" s="1"/>
  <c r="AT975" i="50" s="1"/>
  <c r="AV963" i="50"/>
  <c r="AW963" i="50" s="1"/>
  <c r="AM971" i="50"/>
  <c r="AM972" i="50" s="1"/>
  <c r="AM973" i="50" s="1"/>
  <c r="AM974" i="50" s="1"/>
  <c r="AM970" i="50"/>
  <c r="AV969" i="50" s="1"/>
  <c r="AW969" i="50" s="1"/>
  <c r="AV981" i="50"/>
  <c r="AW981" i="50" s="1"/>
  <c r="AV945" i="50"/>
  <c r="AW945" i="50" s="1"/>
  <c r="AV1005" i="50"/>
  <c r="AW1005" i="50" s="1"/>
  <c r="AV939" i="50"/>
  <c r="AW939" i="50" s="1"/>
  <c r="AM892" i="50"/>
  <c r="AV891" i="50" s="1"/>
  <c r="AW891" i="50" s="1"/>
  <c r="AU837" i="50"/>
  <c r="X837" i="50"/>
  <c r="Z837" i="50" s="1"/>
  <c r="AA837" i="50" s="1"/>
  <c r="AX837" i="50" s="1"/>
  <c r="AS939" i="50"/>
  <c r="AT939" i="50" s="1"/>
  <c r="AM1000" i="50"/>
  <c r="AV999" i="50" s="1"/>
  <c r="AW999" i="50" s="1"/>
  <c r="AY999" i="50" s="1"/>
  <c r="AM887" i="50"/>
  <c r="AV885" i="50" s="1"/>
  <c r="AW885" i="50" s="1"/>
  <c r="AM836" i="50"/>
  <c r="AV783" i="50"/>
  <c r="AW783" i="50" s="1"/>
  <c r="AV699" i="50"/>
  <c r="AW699" i="50" s="1"/>
  <c r="AL701" i="50"/>
  <c r="AS699" i="50" s="1"/>
  <c r="AT699" i="50" s="1"/>
  <c r="AM688" i="50"/>
  <c r="AL724" i="50"/>
  <c r="AL725" i="50" s="1"/>
  <c r="AL694" i="50"/>
  <c r="AM628" i="50"/>
  <c r="AV627" i="50" s="1"/>
  <c r="AW627" i="50" s="1"/>
  <c r="AY627" i="50" s="1"/>
  <c r="AV639" i="50"/>
  <c r="AW639" i="50" s="1"/>
  <c r="AU501" i="50"/>
  <c r="X501" i="50"/>
  <c r="Z501" i="50" s="1"/>
  <c r="AA501" i="50" s="1"/>
  <c r="AX501" i="50" s="1"/>
  <c r="AS591" i="50"/>
  <c r="AT591" i="50" s="1"/>
  <c r="AY591" i="50" s="1"/>
  <c r="X531" i="50"/>
  <c r="Z531" i="50" s="1"/>
  <c r="AA531" i="50" s="1"/>
  <c r="AX531" i="50" s="1"/>
  <c r="AU531" i="50"/>
  <c r="AV321" i="50"/>
  <c r="AW321" i="50" s="1"/>
  <c r="AS525" i="50"/>
  <c r="AT525" i="50" s="1"/>
  <c r="AM427" i="50"/>
  <c r="AV423" i="50" s="1"/>
  <c r="AW423" i="50" s="1"/>
  <c r="AL376" i="50"/>
  <c r="AL377" i="50" s="1"/>
  <c r="AL378" i="50" s="1"/>
  <c r="AL346" i="50"/>
  <c r="AL347" i="50" s="1"/>
  <c r="AV387" i="50"/>
  <c r="AW387" i="50" s="1"/>
  <c r="AV597" i="50"/>
  <c r="AW597" i="50" s="1"/>
  <c r="AL299" i="50"/>
  <c r="AS555" i="50"/>
  <c r="AT555" i="50" s="1"/>
  <c r="AL196" i="50"/>
  <c r="AL197" i="50" s="1"/>
  <c r="AS165" i="50"/>
  <c r="AT165" i="50" s="1"/>
  <c r="AV219" i="50"/>
  <c r="AW219" i="50" s="1"/>
  <c r="AL154" i="50"/>
  <c r="AL155" i="50" s="1"/>
  <c r="AL156" i="50" s="1"/>
  <c r="AV135" i="50"/>
  <c r="AW135" i="50" s="1"/>
  <c r="AV147" i="50"/>
  <c r="AW147" i="50" s="1"/>
  <c r="AY147" i="50" s="1"/>
  <c r="AS39" i="50"/>
  <c r="AT39" i="50" s="1"/>
  <c r="AY39" i="50" s="1"/>
  <c r="AL58" i="50"/>
  <c r="AS57" i="50" s="1"/>
  <c r="AT57" i="50" s="1"/>
  <c r="AY57" i="50" s="1"/>
  <c r="AS9" i="50"/>
  <c r="AT9" i="50" s="1"/>
  <c r="AL10" i="50"/>
  <c r="AL238" i="50"/>
  <c r="AS237" i="50" s="1"/>
  <c r="AT237" i="50" s="1"/>
  <c r="AV213" i="50"/>
  <c r="AW213" i="50" s="1"/>
  <c r="AM101" i="50"/>
  <c r="AV99" i="50" s="1"/>
  <c r="AW99" i="50" s="1"/>
  <c r="AL904" i="50"/>
  <c r="AL970" i="50"/>
  <c r="AL964" i="50"/>
  <c r="AS963" i="50" s="1"/>
  <c r="AT963" i="50" s="1"/>
  <c r="AL852" i="50"/>
  <c r="AL853" i="50" s="1"/>
  <c r="AL854" i="50" s="1"/>
  <c r="AS819" i="50"/>
  <c r="AT819" i="50" s="1"/>
  <c r="AY819" i="50" s="1"/>
  <c r="AS927" i="50"/>
  <c r="AT927" i="50" s="1"/>
  <c r="AV873" i="50"/>
  <c r="AW873" i="50" s="1"/>
  <c r="AU861" i="50"/>
  <c r="X861" i="50"/>
  <c r="Z861" i="50" s="1"/>
  <c r="AA861" i="50" s="1"/>
  <c r="AX861" i="50" s="1"/>
  <c r="AM844" i="50"/>
  <c r="AM845" i="50" s="1"/>
  <c r="AM846" i="50" s="1"/>
  <c r="AM847" i="50" s="1"/>
  <c r="AV915" i="50"/>
  <c r="AW915" i="50" s="1"/>
  <c r="AL808" i="50"/>
  <c r="AV975" i="50"/>
  <c r="AW975" i="50" s="1"/>
  <c r="AM835" i="50"/>
  <c r="AV831" i="50" s="1"/>
  <c r="AW831" i="50" s="1"/>
  <c r="AL688" i="50"/>
  <c r="AL689" i="50" s="1"/>
  <c r="AM725" i="50"/>
  <c r="AV723" i="50"/>
  <c r="AW723" i="50" s="1"/>
  <c r="X609" i="50"/>
  <c r="Z609" i="50" s="1"/>
  <c r="AA609" i="50" s="1"/>
  <c r="AX609" i="50" s="1"/>
  <c r="AU609" i="50"/>
  <c r="X483" i="50"/>
  <c r="Z483" i="50" s="1"/>
  <c r="AA483" i="50" s="1"/>
  <c r="AX483" i="50" s="1"/>
  <c r="AU483" i="50"/>
  <c r="AM532" i="50"/>
  <c r="AV495" i="50"/>
  <c r="AW495" i="50" s="1"/>
  <c r="AS495" i="50"/>
  <c r="AT495" i="50" s="1"/>
  <c r="AV297" i="50"/>
  <c r="AW297" i="50" s="1"/>
  <c r="AL442" i="50"/>
  <c r="AS441" i="50" s="1"/>
  <c r="AT441" i="50" s="1"/>
  <c r="AS231" i="50"/>
  <c r="AT231" i="50" s="1"/>
  <c r="AY231" i="50" s="1"/>
  <c r="AL358" i="50"/>
  <c r="AM520" i="50"/>
  <c r="AM521" i="50" s="1"/>
  <c r="AS297" i="50"/>
  <c r="AT297" i="50" s="1"/>
  <c r="AY297" i="50" s="1"/>
  <c r="AV555" i="50"/>
  <c r="AW555" i="50" s="1"/>
  <c r="AS435" i="50"/>
  <c r="AT435" i="50" s="1"/>
  <c r="AL394" i="50"/>
  <c r="AL395" i="50" s="1"/>
  <c r="AS273" i="50"/>
  <c r="AT273" i="50" s="1"/>
  <c r="AL34" i="50"/>
  <c r="AL226" i="50"/>
  <c r="AS225" i="50" s="1"/>
  <c r="AT225" i="50" s="1"/>
  <c r="AL100" i="50"/>
  <c r="AL101" i="50" s="1"/>
  <c r="AL102" i="50" s="1"/>
  <c r="AM35" i="50"/>
  <c r="AM36" i="50" s="1"/>
  <c r="AL106" i="50"/>
  <c r="AM154" i="50"/>
  <c r="AM155" i="50" s="1"/>
  <c r="AM156" i="50" s="1"/>
  <c r="AM107" i="50"/>
  <c r="AM108" i="50" s="1"/>
  <c r="AM106" i="50"/>
  <c r="AM34" i="50"/>
  <c r="AM677" i="50"/>
  <c r="AM678" i="50" s="1"/>
  <c r="AL988" i="50"/>
  <c r="AS987" i="50" s="1"/>
  <c r="AT987" i="50" s="1"/>
  <c r="AV957" i="50"/>
  <c r="AW957" i="50" s="1"/>
  <c r="AM862" i="50"/>
  <c r="AV861" i="50" s="1"/>
  <c r="AW861" i="50" s="1"/>
  <c r="AY861" i="50" s="1"/>
  <c r="AS897" i="50"/>
  <c r="AT897" i="50" s="1"/>
  <c r="AY897" i="50" s="1"/>
  <c r="AV867" i="50"/>
  <c r="AW867" i="50" s="1"/>
  <c r="AL835" i="50"/>
  <c r="AL836" i="50" s="1"/>
  <c r="AM676" i="50"/>
  <c r="AV675" i="50" s="1"/>
  <c r="AW675" i="50" s="1"/>
  <c r="AS741" i="50"/>
  <c r="AT741" i="50" s="1"/>
  <c r="AY741" i="50" s="1"/>
  <c r="AS717" i="50"/>
  <c r="AT717" i="50" s="1"/>
  <c r="AY717" i="50" s="1"/>
  <c r="AS657" i="50"/>
  <c r="AT657" i="50" s="1"/>
  <c r="AV771" i="50"/>
  <c r="AW771" i="50" s="1"/>
  <c r="AL646" i="50"/>
  <c r="AS645" i="50" s="1"/>
  <c r="AT645" i="50" s="1"/>
  <c r="AY645" i="50" s="1"/>
  <c r="AL654" i="50"/>
  <c r="AL655" i="50" s="1"/>
  <c r="AL569" i="50"/>
  <c r="AL568" i="50"/>
  <c r="AS663" i="50"/>
  <c r="AT663" i="50" s="1"/>
  <c r="AY663" i="50" s="1"/>
  <c r="AV477" i="50"/>
  <c r="AW477" i="50" s="1"/>
  <c r="AS531" i="50"/>
  <c r="AT531" i="50" s="1"/>
  <c r="AL408" i="50"/>
  <c r="AL409" i="50" s="1"/>
  <c r="AU585" i="50"/>
  <c r="AM585" i="50"/>
  <c r="X585" i="50"/>
  <c r="Z585" i="50" s="1"/>
  <c r="AA585" i="50" s="1"/>
  <c r="AX585" i="50" s="1"/>
  <c r="AS759" i="50"/>
  <c r="AT759" i="50" s="1"/>
  <c r="AY759" i="50" s="1"/>
  <c r="AL484" i="50"/>
  <c r="AU441" i="50"/>
  <c r="X441" i="50"/>
  <c r="Z441" i="50" s="1"/>
  <c r="AA441" i="50" s="1"/>
  <c r="AX441" i="50" s="1"/>
  <c r="AM442" i="50"/>
  <c r="AM443" i="50" s="1"/>
  <c r="AV471" i="50"/>
  <c r="AW471" i="50" s="1"/>
  <c r="AV453" i="50"/>
  <c r="AW453" i="50" s="1"/>
  <c r="AM358" i="50"/>
  <c r="AV357" i="50" s="1"/>
  <c r="AW357" i="50" s="1"/>
  <c r="AM310" i="50"/>
  <c r="AV309" i="50" s="1"/>
  <c r="AW309" i="50" s="1"/>
  <c r="AV435" i="50"/>
  <c r="AW435" i="50" s="1"/>
  <c r="AV243" i="50"/>
  <c r="AW243" i="50" s="1"/>
  <c r="AY243" i="50" s="1"/>
  <c r="AM238" i="50"/>
  <c r="AV237" i="50" s="1"/>
  <c r="AW237" i="50" s="1"/>
  <c r="AV381" i="50"/>
  <c r="AW381" i="50" s="1"/>
  <c r="AY381" i="50" s="1"/>
  <c r="AM274" i="50"/>
  <c r="AV273" i="50" s="1"/>
  <c r="AW273" i="50" s="1"/>
  <c r="AL269" i="50"/>
  <c r="AL270" i="50" s="1"/>
  <c r="AL271" i="50" s="1"/>
  <c r="AL272" i="50" s="1"/>
  <c r="AS21" i="50"/>
  <c r="AT21" i="50" s="1"/>
  <c r="AY21" i="50" s="1"/>
  <c r="AM197" i="50"/>
  <c r="AV195" i="50" s="1"/>
  <c r="AW195" i="50" s="1"/>
  <c r="AS129" i="50"/>
  <c r="AT129" i="50" s="1"/>
  <c r="AY129" i="50" s="1"/>
  <c r="AV81" i="50"/>
  <c r="AW81" i="50" s="1"/>
  <c r="AM286" i="50"/>
  <c r="AM287" i="50" s="1"/>
  <c r="AM288" i="50" s="1"/>
  <c r="AM289" i="50" s="1"/>
  <c r="AV9" i="50"/>
  <c r="AW9" i="50" s="1"/>
  <c r="AL136" i="50"/>
  <c r="AS135" i="50" s="1"/>
  <c r="AT135" i="50" s="1"/>
  <c r="AY135" i="50" s="1"/>
  <c r="AM90" i="50"/>
  <c r="AV87" i="50" s="1"/>
  <c r="AW87" i="50" s="1"/>
  <c r="AY417" i="50" l="1"/>
  <c r="AS711" i="50"/>
  <c r="AT711" i="50" s="1"/>
  <c r="AY711" i="50" s="1"/>
  <c r="AS423" i="50"/>
  <c r="AT423" i="50" s="1"/>
  <c r="AL161" i="50"/>
  <c r="AL162" i="50" s="1"/>
  <c r="AY993" i="50"/>
  <c r="AY657" i="50"/>
  <c r="AY939" i="50"/>
  <c r="AV333" i="50"/>
  <c r="AW333" i="50" s="1"/>
  <c r="AV531" i="50"/>
  <c r="AW531" i="50" s="1"/>
  <c r="AY207" i="50"/>
  <c r="AV345" i="50"/>
  <c r="AW345" i="50" s="1"/>
  <c r="AV393" i="50"/>
  <c r="AW393" i="50" s="1"/>
  <c r="AV429" i="50"/>
  <c r="AW429" i="50" s="1"/>
  <c r="AY429" i="50" s="1"/>
  <c r="AY921" i="50"/>
  <c r="AY333" i="50"/>
  <c r="AS771" i="50"/>
  <c r="AT771" i="50" s="1"/>
  <c r="AS417" i="50"/>
  <c r="AT417" i="50" s="1"/>
  <c r="AV705" i="50"/>
  <c r="AW705" i="50" s="1"/>
  <c r="AM433" i="50"/>
  <c r="AM432" i="50"/>
  <c r="AY225" i="50"/>
  <c r="AY615" i="50"/>
  <c r="AV483" i="50"/>
  <c r="AW483" i="50" s="1"/>
  <c r="AY933" i="50"/>
  <c r="AV33" i="50"/>
  <c r="AW33" i="50" s="1"/>
  <c r="AY453" i="50"/>
  <c r="AY597" i="50"/>
  <c r="AV315" i="50"/>
  <c r="AW315" i="50" s="1"/>
  <c r="AY315" i="50" s="1"/>
  <c r="AS957" i="50"/>
  <c r="AT957" i="50" s="1"/>
  <c r="AY957" i="50" s="1"/>
  <c r="AY75" i="50"/>
  <c r="AY459" i="50"/>
  <c r="AY1017" i="50"/>
  <c r="AV105" i="50"/>
  <c r="AW105" i="50" s="1"/>
  <c r="AV405" i="50"/>
  <c r="AW405" i="50" s="1"/>
  <c r="AV843" i="50"/>
  <c r="AW843" i="50" s="1"/>
  <c r="AY9" i="50"/>
  <c r="AY981" i="50"/>
  <c r="AY603" i="50"/>
  <c r="AS87" i="50"/>
  <c r="AT87" i="50" s="1"/>
  <c r="AV753" i="50"/>
  <c r="AW753" i="50" s="1"/>
  <c r="AY93" i="50"/>
  <c r="AL683" i="50"/>
  <c r="AS681" i="50" s="1"/>
  <c r="AT681" i="50" s="1"/>
  <c r="AS831" i="50"/>
  <c r="AT831" i="50" s="1"/>
  <c r="AY831" i="50" s="1"/>
  <c r="AY873" i="50"/>
  <c r="AS471" i="50"/>
  <c r="AT471" i="50" s="1"/>
  <c r="AY471" i="50" s="1"/>
  <c r="AS567" i="50"/>
  <c r="AT567" i="50" s="1"/>
  <c r="AY567" i="50" s="1"/>
  <c r="AY423" i="50"/>
  <c r="AY249" i="50"/>
  <c r="AS585" i="50"/>
  <c r="AT585" i="50" s="1"/>
  <c r="AV693" i="50"/>
  <c r="AW693" i="50" s="1"/>
  <c r="AY771" i="50"/>
  <c r="AV849" i="50"/>
  <c r="AW849" i="50" s="1"/>
  <c r="AY237" i="50"/>
  <c r="AM587" i="50"/>
  <c r="AM586" i="50"/>
  <c r="AV585" i="50" s="1"/>
  <c r="AW585" i="50" s="1"/>
  <c r="AY585" i="50" s="1"/>
  <c r="AL107" i="50"/>
  <c r="AL108" i="50"/>
  <c r="AS393" i="50"/>
  <c r="AT393" i="50" s="1"/>
  <c r="AY393" i="50" s="1"/>
  <c r="AL906" i="50"/>
  <c r="AL907" i="50" s="1"/>
  <c r="AL905" i="50"/>
  <c r="AS153" i="50"/>
  <c r="AT153" i="50" s="1"/>
  <c r="AL695" i="50"/>
  <c r="AL696" i="50"/>
  <c r="AL697" i="50" s="1"/>
  <c r="AS219" i="50"/>
  <c r="AT219" i="50" s="1"/>
  <c r="AY219" i="50" s="1"/>
  <c r="AS651" i="50"/>
  <c r="AT651" i="50" s="1"/>
  <c r="AY651" i="50" s="1"/>
  <c r="AM634" i="50"/>
  <c r="AV633" i="50" s="1"/>
  <c r="AW633" i="50" s="1"/>
  <c r="AY633" i="50" s="1"/>
  <c r="AV927" i="50"/>
  <c r="AW927" i="50" s="1"/>
  <c r="AY927" i="50" s="1"/>
  <c r="AY513" i="50"/>
  <c r="AV291" i="50"/>
  <c r="AW291" i="50" s="1"/>
  <c r="AY291" i="50" s="1"/>
  <c r="AY339" i="50"/>
  <c r="AY435" i="50"/>
  <c r="AS345" i="50"/>
  <c r="AT345" i="50" s="1"/>
  <c r="AY345" i="50" s="1"/>
  <c r="AY783" i="50"/>
  <c r="AY735" i="50"/>
  <c r="AV1011" i="50"/>
  <c r="AW1011" i="50" s="1"/>
  <c r="AY1011" i="50" s="1"/>
  <c r="AY81" i="50"/>
  <c r="AV177" i="50"/>
  <c r="AW177" i="50" s="1"/>
  <c r="AY885" i="50"/>
  <c r="AV447" i="50"/>
  <c r="AW447" i="50" s="1"/>
  <c r="AY447" i="50" s="1"/>
  <c r="AL545" i="50"/>
  <c r="AL546" i="50"/>
  <c r="AL547" i="50" s="1"/>
  <c r="AL548" i="50" s="1"/>
  <c r="AL809" i="50"/>
  <c r="AL810" i="50"/>
  <c r="AL811" i="50" s="1"/>
  <c r="AY165" i="50"/>
  <c r="AY963" i="50"/>
  <c r="AY387" i="50"/>
  <c r="AL709" i="50"/>
  <c r="AL708" i="50"/>
  <c r="AY255" i="50"/>
  <c r="AY213" i="50"/>
  <c r="AY579" i="50"/>
  <c r="AM503" i="50"/>
  <c r="AM504" i="50"/>
  <c r="AY639" i="50"/>
  <c r="AY309" i="50"/>
  <c r="AL104" i="50"/>
  <c r="AL103" i="50"/>
  <c r="AS375" i="50"/>
  <c r="AT375" i="50" s="1"/>
  <c r="AY375" i="50" s="1"/>
  <c r="AS723" i="50"/>
  <c r="AT723" i="50" s="1"/>
  <c r="AY723" i="50" s="1"/>
  <c r="AY699" i="50"/>
  <c r="AY975" i="50"/>
  <c r="AV45" i="50"/>
  <c r="AW45" i="50" s="1"/>
  <c r="AY45" i="50" s="1"/>
  <c r="AM538" i="50"/>
  <c r="AM539" i="50"/>
  <c r="AS705" i="50"/>
  <c r="AT705" i="50" s="1"/>
  <c r="AY705" i="50" s="1"/>
  <c r="AV879" i="50"/>
  <c r="AW879" i="50" s="1"/>
  <c r="AY879" i="50" s="1"/>
  <c r="AY51" i="50"/>
  <c r="AY801" i="50"/>
  <c r="AY261" i="50"/>
  <c r="AV363" i="50"/>
  <c r="AW363" i="50" s="1"/>
  <c r="AY363" i="50" s="1"/>
  <c r="AM988" i="50"/>
  <c r="AV987" i="50" s="1"/>
  <c r="AW987" i="50" s="1"/>
  <c r="AY987" i="50" s="1"/>
  <c r="AM203" i="50"/>
  <c r="AM204" i="50"/>
  <c r="AM205" i="50" s="1"/>
  <c r="AM206" i="50" s="1"/>
  <c r="AS849" i="50"/>
  <c r="AT849" i="50" s="1"/>
  <c r="AL828" i="50"/>
  <c r="AL829" i="50" s="1"/>
  <c r="AL827" i="50"/>
  <c r="AY555" i="50"/>
  <c r="AM689" i="50"/>
  <c r="AM690" i="50"/>
  <c r="AY465" i="50"/>
  <c r="AM490" i="50"/>
  <c r="AS405" i="50"/>
  <c r="AT405" i="50" s="1"/>
  <c r="AY405" i="50" s="1"/>
  <c r="AL677" i="50"/>
  <c r="AS675" i="50" s="1"/>
  <c r="AT675" i="50" s="1"/>
  <c r="AY675" i="50" s="1"/>
  <c r="AL678" i="50"/>
  <c r="AY867" i="50"/>
  <c r="AM840" i="50"/>
  <c r="AM841" i="50" s="1"/>
  <c r="AM839" i="50"/>
  <c r="AV765" i="50"/>
  <c r="AW765" i="50" s="1"/>
  <c r="AY765" i="50" s="1"/>
  <c r="AM544" i="50"/>
  <c r="AM545" i="50"/>
  <c r="AM546" i="50" s="1"/>
  <c r="AY531" i="50"/>
  <c r="AS267" i="50"/>
  <c r="AT267" i="50" s="1"/>
  <c r="AY267" i="50" s="1"/>
  <c r="AL485" i="50"/>
  <c r="AL486" i="50"/>
  <c r="AV285" i="50"/>
  <c r="AW285" i="50" s="1"/>
  <c r="AY285" i="50" s="1"/>
  <c r="AL36" i="50"/>
  <c r="AL35" i="50"/>
  <c r="AS33" i="50" s="1"/>
  <c r="AT33" i="50" s="1"/>
  <c r="AY33" i="50" s="1"/>
  <c r="AM522" i="50"/>
  <c r="AM523" i="50"/>
  <c r="AY495" i="50"/>
  <c r="AY525" i="50"/>
  <c r="AY321" i="50"/>
  <c r="AY669" i="50"/>
  <c r="AY891" i="50"/>
  <c r="AM790" i="50"/>
  <c r="AM791" i="50" s="1"/>
  <c r="AM792" i="50" s="1"/>
  <c r="AY843" i="50"/>
  <c r="AS195" i="50"/>
  <c r="AT195" i="50" s="1"/>
  <c r="AY195" i="50" s="1"/>
  <c r="AV117" i="50"/>
  <c r="AW117" i="50" s="1"/>
  <c r="AY117" i="50" s="1"/>
  <c r="AM682" i="50"/>
  <c r="AM683" i="50" s="1"/>
  <c r="AV681" i="50" s="1"/>
  <c r="AW681" i="50" s="1"/>
  <c r="AY177" i="50"/>
  <c r="AY141" i="50"/>
  <c r="AV153" i="50"/>
  <c r="AW153" i="50" s="1"/>
  <c r="AY273" i="50"/>
  <c r="AL359" i="50"/>
  <c r="AL360" i="50"/>
  <c r="AL691" i="50"/>
  <c r="AL692" i="50" s="1"/>
  <c r="AL690" i="50"/>
  <c r="AL971" i="50"/>
  <c r="AL972" i="50"/>
  <c r="AL973" i="50" s="1"/>
  <c r="AL974" i="50" s="1"/>
  <c r="AV441" i="50"/>
  <c r="AW441" i="50" s="1"/>
  <c r="AY441" i="50" s="1"/>
  <c r="AY279" i="50"/>
  <c r="AL756" i="50"/>
  <c r="AS753" i="50" s="1"/>
  <c r="AT753" i="50" s="1"/>
  <c r="AY753" i="50" s="1"/>
  <c r="AL757" i="50"/>
  <c r="AY1005" i="50"/>
  <c r="AM797" i="50"/>
  <c r="AM798" i="50"/>
  <c r="AY87" i="50"/>
  <c r="AL840" i="50"/>
  <c r="AL841" i="50"/>
  <c r="AY477" i="50"/>
  <c r="AY915" i="50"/>
  <c r="AS951" i="50"/>
  <c r="AT951" i="50" s="1"/>
  <c r="AY951" i="50" s="1"/>
  <c r="AS489" i="50"/>
  <c r="AT489" i="50" s="1"/>
  <c r="AS99" i="50" l="1"/>
  <c r="AT99" i="50" s="1"/>
  <c r="AY99" i="50" s="1"/>
  <c r="AS807" i="50"/>
  <c r="AT807" i="50" s="1"/>
  <c r="AY807" i="50" s="1"/>
  <c r="AY681" i="50"/>
  <c r="AY849" i="50"/>
  <c r="AS159" i="50"/>
  <c r="AT159" i="50" s="1"/>
  <c r="AY159" i="50" s="1"/>
  <c r="AS837" i="50"/>
  <c r="AT837" i="50" s="1"/>
  <c r="AS483" i="50"/>
  <c r="AT483" i="50" s="1"/>
  <c r="AY483" i="50" s="1"/>
  <c r="AV537" i="50"/>
  <c r="AW537" i="50" s="1"/>
  <c r="AY537" i="50" s="1"/>
  <c r="AS543" i="50"/>
  <c r="AT543" i="50" s="1"/>
  <c r="AS825" i="50"/>
  <c r="AT825" i="50" s="1"/>
  <c r="AY825" i="50" s="1"/>
  <c r="AV795" i="50"/>
  <c r="AW795" i="50" s="1"/>
  <c r="AY795" i="50" s="1"/>
  <c r="AS969" i="50"/>
  <c r="AT969" i="50" s="1"/>
  <c r="AY969" i="50" s="1"/>
  <c r="AV501" i="50"/>
  <c r="AW501" i="50" s="1"/>
  <c r="AY501" i="50" s="1"/>
  <c r="AV789" i="50"/>
  <c r="AW789" i="50" s="1"/>
  <c r="AY789" i="50" s="1"/>
  <c r="AS357" i="50"/>
  <c r="AT357" i="50" s="1"/>
  <c r="AY357" i="50" s="1"/>
  <c r="AV519" i="50"/>
  <c r="AW519" i="50" s="1"/>
  <c r="AY519" i="50" s="1"/>
  <c r="AM548" i="50"/>
  <c r="AM547" i="50"/>
  <c r="AS105" i="50"/>
  <c r="AT105" i="50" s="1"/>
  <c r="AY105" i="50" s="1"/>
  <c r="AV837" i="50"/>
  <c r="AW837" i="50" s="1"/>
  <c r="AS693" i="50"/>
  <c r="AT693" i="50" s="1"/>
  <c r="AY693" i="50" s="1"/>
  <c r="AM492" i="50"/>
  <c r="AM491" i="50"/>
  <c r="AV489" i="50" s="1"/>
  <c r="AW489" i="50" s="1"/>
  <c r="AY489" i="50" s="1"/>
  <c r="AY153" i="50"/>
  <c r="AS687" i="50"/>
  <c r="AT687" i="50" s="1"/>
  <c r="AM692" i="50"/>
  <c r="AM691" i="50"/>
  <c r="AV201" i="50"/>
  <c r="AW201" i="50" s="1"/>
  <c r="AY201" i="50" s="1"/>
  <c r="AS903" i="50"/>
  <c r="AT903" i="50" s="1"/>
  <c r="AY903" i="50" s="1"/>
  <c r="AV543" i="50" l="1"/>
  <c r="AW543" i="50" s="1"/>
  <c r="AY543" i="50" s="1"/>
  <c r="AV687" i="50"/>
  <c r="AW687" i="50" s="1"/>
  <c r="AY687" i="50" s="1"/>
  <c r="AY837" i="50"/>
  <c r="BP306" i="29" l="1"/>
  <c r="BP305" i="29"/>
  <c r="AG54" i="44" l="1"/>
  <c r="AG55" i="44"/>
  <c r="AG56" i="44"/>
  <c r="AG57" i="44"/>
  <c r="AG119" i="44" l="1"/>
  <c r="AG118" i="44"/>
  <c r="BP11" i="29" l="1"/>
  <c r="BQ11" i="29" s="1"/>
  <c r="BP12" i="29"/>
  <c r="BQ12" i="29" s="1"/>
  <c r="BP13" i="29"/>
  <c r="BP14" i="29"/>
  <c r="BP15" i="29"/>
  <c r="BP16" i="29"/>
  <c r="BP49" i="45"/>
  <c r="BC49" i="45"/>
  <c r="AJ49" i="45"/>
  <c r="AH49" i="45"/>
  <c r="AF49" i="45"/>
  <c r="BP48" i="45"/>
  <c r="BC48" i="45"/>
  <c r="AJ48" i="45"/>
  <c r="AH48" i="45"/>
  <c r="AF48" i="45"/>
  <c r="BP47" i="45"/>
  <c r="BC47" i="45"/>
  <c r="AJ47" i="45"/>
  <c r="AH47" i="45"/>
  <c r="AF47" i="45"/>
  <c r="BP46" i="45"/>
  <c r="BC46" i="45"/>
  <c r="AJ46" i="45"/>
  <c r="AH46" i="45"/>
  <c r="AF46" i="45"/>
  <c r="BP45" i="45"/>
  <c r="BC45" i="45"/>
  <c r="AJ45" i="45"/>
  <c r="AH45" i="45"/>
  <c r="AF45" i="45"/>
  <c r="BP44" i="45"/>
  <c r="BC44" i="45"/>
  <c r="AJ44" i="45"/>
  <c r="AH44" i="45"/>
  <c r="AF44" i="45"/>
  <c r="W44" i="45"/>
  <c r="U44" i="45"/>
  <c r="S44" i="45"/>
  <c r="AR44" i="45" s="1"/>
  <c r="BP43" i="45"/>
  <c r="BC43" i="45"/>
  <c r="AJ43" i="45"/>
  <c r="AH43" i="45"/>
  <c r="AF43" i="45"/>
  <c r="BP42" i="45"/>
  <c r="BC42" i="45"/>
  <c r="AJ42" i="45"/>
  <c r="AH42" i="45"/>
  <c r="AF42" i="45"/>
  <c r="BP41" i="45"/>
  <c r="BC41" i="45"/>
  <c r="AJ41" i="45"/>
  <c r="AH41" i="45"/>
  <c r="AF41" i="45"/>
  <c r="BP40" i="45"/>
  <c r="BC40" i="45"/>
  <c r="AJ40" i="45"/>
  <c r="AH40" i="45"/>
  <c r="AF40" i="45"/>
  <c r="BP39" i="45"/>
  <c r="BC39" i="45"/>
  <c r="AJ39" i="45"/>
  <c r="AH39" i="45"/>
  <c r="AF39" i="45"/>
  <c r="BP38" i="45"/>
  <c r="BC38" i="45"/>
  <c r="AJ38" i="45"/>
  <c r="AH38" i="45"/>
  <c r="AF38" i="45"/>
  <c r="W38" i="45"/>
  <c r="U38" i="45"/>
  <c r="S38" i="45"/>
  <c r="AR38" i="45" s="1"/>
  <c r="BP37" i="45"/>
  <c r="BC37" i="45"/>
  <c r="AJ37" i="45"/>
  <c r="AH37" i="45"/>
  <c r="AF37" i="45"/>
  <c r="BP36" i="45"/>
  <c r="BC36" i="45"/>
  <c r="AJ36" i="45"/>
  <c r="AH36" i="45"/>
  <c r="AF36" i="45"/>
  <c r="BP35" i="45"/>
  <c r="BC35" i="45"/>
  <c r="AJ35" i="45"/>
  <c r="AH35" i="45"/>
  <c r="AF35" i="45"/>
  <c r="BP34" i="45"/>
  <c r="BC34" i="45"/>
  <c r="AJ34" i="45"/>
  <c r="AH34" i="45"/>
  <c r="AF34" i="45"/>
  <c r="BP33" i="45"/>
  <c r="BC33" i="45"/>
  <c r="AJ33" i="45"/>
  <c r="AH33" i="45"/>
  <c r="AF33" i="45"/>
  <c r="BP32" i="45"/>
  <c r="BC32" i="45"/>
  <c r="AJ32" i="45"/>
  <c r="AH32" i="45"/>
  <c r="AF32" i="45"/>
  <c r="W32" i="45"/>
  <c r="U32" i="45"/>
  <c r="S32" i="45"/>
  <c r="AR32" i="45" s="1"/>
  <c r="BP31" i="45"/>
  <c r="BC31" i="45"/>
  <c r="AJ31" i="45"/>
  <c r="AH31" i="45"/>
  <c r="AF31" i="45"/>
  <c r="BP30" i="45"/>
  <c r="BC30" i="45"/>
  <c r="AJ30" i="45"/>
  <c r="AH30" i="45"/>
  <c r="AF30" i="45"/>
  <c r="BP29" i="45"/>
  <c r="BC29" i="45"/>
  <c r="AJ29" i="45"/>
  <c r="AH29" i="45"/>
  <c r="AF29" i="45"/>
  <c r="BP28" i="45"/>
  <c r="BC28" i="45"/>
  <c r="AJ28" i="45"/>
  <c r="AH28" i="45"/>
  <c r="AF28" i="45"/>
  <c r="BP27" i="45"/>
  <c r="BC27" i="45"/>
  <c r="AJ27" i="45"/>
  <c r="AH27" i="45"/>
  <c r="AF27" i="45"/>
  <c r="BP26" i="45"/>
  <c r="BC26" i="45"/>
  <c r="AJ26" i="45"/>
  <c r="AH26" i="45"/>
  <c r="AF26" i="45"/>
  <c r="W26" i="45"/>
  <c r="U26" i="45"/>
  <c r="S26" i="45"/>
  <c r="AR26" i="45" s="1"/>
  <c r="BP25" i="45"/>
  <c r="BC25" i="45"/>
  <c r="AJ25" i="45"/>
  <c r="AH25" i="45"/>
  <c r="AF25" i="45"/>
  <c r="BP24" i="45"/>
  <c r="BC24" i="45"/>
  <c r="AJ24" i="45"/>
  <c r="AH24" i="45"/>
  <c r="AF24" i="45"/>
  <c r="BP23" i="45"/>
  <c r="BC23" i="45"/>
  <c r="AJ23" i="45"/>
  <c r="AH23" i="45"/>
  <c r="AF23" i="45"/>
  <c r="BP22" i="45"/>
  <c r="BC22" i="45"/>
  <c r="AJ22" i="45"/>
  <c r="AH22" i="45"/>
  <c r="AF22" i="45"/>
  <c r="BP21" i="45"/>
  <c r="BC21" i="45"/>
  <c r="AJ21" i="45"/>
  <c r="AH21" i="45"/>
  <c r="AF21" i="45"/>
  <c r="BP20" i="45"/>
  <c r="BC20" i="45"/>
  <c r="AJ20" i="45"/>
  <c r="AH20" i="45"/>
  <c r="AF20" i="45"/>
  <c r="W20" i="45"/>
  <c r="U20" i="45"/>
  <c r="S20" i="45"/>
  <c r="AR20" i="45" s="1"/>
  <c r="BP19" i="45"/>
  <c r="BC19" i="45"/>
  <c r="AJ19" i="45"/>
  <c r="AH19" i="45"/>
  <c r="AF19" i="45"/>
  <c r="BP18" i="45"/>
  <c r="BC18" i="45"/>
  <c r="AJ18" i="45"/>
  <c r="AH18" i="45"/>
  <c r="AF18" i="45"/>
  <c r="BP17" i="45"/>
  <c r="BC17" i="45"/>
  <c r="AJ17" i="45"/>
  <c r="AH17" i="45"/>
  <c r="AF17" i="45"/>
  <c r="BP16" i="45"/>
  <c r="BC16" i="45"/>
  <c r="AJ16" i="45"/>
  <c r="AH16" i="45"/>
  <c r="AF16" i="45"/>
  <c r="BP15" i="45"/>
  <c r="BC15" i="45"/>
  <c r="AJ15" i="45"/>
  <c r="AH15" i="45"/>
  <c r="AF15" i="45"/>
  <c r="BP14" i="45"/>
  <c r="BC14" i="45"/>
  <c r="AJ14" i="45"/>
  <c r="AH14" i="45"/>
  <c r="AF14" i="45"/>
  <c r="W14" i="45"/>
  <c r="U14" i="45"/>
  <c r="S14" i="45"/>
  <c r="AR14" i="45" s="1"/>
  <c r="BP13" i="45"/>
  <c r="BC13" i="45"/>
  <c r="AJ13" i="45"/>
  <c r="AH13" i="45"/>
  <c r="AF13" i="45"/>
  <c r="BP12" i="45"/>
  <c r="BC12" i="45"/>
  <c r="AJ12" i="45"/>
  <c r="AH12" i="45"/>
  <c r="AF12" i="45"/>
  <c r="BP11" i="45"/>
  <c r="BC11" i="45"/>
  <c r="AJ11" i="45"/>
  <c r="AH11" i="45"/>
  <c r="AF11" i="45"/>
  <c r="BP10" i="45"/>
  <c r="BC10" i="45"/>
  <c r="AJ10" i="45"/>
  <c r="AH10" i="45"/>
  <c r="AF10" i="45"/>
  <c r="BP9" i="45"/>
  <c r="BC9" i="45"/>
  <c r="AJ9" i="45"/>
  <c r="AH9" i="45"/>
  <c r="AF9" i="45"/>
  <c r="BP8" i="45"/>
  <c r="BC8" i="45"/>
  <c r="AJ8" i="45"/>
  <c r="AH8" i="45"/>
  <c r="AF8" i="45"/>
  <c r="W8" i="45"/>
  <c r="U8" i="45"/>
  <c r="S8" i="45"/>
  <c r="AR8" i="45" s="1"/>
  <c r="AG127" i="44"/>
  <c r="AH127" i="44" s="1"/>
  <c r="T127" i="44"/>
  <c r="AG126" i="44"/>
  <c r="T126" i="44"/>
  <c r="AG125" i="44"/>
  <c r="AH125" i="44" s="1"/>
  <c r="T125" i="44"/>
  <c r="AG124" i="44"/>
  <c r="AH124" i="44" s="1"/>
  <c r="T124" i="44"/>
  <c r="AG123" i="44"/>
  <c r="T123" i="44"/>
  <c r="BP358" i="29"/>
  <c r="BC358" i="29"/>
  <c r="AJ358" i="29"/>
  <c r="AH358" i="29"/>
  <c r="AK358" i="29" s="1"/>
  <c r="AF358" i="29"/>
  <c r="BP357" i="29"/>
  <c r="BC357" i="29"/>
  <c r="AJ357" i="29"/>
  <c r="AH357" i="29"/>
  <c r="AF357" i="29"/>
  <c r="BP356" i="29"/>
  <c r="BC356" i="29"/>
  <c r="AJ356" i="29"/>
  <c r="AH356" i="29"/>
  <c r="AF356" i="29"/>
  <c r="BP355" i="29"/>
  <c r="BC355" i="29"/>
  <c r="AJ355" i="29"/>
  <c r="AH355" i="29"/>
  <c r="AF355" i="29"/>
  <c r="BP354" i="29"/>
  <c r="BC354" i="29"/>
  <c r="AJ354" i="29"/>
  <c r="AH354" i="29"/>
  <c r="AF354" i="29"/>
  <c r="BP353" i="29"/>
  <c r="BC353" i="29"/>
  <c r="AJ353" i="29"/>
  <c r="AH353" i="29"/>
  <c r="AF353" i="29"/>
  <c r="W353" i="29"/>
  <c r="U353" i="29"/>
  <c r="S353" i="29"/>
  <c r="AR353" i="29" s="1"/>
  <c r="BP352" i="29"/>
  <c r="BC352" i="29"/>
  <c r="AJ352" i="29"/>
  <c r="AH352" i="29"/>
  <c r="AF352" i="29"/>
  <c r="BP351" i="29"/>
  <c r="BC351" i="29"/>
  <c r="AJ351" i="29"/>
  <c r="AH351" i="29"/>
  <c r="AF351" i="29"/>
  <c r="BP350" i="29"/>
  <c r="BC350" i="29"/>
  <c r="AJ350" i="29"/>
  <c r="AH350" i="29"/>
  <c r="AF350" i="29"/>
  <c r="AL351" i="29" s="1"/>
  <c r="BP349" i="29"/>
  <c r="BC349" i="29"/>
  <c r="AJ349" i="29"/>
  <c r="AH349" i="29"/>
  <c r="AF349" i="29"/>
  <c r="BP348" i="29"/>
  <c r="BC348" i="29"/>
  <c r="AJ348" i="29"/>
  <c r="AH348" i="29"/>
  <c r="AF348" i="29"/>
  <c r="BP347" i="29"/>
  <c r="BC347" i="29"/>
  <c r="BQ347" i="29" s="1"/>
  <c r="AJ347" i="29"/>
  <c r="AH347" i="29"/>
  <c r="AF347" i="29"/>
  <c r="W347" i="29"/>
  <c r="U347" i="29"/>
  <c r="S347" i="29"/>
  <c r="AR347" i="29" s="1"/>
  <c r="BQ353" i="29" l="1"/>
  <c r="BQ354" i="29"/>
  <c r="AH123" i="44"/>
  <c r="AH126" i="44"/>
  <c r="AK350" i="29"/>
  <c r="Y353" i="29"/>
  <c r="AK347" i="29"/>
  <c r="AM355" i="29"/>
  <c r="AK354" i="29"/>
  <c r="AM357" i="29"/>
  <c r="AL350" i="29"/>
  <c r="AK353" i="29"/>
  <c r="AK351" i="29"/>
  <c r="BQ352" i="29"/>
  <c r="BQ358" i="29"/>
  <c r="AM349" i="29"/>
  <c r="AM352" i="29"/>
  <c r="AK356" i="29"/>
  <c r="AM350" i="29"/>
  <c r="BQ356" i="29"/>
  <c r="Y347" i="29"/>
  <c r="X347" i="29" s="1"/>
  <c r="Z347" i="29" s="1"/>
  <c r="AA347" i="29" s="1"/>
  <c r="AX347" i="29" s="1"/>
  <c r="AK348" i="29"/>
  <c r="BQ348" i="29"/>
  <c r="BQ351" i="29"/>
  <c r="AK349" i="29"/>
  <c r="BQ350" i="29"/>
  <c r="AK352" i="29"/>
  <c r="AK355" i="29"/>
  <c r="BQ357" i="29"/>
  <c r="BQ349" i="29"/>
  <c r="AL355" i="29"/>
  <c r="AM358" i="29"/>
  <c r="BQ355" i="29"/>
  <c r="AK357" i="29"/>
  <c r="BQ41" i="45"/>
  <c r="AK8" i="45"/>
  <c r="AL8" i="45" s="1"/>
  <c r="AK18" i="45"/>
  <c r="AK11" i="45"/>
  <c r="BQ12" i="45"/>
  <c r="AK32" i="45"/>
  <c r="AL32" i="45" s="1"/>
  <c r="BQ33" i="45"/>
  <c r="BQ21" i="45"/>
  <c r="BQ38" i="45"/>
  <c r="AK24" i="45"/>
  <c r="AK29" i="45"/>
  <c r="AM40" i="45"/>
  <c r="AM36" i="45"/>
  <c r="AM10" i="45"/>
  <c r="BQ15" i="45"/>
  <c r="AM18" i="45"/>
  <c r="AK34" i="45"/>
  <c r="AK9" i="45"/>
  <c r="AK22" i="45"/>
  <c r="AL25" i="45"/>
  <c r="AK26" i="45"/>
  <c r="AL26" i="45" s="1"/>
  <c r="AL35" i="45"/>
  <c r="AK37" i="45"/>
  <c r="AK38" i="45"/>
  <c r="AL38" i="45" s="1"/>
  <c r="BQ46" i="45"/>
  <c r="AK21" i="45"/>
  <c r="BQ26" i="45"/>
  <c r="BQ29" i="45"/>
  <c r="AK43" i="45"/>
  <c r="BQ11" i="45"/>
  <c r="AK13" i="45"/>
  <c r="BQ24" i="45"/>
  <c r="AK23" i="45"/>
  <c r="BQ8" i="45"/>
  <c r="Y8" i="45"/>
  <c r="AU8" i="45" s="1"/>
  <c r="AK12" i="45"/>
  <c r="BQ13" i="45"/>
  <c r="BQ14" i="45"/>
  <c r="Y26" i="45"/>
  <c r="X26" i="45" s="1"/>
  <c r="Z26" i="45" s="1"/>
  <c r="AA26" i="45" s="1"/>
  <c r="AX26" i="45" s="1"/>
  <c r="AK10" i="45"/>
  <c r="BQ17" i="45"/>
  <c r="AK19" i="45"/>
  <c r="BQ22" i="45"/>
  <c r="AM39" i="45"/>
  <c r="AL40" i="45"/>
  <c r="AM19" i="45"/>
  <c r="BQ31" i="45"/>
  <c r="AL37" i="45"/>
  <c r="AK39" i="45"/>
  <c r="AM9" i="45"/>
  <c r="BQ16" i="45"/>
  <c r="AL19" i="45"/>
  <c r="AM37" i="45"/>
  <c r="AL39" i="45"/>
  <c r="BQ45" i="45"/>
  <c r="AL9" i="45"/>
  <c r="AK42" i="45"/>
  <c r="AK17" i="45"/>
  <c r="BQ23" i="45"/>
  <c r="AK25" i="45"/>
  <c r="AK41" i="45"/>
  <c r="BQ42" i="45"/>
  <c r="BQ47" i="45"/>
  <c r="AK14" i="45"/>
  <c r="AL14" i="45" s="1"/>
  <c r="AL18" i="45"/>
  <c r="AK20" i="45"/>
  <c r="AL20" i="45" s="1"/>
  <c r="BQ25" i="45"/>
  <c r="BQ32" i="45"/>
  <c r="AL11" i="45"/>
  <c r="AK16" i="45"/>
  <c r="BQ19" i="45"/>
  <c r="AK31" i="45"/>
  <c r="AL10" i="45"/>
  <c r="AM11" i="45"/>
  <c r="BQ20" i="45"/>
  <c r="BQ28" i="45"/>
  <c r="AM31" i="45"/>
  <c r="AL30" i="45"/>
  <c r="BQ10" i="45"/>
  <c r="Y14" i="45"/>
  <c r="X14" i="45" s="1"/>
  <c r="Z14" i="45" s="1"/>
  <c r="AA14" i="45" s="1"/>
  <c r="AX14" i="45" s="1"/>
  <c r="AK15" i="45"/>
  <c r="Y20" i="45"/>
  <c r="AM20" i="45" s="1"/>
  <c r="BQ36" i="45"/>
  <c r="BQ37" i="45"/>
  <c r="AM35" i="45"/>
  <c r="AK27" i="45"/>
  <c r="AK30" i="45"/>
  <c r="Y32" i="45"/>
  <c r="AM32" i="45" s="1"/>
  <c r="BQ35" i="45"/>
  <c r="BQ40" i="45"/>
  <c r="AK47" i="45"/>
  <c r="BQ27" i="45"/>
  <c r="AK33" i="45"/>
  <c r="BQ34" i="45"/>
  <c r="AK36" i="45"/>
  <c r="Y38" i="45"/>
  <c r="X38" i="45" s="1"/>
  <c r="Z38" i="45" s="1"/>
  <c r="AA38" i="45" s="1"/>
  <c r="AX38" i="45" s="1"/>
  <c r="BQ39" i="45"/>
  <c r="BQ44" i="45"/>
  <c r="AK46" i="45"/>
  <c r="AK49" i="45"/>
  <c r="AK28" i="45"/>
  <c r="BQ30" i="45"/>
  <c r="AK35" i="45"/>
  <c r="AL36" i="45"/>
  <c r="Y44" i="45"/>
  <c r="AM44" i="45" s="1"/>
  <c r="AM45" i="45" s="1"/>
  <c r="AM46" i="45" s="1"/>
  <c r="AM47" i="45" s="1"/>
  <c r="AM48" i="45" s="1"/>
  <c r="AM49" i="45" s="1"/>
  <c r="AK45" i="45"/>
  <c r="BQ49" i="45"/>
  <c r="AK48" i="45"/>
  <c r="AM17" i="45"/>
  <c r="AL17" i="45"/>
  <c r="AM16" i="45"/>
  <c r="BQ9" i="45"/>
  <c r="AM12" i="45"/>
  <c r="AL16" i="45"/>
  <c r="AM13" i="45"/>
  <c r="AL13" i="45"/>
  <c r="AM24" i="45"/>
  <c r="AL24" i="45"/>
  <c r="AM25" i="45"/>
  <c r="AL12" i="45"/>
  <c r="BQ18" i="45"/>
  <c r="AM30" i="45"/>
  <c r="AK40" i="45"/>
  <c r="AK44" i="45"/>
  <c r="AL44" i="45" s="1"/>
  <c r="AL31" i="45"/>
  <c r="BQ48" i="45"/>
  <c r="AL43" i="45"/>
  <c r="AM43" i="45"/>
  <c r="AM42" i="45"/>
  <c r="AL42" i="45"/>
  <c r="AM41" i="45"/>
  <c r="AL41" i="45"/>
  <c r="BQ43" i="45"/>
  <c r="AU353" i="29"/>
  <c r="X353" i="29"/>
  <c r="Z353" i="29" s="1"/>
  <c r="AA353" i="29" s="1"/>
  <c r="AX353" i="29" s="1"/>
  <c r="AU347" i="29"/>
  <c r="AL352" i="29"/>
  <c r="AL353" i="29"/>
  <c r="AL354" i="29" s="1"/>
  <c r="AM351" i="29"/>
  <c r="AM353" i="29"/>
  <c r="AM354" i="29" s="1"/>
  <c r="AL347" i="29"/>
  <c r="AL356" i="29"/>
  <c r="AM356" i="29"/>
  <c r="AL357" i="29"/>
  <c r="AM347" i="29"/>
  <c r="AL349" i="29"/>
  <c r="AL358" i="29"/>
  <c r="X8" i="45" l="1"/>
  <c r="Z8" i="45" s="1"/>
  <c r="AA8" i="45" s="1"/>
  <c r="AX8" i="45" s="1"/>
  <c r="AU26" i="45"/>
  <c r="AL21" i="45"/>
  <c r="AL22" i="45" s="1"/>
  <c r="AL23" i="45" s="1"/>
  <c r="AU20" i="45"/>
  <c r="AM26" i="45"/>
  <c r="AM38" i="45"/>
  <c r="AV38" i="45" s="1"/>
  <c r="AW38" i="45" s="1"/>
  <c r="AU38" i="45"/>
  <c r="AU14" i="45"/>
  <c r="AL27" i="45"/>
  <c r="AL28" i="45" s="1"/>
  <c r="AL15" i="45"/>
  <c r="AS14" i="45" s="1"/>
  <c r="AT14" i="45" s="1"/>
  <c r="AM14" i="45"/>
  <c r="AM15" i="45" s="1"/>
  <c r="AM8" i="45"/>
  <c r="AV8" i="45" s="1"/>
  <c r="AW8" i="45" s="1"/>
  <c r="AU44" i="45"/>
  <c r="X44" i="45"/>
  <c r="Z44" i="45" s="1"/>
  <c r="AA44" i="45" s="1"/>
  <c r="AX44" i="45" s="1"/>
  <c r="AS38" i="45"/>
  <c r="AT38" i="45" s="1"/>
  <c r="AS8" i="45"/>
  <c r="AT8" i="45" s="1"/>
  <c r="X32" i="45"/>
  <c r="Z32" i="45" s="1"/>
  <c r="AA32" i="45" s="1"/>
  <c r="AX32" i="45" s="1"/>
  <c r="AU32" i="45"/>
  <c r="X20" i="45"/>
  <c r="Z20" i="45" s="1"/>
  <c r="AA20" i="45" s="1"/>
  <c r="AX20" i="45" s="1"/>
  <c r="AL45" i="45"/>
  <c r="AL46" i="45" s="1"/>
  <c r="AL47" i="45" s="1"/>
  <c r="AL48" i="45" s="1"/>
  <c r="AL49" i="45" s="1"/>
  <c r="AM27" i="45"/>
  <c r="AM28" i="45" s="1"/>
  <c r="AM29" i="45" s="1"/>
  <c r="AV44" i="45"/>
  <c r="AW44" i="45" s="1"/>
  <c r="AL33" i="45"/>
  <c r="AL34" i="45" s="1"/>
  <c r="AM33" i="45"/>
  <c r="AM34" i="45" s="1"/>
  <c r="AM21" i="45"/>
  <c r="AV353" i="29"/>
  <c r="AW353" i="29" s="1"/>
  <c r="AS353" i="29"/>
  <c r="AT353" i="29" s="1"/>
  <c r="AY353" i="29" s="1"/>
  <c r="AL348" i="29"/>
  <c r="AS347" i="29" s="1"/>
  <c r="AT347" i="29" s="1"/>
  <c r="AM348" i="29"/>
  <c r="AV347" i="29" s="1"/>
  <c r="AW347" i="29" s="1"/>
  <c r="AY347" i="29" l="1"/>
  <c r="AS20" i="45"/>
  <c r="AT20" i="45" s="1"/>
  <c r="AV14" i="45"/>
  <c r="AW14" i="45" s="1"/>
  <c r="AY14" i="45" s="1"/>
  <c r="AL29" i="45"/>
  <c r="AS26" i="45" s="1"/>
  <c r="AT26" i="45" s="1"/>
  <c r="AY38" i="45"/>
  <c r="AY8" i="45"/>
  <c r="AV32" i="45"/>
  <c r="AW32" i="45" s="1"/>
  <c r="AM23" i="45"/>
  <c r="AM22" i="45"/>
  <c r="AS32" i="45"/>
  <c r="AT32" i="45" s="1"/>
  <c r="AS44" i="45"/>
  <c r="AT44" i="45" s="1"/>
  <c r="AY44" i="45" s="1"/>
  <c r="AV26" i="45"/>
  <c r="AW26" i="45" s="1"/>
  <c r="AG122" i="44"/>
  <c r="T122" i="44"/>
  <c r="AG121" i="44"/>
  <c r="T121" i="44"/>
  <c r="AG120" i="44"/>
  <c r="AH120" i="44" s="1"/>
  <c r="T120" i="44"/>
  <c r="AH119" i="44"/>
  <c r="T119" i="44"/>
  <c r="T118" i="44"/>
  <c r="AH118" i="44" s="1"/>
  <c r="BP346" i="29"/>
  <c r="BC346" i="29"/>
  <c r="AJ346" i="29"/>
  <c r="AH346" i="29"/>
  <c r="AF346" i="29"/>
  <c r="BP345" i="29"/>
  <c r="BC345" i="29"/>
  <c r="AJ345" i="29"/>
  <c r="AH345" i="29"/>
  <c r="AF345" i="29"/>
  <c r="BP344" i="29"/>
  <c r="BC344" i="29"/>
  <c r="AJ344" i="29"/>
  <c r="AH344" i="29"/>
  <c r="AF344" i="29"/>
  <c r="BP343" i="29"/>
  <c r="BC343" i="29"/>
  <c r="AJ343" i="29"/>
  <c r="AH343" i="29"/>
  <c r="AF343" i="29"/>
  <c r="BP342" i="29"/>
  <c r="BC342" i="29"/>
  <c r="AJ342" i="29"/>
  <c r="AH342" i="29"/>
  <c r="AF342" i="29"/>
  <c r="BP341" i="29"/>
  <c r="BC341" i="29"/>
  <c r="AJ341" i="29"/>
  <c r="AH341" i="29"/>
  <c r="AF341" i="29"/>
  <c r="W341" i="29"/>
  <c r="U341" i="29"/>
  <c r="S341" i="29"/>
  <c r="AR341" i="29" s="1"/>
  <c r="BP340" i="29"/>
  <c r="BC340" i="29"/>
  <c r="AJ340" i="29"/>
  <c r="AH340" i="29"/>
  <c r="AF340" i="29"/>
  <c r="BP339" i="29"/>
  <c r="BC339" i="29"/>
  <c r="AJ339" i="29"/>
  <c r="AH339" i="29"/>
  <c r="AF339" i="29"/>
  <c r="BP338" i="29"/>
  <c r="BC338" i="29"/>
  <c r="AJ338" i="29"/>
  <c r="AH338" i="29"/>
  <c r="AF338" i="29"/>
  <c r="BP337" i="29"/>
  <c r="BC337" i="29"/>
  <c r="AJ337" i="29"/>
  <c r="AH337" i="29"/>
  <c r="AF337" i="29"/>
  <c r="BP336" i="29"/>
  <c r="BC336" i="29"/>
  <c r="AJ336" i="29"/>
  <c r="AH336" i="29"/>
  <c r="AK336" i="29" s="1"/>
  <c r="AF336" i="29"/>
  <c r="BP335" i="29"/>
  <c r="BC335" i="29"/>
  <c r="AJ335" i="29"/>
  <c r="AH335" i="29"/>
  <c r="AF335" i="29"/>
  <c r="W335" i="29"/>
  <c r="U335" i="29"/>
  <c r="S335" i="29"/>
  <c r="AR335" i="29" s="1"/>
  <c r="BP334" i="29"/>
  <c r="BC334" i="29"/>
  <c r="AJ334" i="29"/>
  <c r="AH334" i="29"/>
  <c r="AF334" i="29"/>
  <c r="BP333" i="29"/>
  <c r="BC333" i="29"/>
  <c r="AJ333" i="29"/>
  <c r="AH333" i="29"/>
  <c r="AF333" i="29"/>
  <c r="BP332" i="29"/>
  <c r="BC332" i="29"/>
  <c r="AJ332" i="29"/>
  <c r="AH332" i="29"/>
  <c r="AF332" i="29"/>
  <c r="BP331" i="29"/>
  <c r="BC331" i="29"/>
  <c r="AJ331" i="29"/>
  <c r="AH331" i="29"/>
  <c r="AF331" i="29"/>
  <c r="BP330" i="29"/>
  <c r="BC330" i="29"/>
  <c r="AJ330" i="29"/>
  <c r="AH330" i="29"/>
  <c r="AF330" i="29"/>
  <c r="BP329" i="29"/>
  <c r="BC329" i="29"/>
  <c r="AJ329" i="29"/>
  <c r="AH329" i="29"/>
  <c r="AF329" i="29"/>
  <c r="W329" i="29"/>
  <c r="U329" i="29"/>
  <c r="S329" i="29"/>
  <c r="AR329" i="29" s="1"/>
  <c r="BQ337" i="29" l="1"/>
  <c r="AK333" i="29"/>
  <c r="BQ335" i="29"/>
  <c r="AL340" i="29"/>
  <c r="AK330" i="29"/>
  <c r="AK345" i="29"/>
  <c r="AH122" i="44"/>
  <c r="AM333" i="29"/>
  <c r="AK340" i="29"/>
  <c r="BQ342" i="29"/>
  <c r="AH121" i="44"/>
  <c r="AK334" i="29"/>
  <c r="AK335" i="29"/>
  <c r="AL342" i="29"/>
  <c r="BQ340" i="29"/>
  <c r="AK343" i="29"/>
  <c r="BQ346" i="29"/>
  <c r="AK332" i="29"/>
  <c r="BQ333" i="29"/>
  <c r="Y341" i="29"/>
  <c r="X341" i="29" s="1"/>
  <c r="Z341" i="29" s="1"/>
  <c r="AA341" i="29" s="1"/>
  <c r="AX341" i="29" s="1"/>
  <c r="AK342" i="29"/>
  <c r="AM345" i="29"/>
  <c r="AK344" i="29"/>
  <c r="AK329" i="29"/>
  <c r="BQ332" i="29"/>
  <c r="BQ329" i="29"/>
  <c r="AM334" i="29"/>
  <c r="BQ338" i="29"/>
  <c r="AK346" i="29"/>
  <c r="AK339" i="29"/>
  <c r="AL344" i="29"/>
  <c r="AM339" i="29"/>
  <c r="AL345" i="29"/>
  <c r="AL333" i="29"/>
  <c r="BQ336" i="29"/>
  <c r="BQ330" i="29"/>
  <c r="AL332" i="29"/>
  <c r="AM332" i="29"/>
  <c r="BQ334" i="29"/>
  <c r="AM338" i="29"/>
  <c r="AK338" i="29"/>
  <c r="BQ339" i="29"/>
  <c r="AM343" i="29"/>
  <c r="AM344" i="29"/>
  <c r="BQ345" i="29"/>
  <c r="AK331" i="29"/>
  <c r="AK337" i="29"/>
  <c r="AM340" i="29"/>
  <c r="AL343" i="29"/>
  <c r="BQ344" i="29"/>
  <c r="Y329" i="29"/>
  <c r="X329" i="29" s="1"/>
  <c r="Z329" i="29" s="1"/>
  <c r="AA329" i="29" s="1"/>
  <c r="AX329" i="29" s="1"/>
  <c r="BQ331" i="29"/>
  <c r="AL334" i="29"/>
  <c r="Y335" i="29"/>
  <c r="AM336" i="29" s="1"/>
  <c r="AK341" i="29"/>
  <c r="BQ343" i="29"/>
  <c r="AM346" i="29"/>
  <c r="BQ341" i="29"/>
  <c r="AY26" i="45"/>
  <c r="AY32" i="45"/>
  <c r="AV20" i="45"/>
  <c r="AW20" i="45" s="1"/>
  <c r="AY20" i="45" s="1"/>
  <c r="AU335" i="29"/>
  <c r="AM342" i="29"/>
  <c r="AL335" i="29"/>
  <c r="AL337" i="29"/>
  <c r="AU341" i="29"/>
  <c r="AL346" i="29"/>
  <c r="AL329" i="29"/>
  <c r="AL330" i="29" s="1"/>
  <c r="AM337" i="29"/>
  <c r="AL338" i="29"/>
  <c r="AM329" i="29"/>
  <c r="AL339" i="29"/>
  <c r="AL331" i="29"/>
  <c r="AL341" i="29"/>
  <c r="AM331" i="29"/>
  <c r="AM341" i="29"/>
  <c r="AS341" i="29" l="1"/>
  <c r="AT341" i="29" s="1"/>
  <c r="X335" i="29"/>
  <c r="Z335" i="29" s="1"/>
  <c r="AA335" i="29" s="1"/>
  <c r="AX335" i="29" s="1"/>
  <c r="AM335" i="29"/>
  <c r="AV335" i="29" s="1"/>
  <c r="AW335" i="29" s="1"/>
  <c r="AU329" i="29"/>
  <c r="AV341" i="29"/>
  <c r="AW341" i="29" s="1"/>
  <c r="AY341" i="29" s="1"/>
  <c r="AL336" i="29"/>
  <c r="AS335" i="29" s="1"/>
  <c r="AT335" i="29" s="1"/>
  <c r="AM330" i="29"/>
  <c r="AV329" i="29" s="1"/>
  <c r="AW329" i="29" s="1"/>
  <c r="AS329" i="29"/>
  <c r="AT329" i="29" s="1"/>
  <c r="AY335" i="29" l="1"/>
  <c r="AY329" i="29"/>
  <c r="AG117" i="44" l="1"/>
  <c r="T117" i="44"/>
  <c r="AG116" i="44"/>
  <c r="T116" i="44"/>
  <c r="AG115" i="44"/>
  <c r="T115" i="44"/>
  <c r="AG114" i="44"/>
  <c r="T114" i="44"/>
  <c r="AG113" i="44"/>
  <c r="AH113" i="44" s="1"/>
  <c r="T113" i="44"/>
  <c r="BP328" i="29"/>
  <c r="BC328" i="29"/>
  <c r="AJ328" i="29"/>
  <c r="AH328" i="29"/>
  <c r="AK328" i="29" s="1"/>
  <c r="AF328" i="29"/>
  <c r="BP327" i="29"/>
  <c r="BC327" i="29"/>
  <c r="AJ327" i="29"/>
  <c r="AH327" i="29"/>
  <c r="AF327" i="29"/>
  <c r="BP326" i="29"/>
  <c r="BC326" i="29"/>
  <c r="AJ326" i="29"/>
  <c r="AH326" i="29"/>
  <c r="AF326" i="29"/>
  <c r="BP325" i="29"/>
  <c r="BC325" i="29"/>
  <c r="AJ325" i="29"/>
  <c r="AH325" i="29"/>
  <c r="AF325" i="29"/>
  <c r="AM326" i="29" s="1"/>
  <c r="BP324" i="29"/>
  <c r="BC324" i="29"/>
  <c r="AJ324" i="29"/>
  <c r="AH324" i="29"/>
  <c r="AK324" i="29" s="1"/>
  <c r="AF324" i="29"/>
  <c r="BP323" i="29"/>
  <c r="BC323" i="29"/>
  <c r="AJ323" i="29"/>
  <c r="AH323" i="29"/>
  <c r="AF323" i="29"/>
  <c r="W323" i="29"/>
  <c r="U323" i="29"/>
  <c r="Y323" i="29" s="1"/>
  <c r="S323" i="29"/>
  <c r="AR323" i="29" s="1"/>
  <c r="BP322" i="29"/>
  <c r="BC322" i="29"/>
  <c r="BQ322" i="29" s="1"/>
  <c r="AJ322" i="29"/>
  <c r="AH322" i="29"/>
  <c r="AF322" i="29"/>
  <c r="BP321" i="29"/>
  <c r="BC321" i="29"/>
  <c r="AJ321" i="29"/>
  <c r="AH321" i="29"/>
  <c r="AF321" i="29"/>
  <c r="AM322" i="29" s="1"/>
  <c r="BP320" i="29"/>
  <c r="BC320" i="29"/>
  <c r="AJ320" i="29"/>
  <c r="AH320" i="29"/>
  <c r="AF320" i="29"/>
  <c r="BP319" i="29"/>
  <c r="BC319" i="29"/>
  <c r="AJ319" i="29"/>
  <c r="AH319" i="29"/>
  <c r="AF319" i="29"/>
  <c r="BP318" i="29"/>
  <c r="BC318" i="29"/>
  <c r="AJ318" i="29"/>
  <c r="AH318" i="29"/>
  <c r="AF318" i="29"/>
  <c r="BP317" i="29"/>
  <c r="BC317" i="29"/>
  <c r="AJ317" i="29"/>
  <c r="AH317" i="29"/>
  <c r="AK317" i="29" s="1"/>
  <c r="AF317" i="29"/>
  <c r="W317" i="29"/>
  <c r="U317" i="29"/>
  <c r="S317" i="29"/>
  <c r="AR317" i="29" s="1"/>
  <c r="BQ323" i="29" l="1"/>
  <c r="BQ320" i="29"/>
  <c r="AK321" i="29"/>
  <c r="BQ324" i="29"/>
  <c r="BQ327" i="29"/>
  <c r="AK320" i="29"/>
  <c r="AH115" i="44"/>
  <c r="AH116" i="44"/>
  <c r="AH114" i="44"/>
  <c r="AH117" i="44"/>
  <c r="Y317" i="29"/>
  <c r="AK318" i="29"/>
  <c r="BQ326" i="29"/>
  <c r="AL321" i="29"/>
  <c r="AM328" i="29"/>
  <c r="BQ318" i="29"/>
  <c r="BQ321" i="29"/>
  <c r="BQ325" i="29"/>
  <c r="BQ328" i="29"/>
  <c r="AK322" i="29"/>
  <c r="AK323" i="29"/>
  <c r="AL323" i="29" s="1"/>
  <c r="AL324" i="29" s="1"/>
  <c r="AM323" i="29"/>
  <c r="X323" i="29"/>
  <c r="Z323" i="29" s="1"/>
  <c r="AA323" i="29" s="1"/>
  <c r="AX323" i="29" s="1"/>
  <c r="BQ317" i="29"/>
  <c r="AK319" i="29"/>
  <c r="AK325" i="29"/>
  <c r="BQ319" i="29"/>
  <c r="AL322" i="29"/>
  <c r="AK327" i="29"/>
  <c r="AL317" i="29"/>
  <c r="AL318" i="29" s="1"/>
  <c r="AM321" i="29"/>
  <c r="AK326" i="29"/>
  <c r="AU317" i="29"/>
  <c r="AM317" i="29"/>
  <c r="X317" i="29"/>
  <c r="Z317" i="29" s="1"/>
  <c r="AA317" i="29" s="1"/>
  <c r="AX317" i="29" s="1"/>
  <c r="AM324" i="29"/>
  <c r="AL325" i="29"/>
  <c r="AM325" i="29"/>
  <c r="AL326" i="29"/>
  <c r="AL327" i="29"/>
  <c r="AM327" i="29"/>
  <c r="AL328" i="29"/>
  <c r="AU323" i="29"/>
  <c r="AM319" i="29" l="1"/>
  <c r="AM320" i="29" s="1"/>
  <c r="AV323" i="29"/>
  <c r="AW323" i="29" s="1"/>
  <c r="AL319" i="29"/>
  <c r="AL320" i="29" s="1"/>
  <c r="AM318" i="29"/>
  <c r="AV317" i="29" s="1"/>
  <c r="AW317" i="29" s="1"/>
  <c r="AS323" i="29"/>
  <c r="AT323" i="29" s="1"/>
  <c r="AY323" i="29" l="1"/>
  <c r="AS317" i="29"/>
  <c r="AT317" i="29" s="1"/>
  <c r="AY317" i="29" s="1"/>
  <c r="AG112" i="44"/>
  <c r="T112" i="44"/>
  <c r="AG111" i="44"/>
  <c r="T111" i="44"/>
  <c r="AG110" i="44"/>
  <c r="T110" i="44"/>
  <c r="AG109" i="44"/>
  <c r="T109" i="44"/>
  <c r="AG108" i="44"/>
  <c r="T108" i="44"/>
  <c r="AG107" i="44"/>
  <c r="T107" i="44"/>
  <c r="AG106" i="44"/>
  <c r="T106" i="44"/>
  <c r="AG105" i="44"/>
  <c r="T105" i="44"/>
  <c r="AG104" i="44"/>
  <c r="T104" i="44"/>
  <c r="AG103" i="44"/>
  <c r="T103" i="44"/>
  <c r="BP316" i="29"/>
  <c r="BC316" i="29"/>
  <c r="AJ316" i="29"/>
  <c r="AH316" i="29"/>
  <c r="AF316" i="29"/>
  <c r="BP315" i="29"/>
  <c r="BC315" i="29"/>
  <c r="AJ315" i="29"/>
  <c r="AH315" i="29"/>
  <c r="AF315" i="29"/>
  <c r="BP314" i="29"/>
  <c r="BC314" i="29"/>
  <c r="AJ314" i="29"/>
  <c r="AH314" i="29"/>
  <c r="AF314" i="29"/>
  <c r="BP313" i="29"/>
  <c r="BC313" i="29"/>
  <c r="AJ313" i="29"/>
  <c r="AH313" i="29"/>
  <c r="AF313" i="29"/>
  <c r="BP312" i="29"/>
  <c r="BC312" i="29"/>
  <c r="AJ312" i="29"/>
  <c r="AH312" i="29"/>
  <c r="AF312" i="29"/>
  <c r="BP311" i="29"/>
  <c r="BC311" i="29"/>
  <c r="AJ311" i="29"/>
  <c r="AH311" i="29"/>
  <c r="AF311" i="29"/>
  <c r="W311" i="29"/>
  <c r="U311" i="29"/>
  <c r="S311" i="29"/>
  <c r="AR311" i="29" s="1"/>
  <c r="BP310" i="29"/>
  <c r="BC310" i="29"/>
  <c r="AJ310" i="29"/>
  <c r="AH310" i="29"/>
  <c r="AF310" i="29"/>
  <c r="BP309" i="29"/>
  <c r="BC309" i="29"/>
  <c r="AJ309" i="29"/>
  <c r="AH309" i="29"/>
  <c r="AF309" i="29"/>
  <c r="BP308" i="29"/>
  <c r="BC308" i="29"/>
  <c r="AJ308" i="29"/>
  <c r="AH308" i="29"/>
  <c r="AF308" i="29"/>
  <c r="BP307" i="29"/>
  <c r="BC307" i="29"/>
  <c r="AJ307" i="29"/>
  <c r="AH307" i="29"/>
  <c r="AF307" i="29"/>
  <c r="BC306" i="29"/>
  <c r="BQ306" i="29" s="1"/>
  <c r="AJ306" i="29"/>
  <c r="AH306" i="29"/>
  <c r="AF306" i="29"/>
  <c r="BC305" i="29"/>
  <c r="BQ305" i="29" s="1"/>
  <c r="AJ305" i="29"/>
  <c r="AH305" i="29"/>
  <c r="AF305" i="29"/>
  <c r="W305" i="29"/>
  <c r="U305" i="29"/>
  <c r="S305" i="29"/>
  <c r="AR305" i="29" s="1"/>
  <c r="BQ313" i="29" l="1"/>
  <c r="AH106" i="44"/>
  <c r="AH108" i="44"/>
  <c r="AH109" i="44"/>
  <c r="AH107" i="44"/>
  <c r="AH103" i="44"/>
  <c r="AH111" i="44"/>
  <c r="AH110" i="44"/>
  <c r="AH112" i="44"/>
  <c r="AH104" i="44"/>
  <c r="AH105" i="44"/>
  <c r="BQ307" i="29"/>
  <c r="AK312" i="29"/>
  <c r="AL315" i="29"/>
  <c r="AK314" i="29"/>
  <c r="AK308" i="29"/>
  <c r="BQ309" i="29"/>
  <c r="AK315" i="29"/>
  <c r="BQ308" i="29"/>
  <c r="BQ315" i="29"/>
  <c r="AL310" i="29"/>
  <c r="AM310" i="29"/>
  <c r="BQ312" i="29"/>
  <c r="AK316" i="29"/>
  <c r="AK309" i="29"/>
  <c r="BQ310" i="29"/>
  <c r="BQ311" i="29"/>
  <c r="AK305" i="29"/>
  <c r="AL305" i="29" s="1"/>
  <c r="AM314" i="29"/>
  <c r="AL312" i="29"/>
  <c r="Y311" i="29"/>
  <c r="AM311" i="29" s="1"/>
  <c r="AK313" i="29"/>
  <c r="BQ314" i="29"/>
  <c r="AK307" i="29"/>
  <c r="AK310" i="29"/>
  <c r="AM316" i="29"/>
  <c r="Y305" i="29"/>
  <c r="X305" i="29" s="1"/>
  <c r="Z305" i="29" s="1"/>
  <c r="AA305" i="29" s="1"/>
  <c r="AX305" i="29" s="1"/>
  <c r="AK306" i="29"/>
  <c r="AK311" i="29"/>
  <c r="AL311" i="29" s="1"/>
  <c r="BQ316" i="29"/>
  <c r="AM312" i="29"/>
  <c r="AL313" i="29"/>
  <c r="AM313" i="29"/>
  <c r="AL314" i="29"/>
  <c r="AM315" i="29"/>
  <c r="AL316" i="29"/>
  <c r="AL306" i="29" l="1"/>
  <c r="AL307" i="29" s="1"/>
  <c r="AL308" i="29" s="1"/>
  <c r="AL309" i="29" s="1"/>
  <c r="AU311" i="29"/>
  <c r="AM305" i="29"/>
  <c r="AM306" i="29" s="1"/>
  <c r="AM307" i="29" s="1"/>
  <c r="AM308" i="29" s="1"/>
  <c r="AM309" i="29" s="1"/>
  <c r="X311" i="29"/>
  <c r="Z311" i="29" s="1"/>
  <c r="AA311" i="29" s="1"/>
  <c r="AX311" i="29" s="1"/>
  <c r="AU305" i="29"/>
  <c r="AS311" i="29"/>
  <c r="AT311" i="29" s="1"/>
  <c r="AV311" i="29"/>
  <c r="AW311" i="29" s="1"/>
  <c r="AS305" i="29" l="1"/>
  <c r="AT305" i="29" s="1"/>
  <c r="AV305" i="29"/>
  <c r="AW305" i="29" s="1"/>
  <c r="AY305" i="29" s="1"/>
  <c r="AY311" i="29"/>
  <c r="AG102" i="44" l="1"/>
  <c r="T102" i="44"/>
  <c r="AG101" i="44"/>
  <c r="T101" i="44"/>
  <c r="AG100" i="44"/>
  <c r="T100" i="44"/>
  <c r="AG99" i="44"/>
  <c r="T99" i="44"/>
  <c r="AG98" i="44"/>
  <c r="AH98" i="44" s="1"/>
  <c r="T98" i="44"/>
  <c r="AG97" i="44"/>
  <c r="T97" i="44"/>
  <c r="AG96" i="44"/>
  <c r="T96" i="44"/>
  <c r="AG95" i="44"/>
  <c r="T95" i="44"/>
  <c r="AG94" i="44"/>
  <c r="T94" i="44"/>
  <c r="AG93" i="44"/>
  <c r="T93" i="44"/>
  <c r="AG92" i="44"/>
  <c r="T92" i="44"/>
  <c r="AG91" i="44"/>
  <c r="T91" i="44"/>
  <c r="AH91" i="44" s="1"/>
  <c r="AG90" i="44"/>
  <c r="T90" i="44"/>
  <c r="AG89" i="44"/>
  <c r="T89" i="44"/>
  <c r="AG88" i="44"/>
  <c r="T88" i="44"/>
  <c r="BP304" i="29"/>
  <c r="BC304" i="29"/>
  <c r="AJ304" i="29"/>
  <c r="AH304" i="29"/>
  <c r="AF304" i="29"/>
  <c r="BP303" i="29"/>
  <c r="BC303" i="29"/>
  <c r="AJ303" i="29"/>
  <c r="AH303" i="29"/>
  <c r="AF303" i="29"/>
  <c r="BP302" i="29"/>
  <c r="BC302" i="29"/>
  <c r="AJ302" i="29"/>
  <c r="AH302" i="29"/>
  <c r="AF302" i="29"/>
  <c r="BP301" i="29"/>
  <c r="BC301" i="29"/>
  <c r="AJ301" i="29"/>
  <c r="AH301" i="29"/>
  <c r="AF301" i="29"/>
  <c r="BP300" i="29"/>
  <c r="BC300" i="29"/>
  <c r="AJ300" i="29"/>
  <c r="AH300" i="29"/>
  <c r="AF300" i="29"/>
  <c r="BP299" i="29"/>
  <c r="BC299" i="29"/>
  <c r="AJ299" i="29"/>
  <c r="AH299" i="29"/>
  <c r="AK299" i="29" s="1"/>
  <c r="AF299" i="29"/>
  <c r="W299" i="29"/>
  <c r="U299" i="29"/>
  <c r="S299" i="29"/>
  <c r="AR299" i="29" s="1"/>
  <c r="BQ301" i="29" l="1"/>
  <c r="AH88" i="44"/>
  <c r="AH92" i="44"/>
  <c r="AH96" i="44"/>
  <c r="BQ300" i="29"/>
  <c r="AK302" i="29"/>
  <c r="AH97" i="44"/>
  <c r="AH101" i="44"/>
  <c r="AH100" i="44"/>
  <c r="AH89" i="44"/>
  <c r="AH93" i="44"/>
  <c r="AH90" i="44"/>
  <c r="AH94" i="44"/>
  <c r="AH95" i="44"/>
  <c r="AH99" i="44"/>
  <c r="AH102" i="44"/>
  <c r="AK301" i="29"/>
  <c r="Y299" i="29"/>
  <c r="AK300" i="29"/>
  <c r="AM303" i="29"/>
  <c r="AM304" i="29"/>
  <c r="BQ303" i="29"/>
  <c r="AK304" i="29"/>
  <c r="AL304" i="29"/>
  <c r="BQ299" i="29"/>
  <c r="AK303" i="29"/>
  <c r="BQ302" i="29"/>
  <c r="BQ304" i="29"/>
  <c r="AU299" i="29"/>
  <c r="X299" i="29"/>
  <c r="Z299" i="29" s="1"/>
  <c r="AA299" i="29" s="1"/>
  <c r="AX299" i="29" s="1"/>
  <c r="AL299" i="29"/>
  <c r="AM299" i="29"/>
  <c r="AL303" i="29"/>
  <c r="AL300" i="29" l="1"/>
  <c r="AL301" i="29" s="1"/>
  <c r="AL302" i="29" s="1"/>
  <c r="AM300" i="29"/>
  <c r="AM301" i="29" s="1"/>
  <c r="AM302" i="29" s="1"/>
  <c r="AV299" i="29" l="1"/>
  <c r="AW299" i="29" s="1"/>
  <c r="AS299" i="29"/>
  <c r="AT299" i="29" s="1"/>
  <c r="AY299" i="29" l="1"/>
  <c r="AG87" i="44"/>
  <c r="T87" i="44"/>
  <c r="AG86" i="44"/>
  <c r="T86" i="44"/>
  <c r="AG85" i="44"/>
  <c r="T85" i="44"/>
  <c r="AG84" i="44"/>
  <c r="T84" i="44"/>
  <c r="AG83" i="44"/>
  <c r="T83" i="44"/>
  <c r="AG82" i="44"/>
  <c r="T82" i="44"/>
  <c r="AG81" i="44"/>
  <c r="T81" i="44"/>
  <c r="AG80" i="44"/>
  <c r="T80" i="44"/>
  <c r="AG79" i="44"/>
  <c r="T79" i="44"/>
  <c r="AG78" i="44"/>
  <c r="T78" i="44"/>
  <c r="AG77" i="44"/>
  <c r="T77" i="44"/>
  <c r="AG76" i="44"/>
  <c r="T76" i="44"/>
  <c r="AG75" i="44"/>
  <c r="T75" i="44"/>
  <c r="AG74" i="44"/>
  <c r="T74" i="44"/>
  <c r="AG73" i="44"/>
  <c r="T73" i="44"/>
  <c r="BP298" i="29"/>
  <c r="BC298" i="29"/>
  <c r="AJ298" i="29"/>
  <c r="AH298" i="29"/>
  <c r="AF298" i="29"/>
  <c r="BP297" i="29"/>
  <c r="BC297" i="29"/>
  <c r="AJ297" i="29"/>
  <c r="AH297" i="29"/>
  <c r="AF297" i="29"/>
  <c r="BP296" i="29"/>
  <c r="BC296" i="29"/>
  <c r="AJ296" i="29"/>
  <c r="AH296" i="29"/>
  <c r="AF296" i="29"/>
  <c r="BP295" i="29"/>
  <c r="BC295" i="29"/>
  <c r="AJ295" i="29"/>
  <c r="AH295" i="29"/>
  <c r="AF295" i="29"/>
  <c r="BP294" i="29"/>
  <c r="BC294" i="29"/>
  <c r="AJ294" i="29"/>
  <c r="AH294" i="29"/>
  <c r="AF294" i="29"/>
  <c r="BP293" i="29"/>
  <c r="BC293" i="29"/>
  <c r="AJ293" i="29"/>
  <c r="AH293" i="29"/>
  <c r="AF293" i="29"/>
  <c r="W293" i="29"/>
  <c r="U293" i="29"/>
  <c r="S293" i="29"/>
  <c r="AR293" i="29" s="1"/>
  <c r="BP292" i="29"/>
  <c r="BC292" i="29"/>
  <c r="AJ292" i="29"/>
  <c r="AH292" i="29"/>
  <c r="AF292" i="29"/>
  <c r="BP291" i="29"/>
  <c r="BC291" i="29"/>
  <c r="BQ291" i="29" s="1"/>
  <c r="AJ291" i="29"/>
  <c r="AH291" i="29"/>
  <c r="AF291" i="29"/>
  <c r="BP290" i="29"/>
  <c r="BC290" i="29"/>
  <c r="AJ290" i="29"/>
  <c r="AH290" i="29"/>
  <c r="AF290" i="29"/>
  <c r="BP289" i="29"/>
  <c r="BC289" i="29"/>
  <c r="AJ289" i="29"/>
  <c r="AH289" i="29"/>
  <c r="AF289" i="29"/>
  <c r="BP288" i="29"/>
  <c r="BC288" i="29"/>
  <c r="AJ288" i="29"/>
  <c r="AH288" i="29"/>
  <c r="AF288" i="29"/>
  <c r="BP287" i="29"/>
  <c r="BC287" i="29"/>
  <c r="AJ287" i="29"/>
  <c r="AH287" i="29"/>
  <c r="AF287" i="29"/>
  <c r="W287" i="29"/>
  <c r="U287" i="29"/>
  <c r="S287" i="29"/>
  <c r="AR287" i="29" s="1"/>
  <c r="BP286" i="29"/>
  <c r="BC286" i="29"/>
  <c r="AJ286" i="29"/>
  <c r="AH286" i="29"/>
  <c r="AF286" i="29"/>
  <c r="BP285" i="29"/>
  <c r="BC285" i="29"/>
  <c r="AJ285" i="29"/>
  <c r="AH285" i="29"/>
  <c r="AF285" i="29"/>
  <c r="BP284" i="29"/>
  <c r="BC284" i="29"/>
  <c r="AJ284" i="29"/>
  <c r="AH284" i="29"/>
  <c r="AF284" i="29"/>
  <c r="BP283" i="29"/>
  <c r="BC283" i="29"/>
  <c r="AJ283" i="29"/>
  <c r="AH283" i="29"/>
  <c r="AF283" i="29"/>
  <c r="BP282" i="29"/>
  <c r="BC282" i="29"/>
  <c r="AJ282" i="29"/>
  <c r="AH282" i="29"/>
  <c r="AF282" i="29"/>
  <c r="BP281" i="29"/>
  <c r="BC281" i="29"/>
  <c r="AJ281" i="29"/>
  <c r="AH281" i="29"/>
  <c r="AF281" i="29"/>
  <c r="W281" i="29"/>
  <c r="U281" i="29"/>
  <c r="S281" i="29"/>
  <c r="AR281" i="29" s="1"/>
  <c r="BP280" i="29"/>
  <c r="BC280" i="29"/>
  <c r="AJ280" i="29"/>
  <c r="AH280" i="29"/>
  <c r="AF280" i="29"/>
  <c r="BP279" i="29"/>
  <c r="BC279" i="29"/>
  <c r="AJ279" i="29"/>
  <c r="AH279" i="29"/>
  <c r="AF279" i="29"/>
  <c r="BP278" i="29"/>
  <c r="BC278" i="29"/>
  <c r="AJ278" i="29"/>
  <c r="AH278" i="29"/>
  <c r="AF278" i="29"/>
  <c r="BP277" i="29"/>
  <c r="BC277" i="29"/>
  <c r="AJ277" i="29"/>
  <c r="AH277" i="29"/>
  <c r="AF277" i="29"/>
  <c r="BP276" i="29"/>
  <c r="BC276" i="29"/>
  <c r="AJ276" i="29"/>
  <c r="AH276" i="29"/>
  <c r="AF276" i="29"/>
  <c r="AL277" i="29" s="1"/>
  <c r="BP275" i="29"/>
  <c r="BC275" i="29"/>
  <c r="AJ275" i="29"/>
  <c r="AH275" i="29"/>
  <c r="AF275" i="29"/>
  <c r="W275" i="29"/>
  <c r="U275" i="29"/>
  <c r="S275" i="29"/>
  <c r="AR275" i="29" s="1"/>
  <c r="BQ280" i="29" l="1"/>
  <c r="BQ290" i="29"/>
  <c r="AK296" i="29"/>
  <c r="BQ297" i="29"/>
  <c r="AH74" i="44"/>
  <c r="AH75" i="44"/>
  <c r="AH83" i="44"/>
  <c r="BQ276" i="29"/>
  <c r="AK278" i="29"/>
  <c r="AH84" i="44"/>
  <c r="AH73" i="44"/>
  <c r="AH77" i="44"/>
  <c r="AH81" i="44"/>
  <c r="AH85" i="44"/>
  <c r="AH78" i="44"/>
  <c r="AH86" i="44"/>
  <c r="AH79" i="44"/>
  <c r="AH87" i="44"/>
  <c r="AH82" i="44"/>
  <c r="AH76" i="44"/>
  <c r="AH80" i="44"/>
  <c r="AK279" i="29"/>
  <c r="AK288" i="29"/>
  <c r="AK287" i="29"/>
  <c r="AL287" i="29" s="1"/>
  <c r="AL288" i="29" s="1"/>
  <c r="AK276" i="29"/>
  <c r="AK285" i="29"/>
  <c r="BQ286" i="29"/>
  <c r="AK289" i="29"/>
  <c r="AK293" i="29"/>
  <c r="BQ289" i="29"/>
  <c r="BQ292" i="29"/>
  <c r="BQ293" i="29"/>
  <c r="AL298" i="29"/>
  <c r="AL278" i="29"/>
  <c r="AK277" i="29"/>
  <c r="AK290" i="29"/>
  <c r="AM280" i="29"/>
  <c r="AK286" i="29"/>
  <c r="AM291" i="29"/>
  <c r="AK298" i="29"/>
  <c r="BQ277" i="29"/>
  <c r="Y275" i="29"/>
  <c r="AU275" i="29" s="1"/>
  <c r="AL279" i="29"/>
  <c r="BQ281" i="29"/>
  <c r="Y293" i="29"/>
  <c r="AK275" i="29"/>
  <c r="BQ279" i="29"/>
  <c r="BQ283" i="29"/>
  <c r="AK294" i="29"/>
  <c r="AK297" i="29"/>
  <c r="BQ285" i="29"/>
  <c r="Y287" i="29"/>
  <c r="X287" i="29" s="1"/>
  <c r="Z287" i="29" s="1"/>
  <c r="AA287" i="29" s="1"/>
  <c r="AX287" i="29" s="1"/>
  <c r="BQ282" i="29"/>
  <c r="AM286" i="29"/>
  <c r="AK291" i="29"/>
  <c r="BQ275" i="29"/>
  <c r="AM279" i="29"/>
  <c r="AK284" i="29"/>
  <c r="AM292" i="29"/>
  <c r="AK292" i="29"/>
  <c r="AM297" i="29"/>
  <c r="AM284" i="29"/>
  <c r="BQ288" i="29"/>
  <c r="BQ294" i="29"/>
  <c r="AM298" i="29"/>
  <c r="AM277" i="29"/>
  <c r="BQ278" i="29"/>
  <c r="Y281" i="29"/>
  <c r="AK283" i="29"/>
  <c r="BQ284" i="29"/>
  <c r="BQ287" i="29"/>
  <c r="AM290" i="29"/>
  <c r="AL296" i="29"/>
  <c r="AL297" i="29"/>
  <c r="AK280" i="29"/>
  <c r="AK282" i="29"/>
  <c r="AL286" i="29"/>
  <c r="AL290" i="29"/>
  <c r="AK295" i="29"/>
  <c r="AM296" i="29"/>
  <c r="BQ298" i="29"/>
  <c r="AM278" i="29"/>
  <c r="AL280" i="29"/>
  <c r="AK281" i="29"/>
  <c r="AL281" i="29" s="1"/>
  <c r="BQ295" i="29"/>
  <c r="BQ296" i="29"/>
  <c r="AU281" i="29"/>
  <c r="X281" i="29"/>
  <c r="Z281" i="29" s="1"/>
  <c r="AA281" i="29" s="1"/>
  <c r="AX281" i="29" s="1"/>
  <c r="X293" i="29"/>
  <c r="Z293" i="29" s="1"/>
  <c r="AA293" i="29" s="1"/>
  <c r="AX293" i="29" s="1"/>
  <c r="AU293" i="29"/>
  <c r="AM281" i="29"/>
  <c r="AM282" i="29" s="1"/>
  <c r="AM283" i="29" s="1"/>
  <c r="AL282" i="29"/>
  <c r="AL283" i="29" s="1"/>
  <c r="AL291" i="29"/>
  <c r="AU287" i="29"/>
  <c r="AL292" i="29"/>
  <c r="AL293" i="29"/>
  <c r="X275" i="29"/>
  <c r="Z275" i="29" s="1"/>
  <c r="AA275" i="29" s="1"/>
  <c r="AX275" i="29" s="1"/>
  <c r="AL275" i="29"/>
  <c r="AL284" i="29"/>
  <c r="AM293" i="29"/>
  <c r="AM294" i="29" s="1"/>
  <c r="AL285" i="29"/>
  <c r="AL295" i="29"/>
  <c r="AM285" i="29"/>
  <c r="AM295" i="29"/>
  <c r="AL289" i="29" l="1"/>
  <c r="AM287" i="29"/>
  <c r="AM288" i="29" s="1"/>
  <c r="AM289" i="29" s="1"/>
  <c r="AM275" i="29"/>
  <c r="AM276" i="29" s="1"/>
  <c r="AS287" i="29"/>
  <c r="AT287" i="29" s="1"/>
  <c r="AV281" i="29"/>
  <c r="AW281" i="29" s="1"/>
  <c r="AL294" i="29"/>
  <c r="AS293" i="29" s="1"/>
  <c r="AT293" i="29" s="1"/>
  <c r="AS281" i="29"/>
  <c r="AT281" i="29" s="1"/>
  <c r="AY281" i="29" s="1"/>
  <c r="AL276" i="29"/>
  <c r="AS275" i="29" s="1"/>
  <c r="AT275" i="29" s="1"/>
  <c r="AV293" i="29"/>
  <c r="AW293" i="29" s="1"/>
  <c r="AY293" i="29" l="1"/>
  <c r="AV287" i="29"/>
  <c r="AW287" i="29" s="1"/>
  <c r="AY287" i="29" s="1"/>
  <c r="AV275" i="29"/>
  <c r="AW275" i="29" s="1"/>
  <c r="AY275" i="29" s="1"/>
  <c r="AG72" i="44"/>
  <c r="T72" i="44"/>
  <c r="AG71" i="44"/>
  <c r="T71" i="44"/>
  <c r="AG70" i="44"/>
  <c r="AH70" i="44" s="1"/>
  <c r="T70" i="44"/>
  <c r="AG69" i="44"/>
  <c r="T69" i="44"/>
  <c r="AG68" i="44"/>
  <c r="AH68" i="44" s="1"/>
  <c r="T68" i="44"/>
  <c r="AG67" i="44"/>
  <c r="T67" i="44"/>
  <c r="AG66" i="44"/>
  <c r="T66" i="44"/>
  <c r="AG65" i="44"/>
  <c r="T65" i="44"/>
  <c r="AG64" i="44"/>
  <c r="T64" i="44"/>
  <c r="AG63" i="44"/>
  <c r="T63" i="44"/>
  <c r="BP274" i="29"/>
  <c r="BC274" i="29"/>
  <c r="AJ274" i="29"/>
  <c r="AH274" i="29"/>
  <c r="AF274" i="29"/>
  <c r="BP273" i="29"/>
  <c r="BC273" i="29"/>
  <c r="AJ273" i="29"/>
  <c r="AH273" i="29"/>
  <c r="AF273" i="29"/>
  <c r="BP272" i="29"/>
  <c r="BC272" i="29"/>
  <c r="AJ272" i="29"/>
  <c r="AH272" i="29"/>
  <c r="AF272" i="29"/>
  <c r="BP271" i="29"/>
  <c r="BC271" i="29"/>
  <c r="AJ271" i="29"/>
  <c r="AH271" i="29"/>
  <c r="AF271" i="29"/>
  <c r="BP270" i="29"/>
  <c r="BC270" i="29"/>
  <c r="AJ270" i="29"/>
  <c r="AH270" i="29"/>
  <c r="AK270" i="29" s="1"/>
  <c r="AF270" i="29"/>
  <c r="BP269" i="29"/>
  <c r="BC269" i="29"/>
  <c r="AJ269" i="29"/>
  <c r="AH269" i="29"/>
  <c r="AK269" i="29" s="1"/>
  <c r="AF269" i="29"/>
  <c r="W269" i="29"/>
  <c r="U269" i="29"/>
  <c r="Y269" i="29" s="1"/>
  <c r="X269" i="29" s="1"/>
  <c r="Z269" i="29" s="1"/>
  <c r="AA269" i="29" s="1"/>
  <c r="AX269" i="29" s="1"/>
  <c r="S269" i="29"/>
  <c r="AR269" i="29" s="1"/>
  <c r="BP268" i="29"/>
  <c r="BC268" i="29"/>
  <c r="AJ268" i="29"/>
  <c r="AH268" i="29"/>
  <c r="AK268" i="29" s="1"/>
  <c r="AF268" i="29"/>
  <c r="BP267" i="29"/>
  <c r="BC267" i="29"/>
  <c r="AJ267" i="29"/>
  <c r="AH267" i="29"/>
  <c r="AF267" i="29"/>
  <c r="BP266" i="29"/>
  <c r="BC266" i="29"/>
  <c r="AJ266" i="29"/>
  <c r="AH266" i="29"/>
  <c r="AF266" i="29"/>
  <c r="BP265" i="29"/>
  <c r="BC265" i="29"/>
  <c r="AJ265" i="29"/>
  <c r="AH265" i="29"/>
  <c r="AK265" i="29" s="1"/>
  <c r="AF265" i="29"/>
  <c r="BP264" i="29"/>
  <c r="BC264" i="29"/>
  <c r="AJ264" i="29"/>
  <c r="AH264" i="29"/>
  <c r="AF264" i="29"/>
  <c r="BP263" i="29"/>
  <c r="BC263" i="29"/>
  <c r="AJ263" i="29"/>
  <c r="AH263" i="29"/>
  <c r="AF263" i="29"/>
  <c r="W263" i="29"/>
  <c r="U263" i="29"/>
  <c r="S263" i="29"/>
  <c r="AR263" i="29" s="1"/>
  <c r="BP262" i="29"/>
  <c r="BC262" i="29"/>
  <c r="AJ262" i="29"/>
  <c r="AH262" i="29"/>
  <c r="AF262" i="29"/>
  <c r="BP261" i="29"/>
  <c r="BC261" i="29"/>
  <c r="AJ261" i="29"/>
  <c r="AH261" i="29"/>
  <c r="AF261" i="29"/>
  <c r="BP260" i="29"/>
  <c r="BC260" i="29"/>
  <c r="AJ260" i="29"/>
  <c r="AH260" i="29"/>
  <c r="AF260" i="29"/>
  <c r="AM261" i="29" s="1"/>
  <c r="BP259" i="29"/>
  <c r="BC259" i="29"/>
  <c r="AJ259" i="29"/>
  <c r="AH259" i="29"/>
  <c r="AK259" i="29" s="1"/>
  <c r="AF259" i="29"/>
  <c r="BP258" i="29"/>
  <c r="BC258" i="29"/>
  <c r="AJ258" i="29"/>
  <c r="AH258" i="29"/>
  <c r="AF258" i="29"/>
  <c r="BP257" i="29"/>
  <c r="BC257" i="29"/>
  <c r="AJ257" i="29"/>
  <c r="AH257" i="29"/>
  <c r="AF257" i="29"/>
  <c r="W257" i="29"/>
  <c r="U257" i="29"/>
  <c r="S257" i="29"/>
  <c r="AR257" i="29" s="1"/>
  <c r="BQ274" i="29" l="1"/>
  <c r="AH63" i="44"/>
  <c r="AH67" i="44"/>
  <c r="AH71" i="44"/>
  <c r="AH64" i="44"/>
  <c r="AH65" i="44"/>
  <c r="AH72" i="44"/>
  <c r="AH69" i="44"/>
  <c r="AH66" i="44"/>
  <c r="BQ261" i="29"/>
  <c r="AK260" i="29"/>
  <c r="AK262" i="29"/>
  <c r="AK263" i="29"/>
  <c r="BQ264" i="29"/>
  <c r="AK272" i="29"/>
  <c r="BQ272" i="29"/>
  <c r="AK266" i="29"/>
  <c r="BQ271" i="29"/>
  <c r="BQ273" i="29"/>
  <c r="BQ270" i="29"/>
  <c r="Y257" i="29"/>
  <c r="AK258" i="29"/>
  <c r="BQ259" i="29"/>
  <c r="BQ268" i="29"/>
  <c r="BQ269" i="29"/>
  <c r="AK274" i="29"/>
  <c r="Y263" i="29"/>
  <c r="AK264" i="29"/>
  <c r="AL270" i="29"/>
  <c r="BQ257" i="29"/>
  <c r="AL260" i="29"/>
  <c r="BQ265" i="29"/>
  <c r="AK267" i="29"/>
  <c r="AL263" i="29"/>
  <c r="AL269" i="29"/>
  <c r="AL262" i="29"/>
  <c r="AM262" i="29"/>
  <c r="BQ267" i="29"/>
  <c r="AM272" i="29"/>
  <c r="AK257" i="29"/>
  <c r="AL257" i="29" s="1"/>
  <c r="AL258" i="29" s="1"/>
  <c r="AL259" i="29" s="1"/>
  <c r="BQ258" i="29"/>
  <c r="AK261" i="29"/>
  <c r="BQ262" i="29"/>
  <c r="BQ263" i="29"/>
  <c r="AK271" i="29"/>
  <c r="AM274" i="29"/>
  <c r="BQ260" i="29"/>
  <c r="AM260" i="29"/>
  <c r="BQ266" i="29"/>
  <c r="AK273" i="29"/>
  <c r="AU263" i="29"/>
  <c r="AM263" i="29"/>
  <c r="AM264" i="29" s="1"/>
  <c r="AM265" i="29" s="1"/>
  <c r="AM266" i="29" s="1"/>
  <c r="AM267" i="29" s="1"/>
  <c r="AM268" i="29" s="1"/>
  <c r="X263" i="29"/>
  <c r="Z263" i="29" s="1"/>
  <c r="AA263" i="29" s="1"/>
  <c r="AX263" i="29" s="1"/>
  <c r="X257" i="29"/>
  <c r="Z257" i="29" s="1"/>
  <c r="AA257" i="29" s="1"/>
  <c r="AX257" i="29" s="1"/>
  <c r="AU257" i="29"/>
  <c r="AM258" i="29"/>
  <c r="AM259" i="29" s="1"/>
  <c r="AM269" i="29"/>
  <c r="AL261" i="29"/>
  <c r="AM270" i="29"/>
  <c r="AL271" i="29"/>
  <c r="AM271" i="29"/>
  <c r="AL272" i="29"/>
  <c r="AL264" i="29"/>
  <c r="AL265" i="29" s="1"/>
  <c r="AL266" i="29" s="1"/>
  <c r="AL273" i="29"/>
  <c r="AM273" i="29"/>
  <c r="AL274" i="29"/>
  <c r="AU269" i="29"/>
  <c r="AM257" i="29"/>
  <c r="AL267" i="29" l="1"/>
  <c r="AL268" i="29" s="1"/>
  <c r="AS263" i="29" s="1"/>
  <c r="AT263" i="29" s="1"/>
  <c r="AS269" i="29"/>
  <c r="AT269" i="29" s="1"/>
  <c r="AV257" i="29"/>
  <c r="AW257" i="29" s="1"/>
  <c r="AV269" i="29"/>
  <c r="AW269" i="29" s="1"/>
  <c r="AY269" i="29" s="1"/>
  <c r="AV263" i="29"/>
  <c r="AW263" i="29" s="1"/>
  <c r="AS257" i="29"/>
  <c r="AT257" i="29" s="1"/>
  <c r="AY257" i="29" s="1"/>
  <c r="AY263" i="29" l="1"/>
  <c r="T62" i="44"/>
  <c r="T61" i="44"/>
  <c r="T60" i="44"/>
  <c r="T59" i="44"/>
  <c r="AG58" i="44"/>
  <c r="T58" i="44"/>
  <c r="T57" i="44"/>
  <c r="AH57" i="44" s="1"/>
  <c r="T56" i="44"/>
  <c r="AH56" i="44" s="1"/>
  <c r="T55" i="44"/>
  <c r="AH55" i="44" s="1"/>
  <c r="T54" i="44"/>
  <c r="AH54" i="44" s="1"/>
  <c r="AG53" i="44"/>
  <c r="T53" i="44"/>
  <c r="BP256" i="29"/>
  <c r="BC256" i="29"/>
  <c r="BQ256" i="29" s="1"/>
  <c r="AJ256" i="29"/>
  <c r="AH256" i="29"/>
  <c r="AF256" i="29"/>
  <c r="BP255" i="29"/>
  <c r="BC255" i="29"/>
  <c r="AJ255" i="29"/>
  <c r="AH255" i="29"/>
  <c r="AF255" i="29"/>
  <c r="BP254" i="29"/>
  <c r="BC254" i="29"/>
  <c r="AJ254" i="29"/>
  <c r="AH254" i="29"/>
  <c r="AF254" i="29"/>
  <c r="BP253" i="29"/>
  <c r="BC253" i="29"/>
  <c r="AJ253" i="29"/>
  <c r="AH253" i="29"/>
  <c r="AF253" i="29"/>
  <c r="BP252" i="29"/>
  <c r="BC252" i="29"/>
  <c r="AJ252" i="29"/>
  <c r="AH252" i="29"/>
  <c r="AF252" i="29"/>
  <c r="BP251" i="29"/>
  <c r="BC251" i="29"/>
  <c r="AJ251" i="29"/>
  <c r="AH251" i="29"/>
  <c r="AF251" i="29"/>
  <c r="W251" i="29"/>
  <c r="U251" i="29"/>
  <c r="S251" i="29"/>
  <c r="AR251" i="29" s="1"/>
  <c r="BP250" i="29"/>
  <c r="BC250" i="29"/>
  <c r="AJ250" i="29"/>
  <c r="AH250" i="29"/>
  <c r="AF250" i="29"/>
  <c r="BP249" i="29"/>
  <c r="BC249" i="29"/>
  <c r="AJ249" i="29"/>
  <c r="AH249" i="29"/>
  <c r="AF249" i="29"/>
  <c r="BP248" i="29"/>
  <c r="BC248" i="29"/>
  <c r="AJ248" i="29"/>
  <c r="AH248" i="29"/>
  <c r="AF248" i="29"/>
  <c r="BP247" i="29"/>
  <c r="BC247" i="29"/>
  <c r="AJ247" i="29"/>
  <c r="AH247" i="29"/>
  <c r="AF247" i="29"/>
  <c r="BP246" i="29"/>
  <c r="BC246" i="29"/>
  <c r="AJ246" i="29"/>
  <c r="AH246" i="29"/>
  <c r="AF246" i="29"/>
  <c r="BP245" i="29"/>
  <c r="BC245" i="29"/>
  <c r="AJ245" i="29"/>
  <c r="AH245" i="29"/>
  <c r="AF245" i="29"/>
  <c r="W245" i="29"/>
  <c r="U245" i="29"/>
  <c r="S245" i="29"/>
  <c r="AR245" i="29" s="1"/>
  <c r="BP244" i="29"/>
  <c r="BC244" i="29"/>
  <c r="AJ244" i="29"/>
  <c r="AH244" i="29"/>
  <c r="AF244" i="29"/>
  <c r="BP243" i="29"/>
  <c r="BC243" i="29"/>
  <c r="AJ243" i="29"/>
  <c r="AH243" i="29"/>
  <c r="AF243" i="29"/>
  <c r="BP242" i="29"/>
  <c r="BC242" i="29"/>
  <c r="AJ242" i="29"/>
  <c r="AH242" i="29"/>
  <c r="AF242" i="29"/>
  <c r="BP241" i="29"/>
  <c r="BC241" i="29"/>
  <c r="AJ241" i="29"/>
  <c r="AH241" i="29"/>
  <c r="AF241" i="29"/>
  <c r="BP240" i="29"/>
  <c r="BC240" i="29"/>
  <c r="AJ240" i="29"/>
  <c r="AH240" i="29"/>
  <c r="AF240" i="29"/>
  <c r="BP239" i="29"/>
  <c r="BC239" i="29"/>
  <c r="AJ239" i="29"/>
  <c r="AH239" i="29"/>
  <c r="AF239" i="29"/>
  <c r="W239" i="29"/>
  <c r="U239" i="29"/>
  <c r="S239" i="29"/>
  <c r="AR239" i="29" s="1"/>
  <c r="BP238" i="29"/>
  <c r="BC238" i="29"/>
  <c r="AJ238" i="29"/>
  <c r="AH238" i="29"/>
  <c r="AK238" i="29" s="1"/>
  <c r="AF238" i="29"/>
  <c r="BP237" i="29"/>
  <c r="BC237" i="29"/>
  <c r="AJ237" i="29"/>
  <c r="AH237" i="29"/>
  <c r="AF237" i="29"/>
  <c r="BP236" i="29"/>
  <c r="BC236" i="29"/>
  <c r="AJ236" i="29"/>
  <c r="AH236" i="29"/>
  <c r="AF236" i="29"/>
  <c r="BP235" i="29"/>
  <c r="BC235" i="29"/>
  <c r="AJ235" i="29"/>
  <c r="AH235" i="29"/>
  <c r="AF235" i="29"/>
  <c r="BP234" i="29"/>
  <c r="BC234" i="29"/>
  <c r="AJ234" i="29"/>
  <c r="AH234" i="29"/>
  <c r="AF234" i="29"/>
  <c r="BP233" i="29"/>
  <c r="BC233" i="29"/>
  <c r="AJ233" i="29"/>
  <c r="AH233" i="29"/>
  <c r="AF233" i="29"/>
  <c r="W233" i="29"/>
  <c r="U233" i="29"/>
  <c r="S233" i="29"/>
  <c r="AR233" i="29" s="1"/>
  <c r="BP232" i="29"/>
  <c r="BC232" i="29"/>
  <c r="AJ232" i="29"/>
  <c r="AH232" i="29"/>
  <c r="AF232" i="29"/>
  <c r="BP231" i="29"/>
  <c r="BC231" i="29"/>
  <c r="AJ231" i="29"/>
  <c r="AH231" i="29"/>
  <c r="AF231" i="29"/>
  <c r="BP230" i="29"/>
  <c r="BC230" i="29"/>
  <c r="AJ230" i="29"/>
  <c r="AH230" i="29"/>
  <c r="AF230" i="29"/>
  <c r="BP229" i="29"/>
  <c r="BC229" i="29"/>
  <c r="AJ229" i="29"/>
  <c r="AH229" i="29"/>
  <c r="AF229" i="29"/>
  <c r="BP228" i="29"/>
  <c r="BC228" i="29"/>
  <c r="AJ228" i="29"/>
  <c r="AH228" i="29"/>
  <c r="AF228" i="29"/>
  <c r="BP227" i="29"/>
  <c r="BC227" i="29"/>
  <c r="AJ227" i="29"/>
  <c r="AH227" i="29"/>
  <c r="AF227" i="29"/>
  <c r="W227" i="29"/>
  <c r="U227" i="29"/>
  <c r="S227" i="29"/>
  <c r="AR227" i="29" s="1"/>
  <c r="BP226" i="29"/>
  <c r="BC226" i="29"/>
  <c r="AJ226" i="29"/>
  <c r="AH226" i="29"/>
  <c r="AF226" i="29"/>
  <c r="BP225" i="29"/>
  <c r="BC225" i="29"/>
  <c r="AJ225" i="29"/>
  <c r="AH225" i="29"/>
  <c r="AF225" i="29"/>
  <c r="BP224" i="29"/>
  <c r="BC224" i="29"/>
  <c r="AJ224" i="29"/>
  <c r="AH224" i="29"/>
  <c r="AF224" i="29"/>
  <c r="BP223" i="29"/>
  <c r="BC223" i="29"/>
  <c r="AJ223" i="29"/>
  <c r="AH223" i="29"/>
  <c r="AF223" i="29"/>
  <c r="BP222" i="29"/>
  <c r="BC222" i="29"/>
  <c r="AJ222" i="29"/>
  <c r="AH222" i="29"/>
  <c r="AF222" i="29"/>
  <c r="BP221" i="29"/>
  <c r="BC221" i="29"/>
  <c r="AJ221" i="29"/>
  <c r="AH221" i="29"/>
  <c r="AF221" i="29"/>
  <c r="W221" i="29"/>
  <c r="U221" i="29"/>
  <c r="S221" i="29"/>
  <c r="AR221" i="29" s="1"/>
  <c r="BP220" i="29"/>
  <c r="BC220" i="29"/>
  <c r="AJ220" i="29"/>
  <c r="AH220" i="29"/>
  <c r="AF220" i="29"/>
  <c r="BP219" i="29"/>
  <c r="BC219" i="29"/>
  <c r="AJ219" i="29"/>
  <c r="AH219" i="29"/>
  <c r="AF219" i="29"/>
  <c r="BP218" i="29"/>
  <c r="BC218" i="29"/>
  <c r="AJ218" i="29"/>
  <c r="AH218" i="29"/>
  <c r="AF218" i="29"/>
  <c r="BP217" i="29"/>
  <c r="BC217" i="29"/>
  <c r="AJ217" i="29"/>
  <c r="AH217" i="29"/>
  <c r="AF217" i="29"/>
  <c r="BP216" i="29"/>
  <c r="BC216" i="29"/>
  <c r="AJ216" i="29"/>
  <c r="AH216" i="29"/>
  <c r="AF216" i="29"/>
  <c r="BP215" i="29"/>
  <c r="BC215" i="29"/>
  <c r="AJ215" i="29"/>
  <c r="AH215" i="29"/>
  <c r="AK215" i="29" s="1"/>
  <c r="AF215" i="29"/>
  <c r="W215" i="29"/>
  <c r="U215" i="29"/>
  <c r="Y215" i="29" s="1"/>
  <c r="S215" i="29"/>
  <c r="AR215" i="29" s="1"/>
  <c r="BQ219" i="29" l="1"/>
  <c r="BQ224" i="29"/>
  <c r="BQ234" i="29"/>
  <c r="BQ239" i="29"/>
  <c r="AK245" i="29"/>
  <c r="AK254" i="29"/>
  <c r="BQ216" i="29"/>
  <c r="BQ225" i="29"/>
  <c r="BQ254" i="29"/>
  <c r="AK255" i="29"/>
  <c r="BQ220" i="29"/>
  <c r="BQ221" i="29"/>
  <c r="AK223" i="29"/>
  <c r="BQ230" i="29"/>
  <c r="AK248" i="29"/>
  <c r="BQ223" i="29"/>
  <c r="BQ232" i="29"/>
  <c r="AH58" i="44"/>
  <c r="AH53" i="44"/>
  <c r="BQ241" i="29"/>
  <c r="BQ250" i="29"/>
  <c r="AM253" i="29"/>
  <c r="BQ243" i="29"/>
  <c r="AK231" i="29"/>
  <c r="AK251" i="29"/>
  <c r="BQ244" i="29"/>
  <c r="AK226" i="29"/>
  <c r="AK227" i="29"/>
  <c r="AK236" i="29"/>
  <c r="Y239" i="29"/>
  <c r="X239" i="29" s="1"/>
  <c r="Z239" i="29" s="1"/>
  <c r="AA239" i="29" s="1"/>
  <c r="AX239" i="29" s="1"/>
  <c r="BQ236" i="29"/>
  <c r="BQ240" i="29"/>
  <c r="AL244" i="29"/>
  <c r="AL249" i="29"/>
  <c r="BQ249" i="29"/>
  <c r="AK219" i="29"/>
  <c r="BQ233" i="29"/>
  <c r="AK222" i="29"/>
  <c r="Y227" i="29"/>
  <c r="AM227" i="29" s="1"/>
  <c r="AM228" i="29" s="1"/>
  <c r="AM229" i="29" s="1"/>
  <c r="AM230" i="29" s="1"/>
  <c r="BQ235" i="29"/>
  <c r="X215" i="29"/>
  <c r="Z215" i="29" s="1"/>
  <c r="AA215" i="29" s="1"/>
  <c r="AX215" i="29" s="1"/>
  <c r="AU215" i="29"/>
  <c r="AM215" i="29"/>
  <c r="AM216" i="29" s="1"/>
  <c r="AK246" i="29"/>
  <c r="AK253" i="29"/>
  <c r="AK239" i="29"/>
  <c r="AK218" i="29"/>
  <c r="AK237" i="29"/>
  <c r="AK241" i="29"/>
  <c r="BQ242" i="29"/>
  <c r="BQ246" i="29"/>
  <c r="AK252" i="29"/>
  <c r="BQ218" i="29"/>
  <c r="BQ227" i="29"/>
  <c r="AK229" i="29"/>
  <c r="AK233" i="29"/>
  <c r="BQ245" i="29"/>
  <c r="AK247" i="29"/>
  <c r="AK250" i="29"/>
  <c r="BQ255" i="29"/>
  <c r="AK217" i="29"/>
  <c r="AM220" i="29"/>
  <c r="AK221" i="29"/>
  <c r="AL221" i="29" s="1"/>
  <c r="AK228" i="29"/>
  <c r="BQ247" i="29"/>
  <c r="BQ217" i="29"/>
  <c r="AK220" i="29"/>
  <c r="AM226" i="29"/>
  <c r="BQ229" i="29"/>
  <c r="BQ238" i="29"/>
  <c r="AK242" i="29"/>
  <c r="BQ251" i="29"/>
  <c r="AK256" i="29"/>
  <c r="AL219" i="29"/>
  <c r="AL220" i="29"/>
  <c r="AK225" i="29"/>
  <c r="BQ228" i="29"/>
  <c r="AM231" i="29"/>
  <c r="BQ237" i="29"/>
  <c r="Y245" i="29"/>
  <c r="AU245" i="29" s="1"/>
  <c r="AM256" i="29"/>
  <c r="BQ248" i="29"/>
  <c r="Y251" i="29"/>
  <c r="X251" i="29" s="1"/>
  <c r="Z251" i="29" s="1"/>
  <c r="AA251" i="29" s="1"/>
  <c r="AX251" i="29" s="1"/>
  <c r="BQ253" i="29"/>
  <c r="AL256" i="29"/>
  <c r="BQ226" i="29"/>
  <c r="AK230" i="29"/>
  <c r="AM250" i="29"/>
  <c r="AM252" i="29"/>
  <c r="AM255" i="29"/>
  <c r="AM218" i="29"/>
  <c r="AM219" i="29"/>
  <c r="BQ215" i="29"/>
  <c r="AL218" i="29"/>
  <c r="BQ222" i="29"/>
  <c r="AK224" i="29"/>
  <c r="BQ231" i="29"/>
  <c r="Y233" i="29"/>
  <c r="AU233" i="29" s="1"/>
  <c r="AK235" i="29"/>
  <c r="AK240" i="29"/>
  <c r="AK244" i="29"/>
  <c r="AK249" i="29"/>
  <c r="BQ252" i="29"/>
  <c r="AM232" i="29"/>
  <c r="AL239" i="29"/>
  <c r="AL240" i="29" s="1"/>
  <c r="AM244" i="29"/>
  <c r="AM249" i="29"/>
  <c r="AK216" i="29"/>
  <c r="Y221" i="29"/>
  <c r="AM221" i="29" s="1"/>
  <c r="AM223" i="29" s="1"/>
  <c r="AK232" i="29"/>
  <c r="AK234" i="29"/>
  <c r="AK243" i="29"/>
  <c r="AU251" i="29"/>
  <c r="AM251" i="29"/>
  <c r="X245" i="29"/>
  <c r="Z245" i="29" s="1"/>
  <c r="AA245" i="29" s="1"/>
  <c r="AX245" i="29" s="1"/>
  <c r="AL231" i="29"/>
  <c r="AL250" i="29"/>
  <c r="AL251" i="29"/>
  <c r="AL232" i="29"/>
  <c r="AL233" i="29"/>
  <c r="AL234" i="29" s="1"/>
  <c r="AL252" i="29"/>
  <c r="AM239" i="29"/>
  <c r="AL215" i="29"/>
  <c r="AL253" i="29"/>
  <c r="AU239" i="29"/>
  <c r="AL245" i="29"/>
  <c r="AL246" i="29" s="1"/>
  <c r="AL247" i="29" s="1"/>
  <c r="AL248" i="29" s="1"/>
  <c r="AL254" i="29"/>
  <c r="AL226" i="29"/>
  <c r="AL227" i="29"/>
  <c r="AM245" i="29"/>
  <c r="AM246" i="29" s="1"/>
  <c r="AM247" i="29" s="1"/>
  <c r="AM248" i="29" s="1"/>
  <c r="AM254" i="29"/>
  <c r="AL255" i="29"/>
  <c r="AL222" i="29" l="1"/>
  <c r="AL223" i="29" s="1"/>
  <c r="AL235" i="29"/>
  <c r="AL236" i="29" s="1"/>
  <c r="AL237" i="29" s="1"/>
  <c r="AL238" i="29" s="1"/>
  <c r="X221" i="29"/>
  <c r="Z221" i="29" s="1"/>
  <c r="AA221" i="29" s="1"/>
  <c r="AX221" i="29" s="1"/>
  <c r="AU227" i="29"/>
  <c r="X233" i="29"/>
  <c r="Z233" i="29" s="1"/>
  <c r="AA233" i="29" s="1"/>
  <c r="AX233" i="29" s="1"/>
  <c r="AM233" i="29"/>
  <c r="AM234" i="29" s="1"/>
  <c r="AM235" i="29" s="1"/>
  <c r="AM236" i="29" s="1"/>
  <c r="AM237" i="29" s="1"/>
  <c r="AM238" i="29" s="1"/>
  <c r="X227" i="29"/>
  <c r="Z227" i="29" s="1"/>
  <c r="AA227" i="29" s="1"/>
  <c r="AX227" i="29" s="1"/>
  <c r="AL224" i="29"/>
  <c r="AL225" i="29" s="1"/>
  <c r="AS221" i="29" s="1"/>
  <c r="AT221" i="29" s="1"/>
  <c r="AV227" i="29"/>
  <c r="AW227" i="29" s="1"/>
  <c r="AM217" i="29"/>
  <c r="AV215" i="29" s="1"/>
  <c r="AW215" i="29" s="1"/>
  <c r="AL241" i="29"/>
  <c r="AL242" i="29" s="1"/>
  <c r="AL243" i="29" s="1"/>
  <c r="AU221" i="29"/>
  <c r="AM225" i="29"/>
  <c r="AM224" i="29"/>
  <c r="AS251" i="29"/>
  <c r="AT251" i="29" s="1"/>
  <c r="AM222" i="29"/>
  <c r="AL216" i="29"/>
  <c r="AL217" i="29" s="1"/>
  <c r="AS233" i="29"/>
  <c r="AT233" i="29" s="1"/>
  <c r="AV245" i="29"/>
  <c r="AW245" i="29" s="1"/>
  <c r="AL228" i="29"/>
  <c r="AL229" i="29" s="1"/>
  <c r="AL230" i="29" s="1"/>
  <c r="AS227" i="29" s="1"/>
  <c r="AT227" i="29" s="1"/>
  <c r="AY227" i="29" s="1"/>
  <c r="AS245" i="29"/>
  <c r="AT245" i="29" s="1"/>
  <c r="AV251" i="29"/>
  <c r="AW251" i="29" s="1"/>
  <c r="AM240" i="29"/>
  <c r="AM241" i="29" s="1"/>
  <c r="AM242" i="29" s="1"/>
  <c r="AM243" i="29" s="1"/>
  <c r="AV233" i="29" l="1"/>
  <c r="AW233" i="29" s="1"/>
  <c r="AY233" i="29" s="1"/>
  <c r="AS215" i="29"/>
  <c r="AT215" i="29" s="1"/>
  <c r="AY215" i="29" s="1"/>
  <c r="AY245" i="29"/>
  <c r="AV221" i="29"/>
  <c r="AW221" i="29" s="1"/>
  <c r="AY221" i="29" s="1"/>
  <c r="AS239" i="29"/>
  <c r="AT239" i="29" s="1"/>
  <c r="AY251" i="29"/>
  <c r="AV239" i="29"/>
  <c r="AW239" i="29" s="1"/>
  <c r="AY239" i="29" l="1"/>
  <c r="AG52" i="44"/>
  <c r="T52" i="44"/>
  <c r="AG51" i="44"/>
  <c r="T51" i="44"/>
  <c r="AG50" i="44"/>
  <c r="T50" i="44"/>
  <c r="AG49" i="44"/>
  <c r="AH49" i="44" s="1"/>
  <c r="AG48" i="44"/>
  <c r="AH48" i="44" s="1"/>
  <c r="T48" i="44"/>
  <c r="BP214" i="29"/>
  <c r="BC214" i="29"/>
  <c r="AJ214" i="29"/>
  <c r="AH214" i="29"/>
  <c r="AK214" i="29" s="1"/>
  <c r="AF214" i="29"/>
  <c r="BP213" i="29"/>
  <c r="BC213" i="29"/>
  <c r="AJ213" i="29"/>
  <c r="AH213" i="29"/>
  <c r="AF213" i="29"/>
  <c r="BP212" i="29"/>
  <c r="BC212" i="29"/>
  <c r="AJ212" i="29"/>
  <c r="AH212" i="29"/>
  <c r="AF212" i="29"/>
  <c r="BP211" i="29"/>
  <c r="BC211" i="29"/>
  <c r="AJ211" i="29"/>
  <c r="AH211" i="29"/>
  <c r="AF211" i="29"/>
  <c r="BP210" i="29"/>
  <c r="BC210" i="29"/>
  <c r="AJ210" i="29"/>
  <c r="AH210" i="29"/>
  <c r="AF210" i="29"/>
  <c r="BP209" i="29"/>
  <c r="BC209" i="29"/>
  <c r="AJ209" i="29"/>
  <c r="AH209" i="29"/>
  <c r="AF209" i="29"/>
  <c r="W209" i="29"/>
  <c r="U209" i="29"/>
  <c r="S209" i="29"/>
  <c r="AR209" i="29" s="1"/>
  <c r="BP208" i="29"/>
  <c r="BC208" i="29"/>
  <c r="AJ208" i="29"/>
  <c r="AH208" i="29"/>
  <c r="AF208" i="29"/>
  <c r="BP207" i="29"/>
  <c r="BC207" i="29"/>
  <c r="AJ207" i="29"/>
  <c r="AH207" i="29"/>
  <c r="AF207" i="29"/>
  <c r="BP206" i="29"/>
  <c r="BC206" i="29"/>
  <c r="AJ206" i="29"/>
  <c r="AH206" i="29"/>
  <c r="AF206" i="29"/>
  <c r="BP205" i="29"/>
  <c r="BC205" i="29"/>
  <c r="AJ205" i="29"/>
  <c r="AH205" i="29"/>
  <c r="AF205" i="29"/>
  <c r="BP204" i="29"/>
  <c r="BC204" i="29"/>
  <c r="AJ204" i="29"/>
  <c r="AH204" i="29"/>
  <c r="AF204" i="29"/>
  <c r="BP203" i="29"/>
  <c r="BC203" i="29"/>
  <c r="AJ203" i="29"/>
  <c r="AH203" i="29"/>
  <c r="AF203" i="29"/>
  <c r="W203" i="29"/>
  <c r="U203" i="29"/>
  <c r="S203" i="29"/>
  <c r="AR203" i="29" s="1"/>
  <c r="BP202" i="29"/>
  <c r="BC202" i="29"/>
  <c r="AJ202" i="29"/>
  <c r="AH202" i="29"/>
  <c r="AF202" i="29"/>
  <c r="BP201" i="29"/>
  <c r="BC201" i="29"/>
  <c r="AJ201" i="29"/>
  <c r="AH201" i="29"/>
  <c r="AF201" i="29"/>
  <c r="BP200" i="29"/>
  <c r="BC200" i="29"/>
  <c r="AJ200" i="29"/>
  <c r="AH200" i="29"/>
  <c r="AK200" i="29" s="1"/>
  <c r="AF200" i="29"/>
  <c r="BP199" i="29"/>
  <c r="BC199" i="29"/>
  <c r="AJ199" i="29"/>
  <c r="AH199" i="29"/>
  <c r="AF199" i="29"/>
  <c r="BP198" i="29"/>
  <c r="BC198" i="29"/>
  <c r="AJ198" i="29"/>
  <c r="AH198" i="29"/>
  <c r="AF198" i="29"/>
  <c r="BP197" i="29"/>
  <c r="BC197" i="29"/>
  <c r="AJ197" i="29"/>
  <c r="AH197" i="29"/>
  <c r="AF197" i="29"/>
  <c r="W197" i="29"/>
  <c r="U197" i="29"/>
  <c r="S197" i="29"/>
  <c r="AR197" i="29" s="1"/>
  <c r="BP196" i="29"/>
  <c r="BC196" i="29"/>
  <c r="AJ196" i="29"/>
  <c r="AH196" i="29"/>
  <c r="AF196" i="29"/>
  <c r="BP195" i="29"/>
  <c r="BC195" i="29"/>
  <c r="AJ195" i="29"/>
  <c r="AH195" i="29"/>
  <c r="AF195" i="29"/>
  <c r="BP194" i="29"/>
  <c r="BC194" i="29"/>
  <c r="AJ194" i="29"/>
  <c r="AH194" i="29"/>
  <c r="AF194" i="29"/>
  <c r="BP193" i="29"/>
  <c r="BC193" i="29"/>
  <c r="AJ193" i="29"/>
  <c r="AH193" i="29"/>
  <c r="AF193" i="29"/>
  <c r="BP192" i="29"/>
  <c r="BC192" i="29"/>
  <c r="AJ192" i="29"/>
  <c r="AH192" i="29"/>
  <c r="AF192" i="29"/>
  <c r="BP191" i="29"/>
  <c r="BC191" i="29"/>
  <c r="AJ191" i="29"/>
  <c r="AH191" i="29"/>
  <c r="AF191" i="29"/>
  <c r="W191" i="29"/>
  <c r="U191" i="29"/>
  <c r="S191" i="29"/>
  <c r="AR191" i="29" s="1"/>
  <c r="BP190" i="29"/>
  <c r="BC190" i="29"/>
  <c r="AJ190" i="29"/>
  <c r="AH190" i="29"/>
  <c r="AK190" i="29" s="1"/>
  <c r="AF190" i="29"/>
  <c r="BP189" i="29"/>
  <c r="BC189" i="29"/>
  <c r="AJ189" i="29"/>
  <c r="AH189" i="29"/>
  <c r="AF189" i="29"/>
  <c r="BP188" i="29"/>
  <c r="BC188" i="29"/>
  <c r="AJ188" i="29"/>
  <c r="AH188" i="29"/>
  <c r="AF188" i="29"/>
  <c r="BP187" i="29"/>
  <c r="BC187" i="29"/>
  <c r="AJ187" i="29"/>
  <c r="AH187" i="29"/>
  <c r="AF187" i="29"/>
  <c r="BP186" i="29"/>
  <c r="BC186" i="29"/>
  <c r="AJ186" i="29"/>
  <c r="AH186" i="29"/>
  <c r="AF186" i="29"/>
  <c r="BP185" i="29"/>
  <c r="BC185" i="29"/>
  <c r="AJ185" i="29"/>
  <c r="AH185" i="29"/>
  <c r="AF185" i="29"/>
  <c r="W185" i="29"/>
  <c r="U185" i="29"/>
  <c r="S185" i="29"/>
  <c r="AR185" i="29" s="1"/>
  <c r="BP184" i="29"/>
  <c r="BC184" i="29"/>
  <c r="AJ184" i="29"/>
  <c r="AH184" i="29"/>
  <c r="AF184" i="29"/>
  <c r="BP183" i="29"/>
  <c r="BC183" i="29"/>
  <c r="AJ183" i="29"/>
  <c r="AH183" i="29"/>
  <c r="AF183" i="29"/>
  <c r="BP182" i="29"/>
  <c r="BC182" i="29"/>
  <c r="AJ182" i="29"/>
  <c r="AH182" i="29"/>
  <c r="AF182" i="29"/>
  <c r="BP181" i="29"/>
  <c r="BC181" i="29"/>
  <c r="AJ181" i="29"/>
  <c r="AH181" i="29"/>
  <c r="AK181" i="29" s="1"/>
  <c r="AF181" i="29"/>
  <c r="BP180" i="29"/>
  <c r="BC180" i="29"/>
  <c r="AJ180" i="29"/>
  <c r="AH180" i="29"/>
  <c r="AF180" i="29"/>
  <c r="BP179" i="29"/>
  <c r="BC179" i="29"/>
  <c r="AJ179" i="29"/>
  <c r="AH179" i="29"/>
  <c r="AF179" i="29"/>
  <c r="W179" i="29"/>
  <c r="U179" i="29"/>
  <c r="S179" i="29"/>
  <c r="AR179" i="29" s="1"/>
  <c r="BP178" i="29"/>
  <c r="BC178" i="29"/>
  <c r="AJ178" i="29"/>
  <c r="AH178" i="29"/>
  <c r="AF178" i="29"/>
  <c r="BP177" i="29"/>
  <c r="BC177" i="29"/>
  <c r="AJ177" i="29"/>
  <c r="AH177" i="29"/>
  <c r="AF177" i="29"/>
  <c r="BP176" i="29"/>
  <c r="BC176" i="29"/>
  <c r="AJ176" i="29"/>
  <c r="AH176" i="29"/>
  <c r="AF176" i="29"/>
  <c r="BP175" i="29"/>
  <c r="BC175" i="29"/>
  <c r="AJ175" i="29"/>
  <c r="AH175" i="29"/>
  <c r="AF175" i="29"/>
  <c r="BP174" i="29"/>
  <c r="BC174" i="29"/>
  <c r="AJ174" i="29"/>
  <c r="AH174" i="29"/>
  <c r="AF174" i="29"/>
  <c r="BP173" i="29"/>
  <c r="BC173" i="29"/>
  <c r="AJ173" i="29"/>
  <c r="AH173" i="29"/>
  <c r="AF173" i="29"/>
  <c r="W173" i="29"/>
  <c r="U173" i="29"/>
  <c r="S173" i="29"/>
  <c r="AR173" i="29" s="1"/>
  <c r="BP172" i="29"/>
  <c r="BC172" i="29"/>
  <c r="AJ172" i="29"/>
  <c r="AH172" i="29"/>
  <c r="AF172" i="29"/>
  <c r="BP171" i="29"/>
  <c r="BC171" i="29"/>
  <c r="AJ171" i="29"/>
  <c r="AH171" i="29"/>
  <c r="AF171" i="29"/>
  <c r="BP170" i="29"/>
  <c r="BC170" i="29"/>
  <c r="AJ170" i="29"/>
  <c r="AH170" i="29"/>
  <c r="AF170" i="29"/>
  <c r="BP169" i="29"/>
  <c r="BC169" i="29"/>
  <c r="AJ169" i="29"/>
  <c r="AH169" i="29"/>
  <c r="AF169" i="29"/>
  <c r="BP168" i="29"/>
  <c r="BC168" i="29"/>
  <c r="AJ168" i="29"/>
  <c r="AH168" i="29"/>
  <c r="AF168" i="29"/>
  <c r="BP167" i="29"/>
  <c r="BC167" i="29"/>
  <c r="AJ167" i="29"/>
  <c r="AH167" i="29"/>
  <c r="AF167" i="29"/>
  <c r="W167" i="29"/>
  <c r="U167" i="29"/>
  <c r="S167" i="29"/>
  <c r="AR167" i="29" s="1"/>
  <c r="AK169" i="29" l="1"/>
  <c r="AM184" i="29"/>
  <c r="AK211" i="29"/>
  <c r="BQ213" i="29"/>
  <c r="AK167" i="29"/>
  <c r="BQ181" i="29"/>
  <c r="BQ200" i="29"/>
  <c r="BQ172" i="29"/>
  <c r="AL181" i="29"/>
  <c r="AL190" i="29"/>
  <c r="AH51" i="44"/>
  <c r="BQ201" i="29"/>
  <c r="AH50" i="44"/>
  <c r="AH52" i="44"/>
  <c r="BQ206" i="29"/>
  <c r="AL189" i="29"/>
  <c r="BQ203" i="29"/>
  <c r="AM208" i="29"/>
  <c r="BQ212" i="29"/>
  <c r="AK198" i="29"/>
  <c r="AK207" i="29"/>
  <c r="AM214" i="29"/>
  <c r="Y167" i="29"/>
  <c r="AK168" i="29"/>
  <c r="AM170" i="29"/>
  <c r="AK174" i="29"/>
  <c r="BQ175" i="29"/>
  <c r="AM178" i="29"/>
  <c r="Y179" i="29"/>
  <c r="AM179" i="29" s="1"/>
  <c r="AK193" i="29"/>
  <c r="AK203" i="29"/>
  <c r="AK212" i="29"/>
  <c r="AK191" i="29"/>
  <c r="BQ192" i="29"/>
  <c r="BQ185" i="29"/>
  <c r="AK197" i="29"/>
  <c r="BQ198" i="29"/>
  <c r="BQ214" i="29"/>
  <c r="BQ190" i="29"/>
  <c r="BQ196" i="29"/>
  <c r="BQ204" i="29"/>
  <c r="BQ169" i="29"/>
  <c r="AK177" i="29"/>
  <c r="Y191" i="29"/>
  <c r="X191" i="29" s="1"/>
  <c r="Z191" i="29" s="1"/>
  <c r="AA191" i="29" s="1"/>
  <c r="AX191" i="29" s="1"/>
  <c r="BQ176" i="29"/>
  <c r="AK179" i="29"/>
  <c r="BQ183" i="29"/>
  <c r="BQ187" i="29"/>
  <c r="AK196" i="29"/>
  <c r="Y203" i="29"/>
  <c r="AM189" i="29"/>
  <c r="BQ171" i="29"/>
  <c r="BQ178" i="29"/>
  <c r="BQ205" i="29"/>
  <c r="BQ179" i="29"/>
  <c r="BQ186" i="29"/>
  <c r="AK188" i="29"/>
  <c r="AK195" i="29"/>
  <c r="AK202" i="29"/>
  <c r="AK210" i="29"/>
  <c r="AM177" i="29"/>
  <c r="AL170" i="29"/>
  <c r="BQ167" i="29"/>
  <c r="AK173" i="29"/>
  <c r="BQ174" i="29"/>
  <c r="AK176" i="29"/>
  <c r="AK183" i="29"/>
  <c r="AK187" i="29"/>
  <c r="BQ188" i="29"/>
  <c r="AK206" i="29"/>
  <c r="AL208" i="29"/>
  <c r="AM180" i="29"/>
  <c r="AK194" i="29"/>
  <c r="BQ195" i="29"/>
  <c r="Y197" i="29"/>
  <c r="AK208" i="29"/>
  <c r="AK209" i="29"/>
  <c r="AL209" i="29" s="1"/>
  <c r="AL210" i="29" s="1"/>
  <c r="AL211" i="29" s="1"/>
  <c r="AL212" i="29" s="1"/>
  <c r="AK171" i="29"/>
  <c r="AL196" i="29"/>
  <c r="X167" i="29"/>
  <c r="Z167" i="29" s="1"/>
  <c r="AA167" i="29" s="1"/>
  <c r="AX167" i="29" s="1"/>
  <c r="AU167" i="29"/>
  <c r="BQ170" i="29"/>
  <c r="Y173" i="29"/>
  <c r="X173" i="29" s="1"/>
  <c r="Z173" i="29" s="1"/>
  <c r="AA173" i="29" s="1"/>
  <c r="AX173" i="29" s="1"/>
  <c r="AK178" i="29"/>
  <c r="AL180" i="29"/>
  <c r="AM181" i="29"/>
  <c r="BQ182" i="29"/>
  <c r="AK184" i="29"/>
  <c r="AK185" i="29"/>
  <c r="AM190" i="29"/>
  <c r="AL191" i="29"/>
  <c r="AK192" i="29"/>
  <c r="BQ193" i="29"/>
  <c r="AK201" i="29"/>
  <c r="BQ202" i="29"/>
  <c r="BQ207" i="29"/>
  <c r="BQ209" i="29"/>
  <c r="AL171" i="29"/>
  <c r="AL179" i="29"/>
  <c r="AL184" i="29"/>
  <c r="AK205" i="29"/>
  <c r="Y209" i="29"/>
  <c r="BQ168" i="29"/>
  <c r="AK170" i="29"/>
  <c r="AK172" i="29"/>
  <c r="BQ180" i="29"/>
  <c r="AM183" i="29"/>
  <c r="BQ184" i="29"/>
  <c r="BQ189" i="29"/>
  <c r="BQ197" i="29"/>
  <c r="AK199" i="29"/>
  <c r="AK204" i="29"/>
  <c r="BQ211" i="29"/>
  <c r="AK213" i="29"/>
  <c r="AL172" i="29"/>
  <c r="AM171" i="29"/>
  <c r="BQ177" i="29"/>
  <c r="AK182" i="29"/>
  <c r="Y185" i="29"/>
  <c r="X185" i="29" s="1"/>
  <c r="Z185" i="29" s="1"/>
  <c r="AA185" i="29" s="1"/>
  <c r="AX185" i="29" s="1"/>
  <c r="BQ191" i="29"/>
  <c r="BQ194" i="29"/>
  <c r="AL173" i="29"/>
  <c r="AL174" i="29" s="1"/>
  <c r="BQ173" i="29"/>
  <c r="AK175" i="29"/>
  <c r="AK180" i="29"/>
  <c r="AL182" i="29"/>
  <c r="AK186" i="29"/>
  <c r="AK189" i="29"/>
  <c r="AM196" i="29"/>
  <c r="BQ199" i="29"/>
  <c r="AM202" i="29"/>
  <c r="BQ208" i="29"/>
  <c r="BQ210" i="29"/>
  <c r="X197" i="29"/>
  <c r="Z197" i="29" s="1"/>
  <c r="AA197" i="29" s="1"/>
  <c r="AX197" i="29" s="1"/>
  <c r="AU197" i="29"/>
  <c r="AU203" i="29"/>
  <c r="X203" i="29"/>
  <c r="Z203" i="29" s="1"/>
  <c r="AA203" i="29" s="1"/>
  <c r="AX203" i="29" s="1"/>
  <c r="AM209" i="29"/>
  <c r="X209" i="29"/>
  <c r="Z209" i="29" s="1"/>
  <c r="AA209" i="29" s="1"/>
  <c r="AX209" i="29" s="1"/>
  <c r="AU209" i="29"/>
  <c r="AL192" i="29"/>
  <c r="AU173" i="29"/>
  <c r="AM172" i="29"/>
  <c r="AM173" i="29"/>
  <c r="AM182" i="29"/>
  <c r="AL183" i="29"/>
  <c r="AL202" i="29"/>
  <c r="AL203" i="29"/>
  <c r="AM191" i="29"/>
  <c r="AM192" i="29" s="1"/>
  <c r="AM193" i="29" s="1"/>
  <c r="AM194" i="29" s="1"/>
  <c r="AM195" i="29" s="1"/>
  <c r="AU179" i="29"/>
  <c r="AL185" i="29"/>
  <c r="AM203" i="29"/>
  <c r="AM204" i="29"/>
  <c r="AM205" i="29" s="1"/>
  <c r="AM206" i="29" s="1"/>
  <c r="AM207" i="29" s="1"/>
  <c r="AL214" i="29"/>
  <c r="AL167" i="29"/>
  <c r="AL168" i="29" s="1"/>
  <c r="AL169" i="29" s="1"/>
  <c r="AL177" i="29"/>
  <c r="AU191" i="29"/>
  <c r="AL197" i="29"/>
  <c r="AM167" i="29"/>
  <c r="AL178" i="29"/>
  <c r="X179" i="29"/>
  <c r="Z179" i="29" s="1"/>
  <c r="AA179" i="29" s="1"/>
  <c r="AX179" i="29" s="1"/>
  <c r="AM197" i="29"/>
  <c r="AL198" i="29"/>
  <c r="AL175" i="29" l="1"/>
  <c r="AL176" i="29" s="1"/>
  <c r="AV179" i="29"/>
  <c r="AW179" i="29" s="1"/>
  <c r="AL193" i="29"/>
  <c r="AL194" i="29" s="1"/>
  <c r="AL195" i="29" s="1"/>
  <c r="AU185" i="29"/>
  <c r="AM185" i="29"/>
  <c r="AM186" i="29" s="1"/>
  <c r="AM187" i="29" s="1"/>
  <c r="AM188" i="29" s="1"/>
  <c r="AL186" i="29"/>
  <c r="AL187" i="29" s="1"/>
  <c r="AL188" i="29" s="1"/>
  <c r="AL199" i="29"/>
  <c r="AL200" i="29" s="1"/>
  <c r="AL201" i="29" s="1"/>
  <c r="AS179" i="29"/>
  <c r="AT179" i="29" s="1"/>
  <c r="AY179" i="29" s="1"/>
  <c r="AS173" i="29"/>
  <c r="AT173" i="29" s="1"/>
  <c r="AL205" i="29"/>
  <c r="AL206" i="29" s="1"/>
  <c r="AL207" i="29" s="1"/>
  <c r="AL213" i="29"/>
  <c r="AS209" i="29" s="1"/>
  <c r="AT209" i="29" s="1"/>
  <c r="AL204" i="29"/>
  <c r="AM174" i="29"/>
  <c r="AM175" i="29" s="1"/>
  <c r="AM176" i="29" s="1"/>
  <c r="AS167" i="29"/>
  <c r="AT167" i="29" s="1"/>
  <c r="AV203" i="29"/>
  <c r="AW203" i="29" s="1"/>
  <c r="AS191" i="29"/>
  <c r="AT191" i="29" s="1"/>
  <c r="AM210" i="29"/>
  <c r="AM211" i="29" s="1"/>
  <c r="AM212" i="29" s="1"/>
  <c r="AM213" i="29" s="1"/>
  <c r="AS185" i="29"/>
  <c r="AT185" i="29" s="1"/>
  <c r="AV191" i="29"/>
  <c r="AW191" i="29" s="1"/>
  <c r="AM198" i="29"/>
  <c r="AM199" i="29" s="1"/>
  <c r="AM200" i="29" s="1"/>
  <c r="AM201" i="29" s="1"/>
  <c r="AV185" i="29"/>
  <c r="AW185" i="29" s="1"/>
  <c r="AM168" i="29"/>
  <c r="AM169" i="29" s="1"/>
  <c r="AS203" i="29" l="1"/>
  <c r="AT203" i="29" s="1"/>
  <c r="AY203" i="29" s="1"/>
  <c r="AY185" i="29"/>
  <c r="AY191" i="29"/>
  <c r="AS197" i="29"/>
  <c r="AT197" i="29" s="1"/>
  <c r="AV209" i="29"/>
  <c r="AW209" i="29" s="1"/>
  <c r="AY209" i="29" s="1"/>
  <c r="AV173" i="29"/>
  <c r="AW173" i="29" s="1"/>
  <c r="AY173" i="29" s="1"/>
  <c r="AV167" i="29"/>
  <c r="AW167" i="29" s="1"/>
  <c r="AY167" i="29" s="1"/>
  <c r="AV197" i="29"/>
  <c r="AW197" i="29" s="1"/>
  <c r="AY197" i="29" s="1"/>
  <c r="AG47" i="44" l="1"/>
  <c r="T47" i="44"/>
  <c r="AG46" i="44"/>
  <c r="T46" i="44"/>
  <c r="AG45" i="44"/>
  <c r="T45" i="44"/>
  <c r="AG44" i="44"/>
  <c r="AH44" i="44" s="1"/>
  <c r="T44" i="44"/>
  <c r="AG43" i="44"/>
  <c r="T43" i="44"/>
  <c r="AG42" i="44"/>
  <c r="T42" i="44"/>
  <c r="AG41" i="44"/>
  <c r="T41" i="44"/>
  <c r="AG40" i="44"/>
  <c r="AH40" i="44" s="1"/>
  <c r="T40" i="44"/>
  <c r="AG39" i="44"/>
  <c r="T39" i="44"/>
  <c r="AG38" i="44"/>
  <c r="T38" i="44"/>
  <c r="AH38" i="44" s="1"/>
  <c r="BP166" i="29"/>
  <c r="BC166" i="29"/>
  <c r="AJ166" i="29"/>
  <c r="AH166" i="29"/>
  <c r="AF166" i="29"/>
  <c r="BP165" i="29"/>
  <c r="BC165" i="29"/>
  <c r="AJ165" i="29"/>
  <c r="AH165" i="29"/>
  <c r="AF165" i="29"/>
  <c r="BP164" i="29"/>
  <c r="BC164" i="29"/>
  <c r="AJ164" i="29"/>
  <c r="AH164" i="29"/>
  <c r="AF164" i="29"/>
  <c r="BP163" i="29"/>
  <c r="BC163" i="29"/>
  <c r="AJ163" i="29"/>
  <c r="AH163" i="29"/>
  <c r="AK163" i="29" s="1"/>
  <c r="AF163" i="29"/>
  <c r="BP162" i="29"/>
  <c r="BC162" i="29"/>
  <c r="AJ162" i="29"/>
  <c r="AH162" i="29"/>
  <c r="AK162" i="29" s="1"/>
  <c r="AF162" i="29"/>
  <c r="BP161" i="29"/>
  <c r="BC161" i="29"/>
  <c r="AJ161" i="29"/>
  <c r="AH161" i="29"/>
  <c r="AF161" i="29"/>
  <c r="W161" i="29"/>
  <c r="U161" i="29"/>
  <c r="S161" i="29"/>
  <c r="AR161" i="29" s="1"/>
  <c r="BP160" i="29"/>
  <c r="BC160" i="29"/>
  <c r="AJ160" i="29"/>
  <c r="AH160" i="29"/>
  <c r="AF160" i="29"/>
  <c r="BP159" i="29"/>
  <c r="BC159" i="29"/>
  <c r="AJ159" i="29"/>
  <c r="AH159" i="29"/>
  <c r="AF159" i="29"/>
  <c r="AL160" i="29" s="1"/>
  <c r="BP158" i="29"/>
  <c r="BC158" i="29"/>
  <c r="AJ158" i="29"/>
  <c r="AH158" i="29"/>
  <c r="AF158" i="29"/>
  <c r="BP157" i="29"/>
  <c r="BC157" i="29"/>
  <c r="AJ157" i="29"/>
  <c r="AH157" i="29"/>
  <c r="AF157" i="29"/>
  <c r="BP156" i="29"/>
  <c r="BC156" i="29"/>
  <c r="AJ156" i="29"/>
  <c r="AH156" i="29"/>
  <c r="AF156" i="29"/>
  <c r="BP155" i="29"/>
  <c r="BC155" i="29"/>
  <c r="AJ155" i="29"/>
  <c r="AH155" i="29"/>
  <c r="AF155" i="29"/>
  <c r="W155" i="29"/>
  <c r="U155" i="29"/>
  <c r="S155" i="29"/>
  <c r="AR155" i="29" s="1"/>
  <c r="BP154" i="29"/>
  <c r="BC154" i="29"/>
  <c r="AJ154" i="29"/>
  <c r="AH154" i="29"/>
  <c r="AF154" i="29"/>
  <c r="BP153" i="29"/>
  <c r="BC153" i="29"/>
  <c r="AJ153" i="29"/>
  <c r="AH153" i="29"/>
  <c r="AF153" i="29"/>
  <c r="BP152" i="29"/>
  <c r="BC152" i="29"/>
  <c r="AJ152" i="29"/>
  <c r="AH152" i="29"/>
  <c r="AK152" i="29" s="1"/>
  <c r="AF152" i="29"/>
  <c r="BP151" i="29"/>
  <c r="BC151" i="29"/>
  <c r="AJ151" i="29"/>
  <c r="AH151" i="29"/>
  <c r="AF151" i="29"/>
  <c r="BP150" i="29"/>
  <c r="BC150" i="29"/>
  <c r="AJ150" i="29"/>
  <c r="AH150" i="29"/>
  <c r="AF150" i="29"/>
  <c r="BP149" i="29"/>
  <c r="BC149" i="29"/>
  <c r="AJ149" i="29"/>
  <c r="AH149" i="29"/>
  <c r="AF149" i="29"/>
  <c r="W149" i="29"/>
  <c r="U149" i="29"/>
  <c r="Y149" i="29" s="1"/>
  <c r="X149" i="29" s="1"/>
  <c r="Z149" i="29" s="1"/>
  <c r="AA149" i="29" s="1"/>
  <c r="AX149" i="29" s="1"/>
  <c r="S149" i="29"/>
  <c r="AR149" i="29" s="1"/>
  <c r="BP148" i="29"/>
  <c r="BC148" i="29"/>
  <c r="AJ148" i="29"/>
  <c r="AH148" i="29"/>
  <c r="AF148" i="29"/>
  <c r="BP147" i="29"/>
  <c r="BC147" i="29"/>
  <c r="AJ147" i="29"/>
  <c r="AH147" i="29"/>
  <c r="AF147" i="29"/>
  <c r="BP146" i="29"/>
  <c r="BC146" i="29"/>
  <c r="AJ146" i="29"/>
  <c r="AH146" i="29"/>
  <c r="AF146" i="29"/>
  <c r="BP145" i="29"/>
  <c r="BC145" i="29"/>
  <c r="AJ145" i="29"/>
  <c r="AH145" i="29"/>
  <c r="AF145" i="29"/>
  <c r="BP144" i="29"/>
  <c r="BC144" i="29"/>
  <c r="AJ144" i="29"/>
  <c r="AH144" i="29"/>
  <c r="AF144" i="29"/>
  <c r="BP143" i="29"/>
  <c r="BC143" i="29"/>
  <c r="AJ143" i="29"/>
  <c r="AH143" i="29"/>
  <c r="AF143" i="29"/>
  <c r="W143" i="29"/>
  <c r="U143" i="29"/>
  <c r="S143" i="29"/>
  <c r="AR143" i="29" s="1"/>
  <c r="BP142" i="29"/>
  <c r="BC142" i="29"/>
  <c r="AJ142" i="29"/>
  <c r="AH142" i="29"/>
  <c r="AF142" i="29"/>
  <c r="BP141" i="29"/>
  <c r="BC141" i="29"/>
  <c r="AJ141" i="29"/>
  <c r="AH141" i="29"/>
  <c r="AF141" i="29"/>
  <c r="BP140" i="29"/>
  <c r="BC140" i="29"/>
  <c r="AJ140" i="29"/>
  <c r="AH140" i="29"/>
  <c r="AK140" i="29" s="1"/>
  <c r="AF140" i="29"/>
  <c r="AL141" i="29" s="1"/>
  <c r="BP139" i="29"/>
  <c r="BC139" i="29"/>
  <c r="AJ139" i="29"/>
  <c r="AH139" i="29"/>
  <c r="AF139" i="29"/>
  <c r="BP138" i="29"/>
  <c r="BC138" i="29"/>
  <c r="AJ138" i="29"/>
  <c r="AH138" i="29"/>
  <c r="AF138" i="29"/>
  <c r="BP137" i="29"/>
  <c r="BC137" i="29"/>
  <c r="AJ137" i="29"/>
  <c r="AH137" i="29"/>
  <c r="AF137" i="29"/>
  <c r="W137" i="29"/>
  <c r="U137" i="29"/>
  <c r="S137" i="29"/>
  <c r="AR137" i="29" s="1"/>
  <c r="Y155" i="29" l="1"/>
  <c r="BQ162" i="29"/>
  <c r="BQ163" i="29"/>
  <c r="AH43" i="44"/>
  <c r="AH41" i="44"/>
  <c r="AH45" i="44"/>
  <c r="AH42" i="44"/>
  <c r="AH46" i="44"/>
  <c r="AH39" i="44"/>
  <c r="AH47" i="44"/>
  <c r="AK159" i="29"/>
  <c r="BQ154" i="29"/>
  <c r="AK137" i="29"/>
  <c r="AK165" i="29"/>
  <c r="BQ140" i="29"/>
  <c r="AK142" i="29"/>
  <c r="AK143" i="29"/>
  <c r="AK141" i="29"/>
  <c r="BQ147" i="29"/>
  <c r="BQ144" i="29"/>
  <c r="BQ146" i="29"/>
  <c r="BQ159" i="29"/>
  <c r="AK154" i="29"/>
  <c r="AK155" i="29"/>
  <c r="AK151" i="29"/>
  <c r="AK166" i="29"/>
  <c r="Y137" i="29"/>
  <c r="AK138" i="29"/>
  <c r="BQ142" i="29"/>
  <c r="BQ143" i="29"/>
  <c r="AK148" i="29"/>
  <c r="AK156" i="29"/>
  <c r="AL148" i="29"/>
  <c r="BQ148" i="29"/>
  <c r="AM147" i="29"/>
  <c r="BQ152" i="29"/>
  <c r="BQ156" i="29"/>
  <c r="Y161" i="29"/>
  <c r="AM142" i="29"/>
  <c r="BQ151" i="29"/>
  <c r="AK160" i="29"/>
  <c r="AK164" i="29"/>
  <c r="AK150" i="29"/>
  <c r="AK157" i="29"/>
  <c r="AK161" i="29"/>
  <c r="AK149" i="29"/>
  <c r="BQ150" i="29"/>
  <c r="BQ155" i="29"/>
  <c r="BQ158" i="29"/>
  <c r="BQ164" i="29"/>
  <c r="BQ138" i="29"/>
  <c r="Y143" i="29"/>
  <c r="X143" i="29" s="1"/>
  <c r="Z143" i="29" s="1"/>
  <c r="AA143" i="29" s="1"/>
  <c r="AX143" i="29" s="1"/>
  <c r="AK144" i="29"/>
  <c r="BQ145" i="29"/>
  <c r="AK147" i="29"/>
  <c r="BQ153" i="29"/>
  <c r="BQ166" i="29"/>
  <c r="BQ137" i="29"/>
  <c r="AK139" i="29"/>
  <c r="AL142" i="29"/>
  <c r="AK146" i="29"/>
  <c r="BQ157" i="29"/>
  <c r="AM159" i="29"/>
  <c r="AL161" i="29"/>
  <c r="AL162" i="29" s="1"/>
  <c r="AL163" i="29" s="1"/>
  <c r="BQ165" i="29"/>
  <c r="AL143" i="29"/>
  <c r="AL144" i="29" s="1"/>
  <c r="AL146" i="29"/>
  <c r="AM148" i="29"/>
  <c r="AK145" i="29"/>
  <c r="AK153" i="29"/>
  <c r="AK158" i="29"/>
  <c r="AM160" i="29"/>
  <c r="BQ161" i="29"/>
  <c r="BQ160" i="29"/>
  <c r="BQ141" i="29"/>
  <c r="BQ149" i="29"/>
  <c r="BQ139" i="29"/>
  <c r="X161" i="29"/>
  <c r="Z161" i="29" s="1"/>
  <c r="AA161" i="29" s="1"/>
  <c r="AX161" i="29" s="1"/>
  <c r="AU161" i="29"/>
  <c r="AU155" i="29"/>
  <c r="AM155" i="29"/>
  <c r="X155" i="29"/>
  <c r="Z155" i="29" s="1"/>
  <c r="AA155" i="29" s="1"/>
  <c r="AX155" i="29" s="1"/>
  <c r="AU137" i="29"/>
  <c r="X137" i="29"/>
  <c r="Z137" i="29" s="1"/>
  <c r="AA137" i="29" s="1"/>
  <c r="AX137" i="29" s="1"/>
  <c r="AU149" i="29"/>
  <c r="AL155" i="29"/>
  <c r="AL156" i="29" s="1"/>
  <c r="AL157" i="29" s="1"/>
  <c r="AL158" i="29" s="1"/>
  <c r="AM137" i="29"/>
  <c r="AM138" i="29" s="1"/>
  <c r="AM139" i="29" s="1"/>
  <c r="AM140" i="29" s="1"/>
  <c r="AM146" i="29"/>
  <c r="AL147" i="29"/>
  <c r="AL137" i="29"/>
  <c r="AL149" i="29"/>
  <c r="AL150" i="29" s="1"/>
  <c r="AL151" i="29" s="1"/>
  <c r="AL152" i="29" s="1"/>
  <c r="AL153" i="29" s="1"/>
  <c r="AL154" i="29" s="1"/>
  <c r="AM149" i="29"/>
  <c r="AL159" i="29"/>
  <c r="AM141" i="29"/>
  <c r="AM161" i="29"/>
  <c r="AL145" i="29" l="1"/>
  <c r="AM143" i="29"/>
  <c r="AS143" i="29"/>
  <c r="AT143" i="29" s="1"/>
  <c r="AU143" i="29"/>
  <c r="AL164" i="29"/>
  <c r="AL165" i="29" s="1"/>
  <c r="AL166" i="29" s="1"/>
  <c r="AV137" i="29"/>
  <c r="AW137" i="29" s="1"/>
  <c r="AM156" i="29"/>
  <c r="AM157" i="29" s="1"/>
  <c r="AM158" i="29" s="1"/>
  <c r="AS155" i="29"/>
  <c r="AT155" i="29" s="1"/>
  <c r="AS149" i="29"/>
  <c r="AT149" i="29" s="1"/>
  <c r="AM162" i="29"/>
  <c r="AM163" i="29" s="1"/>
  <c r="AM164" i="29" s="1"/>
  <c r="AM165" i="29" s="1"/>
  <c r="AM166" i="29" s="1"/>
  <c r="AL138" i="29"/>
  <c r="AL139" i="29" s="1"/>
  <c r="AL140" i="29" s="1"/>
  <c r="AM144" i="29"/>
  <c r="AM145" i="29" s="1"/>
  <c r="AM150" i="29"/>
  <c r="AM151" i="29" s="1"/>
  <c r="AM152" i="29" s="1"/>
  <c r="AM153" i="29" s="1"/>
  <c r="AM154" i="29" s="1"/>
  <c r="AS161" i="29" l="1"/>
  <c r="AT161" i="29" s="1"/>
  <c r="AV155" i="29"/>
  <c r="AW155" i="29" s="1"/>
  <c r="AY155" i="29" s="1"/>
  <c r="AV149" i="29"/>
  <c r="AW149" i="29" s="1"/>
  <c r="AY149" i="29" s="1"/>
  <c r="AV161" i="29"/>
  <c r="AW161" i="29" s="1"/>
  <c r="AY161" i="29" s="1"/>
  <c r="AV143" i="29"/>
  <c r="AW143" i="29" s="1"/>
  <c r="AY143" i="29" s="1"/>
  <c r="AS137" i="29"/>
  <c r="AT137" i="29" s="1"/>
  <c r="AY137" i="29" s="1"/>
  <c r="BP136" i="29" l="1"/>
  <c r="BC136" i="29"/>
  <c r="AJ136" i="29"/>
  <c r="AH136" i="29"/>
  <c r="AF136" i="29"/>
  <c r="BP135" i="29"/>
  <c r="BC135" i="29"/>
  <c r="AJ135" i="29"/>
  <c r="AH135" i="29"/>
  <c r="AF135" i="29"/>
  <c r="BP134" i="29"/>
  <c r="BC134" i="29"/>
  <c r="AJ134" i="29"/>
  <c r="AH134" i="29"/>
  <c r="AF134" i="29"/>
  <c r="BP133" i="29"/>
  <c r="BC133" i="29"/>
  <c r="AJ133" i="29"/>
  <c r="AH133" i="29"/>
  <c r="AF133" i="29"/>
  <c r="BP132" i="29"/>
  <c r="BC132" i="29"/>
  <c r="AJ132" i="29"/>
  <c r="AH132" i="29"/>
  <c r="AF132" i="29"/>
  <c r="BP131" i="29"/>
  <c r="BC131" i="29"/>
  <c r="AJ131" i="29"/>
  <c r="AH131" i="29"/>
  <c r="AF131" i="29"/>
  <c r="W131" i="29"/>
  <c r="U131" i="29"/>
  <c r="S131" i="29"/>
  <c r="AR131" i="29" s="1"/>
  <c r="BP130" i="29"/>
  <c r="BC130" i="29"/>
  <c r="AJ130" i="29"/>
  <c r="AH130" i="29"/>
  <c r="AF130" i="29"/>
  <c r="BP129" i="29"/>
  <c r="BC129" i="29"/>
  <c r="AJ129" i="29"/>
  <c r="AH129" i="29"/>
  <c r="AF129" i="29"/>
  <c r="BP128" i="29"/>
  <c r="BC128" i="29"/>
  <c r="AJ128" i="29"/>
  <c r="AH128" i="29"/>
  <c r="AF128" i="29"/>
  <c r="BP127" i="29"/>
  <c r="BC127" i="29"/>
  <c r="BQ127" i="29" s="1"/>
  <c r="AJ127" i="29"/>
  <c r="AH127" i="29"/>
  <c r="AK127" i="29" s="1"/>
  <c r="AF127" i="29"/>
  <c r="BP126" i="29"/>
  <c r="BC126" i="29"/>
  <c r="AJ126" i="29"/>
  <c r="AH126" i="29"/>
  <c r="AF126" i="29"/>
  <c r="BP125" i="29"/>
  <c r="BC125" i="29"/>
  <c r="BQ125" i="29" s="1"/>
  <c r="AJ125" i="29"/>
  <c r="AH125" i="29"/>
  <c r="AF125" i="29"/>
  <c r="W125" i="29"/>
  <c r="U125" i="29"/>
  <c r="S125" i="29"/>
  <c r="AR125" i="29" s="1"/>
  <c r="Y131" i="29" l="1"/>
  <c r="AM131" i="29" s="1"/>
  <c r="AK132" i="29"/>
  <c r="AK128" i="29"/>
  <c r="BQ132" i="29"/>
  <c r="AK131" i="29"/>
  <c r="AL131" i="29" s="1"/>
  <c r="AK134" i="29"/>
  <c r="AL130" i="29"/>
  <c r="AK133" i="29"/>
  <c r="BQ136" i="29"/>
  <c r="Y125" i="29"/>
  <c r="AK126" i="29"/>
  <c r="BQ135" i="29"/>
  <c r="AM129" i="29"/>
  <c r="AK125" i="29"/>
  <c r="BQ126" i="29"/>
  <c r="BQ129" i="29"/>
  <c r="BQ134" i="29"/>
  <c r="AM130" i="29"/>
  <c r="BQ128" i="29"/>
  <c r="BQ133" i="29"/>
  <c r="AK129" i="29"/>
  <c r="BQ130" i="29"/>
  <c r="AM128" i="29"/>
  <c r="BQ131" i="29"/>
  <c r="AM127" i="29"/>
  <c r="AK130" i="29"/>
  <c r="AK136" i="29"/>
  <c r="AK135" i="29"/>
  <c r="AU125" i="29"/>
  <c r="X125" i="29"/>
  <c r="Z125" i="29" s="1"/>
  <c r="AA125" i="29" s="1"/>
  <c r="AX125" i="29" s="1"/>
  <c r="AM132" i="29"/>
  <c r="AM133" i="29" s="1"/>
  <c r="AM134" i="29" s="1"/>
  <c r="AM135" i="29" s="1"/>
  <c r="AM136" i="29" s="1"/>
  <c r="AL132" i="29"/>
  <c r="AL133" i="29" s="1"/>
  <c r="AL134" i="29" s="1"/>
  <c r="AL125" i="29"/>
  <c r="AL126" i="29" s="1"/>
  <c r="AM125" i="29"/>
  <c r="AM126" i="29" s="1"/>
  <c r="AL127" i="29"/>
  <c r="AU131" i="29"/>
  <c r="AL128" i="29"/>
  <c r="AL129" i="29"/>
  <c r="X131" i="29"/>
  <c r="Z131" i="29" s="1"/>
  <c r="AA131" i="29" s="1"/>
  <c r="AX131" i="29" s="1"/>
  <c r="AL135" i="29" l="1"/>
  <c r="AL136" i="29" s="1"/>
  <c r="AV131" i="29"/>
  <c r="AW131" i="29" s="1"/>
  <c r="AV125" i="29"/>
  <c r="AW125" i="29" s="1"/>
  <c r="AS125" i="29"/>
  <c r="AT125" i="29" s="1"/>
  <c r="AS131" i="29" l="1"/>
  <c r="AT131" i="29" s="1"/>
  <c r="AY131" i="29" s="1"/>
  <c r="AY125" i="29"/>
  <c r="AG37" i="44" l="1"/>
  <c r="T37" i="44"/>
  <c r="AG36" i="44"/>
  <c r="T36" i="44"/>
  <c r="AG35" i="44"/>
  <c r="T35" i="44"/>
  <c r="AG34" i="44"/>
  <c r="T34" i="44"/>
  <c r="AG33" i="44"/>
  <c r="T33" i="44"/>
  <c r="AG32" i="44"/>
  <c r="T32" i="44"/>
  <c r="AG31" i="44"/>
  <c r="T31" i="44"/>
  <c r="AG30" i="44"/>
  <c r="AH30" i="44" s="1"/>
  <c r="T30" i="44"/>
  <c r="AG29" i="44"/>
  <c r="T29" i="44"/>
  <c r="AG28" i="44"/>
  <c r="T28" i="44"/>
  <c r="AG27" i="44"/>
  <c r="T27" i="44"/>
  <c r="AG26" i="44"/>
  <c r="T26" i="44"/>
  <c r="AG25" i="44"/>
  <c r="T25" i="44"/>
  <c r="AG24" i="44"/>
  <c r="T24" i="44"/>
  <c r="AG23" i="44"/>
  <c r="T23" i="44"/>
  <c r="BP124" i="29"/>
  <c r="BC124" i="29"/>
  <c r="AJ124" i="29"/>
  <c r="AH124" i="29"/>
  <c r="AF124" i="29"/>
  <c r="BP123" i="29"/>
  <c r="BC123" i="29"/>
  <c r="AJ123" i="29"/>
  <c r="AH123" i="29"/>
  <c r="AF123" i="29"/>
  <c r="BP122" i="29"/>
  <c r="BC122" i="29"/>
  <c r="AJ122" i="29"/>
  <c r="AH122" i="29"/>
  <c r="AF122" i="29"/>
  <c r="BP121" i="29"/>
  <c r="BC121" i="29"/>
  <c r="AJ121" i="29"/>
  <c r="AH121" i="29"/>
  <c r="AF121" i="29"/>
  <c r="BP120" i="29"/>
  <c r="BC120" i="29"/>
  <c r="AJ120" i="29"/>
  <c r="AH120" i="29"/>
  <c r="AF120" i="29"/>
  <c r="BP119" i="29"/>
  <c r="BC119" i="29"/>
  <c r="AJ119" i="29"/>
  <c r="AH119" i="29"/>
  <c r="AF119" i="29"/>
  <c r="W119" i="29"/>
  <c r="U119" i="29"/>
  <c r="S119" i="29"/>
  <c r="BP118" i="29"/>
  <c r="BC118" i="29"/>
  <c r="AJ118" i="29"/>
  <c r="AH118" i="29"/>
  <c r="AF118" i="29"/>
  <c r="BP117" i="29"/>
  <c r="BC117" i="29"/>
  <c r="AJ117" i="29"/>
  <c r="AH117" i="29"/>
  <c r="AF117" i="29"/>
  <c r="BP116" i="29"/>
  <c r="BC116" i="29"/>
  <c r="AJ116" i="29"/>
  <c r="AH116" i="29"/>
  <c r="AF116" i="29"/>
  <c r="BP115" i="29"/>
  <c r="BC115" i="29"/>
  <c r="AJ115" i="29"/>
  <c r="AH115" i="29"/>
  <c r="AF115" i="29"/>
  <c r="BP114" i="29"/>
  <c r="BC114" i="29"/>
  <c r="AJ114" i="29"/>
  <c r="AH114" i="29"/>
  <c r="AF114" i="29"/>
  <c r="BP113" i="29"/>
  <c r="BC113" i="29"/>
  <c r="AJ113" i="29"/>
  <c r="AH113" i="29"/>
  <c r="AF113" i="29"/>
  <c r="W113" i="29"/>
  <c r="U113" i="29"/>
  <c r="S113" i="29"/>
  <c r="AR113" i="29" s="1"/>
  <c r="BP112" i="29"/>
  <c r="BC112" i="29"/>
  <c r="AJ112" i="29"/>
  <c r="AH112" i="29"/>
  <c r="AF112" i="29"/>
  <c r="BP111" i="29"/>
  <c r="BC111" i="29"/>
  <c r="AJ111" i="29"/>
  <c r="AH111" i="29"/>
  <c r="AF111" i="29"/>
  <c r="BP110" i="29"/>
  <c r="BC110" i="29"/>
  <c r="AJ110" i="29"/>
  <c r="AH110" i="29"/>
  <c r="AF110" i="29"/>
  <c r="BP109" i="29"/>
  <c r="BC109" i="29"/>
  <c r="AJ109" i="29"/>
  <c r="AH109" i="29"/>
  <c r="AF109" i="29"/>
  <c r="BP108" i="29"/>
  <c r="BC108" i="29"/>
  <c r="AJ108" i="29"/>
  <c r="AH108" i="29"/>
  <c r="AF108" i="29"/>
  <c r="BP107" i="29"/>
  <c r="BC107" i="29"/>
  <c r="AJ107" i="29"/>
  <c r="AH107" i="29"/>
  <c r="AF107" i="29"/>
  <c r="W107" i="29"/>
  <c r="U107" i="29"/>
  <c r="S107" i="29"/>
  <c r="AR107" i="29" s="1"/>
  <c r="BP106" i="29"/>
  <c r="BC106" i="29"/>
  <c r="AJ106" i="29"/>
  <c r="AH106" i="29"/>
  <c r="AF106" i="29"/>
  <c r="BP105" i="29"/>
  <c r="BC105" i="29"/>
  <c r="AJ105" i="29"/>
  <c r="AH105" i="29"/>
  <c r="AF105" i="29"/>
  <c r="BP104" i="29"/>
  <c r="BC104" i="29"/>
  <c r="AJ104" i="29"/>
  <c r="AH104" i="29"/>
  <c r="AF104" i="29"/>
  <c r="BP103" i="29"/>
  <c r="BC103" i="29"/>
  <c r="AJ103" i="29"/>
  <c r="AH103" i="29"/>
  <c r="AF103" i="29"/>
  <c r="BP102" i="29"/>
  <c r="BC102" i="29"/>
  <c r="AJ102" i="29"/>
  <c r="AH102" i="29"/>
  <c r="AF102" i="29"/>
  <c r="BP101" i="29"/>
  <c r="BC101" i="29"/>
  <c r="AJ101" i="29"/>
  <c r="AH101" i="29"/>
  <c r="AF101" i="29"/>
  <c r="W101" i="29"/>
  <c r="U101" i="29"/>
  <c r="S101" i="29"/>
  <c r="AR101" i="29" s="1"/>
  <c r="BP100" i="29"/>
  <c r="BC100" i="29"/>
  <c r="AJ100" i="29"/>
  <c r="AH100" i="29"/>
  <c r="AF100" i="29"/>
  <c r="BP99" i="29"/>
  <c r="BC99" i="29"/>
  <c r="AJ99" i="29"/>
  <c r="AH99" i="29"/>
  <c r="AF99" i="29"/>
  <c r="BP98" i="29"/>
  <c r="BC98" i="29"/>
  <c r="AJ98" i="29"/>
  <c r="AH98" i="29"/>
  <c r="AF98" i="29"/>
  <c r="BP97" i="29"/>
  <c r="BC97" i="29"/>
  <c r="AJ97" i="29"/>
  <c r="AH97" i="29"/>
  <c r="AF97" i="29"/>
  <c r="BP96" i="29"/>
  <c r="BC96" i="29"/>
  <c r="AJ96" i="29"/>
  <c r="AH96" i="29"/>
  <c r="AF96" i="29"/>
  <c r="BP95" i="29"/>
  <c r="BC95" i="29"/>
  <c r="AJ95" i="29"/>
  <c r="AH95" i="29"/>
  <c r="AF95" i="29"/>
  <c r="W95" i="29"/>
  <c r="U95" i="29"/>
  <c r="S95" i="29"/>
  <c r="AR95" i="29" s="1"/>
  <c r="BP94" i="29"/>
  <c r="BC94" i="29"/>
  <c r="AJ94" i="29"/>
  <c r="AH94" i="29"/>
  <c r="AF94" i="29"/>
  <c r="BP93" i="29"/>
  <c r="BC93" i="29"/>
  <c r="AJ93" i="29"/>
  <c r="AH93" i="29"/>
  <c r="AF93" i="29"/>
  <c r="BP92" i="29"/>
  <c r="BC92" i="29"/>
  <c r="AJ92" i="29"/>
  <c r="AH92" i="29"/>
  <c r="AF92" i="29"/>
  <c r="BP91" i="29"/>
  <c r="BC91" i="29"/>
  <c r="AJ91" i="29"/>
  <c r="AH91" i="29"/>
  <c r="AF91" i="29"/>
  <c r="BP90" i="29"/>
  <c r="BC90" i="29"/>
  <c r="AJ90" i="29"/>
  <c r="AH90" i="29"/>
  <c r="AF90" i="29"/>
  <c r="BP89" i="29"/>
  <c r="BC89" i="29"/>
  <c r="AJ89" i="29"/>
  <c r="AH89" i="29"/>
  <c r="AF89" i="29"/>
  <c r="W89" i="29"/>
  <c r="U89" i="29"/>
  <c r="S89" i="29"/>
  <c r="AR89" i="29" s="1"/>
  <c r="BP88" i="29"/>
  <c r="BC88" i="29"/>
  <c r="AJ88" i="29"/>
  <c r="AH88" i="29"/>
  <c r="AF88" i="29"/>
  <c r="BP87" i="29"/>
  <c r="BC87" i="29"/>
  <c r="AJ87" i="29"/>
  <c r="AH87" i="29"/>
  <c r="AF87" i="29"/>
  <c r="AL88" i="29" s="1"/>
  <c r="BP86" i="29"/>
  <c r="BC86" i="29"/>
  <c r="AJ86" i="29"/>
  <c r="AH86" i="29"/>
  <c r="AF86" i="29"/>
  <c r="BP85" i="29"/>
  <c r="BC85" i="29"/>
  <c r="AJ85" i="29"/>
  <c r="AH85" i="29"/>
  <c r="AF85" i="29"/>
  <c r="BP84" i="29"/>
  <c r="BC84" i="29"/>
  <c r="AJ84" i="29"/>
  <c r="AH84" i="29"/>
  <c r="AF84" i="29"/>
  <c r="BP83" i="29"/>
  <c r="BC83" i="29"/>
  <c r="AJ83" i="29"/>
  <c r="AH83" i="29"/>
  <c r="AF83" i="29"/>
  <c r="W83" i="29"/>
  <c r="U83" i="29"/>
  <c r="S83" i="29"/>
  <c r="AR83" i="29" s="1"/>
  <c r="BP82" i="29"/>
  <c r="BC82" i="29"/>
  <c r="AJ82" i="29"/>
  <c r="AH82" i="29"/>
  <c r="AF82" i="29"/>
  <c r="BP81" i="29"/>
  <c r="BC81" i="29"/>
  <c r="AJ81" i="29"/>
  <c r="AH81" i="29"/>
  <c r="AF81" i="29"/>
  <c r="BP80" i="29"/>
  <c r="BC80" i="29"/>
  <c r="AJ80" i="29"/>
  <c r="AH80" i="29"/>
  <c r="AF80" i="29"/>
  <c r="BP79" i="29"/>
  <c r="BC79" i="29"/>
  <c r="AJ79" i="29"/>
  <c r="AH79" i="29"/>
  <c r="AF79" i="29"/>
  <c r="BP78" i="29"/>
  <c r="BC78" i="29"/>
  <c r="AJ78" i="29"/>
  <c r="AH78" i="29"/>
  <c r="AF78" i="29"/>
  <c r="BP77" i="29"/>
  <c r="BC77" i="29"/>
  <c r="AJ77" i="29"/>
  <c r="AH77" i="29"/>
  <c r="AF77" i="29"/>
  <c r="W77" i="29"/>
  <c r="U77" i="29"/>
  <c r="S77" i="29"/>
  <c r="AR77" i="29" s="1"/>
  <c r="BQ80" i="29" l="1"/>
  <c r="AK82" i="29"/>
  <c r="BQ118" i="29"/>
  <c r="BQ119" i="29"/>
  <c r="AH31" i="44"/>
  <c r="AH35" i="44"/>
  <c r="AH24" i="44"/>
  <c r="AH32" i="44"/>
  <c r="AK77" i="29"/>
  <c r="AK80" i="29"/>
  <c r="AM87" i="29"/>
  <c r="BQ110" i="29"/>
  <c r="BQ116" i="29"/>
  <c r="BQ105" i="29"/>
  <c r="Y119" i="29"/>
  <c r="Y83" i="29"/>
  <c r="X83" i="29" s="1"/>
  <c r="Z83" i="29" s="1"/>
  <c r="AA83" i="29" s="1"/>
  <c r="AX83" i="29" s="1"/>
  <c r="BQ91" i="29"/>
  <c r="BQ101" i="29"/>
  <c r="BQ123" i="29"/>
  <c r="AH36" i="44"/>
  <c r="AH29" i="44"/>
  <c r="AH37" i="44"/>
  <c r="BQ79" i="29"/>
  <c r="BQ94" i="29"/>
  <c r="BQ104" i="29"/>
  <c r="AK110" i="29"/>
  <c r="AM112" i="29"/>
  <c r="AH23" i="44"/>
  <c r="AH27" i="44"/>
  <c r="AH34" i="44"/>
  <c r="BQ78" i="29"/>
  <c r="BQ120" i="29"/>
  <c r="AK122" i="29"/>
  <c r="AH28" i="44"/>
  <c r="Y95" i="29"/>
  <c r="X95" i="29" s="1"/>
  <c r="Z95" i="29" s="1"/>
  <c r="AA95" i="29" s="1"/>
  <c r="AX95" i="29" s="1"/>
  <c r="BQ103" i="29"/>
  <c r="AK109" i="29"/>
  <c r="AL86" i="29"/>
  <c r="AM88" i="29"/>
  <c r="AL82" i="29"/>
  <c r="AK85" i="29"/>
  <c r="BQ86" i="29"/>
  <c r="AK115" i="29"/>
  <c r="AL118" i="29"/>
  <c r="AH25" i="44"/>
  <c r="AM85" i="29"/>
  <c r="BQ98" i="29"/>
  <c r="BQ102" i="29"/>
  <c r="Y107" i="29"/>
  <c r="AU107" i="29" s="1"/>
  <c r="Y113" i="29"/>
  <c r="AH26" i="44"/>
  <c r="AH33" i="44"/>
  <c r="BQ83" i="29"/>
  <c r="AK90" i="29"/>
  <c r="AK99" i="29"/>
  <c r="AK116" i="29"/>
  <c r="AK120" i="29"/>
  <c r="AK84" i="29"/>
  <c r="AK92" i="29"/>
  <c r="BQ93" i="29"/>
  <c r="Y101" i="29"/>
  <c r="AU101" i="29" s="1"/>
  <c r="AK102" i="29"/>
  <c r="AL112" i="29"/>
  <c r="BQ112" i="29"/>
  <c r="AK119" i="29"/>
  <c r="BQ77" i="29"/>
  <c r="AL87" i="29"/>
  <c r="BQ88" i="29"/>
  <c r="BQ96" i="29"/>
  <c r="AK111" i="29"/>
  <c r="BQ122" i="29"/>
  <c r="AK95" i="29"/>
  <c r="AL95" i="29" s="1"/>
  <c r="AL100" i="29"/>
  <c r="AK121" i="29"/>
  <c r="BQ84" i="29"/>
  <c r="AK78" i="29"/>
  <c r="BQ87" i="29"/>
  <c r="Y89" i="29"/>
  <c r="AM89" i="29" s="1"/>
  <c r="AM90" i="29" s="1"/>
  <c r="AM91" i="29" s="1"/>
  <c r="AM92" i="29" s="1"/>
  <c r="AM93" i="29" s="1"/>
  <c r="AM94" i="29" s="1"/>
  <c r="AK97" i="29"/>
  <c r="BQ111" i="29"/>
  <c r="AK114" i="29"/>
  <c r="BQ115" i="29"/>
  <c r="AK123" i="29"/>
  <c r="BQ124" i="29"/>
  <c r="AM119" i="29"/>
  <c r="AU119" i="29"/>
  <c r="AL77" i="29"/>
  <c r="AL78" i="29" s="1"/>
  <c r="BQ95" i="29"/>
  <c r="BQ121" i="29"/>
  <c r="AM81" i="29"/>
  <c r="AK81" i="29"/>
  <c r="BQ89" i="29"/>
  <c r="AM100" i="29"/>
  <c r="BQ100" i="29"/>
  <c r="AK101" i="29"/>
  <c r="AL101" i="29" s="1"/>
  <c r="AK105" i="29"/>
  <c r="BQ106" i="29"/>
  <c r="BQ107" i="29"/>
  <c r="AK117" i="29"/>
  <c r="BQ82" i="29"/>
  <c r="BQ81" i="29"/>
  <c r="AK91" i="29"/>
  <c r="BQ92" i="29"/>
  <c r="AK94" i="29"/>
  <c r="AK96" i="29"/>
  <c r="BQ97" i="29"/>
  <c r="AK104" i="29"/>
  <c r="AK108" i="29"/>
  <c r="BQ109" i="29"/>
  <c r="BQ114" i="29"/>
  <c r="BQ117" i="29"/>
  <c r="BQ90" i="29"/>
  <c r="AK100" i="29"/>
  <c r="AM114" i="29"/>
  <c r="AM115" i="29" s="1"/>
  <c r="AM116" i="29" s="1"/>
  <c r="AM118" i="29"/>
  <c r="BQ85" i="29"/>
  <c r="AK93" i="29"/>
  <c r="AK98" i="29"/>
  <c r="BQ99" i="29"/>
  <c r="BQ108" i="29"/>
  <c r="BQ113" i="29"/>
  <c r="AK124" i="29"/>
  <c r="AK86" i="29"/>
  <c r="AK83" i="29"/>
  <c r="AL83" i="29" s="1"/>
  <c r="AK87" i="29"/>
  <c r="AK89" i="29"/>
  <c r="AL89" i="29" s="1"/>
  <c r="AL90" i="29" s="1"/>
  <c r="AL91" i="29" s="1"/>
  <c r="X101" i="29"/>
  <c r="Z101" i="29" s="1"/>
  <c r="AA101" i="29" s="1"/>
  <c r="AX101" i="29" s="1"/>
  <c r="AK106" i="29"/>
  <c r="AK107" i="29"/>
  <c r="AK118" i="29"/>
  <c r="AK79" i="29"/>
  <c r="AL107" i="29"/>
  <c r="AL108" i="29" s="1"/>
  <c r="AL109" i="29" s="1"/>
  <c r="AL110" i="29" s="1"/>
  <c r="X113" i="29"/>
  <c r="Z113" i="29" s="1"/>
  <c r="AA113" i="29" s="1"/>
  <c r="AX113" i="29" s="1"/>
  <c r="AU113" i="29"/>
  <c r="AR119" i="29"/>
  <c r="AL119" i="29"/>
  <c r="AL120" i="29" s="1"/>
  <c r="AL81" i="29"/>
  <c r="AM82" i="29"/>
  <c r="AK88" i="29"/>
  <c r="AK103" i="29"/>
  <c r="AK112" i="29"/>
  <c r="AM121" i="29"/>
  <c r="AM122" i="29" s="1"/>
  <c r="AM123" i="29" s="1"/>
  <c r="AM124" i="29" s="1"/>
  <c r="AU95" i="29"/>
  <c r="AM86" i="29"/>
  <c r="AM95" i="29"/>
  <c r="AM96" i="29" s="1"/>
  <c r="AM97" i="29" s="1"/>
  <c r="AK113" i="29"/>
  <c r="AL113" i="29" s="1"/>
  <c r="AM120" i="29"/>
  <c r="Y77" i="29"/>
  <c r="AL85" i="29"/>
  <c r="AM107" i="29"/>
  <c r="AM108" i="29" s="1"/>
  <c r="AM109" i="29" s="1"/>
  <c r="AM110" i="29" s="1"/>
  <c r="AM111" i="29" s="1"/>
  <c r="X107" i="29"/>
  <c r="Z107" i="29" s="1"/>
  <c r="AA107" i="29" s="1"/>
  <c r="AX107" i="29" s="1"/>
  <c r="AL117" i="29"/>
  <c r="AM117" i="29"/>
  <c r="X119" i="29"/>
  <c r="Z119" i="29" s="1"/>
  <c r="AA119" i="29" s="1"/>
  <c r="AX119" i="29" s="1"/>
  <c r="AM113" i="29"/>
  <c r="AM83" i="29" l="1"/>
  <c r="AM84" i="29" s="1"/>
  <c r="AV83" i="29" s="1"/>
  <c r="AW83" i="29" s="1"/>
  <c r="AU83" i="29"/>
  <c r="AL111" i="29"/>
  <c r="AL102" i="29"/>
  <c r="AL122" i="29"/>
  <c r="AL123" i="29" s="1"/>
  <c r="AL124" i="29" s="1"/>
  <c r="AL121" i="29"/>
  <c r="AM101" i="29"/>
  <c r="AL92" i="29"/>
  <c r="AL93" i="29" s="1"/>
  <c r="AL94" i="29" s="1"/>
  <c r="AU89" i="29"/>
  <c r="X89" i="29"/>
  <c r="Z89" i="29" s="1"/>
  <c r="AA89" i="29" s="1"/>
  <c r="AX89" i="29" s="1"/>
  <c r="AV119" i="29"/>
  <c r="AW119" i="29" s="1"/>
  <c r="AM98" i="29"/>
  <c r="AM99" i="29"/>
  <c r="AL96" i="29"/>
  <c r="AL97" i="29" s="1"/>
  <c r="AL98" i="29" s="1"/>
  <c r="AL99" i="29" s="1"/>
  <c r="AS95" i="29" s="1"/>
  <c r="AT95" i="29" s="1"/>
  <c r="AV113" i="29"/>
  <c r="AW113" i="29" s="1"/>
  <c r="AL115" i="29"/>
  <c r="AL116" i="29" s="1"/>
  <c r="AL84" i="29"/>
  <c r="AS83" i="29" s="1"/>
  <c r="AT83" i="29" s="1"/>
  <c r="AV89" i="29"/>
  <c r="AW89" i="29" s="1"/>
  <c r="AM102" i="29"/>
  <c r="AM103" i="29" s="1"/>
  <c r="AM104" i="29" s="1"/>
  <c r="AM105" i="29" s="1"/>
  <c r="AM106" i="29" s="1"/>
  <c r="AS107" i="29"/>
  <c r="AT107" i="29" s="1"/>
  <c r="AL79" i="29"/>
  <c r="AL80" i="29" s="1"/>
  <c r="AU77" i="29"/>
  <c r="X77" i="29"/>
  <c r="Z77" i="29" s="1"/>
  <c r="AA77" i="29" s="1"/>
  <c r="AX77" i="29" s="1"/>
  <c r="AL114" i="29"/>
  <c r="AS113" i="29" s="1"/>
  <c r="AT113" i="29" s="1"/>
  <c r="AL103" i="29"/>
  <c r="AV107" i="29"/>
  <c r="AW107" i="29" s="1"/>
  <c r="AM77" i="29"/>
  <c r="AY83" i="29" l="1"/>
  <c r="AS119" i="29"/>
  <c r="AT119" i="29" s="1"/>
  <c r="AY119" i="29" s="1"/>
  <c r="AS89" i="29"/>
  <c r="AT89" i="29" s="1"/>
  <c r="AY89" i="29" s="1"/>
  <c r="AY113" i="29"/>
  <c r="AV95" i="29"/>
  <c r="AW95" i="29" s="1"/>
  <c r="AY95" i="29" s="1"/>
  <c r="AY107" i="29"/>
  <c r="AL104" i="29"/>
  <c r="AL105" i="29" s="1"/>
  <c r="AL106" i="29" s="1"/>
  <c r="AV101" i="29"/>
  <c r="AW101" i="29" s="1"/>
  <c r="AM78" i="29"/>
  <c r="AM79" i="29" s="1"/>
  <c r="AM80" i="29" s="1"/>
  <c r="AS77" i="29"/>
  <c r="AT77" i="29" s="1"/>
  <c r="AV77" i="29" l="1"/>
  <c r="AW77" i="29" s="1"/>
  <c r="AY77" i="29" s="1"/>
  <c r="AS101" i="29"/>
  <c r="AT101" i="29" s="1"/>
  <c r="AY101" i="29" s="1"/>
  <c r="BP76" i="29" l="1"/>
  <c r="BC76" i="29"/>
  <c r="AJ76" i="29"/>
  <c r="AH76" i="29"/>
  <c r="AF76" i="29"/>
  <c r="BP75" i="29"/>
  <c r="BC75" i="29"/>
  <c r="AJ75" i="29"/>
  <c r="AH75" i="29"/>
  <c r="AF75" i="29"/>
  <c r="BP74" i="29"/>
  <c r="BC74" i="29"/>
  <c r="AJ74" i="29"/>
  <c r="AH74" i="29"/>
  <c r="AK74" i="29" s="1"/>
  <c r="AF74" i="29"/>
  <c r="BP73" i="29"/>
  <c r="BC73" i="29"/>
  <c r="AJ73" i="29"/>
  <c r="AH73" i="29"/>
  <c r="AF73" i="29"/>
  <c r="BP72" i="29"/>
  <c r="BC72" i="29"/>
  <c r="AJ72" i="29"/>
  <c r="AH72" i="29"/>
  <c r="AF72" i="29"/>
  <c r="BP71" i="29"/>
  <c r="BC71" i="29"/>
  <c r="AJ71" i="29"/>
  <c r="AH71" i="29"/>
  <c r="AF71" i="29"/>
  <c r="W71" i="29"/>
  <c r="U71" i="29"/>
  <c r="S71" i="29"/>
  <c r="AR71" i="29" s="1"/>
  <c r="BP70" i="29"/>
  <c r="BC70" i="29"/>
  <c r="AJ70" i="29"/>
  <c r="AH70" i="29"/>
  <c r="AF70" i="29"/>
  <c r="BP69" i="29"/>
  <c r="BC69" i="29"/>
  <c r="AJ69" i="29"/>
  <c r="AH69" i="29"/>
  <c r="AF69" i="29"/>
  <c r="BP68" i="29"/>
  <c r="BC68" i="29"/>
  <c r="AJ68" i="29"/>
  <c r="AH68" i="29"/>
  <c r="AF68" i="29"/>
  <c r="AM69" i="29" s="1"/>
  <c r="BP67" i="29"/>
  <c r="BC67" i="29"/>
  <c r="AJ67" i="29"/>
  <c r="AH67" i="29"/>
  <c r="AF67" i="29"/>
  <c r="BP66" i="29"/>
  <c r="BC66" i="29"/>
  <c r="AJ66" i="29"/>
  <c r="AH66" i="29"/>
  <c r="AF66" i="29"/>
  <c r="BP65" i="29"/>
  <c r="BC65" i="29"/>
  <c r="AJ65" i="29"/>
  <c r="AH65" i="29"/>
  <c r="AF65" i="29"/>
  <c r="W65" i="29"/>
  <c r="U65" i="29"/>
  <c r="S65" i="29"/>
  <c r="AR65" i="29" s="1"/>
  <c r="BP64" i="29"/>
  <c r="BC64" i="29"/>
  <c r="AJ64" i="29"/>
  <c r="AH64" i="29"/>
  <c r="AF64" i="29"/>
  <c r="BP63" i="29"/>
  <c r="BC63" i="29"/>
  <c r="AJ63" i="29"/>
  <c r="AH63" i="29"/>
  <c r="AF63" i="29"/>
  <c r="BP62" i="29"/>
  <c r="BC62" i="29"/>
  <c r="AJ62" i="29"/>
  <c r="AH62" i="29"/>
  <c r="AF62" i="29"/>
  <c r="BP61" i="29"/>
  <c r="BC61" i="29"/>
  <c r="AJ61" i="29"/>
  <c r="AH61" i="29"/>
  <c r="AF61" i="29"/>
  <c r="BP60" i="29"/>
  <c r="BC60" i="29"/>
  <c r="AJ60" i="29"/>
  <c r="AH60" i="29"/>
  <c r="AF60" i="29"/>
  <c r="BP59" i="29"/>
  <c r="BC59" i="29"/>
  <c r="AJ59" i="29"/>
  <c r="AH59" i="29"/>
  <c r="AF59" i="29"/>
  <c r="W59" i="29"/>
  <c r="U59" i="29"/>
  <c r="S59" i="29"/>
  <c r="AR59" i="29" s="1"/>
  <c r="AK73" i="29" l="1"/>
  <c r="Y71" i="29"/>
  <c r="AK72" i="29"/>
  <c r="BQ62" i="29"/>
  <c r="BQ64" i="29"/>
  <c r="BQ65" i="29"/>
  <c r="BQ60" i="29"/>
  <c r="AM68" i="29"/>
  <c r="BQ66" i="29"/>
  <c r="AM64" i="29"/>
  <c r="AK67" i="29"/>
  <c r="AK71" i="29"/>
  <c r="BQ72" i="29"/>
  <c r="BQ61" i="29"/>
  <c r="AL62" i="29"/>
  <c r="BQ63" i="29"/>
  <c r="AK75" i="29"/>
  <c r="BQ75" i="29"/>
  <c r="AK59" i="29"/>
  <c r="AL59" i="29" s="1"/>
  <c r="AM70" i="29"/>
  <c r="BQ67" i="29"/>
  <c r="BQ70" i="29"/>
  <c r="AK76" i="29"/>
  <c r="BQ59" i="29"/>
  <c r="AK68" i="29"/>
  <c r="AL68" i="29"/>
  <c r="BQ69" i="29"/>
  <c r="BQ73" i="29"/>
  <c r="BQ71" i="29"/>
  <c r="BQ74" i="29"/>
  <c r="AK62" i="29"/>
  <c r="Y65" i="29"/>
  <c r="AU65" i="29" s="1"/>
  <c r="AK66" i="29"/>
  <c r="BQ68" i="29"/>
  <c r="AK70" i="29"/>
  <c r="AM76" i="29"/>
  <c r="AL69" i="29"/>
  <c r="AL70" i="29"/>
  <c r="AL71" i="29"/>
  <c r="BQ76" i="29"/>
  <c r="Y59" i="29"/>
  <c r="AK60" i="29"/>
  <c r="AK63" i="29"/>
  <c r="AK61" i="29"/>
  <c r="AK64" i="29"/>
  <c r="AK65" i="29"/>
  <c r="AL65" i="29" s="1"/>
  <c r="AK69" i="29"/>
  <c r="X59" i="29"/>
  <c r="Z59" i="29" s="1"/>
  <c r="AA59" i="29" s="1"/>
  <c r="AX59" i="29" s="1"/>
  <c r="AU59" i="29"/>
  <c r="AL60" i="29"/>
  <c r="AM71" i="29"/>
  <c r="AM72" i="29" s="1"/>
  <c r="AM73" i="29" s="1"/>
  <c r="AM74" i="29" s="1"/>
  <c r="AM75" i="29" s="1"/>
  <c r="AU71" i="29"/>
  <c r="X71" i="29"/>
  <c r="Z71" i="29" s="1"/>
  <c r="AA71" i="29" s="1"/>
  <c r="AX71" i="29" s="1"/>
  <c r="AL72" i="29"/>
  <c r="AL73" i="29" s="1"/>
  <c r="AM62" i="29"/>
  <c r="AL63" i="29"/>
  <c r="AM63" i="29"/>
  <c r="AL64" i="29"/>
  <c r="AL76" i="29"/>
  <c r="AM59" i="29"/>
  <c r="X65" i="29" l="1"/>
  <c r="Z65" i="29" s="1"/>
  <c r="AA65" i="29" s="1"/>
  <c r="AX65" i="29" s="1"/>
  <c r="AM65" i="29"/>
  <c r="AM66" i="29" s="1"/>
  <c r="AM67" i="29" s="1"/>
  <c r="AV65" i="29" s="1"/>
  <c r="AW65" i="29" s="1"/>
  <c r="AL61" i="29"/>
  <c r="AS59" i="29" s="1"/>
  <c r="AT59" i="29" s="1"/>
  <c r="AV71" i="29"/>
  <c r="AW71" i="29" s="1"/>
  <c r="AM60" i="29"/>
  <c r="AM61" i="29" s="1"/>
  <c r="AV59" i="29" s="1"/>
  <c r="AW59" i="29" s="1"/>
  <c r="AL74" i="29"/>
  <c r="AL75" i="29" s="1"/>
  <c r="AL66" i="29"/>
  <c r="AL67" i="29" s="1"/>
  <c r="AY59" i="29" l="1"/>
  <c r="AS71" i="29"/>
  <c r="AT71" i="29" s="1"/>
  <c r="AY71" i="29" s="1"/>
  <c r="AS65" i="29"/>
  <c r="AT65" i="29" s="1"/>
  <c r="AY65" i="29" s="1"/>
  <c r="AG22" i="44" l="1"/>
  <c r="T22" i="44"/>
  <c r="AG21" i="44"/>
  <c r="T21" i="44"/>
  <c r="AG20" i="44"/>
  <c r="T20" i="44"/>
  <c r="AG19" i="44"/>
  <c r="AH19" i="44" s="1"/>
  <c r="T19" i="44"/>
  <c r="AG18" i="44"/>
  <c r="T18" i="44"/>
  <c r="AG17" i="44"/>
  <c r="T17" i="44"/>
  <c r="AG16" i="44"/>
  <c r="T16" i="44"/>
  <c r="AG15" i="44"/>
  <c r="T15" i="44"/>
  <c r="AG14" i="44"/>
  <c r="T14" i="44"/>
  <c r="AG13" i="44"/>
  <c r="T13" i="44"/>
  <c r="AG12" i="44"/>
  <c r="T12" i="44"/>
  <c r="AG11" i="44"/>
  <c r="AH11" i="44" s="1"/>
  <c r="T11" i="44"/>
  <c r="AG10" i="44"/>
  <c r="AH10" i="44" s="1"/>
  <c r="T10" i="44"/>
  <c r="AG9" i="44"/>
  <c r="T9" i="44"/>
  <c r="AG8" i="44"/>
  <c r="T8" i="44"/>
  <c r="BP58" i="29"/>
  <c r="BC58" i="29"/>
  <c r="AJ58" i="29"/>
  <c r="AH58" i="29"/>
  <c r="AF58" i="29"/>
  <c r="BP57" i="29"/>
  <c r="BC57" i="29"/>
  <c r="AJ57" i="29"/>
  <c r="AH57" i="29"/>
  <c r="AF57" i="29"/>
  <c r="BP56" i="29"/>
  <c r="BC56" i="29"/>
  <c r="AJ56" i="29"/>
  <c r="AH56" i="29"/>
  <c r="AF56" i="29"/>
  <c r="BP55" i="29"/>
  <c r="BC55" i="29"/>
  <c r="AJ55" i="29"/>
  <c r="AH55" i="29"/>
  <c r="AK55" i="29" s="1"/>
  <c r="AF55" i="29"/>
  <c r="BP54" i="29"/>
  <c r="BC54" i="29"/>
  <c r="AJ54" i="29"/>
  <c r="AH54" i="29"/>
  <c r="AF54" i="29"/>
  <c r="BP53" i="29"/>
  <c r="BC53" i="29"/>
  <c r="AJ53" i="29"/>
  <c r="AH53" i="29"/>
  <c r="AF53" i="29"/>
  <c r="W53" i="29"/>
  <c r="U53" i="29"/>
  <c r="S53" i="29"/>
  <c r="AR53" i="29" s="1"/>
  <c r="BP52" i="29"/>
  <c r="BC52" i="29"/>
  <c r="AJ52" i="29"/>
  <c r="AH52" i="29"/>
  <c r="AF52" i="29"/>
  <c r="BP51" i="29"/>
  <c r="BC51" i="29"/>
  <c r="AJ51" i="29"/>
  <c r="AH51" i="29"/>
  <c r="AF51" i="29"/>
  <c r="BP50" i="29"/>
  <c r="BC50" i="29"/>
  <c r="AJ50" i="29"/>
  <c r="AH50" i="29"/>
  <c r="AF50" i="29"/>
  <c r="BP49" i="29"/>
  <c r="BC49" i="29"/>
  <c r="AJ49" i="29"/>
  <c r="AH49" i="29"/>
  <c r="AF49" i="29"/>
  <c r="BP48" i="29"/>
  <c r="BC48" i="29"/>
  <c r="AJ48" i="29"/>
  <c r="AH48" i="29"/>
  <c r="AF48" i="29"/>
  <c r="BP47" i="29"/>
  <c r="BC47" i="29"/>
  <c r="AJ47" i="29"/>
  <c r="AH47" i="29"/>
  <c r="AF47" i="29"/>
  <c r="W47" i="29"/>
  <c r="U47" i="29"/>
  <c r="S47" i="29"/>
  <c r="AR47" i="29" s="1"/>
  <c r="BP46" i="29"/>
  <c r="BC46" i="29"/>
  <c r="AJ46" i="29"/>
  <c r="AH46" i="29"/>
  <c r="AF46" i="29"/>
  <c r="BP45" i="29"/>
  <c r="BC45" i="29"/>
  <c r="AJ45" i="29"/>
  <c r="AH45" i="29"/>
  <c r="AF45" i="29"/>
  <c r="BP44" i="29"/>
  <c r="BC44" i="29"/>
  <c r="AJ44" i="29"/>
  <c r="AH44" i="29"/>
  <c r="AF44" i="29"/>
  <c r="BP43" i="29"/>
  <c r="BC43" i="29"/>
  <c r="AJ43" i="29"/>
  <c r="AH43" i="29"/>
  <c r="AF43" i="29"/>
  <c r="BP42" i="29"/>
  <c r="BC42" i="29"/>
  <c r="AJ42" i="29"/>
  <c r="AH42" i="29"/>
  <c r="AF42" i="29"/>
  <c r="BP41" i="29"/>
  <c r="BC41" i="29"/>
  <c r="AJ41" i="29"/>
  <c r="AH41" i="29"/>
  <c r="AF41" i="29"/>
  <c r="W41" i="29"/>
  <c r="U41" i="29"/>
  <c r="S41" i="29"/>
  <c r="AR41" i="29" s="1"/>
  <c r="BP40" i="29"/>
  <c r="BC40" i="29"/>
  <c r="AJ40" i="29"/>
  <c r="AH40" i="29"/>
  <c r="AF40" i="29"/>
  <c r="BP39" i="29"/>
  <c r="BC39" i="29"/>
  <c r="AJ39" i="29"/>
  <c r="AH39" i="29"/>
  <c r="AF39" i="29"/>
  <c r="BP38" i="29"/>
  <c r="BC38" i="29"/>
  <c r="AJ38" i="29"/>
  <c r="AH38" i="29"/>
  <c r="AF38" i="29"/>
  <c r="BP37" i="29"/>
  <c r="BC37" i="29"/>
  <c r="AJ37" i="29"/>
  <c r="AH37" i="29"/>
  <c r="AF37" i="29"/>
  <c r="AL38" i="29" s="1"/>
  <c r="BP36" i="29"/>
  <c r="BC36" i="29"/>
  <c r="AJ36" i="29"/>
  <c r="AH36" i="29"/>
  <c r="AF36" i="29"/>
  <c r="BP35" i="29"/>
  <c r="BC35" i="29"/>
  <c r="AJ35" i="29"/>
  <c r="AH35" i="29"/>
  <c r="AF35" i="29"/>
  <c r="W35" i="29"/>
  <c r="U35" i="29"/>
  <c r="S35" i="29"/>
  <c r="AR35" i="29" s="1"/>
  <c r="BP34" i="29"/>
  <c r="BC34" i="29"/>
  <c r="AJ34" i="29"/>
  <c r="AH34" i="29"/>
  <c r="AF34" i="29"/>
  <c r="BP33" i="29"/>
  <c r="BC33" i="29"/>
  <c r="AJ33" i="29"/>
  <c r="AH33" i="29"/>
  <c r="AF33" i="29"/>
  <c r="BP32" i="29"/>
  <c r="BC32" i="29"/>
  <c r="AJ32" i="29"/>
  <c r="AH32" i="29"/>
  <c r="AF32" i="29"/>
  <c r="BP31" i="29"/>
  <c r="BC31" i="29"/>
  <c r="AJ31" i="29"/>
  <c r="AH31" i="29"/>
  <c r="AK31" i="29" s="1"/>
  <c r="AF31" i="29"/>
  <c r="BP30" i="29"/>
  <c r="BC30" i="29"/>
  <c r="AJ30" i="29"/>
  <c r="AH30" i="29"/>
  <c r="AF30" i="29"/>
  <c r="BP29" i="29"/>
  <c r="BC29" i="29"/>
  <c r="AJ29" i="29"/>
  <c r="AH29" i="29"/>
  <c r="AF29" i="29"/>
  <c r="W29" i="29"/>
  <c r="U29" i="29"/>
  <c r="S29" i="29"/>
  <c r="AR29" i="29" s="1"/>
  <c r="BQ30" i="29" l="1"/>
  <c r="AK32" i="29"/>
  <c r="BQ39" i="29"/>
  <c r="BQ40" i="29"/>
  <c r="AK42" i="29"/>
  <c r="BQ49" i="29"/>
  <c r="AH14" i="44"/>
  <c r="AH18" i="44"/>
  <c r="BQ47" i="29"/>
  <c r="BQ38" i="29"/>
  <c r="AK41" i="29"/>
  <c r="AK50" i="29"/>
  <c r="BQ54" i="29"/>
  <c r="AK56" i="29"/>
  <c r="AM52" i="29"/>
  <c r="AK34" i="29"/>
  <c r="AK35" i="29"/>
  <c r="AL35" i="29" s="1"/>
  <c r="BQ36" i="29"/>
  <c r="Y53" i="29"/>
  <c r="AH9" i="44"/>
  <c r="AH12" i="44"/>
  <c r="AH16" i="44"/>
  <c r="AH13" i="44"/>
  <c r="AH17" i="44"/>
  <c r="AH20" i="44"/>
  <c r="BQ34" i="29"/>
  <c r="BQ44" i="29"/>
  <c r="Y29" i="29"/>
  <c r="AK30" i="29"/>
  <c r="AK39" i="29"/>
  <c r="AH21" i="44"/>
  <c r="BQ43" i="29"/>
  <c r="AK51" i="29"/>
  <c r="AH8" i="44"/>
  <c r="AH15" i="44"/>
  <c r="AH22" i="44"/>
  <c r="BQ35" i="29"/>
  <c r="AK40" i="29"/>
  <c r="BQ42" i="29"/>
  <c r="BQ45" i="29"/>
  <c r="BQ52" i="29"/>
  <c r="BQ53" i="29"/>
  <c r="AK33" i="29"/>
  <c r="BQ55" i="29"/>
  <c r="BQ58" i="29"/>
  <c r="AK46" i="29"/>
  <c r="AK47" i="29"/>
  <c r="AK29" i="29"/>
  <c r="AL29" i="29" s="1"/>
  <c r="AL30" i="29" s="1"/>
  <c r="AL31" i="29" s="1"/>
  <c r="AL32" i="29" s="1"/>
  <c r="Y35" i="29"/>
  <c r="AU35" i="29" s="1"/>
  <c r="AK36" i="29"/>
  <c r="AK52" i="29"/>
  <c r="AK38" i="29"/>
  <c r="AK45" i="29"/>
  <c r="AK53" i="29"/>
  <c r="AL53" i="29" s="1"/>
  <c r="X53" i="29"/>
  <c r="Z53" i="29" s="1"/>
  <c r="AA53" i="29" s="1"/>
  <c r="AX53" i="29" s="1"/>
  <c r="AM53" i="29"/>
  <c r="AM54" i="29" s="1"/>
  <c r="AM55" i="29" s="1"/>
  <c r="BQ32" i="29"/>
  <c r="AK37" i="29"/>
  <c r="AM46" i="29"/>
  <c r="BQ48" i="29"/>
  <c r="AK57" i="29"/>
  <c r="AM40" i="29"/>
  <c r="BQ37" i="29"/>
  <c r="AL57" i="29"/>
  <c r="AM57" i="29"/>
  <c r="BQ31" i="29"/>
  <c r="AK44" i="29"/>
  <c r="BQ46" i="29"/>
  <c r="AK49" i="29"/>
  <c r="BQ51" i="29"/>
  <c r="AM56" i="29"/>
  <c r="BQ57" i="29"/>
  <c r="AL47" i="29"/>
  <c r="AL48" i="29" s="1"/>
  <c r="BQ33" i="29"/>
  <c r="Y47" i="29"/>
  <c r="AU47" i="29" s="1"/>
  <c r="BQ50" i="29"/>
  <c r="AM58" i="29"/>
  <c r="BQ29" i="29"/>
  <c r="AM38" i="29"/>
  <c r="Y41" i="29"/>
  <c r="AM41" i="29" s="1"/>
  <c r="AM42" i="29" s="1"/>
  <c r="BQ41" i="29"/>
  <c r="AK43" i="29"/>
  <c r="AK48" i="29"/>
  <c r="AL52" i="29"/>
  <c r="AK54" i="29"/>
  <c r="BQ56" i="29"/>
  <c r="AK58" i="29"/>
  <c r="AM29" i="29"/>
  <c r="AM30" i="29" s="1"/>
  <c r="AM31" i="29" s="1"/>
  <c r="AM32" i="29" s="1"/>
  <c r="AM33" i="29" s="1"/>
  <c r="AM34" i="29" s="1"/>
  <c r="X29" i="29"/>
  <c r="Z29" i="29" s="1"/>
  <c r="AA29" i="29" s="1"/>
  <c r="AX29" i="29" s="1"/>
  <c r="AU29" i="29"/>
  <c r="AL46" i="29"/>
  <c r="AL56" i="29"/>
  <c r="AM47" i="29"/>
  <c r="AL39" i="29"/>
  <c r="AU53" i="29"/>
  <c r="AL58" i="29"/>
  <c r="AL40" i="29"/>
  <c r="AM39" i="29"/>
  <c r="AL41" i="29"/>
  <c r="X47" i="29" l="1"/>
  <c r="Z47" i="29" s="1"/>
  <c r="AA47" i="29" s="1"/>
  <c r="AX47" i="29" s="1"/>
  <c r="AL36" i="29"/>
  <c r="AL37" i="29" s="1"/>
  <c r="AS35" i="29" s="1"/>
  <c r="AT35" i="29" s="1"/>
  <c r="AV53" i="29"/>
  <c r="AW53" i="29" s="1"/>
  <c r="AM35" i="29"/>
  <c r="AM36" i="29" s="1"/>
  <c r="AM37" i="29" s="1"/>
  <c r="X35" i="29"/>
  <c r="Z35" i="29" s="1"/>
  <c r="AA35" i="29" s="1"/>
  <c r="AX35" i="29" s="1"/>
  <c r="AL50" i="29"/>
  <c r="AL51" i="29" s="1"/>
  <c r="AL49" i="29"/>
  <c r="AU41" i="29"/>
  <c r="X41" i="29"/>
  <c r="Z41" i="29" s="1"/>
  <c r="AA41" i="29" s="1"/>
  <c r="AX41" i="29" s="1"/>
  <c r="AL33" i="29"/>
  <c r="AL34" i="29" s="1"/>
  <c r="AS29" i="29" s="1"/>
  <c r="AT29" i="29" s="1"/>
  <c r="AM44" i="29"/>
  <c r="AM45" i="29" s="1"/>
  <c r="AM43" i="29"/>
  <c r="AL42" i="29"/>
  <c r="AL43" i="29" s="1"/>
  <c r="AL44" i="29" s="1"/>
  <c r="AL45" i="29" s="1"/>
  <c r="AM48" i="29"/>
  <c r="AM49" i="29" s="1"/>
  <c r="AM50" i="29" s="1"/>
  <c r="AM51" i="29" s="1"/>
  <c r="AL54" i="29"/>
  <c r="AL55" i="29" s="1"/>
  <c r="AS53" i="29" s="1"/>
  <c r="AT53" i="29" s="1"/>
  <c r="AY53" i="29" s="1"/>
  <c r="AV29" i="29"/>
  <c r="AW29" i="29" s="1"/>
  <c r="AV35" i="29"/>
  <c r="AW35" i="29" s="1"/>
  <c r="AY35" i="29" l="1"/>
  <c r="AS41" i="29"/>
  <c r="AT41" i="29" s="1"/>
  <c r="AS47" i="29"/>
  <c r="AT47" i="29" s="1"/>
  <c r="AY29" i="29"/>
  <c r="AV41" i="29"/>
  <c r="AW41" i="29" s="1"/>
  <c r="AV47" i="29"/>
  <c r="AW47" i="29" s="1"/>
  <c r="AY47" i="29" s="1"/>
  <c r="AY41" i="29" l="1"/>
  <c r="BP28" i="29"/>
  <c r="BP27" i="29"/>
  <c r="BP26" i="29"/>
  <c r="BP25" i="29"/>
  <c r="BP24" i="29"/>
  <c r="BP23" i="29"/>
  <c r="BP22" i="29"/>
  <c r="BP21" i="29"/>
  <c r="BP20" i="29"/>
  <c r="BP19" i="29"/>
  <c r="BP18" i="29"/>
  <c r="BP17" i="29"/>
  <c r="BC28" i="29"/>
  <c r="BC27" i="29"/>
  <c r="BC26" i="29"/>
  <c r="BC25" i="29"/>
  <c r="BC24" i="29"/>
  <c r="BC23" i="29"/>
  <c r="BC22" i="29"/>
  <c r="BC21" i="29"/>
  <c r="BC20" i="29"/>
  <c r="BC19" i="29"/>
  <c r="BC18" i="29"/>
  <c r="BC17" i="29"/>
  <c r="BC16" i="29"/>
  <c r="BQ16" i="29" s="1"/>
  <c r="BC15" i="29"/>
  <c r="BQ15" i="29" s="1"/>
  <c r="BC14" i="29"/>
  <c r="BQ14" i="29" s="1"/>
  <c r="BC13" i="29"/>
  <c r="BQ13" i="29" s="1"/>
  <c r="BQ17" i="29" l="1"/>
  <c r="BQ18" i="29"/>
  <c r="BQ19" i="29"/>
  <c r="BQ20" i="29"/>
  <c r="BQ21" i="29"/>
  <c r="BQ22" i="29"/>
  <c r="BQ23" i="29"/>
  <c r="BQ24" i="29"/>
  <c r="BQ25" i="29"/>
  <c r="BQ26" i="29"/>
  <c r="BQ27" i="29"/>
  <c r="BQ28" i="29"/>
  <c r="P25" i="32" l="1"/>
  <c r="P26" i="32" s="1"/>
  <c r="AH11" i="29" l="1"/>
  <c r="AJ11" i="29"/>
  <c r="AF11" i="29"/>
  <c r="AK11" i="29" l="1"/>
  <c r="S25" i="32" l="1"/>
  <c r="S26" i="32" s="1"/>
  <c r="R25" i="32"/>
  <c r="R26" i="32" s="1"/>
  <c r="Q25" i="32"/>
  <c r="Q26" i="32" s="1"/>
  <c r="AF18" i="29" l="1"/>
  <c r="AF19" i="29"/>
  <c r="AH12" i="29" l="1"/>
  <c r="AH13" i="29"/>
  <c r="AH14" i="29"/>
  <c r="AH15" i="29"/>
  <c r="AH16" i="29"/>
  <c r="AH17" i="29"/>
  <c r="AH18" i="29"/>
  <c r="AH19" i="29"/>
  <c r="AH20" i="29"/>
  <c r="AH21" i="29"/>
  <c r="AH22" i="29"/>
  <c r="AH23" i="29"/>
  <c r="AH24" i="29"/>
  <c r="AH25" i="29"/>
  <c r="AH26" i="29"/>
  <c r="AH27" i="29"/>
  <c r="AH28" i="29"/>
  <c r="AF12" i="29" l="1"/>
  <c r="W17" i="29" l="1"/>
  <c r="W23" i="29"/>
  <c r="W11" i="29"/>
  <c r="U17" i="29"/>
  <c r="U23" i="29"/>
  <c r="U11" i="29"/>
  <c r="S17" i="29"/>
  <c r="S23" i="29"/>
  <c r="S11" i="29"/>
  <c r="AL11" i="29" s="1"/>
  <c r="AJ12" i="29"/>
  <c r="AJ13" i="29"/>
  <c r="AJ14" i="29"/>
  <c r="AK14" i="29" s="1"/>
  <c r="AJ15" i="29"/>
  <c r="AK15" i="29" s="1"/>
  <c r="AJ16" i="29"/>
  <c r="AK16" i="29" s="1"/>
  <c r="AJ17" i="29"/>
  <c r="AJ18" i="29"/>
  <c r="AK18" i="29" s="1"/>
  <c r="AJ19" i="29"/>
  <c r="AJ20" i="29"/>
  <c r="AK20" i="29" s="1"/>
  <c r="AJ21" i="29"/>
  <c r="AK21" i="29" s="1"/>
  <c r="AJ22" i="29"/>
  <c r="AK22" i="29" s="1"/>
  <c r="AJ23" i="29"/>
  <c r="AJ24" i="29"/>
  <c r="AK24" i="29" s="1"/>
  <c r="AJ25" i="29"/>
  <c r="AK25" i="29" s="1"/>
  <c r="AJ26" i="29"/>
  <c r="AK26" i="29" s="1"/>
  <c r="AJ27" i="29"/>
  <c r="AK27" i="29" s="1"/>
  <c r="AJ28" i="29"/>
  <c r="AK28" i="29" s="1"/>
  <c r="AF13" i="29"/>
  <c r="AF14" i="29"/>
  <c r="AF15" i="29"/>
  <c r="AF16" i="29"/>
  <c r="AF17" i="29"/>
  <c r="AF20" i="29"/>
  <c r="AF21" i="29"/>
  <c r="AF22" i="29"/>
  <c r="AF23" i="29"/>
  <c r="AF24" i="29"/>
  <c r="AF25" i="29"/>
  <c r="AF26" i="29"/>
  <c r="AF27" i="29"/>
  <c r="AF28" i="29"/>
  <c r="AM28" i="29" l="1"/>
  <c r="AM22" i="29"/>
  <c r="Y23" i="29"/>
  <c r="Y11" i="29"/>
  <c r="AM11" i="29" s="1"/>
  <c r="AL22" i="29"/>
  <c r="Y17" i="29"/>
  <c r="AK23" i="29"/>
  <c r="AL23" i="29" s="1"/>
  <c r="AK12" i="29"/>
  <c r="AL12" i="29" s="1"/>
  <c r="AL28" i="29"/>
  <c r="AK17" i="29"/>
  <c r="AL17" i="29" s="1"/>
  <c r="AK19" i="29"/>
  <c r="AK13" i="29"/>
  <c r="X11" i="29" l="1"/>
  <c r="Z11" i="29" s="1"/>
  <c r="AM12" i="29"/>
  <c r="AM13" i="29" s="1"/>
  <c r="AM14" i="29" s="1"/>
  <c r="AM15" i="29" s="1"/>
  <c r="AM16" i="29" s="1"/>
  <c r="X23" i="29"/>
  <c r="AM23" i="29"/>
  <c r="AM24" i="29" s="1"/>
  <c r="AM25" i="29" s="1"/>
  <c r="AM26" i="29" s="1"/>
  <c r="AM27" i="29" s="1"/>
  <c r="X17" i="29"/>
  <c r="AM17" i="29"/>
  <c r="AM18" i="29" s="1"/>
  <c r="AM19" i="29" s="1"/>
  <c r="AM20" i="29" s="1"/>
  <c r="AM21" i="29" s="1"/>
  <c r="AL18" i="29"/>
  <c r="AL24" i="29"/>
  <c r="AL25" i="29" l="1"/>
  <c r="AL26" i="29" s="1"/>
  <c r="AL27" i="29" s="1"/>
  <c r="AL19" i="29"/>
  <c r="AL20" i="29" l="1"/>
  <c r="AL21" i="29" s="1"/>
  <c r="AS23" i="29"/>
  <c r="AT23" i="29" s="1"/>
  <c r="AR23" i="29"/>
  <c r="AS17" i="29" l="1"/>
  <c r="AT17" i="29" s="1"/>
  <c r="AV23" i="29"/>
  <c r="AW23" i="29" s="1"/>
  <c r="AY23" i="29" s="1"/>
  <c r="AR17" i="29"/>
  <c r="Z17" i="29"/>
  <c r="AU17" i="29"/>
  <c r="AA17" i="29" l="1"/>
  <c r="AX17" i="29" s="1"/>
  <c r="AL13" i="29"/>
  <c r="AU23" i="29"/>
  <c r="Z23" i="29"/>
  <c r="AL14" i="29" l="1"/>
  <c r="AA23" i="29"/>
  <c r="AX23" i="29" s="1"/>
  <c r="AR11" i="29"/>
  <c r="AL15" i="29" l="1"/>
  <c r="AU11" i="29"/>
  <c r="AV17" i="29"/>
  <c r="AW17" i="29" s="1"/>
  <c r="AY17" i="29" s="1"/>
  <c r="AL16" i="29" l="1"/>
  <c r="AS11" i="29" s="1"/>
  <c r="AT11" i="29" s="1"/>
  <c r="AA11" i="29"/>
  <c r="AX11" i="29" s="1"/>
  <c r="T26" i="32" l="1"/>
  <c r="AV11" i="29" l="1"/>
  <c r="AW11" i="29" s="1"/>
  <c r="AY11"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4" authorId="0" shapeId="0" xr:uid="{00000000-0006-0000-0100-000001000000}">
      <text>
        <r>
          <rPr>
            <b/>
            <sz val="9"/>
            <color indexed="81"/>
            <rFont val="Tahoma"/>
            <family val="2"/>
          </rPr>
          <t>(En caso de nuevas versiones por favor diligencie la justificación y los cambios frente a la versión anterior)</t>
        </r>
      </text>
    </comment>
    <comment ref="A8" authorId="0" shapeId="0" xr:uid="{00000000-0006-0000-0100-000002000000}">
      <text>
        <r>
          <rPr>
            <b/>
            <sz val="9"/>
            <color indexed="81"/>
            <rFont val="Tahoma"/>
            <family val="2"/>
          </rPr>
          <t>Escriba el nombre del proceso sobre el cual se realizará la gestión del riesgo.</t>
        </r>
      </text>
    </comment>
    <comment ref="B8" authorId="0" shapeId="0" xr:uid="{00000000-0006-0000-0100-000003000000}">
      <text>
        <r>
          <rPr>
            <b/>
            <sz val="9"/>
            <color indexed="81"/>
            <rFont val="Tahoma"/>
            <family val="2"/>
          </rPr>
          <t>Indique el objetivo estratégico al cual se va a identificar el riesgo y/o al que se asocian los riesgos del proceso.</t>
        </r>
      </text>
    </comment>
    <comment ref="C8" authorId="0" shapeId="0" xr:uid="{00000000-0006-0000-0100-000004000000}">
      <text>
        <r>
          <rPr>
            <b/>
            <sz val="9"/>
            <color indexed="81"/>
            <rFont val="Tahoma"/>
            <family val="2"/>
          </rPr>
          <t>Escriba el objetivo del proceso</t>
        </r>
      </text>
    </comment>
    <comment ref="AQ8" authorId="0" shapeId="0" xr:uid="{00000000-0006-0000-0100-000005000000}">
      <text>
        <r>
          <rPr>
            <sz val="9"/>
            <color indexed="81"/>
            <rFont val="Tahoma"/>
            <family val="2"/>
          </rPr>
          <t>Analizar e indicar qué actividades o controles correctivos operan en caso de una materialización, que sirva como referente de presentarse el evento de riesgo.</t>
        </r>
      </text>
    </comment>
    <comment ref="G10" authorId="0" shapeId="0" xr:uid="{00000000-0006-0000-0100-000006000000}">
      <text>
        <r>
          <rPr>
            <b/>
            <sz val="9"/>
            <color indexed="81"/>
            <rFont val="Tahoma"/>
            <family val="2"/>
          </rPr>
          <t>Para riesgos de gestión: Identifique los productos del proceso según la caracterización.
De estos productos identifique en cuáles de ellos existen temas críticos que requieren ser controlados o pueden generar riesgos.
- Punto de riesgo-</t>
        </r>
      </text>
    </comment>
    <comment ref="J10" authorId="0" shapeId="0" xr:uid="{00000000-0006-0000-0100-000007000000}">
      <text>
        <r>
          <rPr>
            <b/>
            <sz val="9"/>
            <color indexed="81"/>
            <rFont val="Tahoma"/>
            <family val="2"/>
          </rPr>
          <t>Ir a hoja Árbol_G para generar la descripción de riesgos de gestión y fiscales</t>
        </r>
        <r>
          <rPr>
            <sz val="9"/>
            <color indexed="81"/>
            <rFont val="Tahoma"/>
            <family val="2"/>
          </rPr>
          <t xml:space="preserve">
</t>
        </r>
      </text>
    </comment>
    <comment ref="L10" authorId="0" shapeId="0" xr:uid="{00000000-0006-0000-0100-000008000000}">
      <text>
        <r>
          <rPr>
            <b/>
            <sz val="9"/>
            <color indexed="81"/>
            <rFont val="Tahoma"/>
            <family val="2"/>
          </rPr>
          <t xml:space="preserve">FUENTES GENERADORAS DEL RIESGO
Identificar la fuente principal del riesgo si se encuentra en:
Procesos: </t>
        </r>
        <r>
          <rPr>
            <sz val="9"/>
            <color indexed="81"/>
            <rFont val="Tahoma"/>
            <family val="2"/>
          </rPr>
          <t>Eventos relacionados con errores en las actividades que deben realizar los servidores de la organización.</t>
        </r>
        <r>
          <rPr>
            <b/>
            <sz val="9"/>
            <color indexed="81"/>
            <rFont val="Tahoma"/>
            <family val="2"/>
          </rPr>
          <t xml:space="preserve">
Talento humano
Tecnología: </t>
        </r>
        <r>
          <rPr>
            <sz val="9"/>
            <color indexed="81"/>
            <rFont val="Tahoma"/>
            <family val="2"/>
          </rPr>
          <t>Eventos relacionados con la infraestructura tecnológica de la entidad</t>
        </r>
        <r>
          <rPr>
            <b/>
            <sz val="9"/>
            <color indexed="81"/>
            <rFont val="Tahoma"/>
            <family val="2"/>
          </rPr>
          <t xml:space="preserve">
Infraestructura:</t>
        </r>
        <r>
          <rPr>
            <sz val="9"/>
            <color indexed="81"/>
            <rFont val="Tahoma"/>
            <family val="2"/>
          </rPr>
          <t xml:space="preserve">Eventos relacionados con la infraestructura física de la entidad.
</t>
        </r>
        <r>
          <rPr>
            <b/>
            <sz val="9"/>
            <color indexed="81"/>
            <rFont val="Tahoma"/>
            <family val="2"/>
          </rPr>
          <t>Evento externo:</t>
        </r>
        <r>
          <rPr>
            <sz val="9"/>
            <color indexed="81"/>
            <rFont val="Tahoma"/>
            <family val="2"/>
          </rPr>
          <t xml:space="preserve">Situaciones externas que afectan la entidad.
</t>
        </r>
      </text>
    </comment>
    <comment ref="N10" authorId="0" shapeId="0" xr:uid="{00000000-0006-0000-0100-000009000000}">
      <text>
        <r>
          <rPr>
            <b/>
            <sz val="9"/>
            <color indexed="81"/>
            <rFont val="Tahoma"/>
            <family val="2"/>
          </rPr>
          <t>Máximo 3</t>
        </r>
      </text>
    </comment>
    <comment ref="O10" authorId="0" shapeId="0" xr:uid="{00000000-0006-0000-0100-00000A000000}">
      <text>
        <r>
          <rPr>
            <b/>
            <sz val="9"/>
            <color indexed="81"/>
            <rFont val="Tahoma"/>
            <family val="2"/>
          </rPr>
          <t>Máximo 3</t>
        </r>
        <r>
          <rPr>
            <sz val="9"/>
            <color indexed="81"/>
            <rFont val="Tahoma"/>
            <family val="2"/>
          </rPr>
          <t xml:space="preserve">
</t>
        </r>
      </text>
    </comment>
    <comment ref="R10" authorId="1" shapeId="0" xr:uid="{00000000-0006-0000-0100-00000B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10" authorId="0" shapeId="0" xr:uid="{00000000-0006-0000-0100-00000C000000}">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10" authorId="1" shapeId="0" xr:uid="{00000000-0006-0000-0100-00000D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10" authorId="0" shapeId="0" xr:uid="{00000000-0006-0000-0100-00000E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10" authorId="0" shapeId="0" xr:uid="{00000000-0006-0000-0100-00000F000000}">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10" authorId="0" shapeId="0" xr:uid="{00000000-0006-0000-0100-000010000000}">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10" authorId="0" shapeId="0" xr:uid="{00000000-0006-0000-0100-000011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O10" authorId="0" shapeId="0" xr:uid="{00000000-0006-0000-0100-000012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P10" authorId="0" shapeId="0" xr:uid="{00000000-0006-0000-0100-000013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Z10" authorId="0" shapeId="0" xr:uid="{00000000-0006-0000-0100-000014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A10" authorId="0" shapeId="0" xr:uid="{00000000-0006-0000-0100-000015000000}">
      <text>
        <r>
          <rPr>
            <sz val="9"/>
            <color indexed="81"/>
            <rFont val="Tahoma"/>
            <family val="2"/>
          </rPr>
          <t>Se generan para fortalecer los controles, implementar nuevos controles.</t>
        </r>
      </text>
    </comment>
    <comment ref="BC10" authorId="0" shapeId="0" xr:uid="{00000000-0006-0000-0100-000016000000}">
      <text>
        <r>
          <rPr>
            <b/>
            <sz val="9"/>
            <color indexed="81"/>
            <rFont val="Tahoma"/>
            <family val="2"/>
          </rPr>
          <t xml:space="preserve">Sumatoria de la programación trimestral
</t>
        </r>
      </text>
    </comment>
    <comment ref="BI10" authorId="0" shapeId="0" xr:uid="{00000000-0006-0000-0100-000017000000}">
      <text>
        <r>
          <rPr>
            <b/>
            <sz val="9"/>
            <color indexed="81"/>
            <rFont val="Tahoma"/>
            <family val="2"/>
          </rPr>
          <t>Cargos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Portatil</author>
  </authors>
  <commentList>
    <comment ref="Q7" authorId="0" shapeId="0" xr:uid="{00000000-0006-0000-0200-000001000000}">
      <text>
        <r>
          <rPr>
            <b/>
            <sz val="9"/>
            <color indexed="81"/>
            <rFont val="Tahoma"/>
            <family val="2"/>
          </rPr>
          <t>En los riesgos de corrupción no se acepta la opción de asumir.</t>
        </r>
      </text>
    </comment>
    <comment ref="R7" authorId="1" shapeId="0" xr:uid="{00000000-0006-0000-0200-000002000000}">
      <text>
        <r>
          <rPr>
            <b/>
            <sz val="9"/>
            <color indexed="81"/>
            <rFont val="Tahoma"/>
            <family val="2"/>
          </rPr>
          <t>Deben ir numeradas.
Es importante definir actividades para fortalecer los controles; así como, actividades o controles para cada una de las causas.</t>
        </r>
      </text>
    </comment>
    <comment ref="T7" authorId="0" shapeId="0" xr:uid="{00000000-0006-0000-0200-000003000000}">
      <text>
        <r>
          <rPr>
            <b/>
            <sz val="9"/>
            <color indexed="81"/>
            <rFont val="Tahoma"/>
            <family val="2"/>
          </rPr>
          <t xml:space="preserve">Sumatoria de la programación trimestral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00000000-0006-0000-0300-000001000000}">
      <text>
        <r>
          <rPr>
            <b/>
            <sz val="9"/>
            <color indexed="81"/>
            <rFont val="Tahoma"/>
            <family val="2"/>
          </rPr>
          <t>Escriba el nombre del proceso sobre el cual se realizará la gestión del riesgo.</t>
        </r>
      </text>
    </comment>
    <comment ref="B5" authorId="0" shapeId="0" xr:uid="{00000000-0006-0000-0300-000002000000}">
      <text>
        <r>
          <rPr>
            <b/>
            <sz val="9"/>
            <color indexed="81"/>
            <rFont val="Tahoma"/>
            <family val="2"/>
          </rPr>
          <t>Indique el objetivo estratégico al cual se va a identificar el riesgo y/o al que se asocian los riesgos del proceso.</t>
        </r>
      </text>
    </comment>
    <comment ref="C5" authorId="0" shapeId="0" xr:uid="{00000000-0006-0000-0300-000003000000}">
      <text>
        <r>
          <rPr>
            <b/>
            <sz val="9"/>
            <color indexed="81"/>
            <rFont val="Tahoma"/>
            <family val="2"/>
          </rPr>
          <t>Escriba el objetivo del proceso</t>
        </r>
      </text>
    </comment>
    <comment ref="AQ5" authorId="0" shapeId="0" xr:uid="{00000000-0006-0000-0300-000004000000}">
      <text>
        <r>
          <rPr>
            <sz val="9"/>
            <color indexed="81"/>
            <rFont val="Tahoma"/>
            <family val="2"/>
          </rPr>
          <t>Analizar e indicar qué actividades o controles correctivos operan en caso de una materialización, que sirva como referente de presentarse el evento de riesgo.</t>
        </r>
      </text>
    </comment>
    <comment ref="G7" authorId="0" shapeId="0" xr:uid="{00000000-0006-0000-0300-000005000000}">
      <text>
        <r>
          <rPr>
            <b/>
            <sz val="9"/>
            <color indexed="81"/>
            <rFont val="Tahoma"/>
            <family val="2"/>
          </rPr>
          <t>Para riesgos de gestión: Identifique los productos del proceso según la caracterización.
De estos productos identifique en cuáles de ellos existen temas críticos que requieren ser controlados o pueden generar riesgos.
- Punto de riesgo-</t>
        </r>
      </text>
    </comment>
    <comment ref="J7" authorId="0" shapeId="0" xr:uid="{00000000-0006-0000-0300-000006000000}">
      <text>
        <r>
          <rPr>
            <b/>
            <sz val="9"/>
            <color indexed="81"/>
            <rFont val="Tahoma"/>
            <family val="2"/>
          </rPr>
          <t>Ir a hoja Árbol_G para generar la descripción de riesgos de gestión y fiscales</t>
        </r>
        <r>
          <rPr>
            <sz val="9"/>
            <color indexed="81"/>
            <rFont val="Tahoma"/>
            <family val="2"/>
          </rPr>
          <t xml:space="preserve">
</t>
        </r>
      </text>
    </comment>
    <comment ref="L7" authorId="0" shapeId="0" xr:uid="{00000000-0006-0000-0300-000007000000}">
      <text>
        <r>
          <rPr>
            <b/>
            <sz val="9"/>
            <color indexed="81"/>
            <rFont val="Tahoma"/>
            <family val="2"/>
          </rPr>
          <t xml:space="preserve">FUENTES GENERADORAS DEL RIESGO
Identificar la fuente principal del riesgo si se encuentra en:
Procesos: </t>
        </r>
        <r>
          <rPr>
            <sz val="9"/>
            <color indexed="81"/>
            <rFont val="Tahoma"/>
            <family val="2"/>
          </rPr>
          <t>Eventos relacionados con errores en las actividades que deben realizar los servidores de la organización.</t>
        </r>
        <r>
          <rPr>
            <b/>
            <sz val="9"/>
            <color indexed="81"/>
            <rFont val="Tahoma"/>
            <family val="2"/>
          </rPr>
          <t xml:space="preserve">
Talento humano
Tecnología: </t>
        </r>
        <r>
          <rPr>
            <sz val="9"/>
            <color indexed="81"/>
            <rFont val="Tahoma"/>
            <family val="2"/>
          </rPr>
          <t>Eventos relacionados con la infraestructura tecnológica de la entidad</t>
        </r>
        <r>
          <rPr>
            <b/>
            <sz val="9"/>
            <color indexed="81"/>
            <rFont val="Tahoma"/>
            <family val="2"/>
          </rPr>
          <t xml:space="preserve">
Infraestructura:</t>
        </r>
        <r>
          <rPr>
            <sz val="9"/>
            <color indexed="81"/>
            <rFont val="Tahoma"/>
            <family val="2"/>
          </rPr>
          <t xml:space="preserve">Eventos relacionados con la infraestructura física de la entidad.
</t>
        </r>
        <r>
          <rPr>
            <b/>
            <sz val="9"/>
            <color indexed="81"/>
            <rFont val="Tahoma"/>
            <family val="2"/>
          </rPr>
          <t>Evento externo:</t>
        </r>
        <r>
          <rPr>
            <sz val="9"/>
            <color indexed="81"/>
            <rFont val="Tahoma"/>
            <family val="2"/>
          </rPr>
          <t xml:space="preserve">Situaciones externas que afectan la entidad.
</t>
        </r>
      </text>
    </comment>
    <comment ref="N7" authorId="0" shapeId="0" xr:uid="{00000000-0006-0000-0300-000008000000}">
      <text>
        <r>
          <rPr>
            <b/>
            <sz val="9"/>
            <color indexed="81"/>
            <rFont val="Tahoma"/>
            <family val="2"/>
          </rPr>
          <t>Máximo 3</t>
        </r>
      </text>
    </comment>
    <comment ref="O7" authorId="0" shapeId="0" xr:uid="{00000000-0006-0000-0300-000009000000}">
      <text>
        <r>
          <rPr>
            <b/>
            <sz val="9"/>
            <color indexed="81"/>
            <rFont val="Tahoma"/>
            <family val="2"/>
          </rPr>
          <t>Máximo 3</t>
        </r>
        <r>
          <rPr>
            <sz val="9"/>
            <color indexed="81"/>
            <rFont val="Tahoma"/>
            <family val="2"/>
          </rPr>
          <t xml:space="preserve">
</t>
        </r>
      </text>
    </comment>
    <comment ref="R7" authorId="1" shapeId="0" xr:uid="{00000000-0006-0000-0300-00000A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00000000-0006-0000-0300-00000B000000}">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00000000-0006-0000-0300-00000C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00000000-0006-0000-0300-00000D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00000000-0006-0000-0300-00000E000000}">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00000000-0006-0000-0300-00000F000000}">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00000000-0006-0000-0300-000010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O7" authorId="0" shapeId="0" xr:uid="{00000000-0006-0000-0300-000011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P7" authorId="0" shapeId="0" xr:uid="{00000000-0006-0000-0300-000012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Z7" authorId="0" shapeId="0" xr:uid="{00000000-0006-0000-0300-000013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A7" authorId="0" shapeId="0" xr:uid="{00000000-0006-0000-0300-000014000000}">
      <text>
        <r>
          <rPr>
            <sz val="9"/>
            <color indexed="81"/>
            <rFont val="Tahoma"/>
            <family val="2"/>
          </rPr>
          <t>Se generan para fortalecer los controles, implementar nuevos controles.</t>
        </r>
      </text>
    </comment>
    <comment ref="BC7" authorId="0" shapeId="0" xr:uid="{00000000-0006-0000-0300-000015000000}">
      <text>
        <r>
          <rPr>
            <b/>
            <sz val="9"/>
            <color indexed="81"/>
            <rFont val="Tahoma"/>
            <family val="2"/>
          </rPr>
          <t xml:space="preserve">Sumatoria de la programación trimestral
</t>
        </r>
      </text>
    </comment>
    <comment ref="BI7" authorId="0" shapeId="0" xr:uid="{00000000-0006-0000-0300-000016000000}">
      <text>
        <r>
          <rPr>
            <b/>
            <sz val="9"/>
            <color indexed="81"/>
            <rFont val="Tahoma"/>
            <family val="2"/>
          </rPr>
          <t>Cargos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Lourdes Maria Acuña Acuña</author>
    <author>Portatil</author>
    <author>José Alejandro Suárez Cleves</author>
  </authors>
  <commentList>
    <comment ref="A6" authorId="0" shapeId="0" xr:uid="{EC3E12A7-1AA6-4AFB-8BA0-ADCBE83EE602}">
      <text>
        <r>
          <rPr>
            <b/>
            <sz val="9"/>
            <color indexed="81"/>
            <rFont val="Tahoma"/>
            <family val="2"/>
          </rPr>
          <t>Escriba el nombre del proceso sobre el cual se realizará la gestión del riesgo.</t>
        </r>
      </text>
    </comment>
    <comment ref="B6" authorId="0" shapeId="0" xr:uid="{A2DA4B08-80FE-439C-AE06-A87D47C8E6B3}">
      <text>
        <r>
          <rPr>
            <b/>
            <sz val="9"/>
            <color indexed="81"/>
            <rFont val="Tahoma"/>
            <family val="2"/>
          </rPr>
          <t>Indique el objetivo estratégico al cual se va a identificar el riesgo y/o al que se asocian los riesgos del proceso.</t>
        </r>
      </text>
    </comment>
    <comment ref="C6" authorId="0" shapeId="0" xr:uid="{3CB8DE21-51CA-4DA8-A0B2-A5B069FEFE74}">
      <text>
        <r>
          <rPr>
            <b/>
            <sz val="9"/>
            <color indexed="81"/>
            <rFont val="Tahoma"/>
            <family val="2"/>
          </rPr>
          <t>Escriba el objetivo del proceso</t>
        </r>
      </text>
    </comment>
    <comment ref="AQ6" authorId="0" shapeId="0" xr:uid="{2C5F1460-BABC-47EB-8530-6CB25A7B48F0}">
      <text>
        <r>
          <rPr>
            <sz val="9"/>
            <color indexed="81"/>
            <rFont val="Tahoma"/>
            <family val="2"/>
          </rPr>
          <t>Analizar e indicar qué actividades o controles correctivos operan en caso de una materialización, que sirva como referente de presentarse el evento de riesgo.</t>
        </r>
      </text>
    </comment>
    <comment ref="G8" authorId="0" shapeId="0" xr:uid="{25FE736A-C5FE-41E7-AF5F-CC4E86C61202}">
      <text>
        <r>
          <rPr>
            <b/>
            <sz val="9"/>
            <color indexed="81"/>
            <rFont val="Tahoma"/>
            <family val="2"/>
          </rPr>
          <t>Para riesgos de gestión: Identifique los productos del proceso según la caracterización.
De estos productos identifique en cuáles de ellos existen temas críticos que requieren ser controlados o pueden generar riesgos.
- Punto de riesgo-</t>
        </r>
      </text>
    </comment>
    <comment ref="J8" authorId="0" shapeId="0" xr:uid="{C565E932-EFAA-4B48-8E98-298FEE07DDB5}">
      <text>
        <r>
          <rPr>
            <b/>
            <sz val="9"/>
            <color indexed="81"/>
            <rFont val="Tahoma"/>
            <family val="2"/>
          </rPr>
          <t>Ir a hoja Árbol_G para generar la descripción de riesgos de gestión y fiscales</t>
        </r>
        <r>
          <rPr>
            <sz val="9"/>
            <color indexed="81"/>
            <rFont val="Tahoma"/>
            <family val="2"/>
          </rPr>
          <t xml:space="preserve">
</t>
        </r>
      </text>
    </comment>
    <comment ref="L8" authorId="0" shapeId="0" xr:uid="{B17BE9A1-F6DB-4B13-B500-4F3ABAD6A950}">
      <text>
        <r>
          <rPr>
            <b/>
            <sz val="9"/>
            <color indexed="81"/>
            <rFont val="Tahoma"/>
            <family val="2"/>
          </rPr>
          <t xml:space="preserve">FUENTES GENERADORAS DEL RIESGO
Identificar la fuente principal del riesgo si se encuentra en:
Procesos: </t>
        </r>
        <r>
          <rPr>
            <sz val="9"/>
            <color indexed="81"/>
            <rFont val="Tahoma"/>
            <family val="2"/>
          </rPr>
          <t>Eventos relacionados con errores en las actividades que deben realizar los servidores de la organización.</t>
        </r>
        <r>
          <rPr>
            <b/>
            <sz val="9"/>
            <color indexed="81"/>
            <rFont val="Tahoma"/>
            <family val="2"/>
          </rPr>
          <t xml:space="preserve">
Talento humano
Tecnología: </t>
        </r>
        <r>
          <rPr>
            <sz val="9"/>
            <color indexed="81"/>
            <rFont val="Tahoma"/>
            <family val="2"/>
          </rPr>
          <t>Eventos relacionados con la infraestructura tecnológica de la entidad</t>
        </r>
        <r>
          <rPr>
            <b/>
            <sz val="9"/>
            <color indexed="81"/>
            <rFont val="Tahoma"/>
            <family val="2"/>
          </rPr>
          <t xml:space="preserve">
Infraestructura:</t>
        </r>
        <r>
          <rPr>
            <sz val="9"/>
            <color indexed="81"/>
            <rFont val="Tahoma"/>
            <family val="2"/>
          </rPr>
          <t xml:space="preserve">Eventos relacionados con la infraestructura física de la entidad.
</t>
        </r>
        <r>
          <rPr>
            <b/>
            <sz val="9"/>
            <color indexed="81"/>
            <rFont val="Tahoma"/>
            <family val="2"/>
          </rPr>
          <t>Evento externo:</t>
        </r>
        <r>
          <rPr>
            <sz val="9"/>
            <color indexed="81"/>
            <rFont val="Tahoma"/>
            <family val="2"/>
          </rPr>
          <t xml:space="preserve">Situaciones externas que afectan la entidad.
</t>
        </r>
      </text>
    </comment>
    <comment ref="N8" authorId="0" shapeId="0" xr:uid="{07DB879D-0D51-479C-A5C8-4424F1F324FF}">
      <text>
        <r>
          <rPr>
            <b/>
            <sz val="9"/>
            <color indexed="81"/>
            <rFont val="Tahoma"/>
            <family val="2"/>
          </rPr>
          <t>Máximo 3</t>
        </r>
      </text>
    </comment>
    <comment ref="O8" authorId="0" shapeId="0" xr:uid="{FAE255AC-AEFF-4241-8485-9F66672F34ED}">
      <text>
        <r>
          <rPr>
            <b/>
            <sz val="9"/>
            <color indexed="81"/>
            <rFont val="Tahoma"/>
            <family val="2"/>
          </rPr>
          <t>Máximo 3</t>
        </r>
        <r>
          <rPr>
            <sz val="9"/>
            <color indexed="81"/>
            <rFont val="Tahoma"/>
            <family val="2"/>
          </rPr>
          <t xml:space="preserve">
</t>
        </r>
      </text>
    </comment>
    <comment ref="R8" authorId="1" shapeId="0" xr:uid="{5EE90AFC-116D-4AE2-BCC4-A54B35DF3D0A}">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8" authorId="0" shapeId="0" xr:uid="{7D2770D5-41AB-4020-936E-834DE21E9DCC}">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8" authorId="1" shapeId="0" xr:uid="{F96DCB53-7AE1-4926-8DB4-6CDC2C8E7E53}">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8" authorId="0" shapeId="0" xr:uid="{9C46DBCC-A353-4950-827A-4421C2D4852B}">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D8" authorId="2" shapeId="0" xr:uid="{86146092-EA50-4178-8AFA-4E632590C020}">
      <text>
        <r>
          <rPr>
            <sz val="11"/>
            <color theme="1"/>
            <rFont val="Calibri"/>
            <family val="2"/>
            <scheme val="minor"/>
          </rPr>
          <t>Colocar numero de la vulnerabilidad especifica</t>
        </r>
      </text>
    </comment>
    <comment ref="AG8" authorId="0" shapeId="0" xr:uid="{C60B4BBF-627C-44E5-8CBC-633E7F926F7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8" authorId="0" shapeId="0" xr:uid="{4F8AB7ED-9B63-4195-B4D4-4099DFC7F76B}">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8" authorId="0" shapeId="0" xr:uid="{E89532D3-B1DB-48D3-89E5-75D724CE7013}">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O8" authorId="0" shapeId="0" xr:uid="{8126E33D-8663-4E33-97B9-37DDB4E2FC3A}">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P8" authorId="0" shapeId="0" xr:uid="{01072C8D-5A83-4D2C-A23E-E80FE5E103F2}">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Z8" authorId="0" shapeId="0" xr:uid="{9917EF63-D608-464E-8A5E-1215684A3972}">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A8" authorId="0" shapeId="0" xr:uid="{882E6C12-8858-4474-8322-398408F37714}">
      <text>
        <r>
          <rPr>
            <sz val="9"/>
            <color indexed="81"/>
            <rFont val="Tahoma"/>
            <family val="2"/>
          </rPr>
          <t>Se generan para fortalecer los controles, implementar nuevos controles.</t>
        </r>
      </text>
    </comment>
    <comment ref="BD8" authorId="0" shapeId="0" xr:uid="{C048C400-03E9-4B7E-B03C-950F8CBB0BC0}">
      <text>
        <r>
          <rPr>
            <b/>
            <sz val="9"/>
            <color indexed="81"/>
            <rFont val="Tahoma"/>
            <family val="2"/>
          </rPr>
          <t>Cargos</t>
        </r>
      </text>
    </comment>
    <comment ref="BE8" authorId="3" shapeId="0" xr:uid="{4DFC818E-1FF1-46D7-AF75-226F3BB2C1D4}">
      <text>
        <r>
          <rPr>
            <b/>
            <sz val="9"/>
            <color indexed="81"/>
            <rFont val="Tahoma"/>
            <family val="2"/>
          </rPr>
          <t>Durante vigencia.</t>
        </r>
      </text>
    </comment>
    <comment ref="BF8" authorId="0" shapeId="0" xr:uid="{AD16BB7C-130C-4DD7-BF23-6374470B3448}">
      <text>
        <r>
          <rPr>
            <b/>
            <sz val="9"/>
            <color indexed="81"/>
            <rFont val="Tahoma"/>
            <family val="2"/>
          </rPr>
          <t>Deben ir numeradas y representar el avance según cada actividad programada.</t>
        </r>
      </text>
    </comment>
    <comment ref="BG8" authorId="0" shapeId="0" xr:uid="{6A81B12A-3666-409A-887B-4343CF61AD40}">
      <text>
        <r>
          <rPr>
            <b/>
            <sz val="9"/>
            <color indexed="81"/>
            <rFont val="Tahoma"/>
            <family val="2"/>
          </rPr>
          <t>Según la numeración de cada actividad.</t>
        </r>
      </text>
    </comment>
    <comment ref="J471" authorId="4" shapeId="0" xr:uid="{53473D40-87E9-47C7-87BD-391C1057401B}">
      <text>
        <r>
          <rPr>
            <sz val="11"/>
            <color theme="1"/>
            <rFont val="Calibri"/>
            <family val="2"/>
            <scheme val="minor"/>
          </rPr>
          <t>José Alejandro Suárez Cleves:
Para este riesgo solo aplica la disponiblilidad en el acceso al servicio, se puede modificar??</t>
        </r>
      </text>
    </comment>
    <comment ref="N471" authorId="4" shapeId="0" xr:uid="{A3A2012E-BD2E-4E5B-87B8-27A85934CE4A}">
      <text>
        <r>
          <rPr>
            <sz val="11"/>
            <color theme="1"/>
            <rFont val="Calibri"/>
            <family val="2"/>
            <scheme val="minor"/>
          </rPr>
          <t>José Alejandro Suárez Cleves:
No aplica esta vulnerabilidad, es posible cambiarla por:
Falla en la ejecucion en los planeas de continuidad de negocio del proveedor</t>
        </r>
      </text>
    </comment>
  </commentList>
</comments>
</file>

<file path=xl/sharedStrings.xml><?xml version="1.0" encoding="utf-8"?>
<sst xmlns="http://schemas.openxmlformats.org/spreadsheetml/2006/main" count="11503" uniqueCount="2639">
  <si>
    <t>CONTEXTO ESTRATÉGICO UAECD</t>
  </si>
  <si>
    <t>IDENTIFICACIÓN DEL CONTEXTO</t>
  </si>
  <si>
    <r>
      <t xml:space="preserve">Identifique factores </t>
    </r>
    <r>
      <rPr>
        <b/>
        <sz val="10"/>
        <color rgb="FF000000"/>
        <rFont val="Calibri"/>
        <family val="2"/>
        <scheme val="minor"/>
      </rPr>
      <t>(negativos)</t>
    </r>
    <r>
      <rPr>
        <sz val="10"/>
        <color rgb="FF000000"/>
        <rFont val="Calibri"/>
        <family val="2"/>
        <scheme val="minor"/>
      </rPr>
      <t xml:space="preserve"> o </t>
    </r>
    <r>
      <rPr>
        <b/>
        <sz val="10"/>
        <color rgb="FF000000"/>
        <rFont val="Calibri"/>
        <family val="2"/>
        <scheme val="minor"/>
      </rPr>
      <t xml:space="preserve">(positivos) </t>
    </r>
    <r>
      <rPr>
        <sz val="10"/>
        <color rgb="FF000000"/>
        <rFont val="Calibri"/>
        <family val="2"/>
        <scheme val="minor"/>
      </rPr>
      <t>que afectan a la entidad</t>
    </r>
  </si>
  <si>
    <t>CONTEXTO EXTERNO</t>
  </si>
  <si>
    <t>Factores del contexto</t>
  </si>
  <si>
    <t>A - AMENAZAS (factores negativos externos)</t>
  </si>
  <si>
    <t>O - OPORTUNIDADES (factores positivos externos)</t>
  </si>
  <si>
    <t>Pueden ser: Económicos, sociales y culturales, tecnológicos, políticos, legales y reglamentarios, medio ambientales, de comunicación externa</t>
  </si>
  <si>
    <r>
      <rPr>
        <sz val="10"/>
        <rFont val="Calibri"/>
        <family val="2"/>
        <scheme val="minor"/>
      </rPr>
      <t>A1. Demoras, baja calidad o incumplimientos en la entrega de información o requerimientos por parte de otras entidades o terceros</t>
    </r>
    <r>
      <rPr>
        <b/>
        <sz val="10"/>
        <rFont val="Calibri"/>
        <family val="2"/>
        <scheme val="minor"/>
      </rPr>
      <t xml:space="preserve">. </t>
    </r>
  </si>
  <si>
    <t>O1. Impulso, interés y reconocimiento del Gobierno Nacional al Catastro Multipropósito (herramientas, sistemas de información, articulación interinstitucional, financiación-recursos). _x000B_Consolidación del catastro multipropósito y el tránsito hacia el Sistema de Administración del Territorio (SAT).</t>
  </si>
  <si>
    <t>A2. Cambios normativos o de lineamientos/regulación o prioridades de Gobierno. Vacíos normativos o de regulación.</t>
  </si>
  <si>
    <t xml:space="preserve">O2. Implementación, impulso e interés de Infraestructuras de Datos y Conocimiento Espacial. Aprovechamiento y disposición de información geoespacial en el territorio.
Exploración y generación de datos abiertos. </t>
  </si>
  <si>
    <t>A3. Alto grado de complejidad técnica y regulatoria de la prestación del servicio público catastral</t>
  </si>
  <si>
    <t>O3. Interoperabilidad y cooperación con instituciones y entidades para intercambio de datos e información e iniciativas para la mejora de la gestión y del servicio.</t>
  </si>
  <si>
    <t>A4. Desarticulación interinstitucional y falta de unidad de criterio con otras entidades</t>
  </si>
  <si>
    <t xml:space="preserve">O4. Aprovechar el alto interés por las Infraestructuras de Datos y Conocimiento geográfico. </t>
  </si>
  <si>
    <t>A5. Limitaciones en la obtención de información del mercado inmobiliario como base para los ejercicios valuatorios.</t>
  </si>
  <si>
    <t>O5. Exploración y generación interoperabilidad con  software libre y/o licenciado.</t>
  </si>
  <si>
    <t>A6. Rechazo de la ciudadanía a procesos de actualización/conservación de la información catastral.</t>
  </si>
  <si>
    <t>O6. Herramientas de analítica de datos, tecnología e innovación qu epermitan la generación de nuevos servicios/o productos y su uso por parte de los diferentes sectores y actores .</t>
  </si>
  <si>
    <t>A7. Condiciones de inseguridad, problemas de orden público en zonas del territorio.</t>
  </si>
  <si>
    <t>O7. Capacidad de generar estudios  que permitan mejorar el proceso catastral</t>
  </si>
  <si>
    <t>A8. Desastres naturales, cambios en las condiciones ambientales del territorio. Pandemias.</t>
  </si>
  <si>
    <t>O8. Identificar factores que permitan evaluar la madurez de las entidades productors de datos para su mejoramiento continuo.</t>
  </si>
  <si>
    <t>A9. Insuficiente  capacidad de las entidades para el uso y aprovechamiento de los recursos geográficos- Bogotá y territorio.</t>
  </si>
  <si>
    <t>O9. Articulación, asistencia  y acompañamiento, cooperación interinstitucional, convenios, alianzas, articulación con entidades públicas y privadas, academia, redes, comunidades, asociaciones de gestión del conocimiento, espacios para el fortalecimiento de la transparencia y participación ciudadana. y otros actores relevantes, autoridades técnicas, gestores, operadores.</t>
  </si>
  <si>
    <t>A10. Fragmentación o desintegración de datos e información de la ciudad, datos por entidades o sectores que genera duplicidad e ineficiencias en la gestión de la información.</t>
  </si>
  <si>
    <t>O10. Existencia de Métodos indirectos, declarativos y participativos para el catastro multipropósito.</t>
  </si>
  <si>
    <t>A11. Cambios, fallas, afectaciones tecnológicas de sistemas de externos.</t>
  </si>
  <si>
    <t>O11. Innovación en los sistemas de recolección de información y métodos de valoración.</t>
  </si>
  <si>
    <t>A12. Cambios de la tasa representativa del mercado TRM que afectan la adquisición y renovación tecnológica.</t>
  </si>
  <si>
    <t>O12. Convenios o articulación con organismos de cooperación o asociaciones público privadas para financiamiento de proyectos.</t>
  </si>
  <si>
    <t>A13. Rápidos avances tecnológicos, crecimiento acelerado de plataformas o la aparición de nuevas herramientas y desarrollos que generan obsolescencia tecnológica o rezago institucional.</t>
  </si>
  <si>
    <t>O13. Diseño y generación de nuevo productos y/o servicios</t>
  </si>
  <si>
    <t>A14. Ataques cibernéticos a la infraestructura tecnológica de la entidad.</t>
  </si>
  <si>
    <t>O14. Arquitectura orientada a servicios para la implementación de Servicios Web que soporten el proceso de gestión y conocimiento de datos en especial explotación, analítica, producción de smartcities, servicio público de catastro multipropósito- Modelo LADM COL, etc.</t>
  </si>
  <si>
    <t>A15. Desconocimiento por parte de los ciudadanos y partes interesadas de la misionalidad de la Unidad., asi como de las herramientas tecnológicas dispuestas para los trámites y servicios.</t>
  </si>
  <si>
    <t xml:space="preserve">O15. Nuevas tecnologías y transformación digital para la automatización de trámites. Uso y apropiación medios virtuales. Participación y experiencia de usuario. </t>
  </si>
  <si>
    <t>A16. Falta de interés de los grupos de valor frente a la gestión misional, lo que entre otros, genera baja participación ciudadana y bajo uso de productos de IDECA frente a productos sustitutos o complementarios del mercado.</t>
  </si>
  <si>
    <t>O16. Capacitaciones, socializaciones, entrenamientos, oferta de capacidades disponibles en temas de interés: _x000B_* Nuevas tecnologías y tendencia
* Analítica y minería de datos, Inteligencia artificial, Big Data,  disciplinas de la Ciencia de Datos, Sistemas de información geográfica
* Actualización y conservación de catastro multipropósito._x000B_* Políticas MIPG por entidades líderes de política._x000B_* Temas de servicio al ciudadano, lenguaje claro.</t>
  </si>
  <si>
    <t>A17. Aumento de las solicitudes-trámites, quejas, recursos por parte de los usuarios-ciudadanos.</t>
  </si>
  <si>
    <t>A18. Gestión no ética o irresponsable que obstaculiza el acceso, disposición, uso y aprovechamiento abierto de la información.</t>
  </si>
  <si>
    <t>A19. Existencia de tramitadores que ofrecen a la ciudadanía agilizar trámites catastrales.</t>
  </si>
  <si>
    <t>CONTEXTO INTERNO</t>
  </si>
  <si>
    <t>D - DEBILIDADES (factores negativos internos)</t>
  </si>
  <si>
    <t>F - FORTALEZAS (factores positivos internos)</t>
  </si>
  <si>
    <t>Pueden estar asociados a: Funciones y responsabilidades - políticas, objetivos y estrategias, Personas, Tecnología, Estructura organizacional, Financieros, Relación con las partes involucradas, Cultura organizacional</t>
  </si>
  <si>
    <t>D1. Capacidad operativa menor a la demanda lo que genera inoportunidad en la respuesta a la totalidad de los trámites y algunos productos comerciales (avalúos comerciales).</t>
  </si>
  <si>
    <t xml:space="preserve">F1. Experiencia y reconocimiento en la gestión catastral, manejo de los recursos geográficos y gestión de datos en Bogotá. </t>
  </si>
  <si>
    <t>D2. Obsolescencia tecnológica de algunos sistemas y/o componentes de la Infraestructura tecnológica, fallas o limitaciones en los servicios (misional y de apoyo).</t>
  </si>
  <si>
    <t>F2. Actualización permanente de los predios urbanos de la ciudad - Censo Inmobiliario de Bogotá.</t>
  </si>
  <si>
    <t>D3. Deficiencias en la comunicación a los grupos de valor y de interés. Ej. lenguaje claro.</t>
  </si>
  <si>
    <t>F3. Liderazgo en uso y disposición de información geográfica</t>
  </si>
  <si>
    <t>D4. Deficiencias en el presupuesto y la financiacion de proyectos</t>
  </si>
  <si>
    <t>F4. Infraestructura de datos espaciales reconocida en diferentes ámbitos, con capacidad técnica, herramientas y personal calificado e innovación, con experiencia en la implementación de políticas y lineamientos, con un marco orgánico institucional y funcional acorde con las tendencias actuales, con un modelo en evolución de gobernanza de datos geográficos, con plataformas que ofrecen una variedad de información, servicios y aplicaciones de utilidad para la comunidad en general.</t>
  </si>
  <si>
    <t>D5.Alta rotación de personal a partir del retiro de funcionarios con experiencia y conocimiento técnico y la generación de una curva de aprendizaje.</t>
  </si>
  <si>
    <t xml:space="preserve">F5. Éxito procesal en los 4 años de 88% en Bogotá. </t>
  </si>
  <si>
    <t>D6. Incumplimiento normativo respecto a la actualización de la nomenclatura de Bogotá</t>
  </si>
  <si>
    <t xml:space="preserve">F6. Conceptualización y apoyo jurídico permanente en Bogotá y en los territorios.  </t>
  </si>
  <si>
    <t>D7. Falta de difusión para la apropiación y uso de las plataformas de IDECA</t>
  </si>
  <si>
    <t>F7. Protección de derechos de propiedad intelectual e industrial de activos intangibles desarrollados por la UAECD</t>
  </si>
  <si>
    <t>D8. Falta de capacidad para la implementación de gestión del conocimiento.</t>
  </si>
  <si>
    <t>F8. Sistema Go Catastral (Actualización – Conservación), implementado bajo el modelo LADM-COL</t>
  </si>
  <si>
    <t>D9. Desconocimiento detallado de la implementación de algunos temas y/o necesidad de capacitación o entrenamiento</t>
  </si>
  <si>
    <t>F9. Desarrollo de proyectos de analítica de datos en apoyo a decisiones de ciudad.</t>
  </si>
  <si>
    <t>D10. Limitaciones de los actuales sistemas tecnológicos frente a nuevas necesidades, retos, requerimiento de interoperabilidad de algunos sistemas y demandas de la gestión.</t>
  </si>
  <si>
    <t>F10. Utilización de herramientas para analítica, métodos de recolección indirectos</t>
  </si>
  <si>
    <t>D11. Dependencia de terceros en la gestión de recursos o herramientas tecnológicas</t>
  </si>
  <si>
    <t>F11. Conocimiento técnico, experticia, destrezas, capacidad, profesionalismo, compromiso, valores de sus funcionarios.</t>
  </si>
  <si>
    <t>D12. Carencia de un sistema de gestión de documentos electrónicos de archivo.</t>
  </si>
  <si>
    <t>F12. Implementación de sistemas de gestión y Apropiación institucional sobre el Sistema de Gestión Integral - MIPG.</t>
  </si>
  <si>
    <t>D13. Insuficiencia de un sistema de costos.</t>
  </si>
  <si>
    <t>F13. Sistemas de información propios con diseños en casa y/o implementados-mejorados con la experiencia.</t>
  </si>
  <si>
    <t>D14. Desconocimiento y limitada apropiación de los líderes de política sobre la operación de sus políticas a cargo.</t>
  </si>
  <si>
    <t>F14. Existencia de variedad de canales y herramientas para la atención al ciudadano: Canal presencial, escrito, telefónico (chat), virtual (Catastro en Línea, Agenda a un clic, Tienda virtual), Tienda catastral y Planoteca.</t>
  </si>
  <si>
    <t>D15. Inefectividad de algunas acciones de mejoramiento derivadas de hallazgos en auditorías de entes de control externos y auditorías internas.</t>
  </si>
  <si>
    <t>F15. Campañas y actividades internas y con ciudadanía para prevenir la corrupción</t>
  </si>
  <si>
    <t>D16. Deficiencias en la apropiación de la gestión del riesgo.</t>
  </si>
  <si>
    <t>F16. Protección de la Propiedad Intelectual de la Unidad, que potencia y genera nuevas líneas de negocio para la entidad.</t>
  </si>
  <si>
    <t>D17. Deficiencias en la planeación y articulación entre dependencias.</t>
  </si>
  <si>
    <t>D18. Baja difusión o aprovechamiento de estudios e investigaciones del Observatorio Técnico Catastral.</t>
  </si>
  <si>
    <t>MATRIZ DE RIESGOS INSTITUCIONAL</t>
  </si>
  <si>
    <t>Vigencia</t>
  </si>
  <si>
    <t>de</t>
  </si>
  <si>
    <t>Versión</t>
  </si>
  <si>
    <t>por</t>
  </si>
  <si>
    <t>Descripción del cambio</t>
  </si>
  <si>
    <t>Riesgos de gestión:
GCIN: Ajuste en el objetivo del proceso de Gestión del Conocimiento e Innovación.
GDIS: Por cuanto la Directiva 005-2023 dejó sin efectos la Directiva 001-2021  se elimina el riesgo RG-GDIS-3. Por  recomendación de la auditoría interna se ajusta el indicador RG-GDIS-1 y la documentación asociada a la actividad.</t>
  </si>
  <si>
    <t>debido a</t>
  </si>
  <si>
    <t>REPORTE</t>
  </si>
  <si>
    <t>IV TRIM</t>
  </si>
  <si>
    <t>MATRIZ DE RIESGOS DE GESTIÓN</t>
  </si>
  <si>
    <t>PROCESO</t>
  </si>
  <si>
    <t>OBJETIVO ESTRATÉGICO</t>
  </si>
  <si>
    <t>OBJETIVO DEL PROCESO</t>
  </si>
  <si>
    <t>IDENTIFICACIÓN DEL RIESGO</t>
  </si>
  <si>
    <t>VALORACIÓN DEL RIESGO - ANÁLISIS DE RIESGO INHERENTE</t>
  </si>
  <si>
    <t>EVALUACIÓN DEL RIESGO - VALORACIÓN DE LOS CONTROLES</t>
  </si>
  <si>
    <r>
      <t xml:space="preserve">Actividades en caso de materialización
</t>
    </r>
    <r>
      <rPr>
        <sz val="11"/>
        <color theme="0"/>
        <rFont val="Calibri"/>
        <family val="2"/>
        <scheme val="minor"/>
      </rPr>
      <t>(indicativas)</t>
    </r>
  </si>
  <si>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</si>
  <si>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</si>
  <si>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</si>
  <si>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</si>
  <si>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</si>
  <si>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</si>
  <si>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</si>
  <si>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</si>
  <si>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Programación
- Cantidad no acumulada por trimestre-</t>
  </si>
  <si>
    <t>AVANCE
- Teniendo en cuenta la programación-</t>
  </si>
  <si>
    <t>MONITOREO INDICADOR CLAVE DE RIESGO</t>
  </si>
  <si>
    <t>MATERIALIZACIÓN DEL RIESGO</t>
  </si>
  <si>
    <r>
      <rPr>
        <b/>
        <sz val="11"/>
        <color theme="0"/>
        <rFont val="Calibri"/>
        <family val="2"/>
        <scheme val="minor"/>
      </rPr>
      <t>CÓDIGO</t>
    </r>
    <r>
      <rPr>
        <b/>
        <sz val="10"/>
        <color theme="0"/>
        <rFont val="Calibri"/>
        <family val="2"/>
        <scheme val="minor"/>
      </rPr>
      <t xml:space="preserve">
</t>
    </r>
    <r>
      <rPr>
        <sz val="10"/>
        <color theme="0"/>
        <rFont val="Calibri"/>
        <family val="2"/>
        <scheme val="minor"/>
      </rPr>
      <t>RG -Gestión 
RS - Seguridad
RF - Fiscal
+ Nomenclatura del proceso + consecutivo 
Ej. RG-DIES-1</t>
    </r>
    <r>
      <rPr>
        <b/>
        <sz val="10"/>
        <color theme="0"/>
        <rFont val="Calibri"/>
        <family val="2"/>
        <scheme val="minor"/>
      </rPr>
      <t xml:space="preserve">
</t>
    </r>
    <r>
      <rPr>
        <sz val="10"/>
        <color theme="0"/>
        <rFont val="Calibri"/>
        <family val="2"/>
        <scheme val="minor"/>
      </rPr>
      <t>RS-DIES-2</t>
    </r>
    <r>
      <rPr>
        <b/>
        <sz val="10"/>
        <color theme="0"/>
        <rFont val="Calibri"/>
        <family val="2"/>
        <scheme val="minor"/>
      </rPr>
      <t xml:space="preserve">
</t>
    </r>
    <r>
      <rPr>
        <sz val="10"/>
        <color theme="0"/>
        <rFont val="Calibri"/>
        <family val="2"/>
        <scheme val="minor"/>
      </rPr>
      <t>RF-DIES-3</t>
    </r>
  </si>
  <si>
    <t>Producto asociado  / Activo de información</t>
  </si>
  <si>
    <r>
      <t xml:space="preserve">Tipo de activo 
</t>
    </r>
    <r>
      <rPr>
        <sz val="11"/>
        <color theme="0"/>
        <rFont val="Calibri"/>
        <family val="2"/>
        <scheme val="minor"/>
      </rPr>
      <t>(Solo para activos de información)</t>
    </r>
  </si>
  <si>
    <r>
      <t xml:space="preserve">Tipo de riesgo
</t>
    </r>
    <r>
      <rPr>
        <sz val="11"/>
        <color theme="0"/>
        <rFont val="Calibri"/>
        <family val="2"/>
        <scheme val="minor"/>
      </rPr>
      <t>(Solo para activos de información)</t>
    </r>
  </si>
  <si>
    <r>
      <t xml:space="preserve">DESCRIPCIÓN DEL RIESGO -IR A LA HOJA ÁRBOL -
Riesgos de Gestión:
</t>
    </r>
    <r>
      <rPr>
        <sz val="11"/>
        <color theme="0"/>
        <rFont val="Calibri"/>
        <family val="2"/>
        <scheme val="minor"/>
      </rPr>
      <t xml:space="preserve">Posibilidad de afectación (qué)…por… (cómo)...debido a (por qué)"
</t>
    </r>
    <r>
      <rPr>
        <b/>
        <sz val="11"/>
        <color theme="0"/>
        <rFont val="Calibri"/>
        <family val="2"/>
        <scheme val="minor"/>
      </rPr>
      <t xml:space="preserve">
Riesgos de Seguridad de la información:
</t>
    </r>
    <r>
      <rPr>
        <sz val="11"/>
        <color theme="0"/>
        <rFont val="Calibri"/>
        <family val="2"/>
        <scheme val="minor"/>
      </rPr>
      <t xml:space="preserve">Pérdida de disponibilidad/confidencialidad/integridad por (Amenaza) debido a la (Vulnerabilidad)
</t>
    </r>
    <r>
      <rPr>
        <b/>
        <sz val="11"/>
        <color theme="0"/>
        <rFont val="Calibri"/>
        <family val="2"/>
        <scheme val="minor"/>
      </rPr>
      <t>Riesgos fiscales:</t>
    </r>
    <r>
      <rPr>
        <sz val="11"/>
        <color theme="0"/>
        <rFont val="Calibri"/>
        <family val="2"/>
        <scheme val="minor"/>
      </rPr>
      <t xml:space="preserve">
Posibilidad de efecto dañoso sobre (bienes/recursos/patrimonio) debido a...</t>
    </r>
  </si>
  <si>
    <t>Asociado directamente al Objetivo Estratégico</t>
  </si>
  <si>
    <t>Factores de riesgo</t>
  </si>
  <si>
    <t>Causas
(Solo para riesgos de gestión)</t>
  </si>
  <si>
    <t>Vulnerabilidades
(Solo para activos de información)</t>
  </si>
  <si>
    <t>Amenazas
(Solo para activos de información)</t>
  </si>
  <si>
    <r>
      <t xml:space="preserve">Indicador clave
</t>
    </r>
    <r>
      <rPr>
        <sz val="11"/>
        <color theme="0"/>
        <rFont val="Calibri"/>
        <family val="2"/>
        <scheme val="minor"/>
      </rPr>
      <t>(No aplica para RS, ni RF)</t>
    </r>
  </si>
  <si>
    <t>Meta</t>
  </si>
  <si>
    <t>PROBABILIDAD INHERENTE</t>
  </si>
  <si>
    <r>
      <t xml:space="preserve">Económico
</t>
    </r>
    <r>
      <rPr>
        <sz val="11"/>
        <color theme="0"/>
        <rFont val="Calibri"/>
        <family val="2"/>
        <scheme val="minor"/>
      </rPr>
      <t>(Si es un riesgo fiscal siempre se selecciona este tipo de impacto)</t>
    </r>
  </si>
  <si>
    <t>Reputacional</t>
  </si>
  <si>
    <r>
      <t xml:space="preserve">IMPACTO INHERENTE
</t>
    </r>
    <r>
      <rPr>
        <sz val="11"/>
        <color theme="0"/>
        <rFont val="Calibri"/>
        <family val="2"/>
        <scheme val="minor"/>
      </rPr>
      <t>El mayor dato entre Económico y Reputacional</t>
    </r>
  </si>
  <si>
    <t>ZONA DE RIESGO INHERENTE</t>
  </si>
  <si>
    <t>No</t>
  </si>
  <si>
    <t>DESCRIPCIÓN DEL CONTROL
Responsable + Acción + Complemento</t>
  </si>
  <si>
    <t>Causa o Vulnernabilidad asociada</t>
  </si>
  <si>
    <r>
      <t>Documento asociado - actividad
/ Numeral ISO ANEXO A 27001 -</t>
    </r>
    <r>
      <rPr>
        <sz val="11"/>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</si>
  <si>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</si>
  <si>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</si>
  <si>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</si>
  <si>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</si>
  <si>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</si>
  <si>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</si>
  <si>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</si>
  <si>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</si>
  <si>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</si>
  <si>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</si>
  <si>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</si>
  <si>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</si>
  <si>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</si>
  <si>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</si>
  <si>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</si>
  <si>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</si>
  <si>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</si>
  <si>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r>
      <t xml:space="preserve">INDICADOR
</t>
    </r>
    <r>
      <rPr>
        <sz val="11"/>
        <color theme="0"/>
        <rFont val="Calibri"/>
        <family val="2"/>
        <scheme val="minor"/>
      </rPr>
      <t>(Numerador / Denominador)</t>
    </r>
  </si>
  <si>
    <r>
      <t xml:space="preserve">Meta
- Cantidad -
</t>
    </r>
    <r>
      <rPr>
        <sz val="10"/>
        <color theme="0"/>
        <rFont val="Calibri"/>
        <family val="2"/>
        <scheme val="minor"/>
      </rPr>
      <t>Denominador</t>
    </r>
  </si>
  <si>
    <t>I TRIM</t>
  </si>
  <si>
    <t>II TRIM</t>
  </si>
  <si>
    <t>III TRIM</t>
  </si>
  <si>
    <t>RECURSOS</t>
  </si>
  <si>
    <t>RESPONSABLES</t>
  </si>
  <si>
    <t xml:space="preserve">DESCRIPCIÓN ACTIVIDADES DESARROLLADAS </t>
  </si>
  <si>
    <t>SOPORTE</t>
  </si>
  <si>
    <r>
      <t xml:space="preserve">SUMA -TOTAL 
</t>
    </r>
    <r>
      <rPr>
        <sz val="10"/>
        <color theme="0"/>
        <rFont val="Calibri"/>
        <family val="2"/>
        <scheme val="minor"/>
      </rPr>
      <t>Numerador</t>
    </r>
  </si>
  <si>
    <t>% AVANCE</t>
  </si>
  <si>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t>
    </r>
    <r>
      <rPr>
        <sz val="11"/>
        <color theme="0"/>
        <rFont val="Calibri"/>
        <family val="2"/>
        <scheme val="minor"/>
      </rPr>
      <t>(No aplica para RS, ni RF)</t>
    </r>
  </si>
  <si>
    <t>Eventos o situaciones que evidencian la  materialización del riesgo</t>
  </si>
  <si>
    <t>Fecha de ocurrencia</t>
  </si>
  <si>
    <t xml:space="preserve">Acciones de tratamiento implementadas </t>
  </si>
  <si>
    <t>Direccionamiento estratégico</t>
  </si>
  <si>
    <t>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</si>
  <si>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Direccionar la formulación, ejecución, seguimiento y actualización de la planeación institucional a nivel estratégico, táctico y operativo mediante la definición e implementación de lineamientos e instrumentos de planeación, que permitan lograr el cumplimiento los compromisos del plan de desarrollo distrital, objetivos, programas, proyectos, la misión, la visión,  y los planes estratégicos e institucionales, facilitando la toma de decisiones, contribuyendo a la mejora continua y generando valor público.</t>
  </si>
  <si>
    <t>RG</t>
  </si>
  <si>
    <t>DIES</t>
  </si>
  <si>
    <t>Proyectos de inversión</t>
  </si>
  <si>
    <t>Posibilidad de afectación reputacional  por incumplimiento de compromisos Plan Distrital de Desarrollo y hallazgos administrativos debido a Incumplimiento de metas físicas de los proyectos de inversión al finalizar la vigencia</t>
  </si>
  <si>
    <t>SI</t>
  </si>
  <si>
    <t>Procesos</t>
  </si>
  <si>
    <t xml:space="preserve"> *1 Metas/objetivos mal formulados *2. Baja gestión por parte del gerente del proyecto y/o responsables de meta *3. Disminución o baja asignación de recursos para la ejecución de los proyectos de la entidad</t>
  </si>
  <si>
    <t>Sumatoria de los Porcentajes de avance de las metas físicas de los proyectos de inversión  / 
Total de metas físicas de los proyectos de inversión</t>
  </si>
  <si>
    <t>Media</t>
  </si>
  <si>
    <t>Moderado</t>
  </si>
  <si>
    <t>El jefe y profesional OAPAP revisa que el proyecto tenga coherencia con el PDD, que los objetivos y metas sean verificables, medibles y alcanzables, que el presupuesto sea coherente con el MFMP, que esté acorde con la proyección de recursos para el periodo de gobierno y que la información de los diferentes formatos diligenciados sea consistente entre sí. Verifica además que el proyecto cumpla con la normatividad asociada a la planeación, y con los criterios requeridos para su posterior inscripción en el Banco Distrital de Programas y Proyectos (BDPP). Si el proyecto no cumple devuelve para ajuste de la formulación por parte del Gerente del proyecto.
Nota: Este control aplica para la formulación inicial de los proyectos</t>
  </si>
  <si>
    <t>Procedimiento Formulación, Ejecución, Seguimiento y Evaluación de Proyectos de Inversión 
Actividad: Revisar la coherencia técnica del proyecto de inversión</t>
  </si>
  <si>
    <t>Preventivo</t>
  </si>
  <si>
    <t>Manual</t>
  </si>
  <si>
    <t>Documentado</t>
  </si>
  <si>
    <t>Continua</t>
  </si>
  <si>
    <t>Con Registro</t>
  </si>
  <si>
    <t>Revisión de los proyectos en conjunto con Gerentes y responsables de proyectos.</t>
  </si>
  <si>
    <t>Reducir (mitigar)</t>
  </si>
  <si>
    <t>Realizar revisión de la formulación de las metas de los proyectos de inversión para la vigencia</t>
  </si>
  <si>
    <t>(Revisión de formulación de las metas de los  proyectos de inversión para la vigencia / Total de  los proyectos de inversión) * 100</t>
  </si>
  <si>
    <t>Talento humano y recursos físicos</t>
  </si>
  <si>
    <t xml:space="preserve">Jefe y profesional OAPAP
</t>
  </si>
  <si>
    <t>NA</t>
  </si>
  <si>
    <t>El Gerente de cada proyecto de inversión presenta ante el Comité Institucional de Gestión y Desempeño la formulación definitiva del proyecto para aprobación. Si no se aprueba por parte del Comité se devuelve para ajuste del Gerente de proyecto y OAPAP.
Nota: Este control aplica para la formulación inicial de los proyectos</t>
  </si>
  <si>
    <t>Procedimiento Formulación, Ejecución, Seguimiento y Evaluación de Proyectos de Inversión 
Actividad: Revisar y aprobar los proyectos formulados</t>
  </si>
  <si>
    <t xml:space="preserve">Realizar seguimiento y socializar las alertas  generadas por SEGPLAN  </t>
  </si>
  <si>
    <t>(N.de seguimientos realizados/ Total de seguimientos programados)</t>
  </si>
  <si>
    <t>El jefe y profesional de la OAPAP notifica por correo a la SDP el registro del proyecto en SEGPLAN a espera de observaciones. Copia a Gerente del proyecto para que valide la ficha EBI-D. Si SDP tiene observaciones devuelve para ajustes MGA, SUIFP o PIIP y SEGPLAN.
Nota: Este control aplica para la formulación inicial de los proyectos</t>
  </si>
  <si>
    <t>Procedimiento Formulación, Ejecución, Seguimiento y Evaluación de Proyectos de Inversión 
Actividad: Registrar y viabilizar el proyecto de inversión en SEGPLAN</t>
  </si>
  <si>
    <t>El profesional de OAPAP revisa las reprogramaciones y/o actualizaciones, si la solicitud no es viable   Gerente del proyecto realiza las verificaciones necesarias y presenta nuevamente la solicitud.</t>
  </si>
  <si>
    <t>Procedimiento Formulación, Ejecución, Seguimiento y Evaluación de Proyectos de Inversión 
Actividad: Revisar las actualizaciones de los proyectos</t>
  </si>
  <si>
    <t>El profesional de OAPAP revisa la información entregada por parte del Gerente del proyecto teniendo en cuenta los criterios establecidos en el procedimiento, si no es consistente envía correo electrónico con observaciones y devuelve el seguimiento.</t>
  </si>
  <si>
    <t>Procedimiento Formulación, Ejecución, Seguimiento y Evaluación de Proyectos de Inversión 
Actividad: Revisar y consolidar el seguimiento</t>
  </si>
  <si>
    <t>El Comité de Coordinación de Control Interno revisa los avances en los seguimientos trimestrales, si se requieren acciones de mejora estas deben ser generadas o atendidas por los Gerentes de proyecto.</t>
  </si>
  <si>
    <t>Procedimiento Formulación, Ejecución, Seguimiento y Evaluación de Proyectos de Inversión 
Actividad: Revisar los avances en los seguimientos trimestrales</t>
  </si>
  <si>
    <t>Plan Estratégico y Plan de acción</t>
  </si>
  <si>
    <t>Posibilidad de afectación reputacional  por bajo cumplimiento de iniciativas estratégicas debido a Incumplimiento de metas y objetivos del Plan Estratégico al finalizar su ejecución anual</t>
  </si>
  <si>
    <t>NO</t>
  </si>
  <si>
    <t xml:space="preserve"> *1 Metas/objetivos mal formulados *2 Desarticulación o no cordinación de los involucrados *3. Baja gestión por parte de los responsables de indicadores y acciones</t>
  </si>
  <si>
    <t>Sumatoria % de avance del cumplimiento de objetivos estratégicos</t>
  </si>
  <si>
    <t>El jefe y profesionales de OAPAP revisan la información de formulación o modificación recibida de las dependencias, con relación a los siguientes criterios: Claridad en la redacción, coherencia entre todos los elementos del plan, articulación entre las dependencias para la realización de las actividades y la planeación estratégica y diligenciamiento adecuado de todos los campos del plan, nombres de los indicadores, fórmulas, metas y programación. Si no se cumple con los criteros se solicitan por correo los ajustes.</t>
  </si>
  <si>
    <t>Procedimiento Formulación, Seguimiento y Evaluación de la Estrategia. 
Actividad: Revisar y retroalimentar el Plan Estratégico, el Plan de Acción Institucional y los planes del Decreto 612</t>
  </si>
  <si>
    <t>Realizar revisión para reformulación o definición de acciones frente a metas e indicadores de la siguiente vigencia</t>
  </si>
  <si>
    <t>Realizar seguimientos y presentaciones  al CIGD y emitir las alertas y recomendaciones a que haya lugar.</t>
  </si>
  <si>
    <t>(Seguimientos realizados / Seguimientos programados para la vigencia) * 100</t>
  </si>
  <si>
    <t>Jefe  OAPAP</t>
  </si>
  <si>
    <t>El Comité Institucional de Gestión y Desempeño revisa y aprueba los indicadores, metas y planes para la vigencia o las modificaciones que fueren solicitadas. Si no se aprueban se devuelven para ajuste dejando registro en el acta de reunión.</t>
  </si>
  <si>
    <t>Procedimiento Formulación, Seguimiento y Evaluación de la Estrategia. 
Actividad: Revisar y aprobar el Plan Estratégico, el Plan de Acción Institucional y los planes del Decreto 612</t>
  </si>
  <si>
    <r>
      <t>Los Gerentes, Subgerentes y Jefes de Oficina y el funcionario enlace para el seguimiento realizan la revisión de la ejecución de los diferentes planes para controlorar su cumplimiento y analizan si requiere modificaciones, tomando en consideración el cumplimiento de los indicadores, los avances en la ejecución de las actividades claves, la articulación con otras dependencias, los recursos asignados, entre otros</t>
    </r>
    <r>
      <rPr>
        <sz val="11"/>
        <rFont val="Calibri"/>
        <family val="2"/>
        <scheme val="minor"/>
      </rPr>
      <t>. Si se requiere aprobación de modificaciones presentan solicitud al jefe de OAP.</t>
    </r>
  </si>
  <si>
    <t>Procedimiento Formulación, Seguimiento y Evaluación de la Estrategia. 
Actividad: Revisar los avances en la ejecución de los planes</t>
  </si>
  <si>
    <t>Los profesionales OAPAP revisan mensualmente, y con base en el reporte de seguimiento que las dependencias estén cumpliendo con lo planeado respecto al tiempo transcurrido, y que el seguimiento sea coherente con los resultados reportados. Si el seguimiento no es correcto, se devuelve por correo para correcciones.</t>
  </si>
  <si>
    <t xml:space="preserve">Procedimiento Formulación, Seguimiento y Evaluación de la Estrategia. 
Actividad Revisar el seguimiento mensual </t>
  </si>
  <si>
    <t>El Comité Institucional de Gestión y Desempeño recibe la información de avance de las metas del Plan de Acción y emite las observaciones y comentarios al incumplimiento de los indicadores que no esten ejecutados de acuerdo con lo planeado, la cuales se dejan consignadas en el acta de comité.</t>
  </si>
  <si>
    <t>Procedimiento Formulación, Seguimiento y Evaluación de la Estrategia. 
Actividad Realizar seguimiento de la ejecución del plan estratégico y el plan de acción</t>
  </si>
  <si>
    <t>Modelo Integrado de Planeación y Gestión - SGI</t>
  </si>
  <si>
    <t>Posibilidad de afectación reputacional  por percepción interna negativa de la implementación de la gestión de calidad debido a Presentar no conformidades mayores en auditoría externa de certificación y/o seguimiento</t>
  </si>
  <si>
    <t xml:space="preserve"> *1 Falta de conocimiento de los temas (Desconocimiento de la norma técnica) *2 Fallas en el seguimiento (En cuanto a la norma técnica) *3 Falta de compromiso o desinterés (en la implementación)</t>
  </si>
  <si>
    <t>(No conformidades - No conformidades mayores / No conformidades de auditoría)* 100</t>
  </si>
  <si>
    <t>Baja</t>
  </si>
  <si>
    <t>Menor</t>
  </si>
  <si>
    <t>El asesor de la OAPAP, el responsable del proceso y el líder MIPG  adelantan comité interno de calidad, en el que exponen los resultados del seguimiento, se generan alertas de posibles vencimientos o incumplimientos. Si se requiere desarrollar acciones de mejora se deja consignado en el acta de la reunión del comité.</t>
  </si>
  <si>
    <t>Procedimiento Fortalecimiento del Modelo Integrado de Planeación y Gestión
Actividad Realizar revisión del Sistema en el Comité Interno de Calidad</t>
  </si>
  <si>
    <t>Realizar un plan de trabajo y/o definir las acciones para subsanar las no conformidades mayores</t>
  </si>
  <si>
    <t>Aceptar</t>
  </si>
  <si>
    <t>El jefe y profesional de OAP reciben y consolidan las presentaciones remitidas por los responsables de la información de entrada de la revisión por la dirección, si se requieren ajustes se devuelve.</t>
  </si>
  <si>
    <t>Procedimiento Fortalecimiento del Modelo Integrado de Planeación y Gestión
Actividad Recibir, revisar y consolidar la información de entrada para el Comité</t>
  </si>
  <si>
    <t>De acuerdo a la agenda establecida, cada responsable presenta los resultados de la gestión en los temas establecidos con el propósito de tomar las decisiones y acciones frente a dichos resultados, si se determinan acciones correctivas u oportunidades de mejora estas deben ser implementadas por los responsables. Se deja registro de lo tratado en el acta de reunión.</t>
  </si>
  <si>
    <t>Procedimiento Fortalecimiento del Modelo Integrado de Planeación y Gestión
Actividad Revisar los resultados de la gestión</t>
  </si>
  <si>
    <t>Gestión estratégica de personas</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</si>
  <si>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</si>
  <si>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GESP</t>
  </si>
  <si>
    <t>Selección y vinculación de servidores</t>
  </si>
  <si>
    <t>Posibilidad de afectación económica y reputacional  por investigaciones disciplinarias y posibles demandas debido a selección y vinculación de servidores sin el cumplimiento de los requisitos legales</t>
  </si>
  <si>
    <t xml:space="preserve"> *Falla de controles (error en la verificación de requisitos de estudios y experiencia requeridos para el desempeño de un empleo) *Incumplimiento de actividades (falta de verificación de los antecedentes de la persona a ser nombrada) *Desactualización normativa (normas vigentes que rigen la selección y vinculación)</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</si>
  <si>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</si>
  <si>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t>
  </si>
  <si>
    <t>C1</t>
  </si>
  <si>
    <t>Instructivo selección de servidores de libre nombramiento y remoción
Verificar requisitos mínimos del (los) aspirante(s)
Instructivo Selección de servidores en provisionalidad
Verificar requisitos mínimos del (los) aspirante(s)</t>
  </si>
  <si>
    <t>1. Derogar el nombramiento de la persona nombrada.</t>
  </si>
  <si>
    <t>1. Realizar revisión semestral del normograma en relación con las normas de selección y vinculación y actualizar de ser necesario.</t>
  </si>
  <si>
    <t xml:space="preserve">(Normograma revisado y/o actualizado / Normograma programado para revisar)*100
</t>
  </si>
  <si>
    <t>Humanos, técnicos</t>
  </si>
  <si>
    <t>1. Profesional especializado</t>
  </si>
  <si>
    <t>No aplica</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</si>
  <si>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</si>
  <si>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Selección de Servidores en Período de Prueba
Realizar verificación de requisitos de los elegibles</t>
  </si>
  <si>
    <t>2. Realizar revisión aleatoria trimestral de las vinculaciones</t>
  </si>
  <si>
    <t>(Revisiones realizadas / revisiones programadas)*100</t>
  </si>
  <si>
    <t>2. Profesional especializado y profesional universitario</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</si>
  <si>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</si>
  <si>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</si>
  <si>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</si>
  <si>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</si>
  <si>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 xml:space="preserve">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</si>
  <si>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</si>
  <si>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</si>
  <si>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C1
C2</t>
  </si>
  <si>
    <t>Procedimiento Selección y Vinculación de Servidores
Revisar y validar acta de posesión y memorando</t>
  </si>
  <si>
    <t>Desvinculación de servidores</t>
  </si>
  <si>
    <t>Posibilidad de afectación reputacional  por investigaciones disciplinarias e incumplimientos legales debido a retiro de servidores sin el cumplimiento de requisitos legales</t>
  </si>
  <si>
    <t>Talento humano</t>
  </si>
  <si>
    <t xml:space="preserve"> *Demoras o incumplimientos de los involucrados, o,  Incumplimiento de tiempos u oportunidad (no entrega o entrega incompleta o inoportuna de la documentación por parte del servidor que se retira) *Fallas en el seguimiento, o Seguimiento inoportuno (no revisión o revisión inoportuna de la carta de renuncia o del formato entrega de cargo por parte del profesional de retiro) *Demoras o incumplimientos de los involucrados, o,  Incumplimiento de tiempos u oportunidad  (no entrega o trámite inoportuno del formato entrega de cargo por parte del jefe del servidor que se retira)</t>
  </si>
  <si>
    <t>(Servidores desvinculados con el cumplimiento de requisitos en el período / Total de servidores desvinculados en el período)*100</t>
  </si>
  <si>
    <t>Leve</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</si>
  <si>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solicitando los ajustes requeridos. </t>
  </si>
  <si>
    <t>C2</t>
  </si>
  <si>
    <t>Procedimiento Gestionar Retiro de Personal
Analizar y verificar solicitud de retiro</t>
  </si>
  <si>
    <t>1. Solicitar iniciar la actuación tendiente a determinar si se presenta abandono de cargo.
2.  Solicitar iniciar la actuación tendiente a determinar si hay responsabilidad disciplinaria por no realizar la entraga del acta de entrega de cargo.</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</si>
  <si>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</si>
  <si>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de Personal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</si>
  <si>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</si>
  <si>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C2
C3</t>
  </si>
  <si>
    <t>Procedimiento Gestionar Retiro de Personal
Recibir formato o acta y validar</t>
  </si>
  <si>
    <t>Posibilidad de afectación reputacional  por fuga de capital intelectual y afectación a  la operación de los procesos debido a pérdida del conocimiento explícito y tácito de los servidores que se retiran y/o cambian de empleo de manera temporal</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</si>
  <si>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</si>
  <si>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(Servidores retirados con acta de entrega o informe de gestión / total de servidores retirados)*100
Nota: Teniendo en cuenta las situaciones administrativas a que haya lugar (ej. Pérdida de la libertad o fallecimiento)</t>
  </si>
  <si>
    <t xml:space="preserve">1. Realizar reunión para entrega de cargo que contenga los elementos claros para el desarrollo de las funciones y el conocimiento del cargo </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</si>
  <si>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</si>
  <si>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</si>
  <si>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Instructivo Proyectos de Aprendizaje en Equipo - PAE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</si>
  <si>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</si>
  <si>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</si>
  <si>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Correctivo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</si>
  <si>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</si>
  <si>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</si>
  <si>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Plan de Gestión del Rendimiento implementado y ejecutado
(Compromisos concertados - Evaluaciones y calificaciones realizadas - Valoración de la gestión de los servidores con vinculación provisional - Planes de Mejoramiento)</t>
  </si>
  <si>
    <t>Posibilidad de afectación reputacional  por incumplimiento legal e investigación disciplinaria debido a concertación de compromisos o realización de la evaluación de desempeño semestral/anual fuera de los tiempos establecidos por la normatividad</t>
  </si>
  <si>
    <t xml:space="preserve"> *Incumplimiento de lineamientos (no cumplimiento a los lineamientos establecidos en la norma y memorando de instrucción remitido por la STH defiendo fechas y fases para la concertacion y/o evaluación del desempeño) *Fallas en los aplicativos y/o soluciones tecnológicas (EDL) *</t>
  </si>
  <si>
    <t>(Compromisos concertados y evaluaciones realizadas oportunamente en el periodo / Total de concertaciones y evaluaciones a realizar en el período) * 100 
Nota 1: Teniendo en cuenta las justificaciones y/o situaciones administrativas que se puedan presentar
Nota 2: Teniendo en cuenta los tiempos del proceso</t>
  </si>
  <si>
    <t>Alta</t>
  </si>
  <si>
    <t xml:space="preserve">El profesional universitario de la STH verifica que las dependencias hayan remitido la copia de la concertación de compromisos, acorde con el memorando lineamientos EDL, si la dependencia no lo hizo, solicita al jefe de la dependencia la justificación/argumentación de las razones de la no concertación. </t>
  </si>
  <si>
    <t>Procedimiento Gestión del Rendimiento
Verificar el envío de la copia de la concertación de compromisos</t>
  </si>
  <si>
    <t>1. Generar el recordatorio y aviso inmediato a los implicados sobre la 
realización de la evaluación o concertación.
2. Solicitar iniciar la actuación tendiente a determinar si hay responsabilidad disciplinaria por la no realización de las evaluaciones.</t>
  </si>
  <si>
    <t>El profesional universitario de la STH verifica que las dependencias hayan remitido la copia de la evaluación parcial semestral/eventuales acorde con el memorando lineamientos EDL, si la dependencia no lo hizo, solicita al jefe de la dependencia la justificación/argumentación de las razones de la no realización.</t>
  </si>
  <si>
    <t>Procedimiento Gestión del Rendimiento
Verificar la realización de la evaluación parcial semestral/eventual</t>
  </si>
  <si>
    <t>El profesional universitario de la STH verifica que las dependencias hayan remitido la copia de la calificación definitiva acorde con el memorando lineamientos EDL, si la dependencia no lo hizo, solicita al jefe de la dependencia la justificación/argumentación de las razones de la no realización.</t>
  </si>
  <si>
    <t>Procedimiento Gestión del Rendimiento
Verificar la realización de la calificación definitiva</t>
  </si>
  <si>
    <t>El profesional universitario revisa y verifica que se hayan ejecutado las actividades definidas en el plan anual de trabajo, si no, se generan las acciones de mejora a que haya a lugar.</t>
  </si>
  <si>
    <t>Procedimiento Gestión del Rendimiento
Revisar cumplimiento del plan de trabajo anual</t>
  </si>
  <si>
    <t>El Subgerente de Talento Humano revisa el informe consolidado del resultado de las evaluaciones verificando que contenga la información correcta y completa, verificando estadísticas y conclusiones, si no, devuelve al profesional universitario para ajuste y se realiza nuevamente revisión.</t>
  </si>
  <si>
    <t>Procedimiento Gestión del Rendimiento
Revisar informe y firmar memorando</t>
  </si>
  <si>
    <t>Nómina liquidada y
situaciones administrativas
gestionadas</t>
  </si>
  <si>
    <t>Posibilidad de afectación reputacional  por Investigaciones disciplinarias y posibles demandas  debido a reclamaciones justificadas por errores no subsanados en la certificación electrónica de tiempos laborados y/o certificados expedidos inoportunamente</t>
  </si>
  <si>
    <t xml:space="preserve"> *Falta de insumos o información y/o incompleta (no se cuenta con la totalidad de los soportes en forma física en gestión documental como tampoco en forma electrónica) *Baja calidad de la información insumo (dificultad para visualizar/leer la información histórica por la calidad de la documentación, Errores o imprecisiones en los datos de la documentación histórica)  *Alta carga laboral</t>
  </si>
  <si>
    <t>(Reclamaciones justificadas por errores no subsanados sobre la expedición de los CETIL y/o certificados expedidos inoportunamente  / total de certificaciones expedidas en el período)*100</t>
  </si>
  <si>
    <t>El profesional universitario solicita mediante correo electrónico a la Subgerencia Administrativa y Financiera - Gestión Documental, el préstamo de la historia laboral del ciudadano sujeto de la solicitud. 
Si no se encontró documentación que sustente la vinculación laboral del servidor o ex servidor con la entidad, elabora certificación por negación.</t>
  </si>
  <si>
    <t>Instructivo Certificación Electrónica de Tiempos Laborados
Validar información</t>
  </si>
  <si>
    <t>1. Realizar la corrección y entrega de la Certificación Electrónica de Tiempos Laborados.</t>
  </si>
  <si>
    <t xml:space="preserve">El profesional especializado de nómina acorde con los soportes, ingresa a la carpeta compartida y revisa los soportes de la consulta y valida la completitud y correcto diligenciamiento de la certificación y comunica al Subgerente de Talento Humano, con el fin de que se proceda a firmar el certificado. Si la información no es correcta se devuelve para validación del profesional universitario y devuelve la certificación en el aplicativo CETIL – justificando el motivo de devolución.  </t>
  </si>
  <si>
    <t>Instructivo Certificación Electrónica de Tiempos Laborados
Revisar certificación y oficio – cuando aplique -</t>
  </si>
  <si>
    <t>El Subgerente de Talento Humano revisa en el aplicativo la certificación y oficio remisorio - cuando aplique. – si la información de la certificación no está correcta, devuelve a través del aplicativo para que el profesional universitario ajuste lo correspondiente.</t>
  </si>
  <si>
    <t>Instructivo Certificación Electrónica de Tiempos Laborados
Revisar certificación y oficio y firmar</t>
  </si>
  <si>
    <t>Gestión del conocimiento e innovación</t>
  </si>
  <si>
    <t xml:space="preserve">Gestionar el conocimiento crítico y estratégico, a través del diseño y la implementación de mecanismos y herramientas que permitan dinamizar el flujo
del conocimiento a partir de la identificación, generación, preservación, transferencia y aplicación del conocimiento con el fin de contribuir a la toma de
decisiones, facilitar los procesos de innovación y mejoramiento continuo de la UAECD en el marco de los objetivos de la entidad.. </t>
  </si>
  <si>
    <t>GCIN</t>
  </si>
  <si>
    <t xml:space="preserve">  Estudios e investigaciones realizadas.</t>
  </si>
  <si>
    <t xml:space="preserve">Posibilidad de afectación reputacional  por Pérdida de credibilidad de la Entidad debido a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</si>
  <si>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</si>
  <si>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tirmestre</t>
  </si>
  <si>
    <t>El Jefe de OTC evalúa la viabilidad de la propuesta investigativa, considerando el alcance y el tiempo propuesto por el profesional asignado al proyecto investigativo.</t>
  </si>
  <si>
    <r>
      <t>Procedimiento Desarrollo de Estudios e Investigaciones</t>
    </r>
    <r>
      <rPr>
        <sz val="11"/>
        <color rgb="FFFF0000"/>
        <rFont val="Calibri"/>
        <family val="2"/>
        <scheme val="minor"/>
      </rPr>
      <t xml:space="preserve"> - </t>
    </r>
    <r>
      <rPr>
        <sz val="11"/>
        <rFont val="Calibri"/>
        <family val="2"/>
        <scheme val="minor"/>
      </rPr>
      <t xml:space="preserve">
Evaluar la propuesta investigativa</t>
    </r>
  </si>
  <si>
    <t>Convocar reunión al equipo y requerir al encargado la realización del estudio correspondiente de manera inmediata.</t>
  </si>
  <si>
    <t>El Jefe de OTC y profesional designado realizan trimestralmente, una reunión de seguimiento para garantizar el cumplimiento de la priorización realizada y validar la realización de las actividades de los estudios e investigaciones planteados para la vigencia.</t>
  </si>
  <si>
    <r>
      <t xml:space="preserve">Procedimiento Desarrollo de Estudios e Investigaciones </t>
    </r>
    <r>
      <rPr>
        <sz val="11"/>
        <color rgb="FFFF0000"/>
        <rFont val="Calibri"/>
        <family val="2"/>
        <scheme val="minor"/>
      </rPr>
      <t xml:space="preserve">- </t>
    </r>
    <r>
      <rPr>
        <sz val="11"/>
        <rFont val="Calibri"/>
        <family val="2"/>
        <scheme val="minor"/>
      </rPr>
      <t xml:space="preserve">
Realizar seguimiento a la planeación realizada </t>
    </r>
  </si>
  <si>
    <t>El Jefe de OTC valida la calidad del desarrollo de la investigación, el cual es reportado en el avance del documento de investigación.</t>
  </si>
  <si>
    <r>
      <t>Procedimiento Desarrollo de Estudios e Investigaciones</t>
    </r>
    <r>
      <rPr>
        <sz val="11"/>
        <color rgb="FFFF0000"/>
        <rFont val="Calibri"/>
        <family val="2"/>
        <scheme val="minor"/>
      </rPr>
      <t xml:space="preserve"> - </t>
    </r>
    <r>
      <rPr>
        <sz val="11"/>
        <rFont val="Calibri"/>
        <family val="2"/>
        <scheme val="minor"/>
      </rPr>
      <t xml:space="preserve">
Revisar y aprobar el resultado de la investigación y/o del estudio planteado</t>
    </r>
  </si>
  <si>
    <t xml:space="preserve">Gestión de proyectos de Innovación, Desarrollo e Investigación (I+D+I) a partir de la información geográfica de la IDE de Bogotá
</t>
  </si>
  <si>
    <t>Posibilidad de afectación reputacional  por pérdida de credibilidad y confianza debido a las debilidades en las actividades de acompañamiento en la gestión de los proyectos de innovacion, desarrollo e investigación (I+D+I) desarrollados a partir de la información geográfica de la IDE de Bogotá.</t>
  </si>
  <si>
    <t>Evento externo</t>
  </si>
  <si>
    <t xml:space="preserve"> *Debilidades  en la identificación de proyectos de I+D+I, por cuanto la priorización no atiende adecuadamente las necesidades y expectativas de los grupos de valor IDECA
 *Debilidades en la formulación del proyecto de I+D+I *Debilidades en el seguimiento del desarrollo del proyecto de Innovación, Desarrollo e Investigación ( I+D+I) y sus resultados</t>
  </si>
  <si>
    <t xml:space="preserve">(Avance acumulado de ejecución de las actividades de gestión de los proyectos de I+D+I / Programación de las actividades de gestión de los proyectos de I+D+I ) *100
</t>
  </si>
  <si>
    <t>Gerente IDECA, Subgerente de Operaciones y/o Subgerente de Analítica de Datos analizan la información consignada en la Matriz de proyectos I+D+I y se verifica la priorización de las necesidades conforme la Planeación Estratégica, las necesidades y expectativas de los grupos de valor IDECA.</t>
  </si>
  <si>
    <t>Procedimiento de proyectos de innovación, desarrollo e investigación (I+D+I) - 
Revisar y aprobar priorización de necesidades y retos de Innovación, Desarrollo e Investigación (I+D+I)</t>
  </si>
  <si>
    <t>Mesa de trabajo con el aliado estratégico para la revisión y definición de la estrategia a implementar para subsanar las debilidades y garantizar el adecuado acompañamiento en la gestión del proyecto de I+D+I</t>
  </si>
  <si>
    <t>Gerente IDECA, Subgerente de Operaciones y/o Subgerente de Analítica de Datos. Equipo Aliado Estratégico. El documento del proyecto I+D+I se envía por correo electrónico a la Gerencia y Subgerencias. La formulación del proyecto I+D+I incluye la definición y asignación de los profesionales que apoyarán en la ejecución de cada una de las actividades, se notifica a través de correo electrónico.</t>
  </si>
  <si>
    <t>Procedimiento de proyectos de innovación, desarrollo e investigación (I+D+I) - 
Revisar y aprobar la formulación del proyecto</t>
  </si>
  <si>
    <t>Detectivo</t>
  </si>
  <si>
    <t>Gerente IDECA, Subgerente de Operaciones y/o Subgerente de Analítica de Datos. Equipo Aliado Estratégico revisan el seguimiento de resultados del proyecto con el fin de validar en conjunto con el aliado, que sea acorde a los objetivos inicialmente propuestos y se dé cumplimiento a los productos pactados.</t>
  </si>
  <si>
    <t>C3</t>
  </si>
  <si>
    <t>Procedimiento de proyectos de innovación, desarrollo e investigación (I+D+I) -
Revisar el seguimiento de resultados del desarrollo del proyecto de Innovación, Desarrollo e Investigación ( I+D+I)</t>
  </si>
  <si>
    <t>Herramientas
implementadas para la
GCEI: (buenas prácticas,
lecciones aprendidas,
comunidades de práctica,
alianzas estratégicas, bases
de conocimiento TI, entre
otras).</t>
  </si>
  <si>
    <t>Posibilidad de afectación reputacional  por Pérdida del conocimiento crítico y/o estrategico de la entidad debido a  no implementar  acciones y/o herramientas para retener el conocimiento que se encuentra de forma tácita</t>
  </si>
  <si>
    <t xml:space="preserve"> *Inapropiada identificación del conocimiento critico o estrategico *Falta de un compromiso por las dependencias para implementar las herramientas *</t>
  </si>
  <si>
    <t>% de avance acumulado de la ejecución de las actividades del Plan  de
gestión del conocimiento e innovación / Total de actividades</t>
  </si>
  <si>
    <t xml:space="preserve">Jefe OAPAP, Profesional OAPAP y Gestores proceso revisan la pertinencia de la política y el modelo con el fin de validar si requiere de una actualización, si está alineado a la planeación estratégica, a las necesidades de la entidad y si es factible con los recursos y capacidades de la entidad. </t>
  </si>
  <si>
    <r>
      <t>Procedimiento de Gestión del Conocimiento e Innovación</t>
    </r>
    <r>
      <rPr>
        <sz val="11"/>
        <color rgb="FFFF0000"/>
        <rFont val="Calibri"/>
        <family val="2"/>
        <scheme val="minor"/>
      </rPr>
      <t xml:space="preserve">  - </t>
    </r>
    <r>
      <rPr>
        <sz val="11"/>
        <color theme="1"/>
        <rFont val="Calibri"/>
        <family val="2"/>
        <scheme val="minor"/>
      </rPr>
      <t xml:space="preserve">
Analizar la política y el modelo de GCEI</t>
    </r>
  </si>
  <si>
    <t>Revisión y actualización de los mapas de conocimiento, identificación de las fuentes de conocimineto alternos</t>
  </si>
  <si>
    <t>Jefe OAPAP presentan los ajustes propuestos con su respectiva justificación, para aprobación por parte del Comité Institucional de Gestión y Desempeño</t>
  </si>
  <si>
    <r>
      <t>Procedimiento de Gestión del Conocimiento e Innovación</t>
    </r>
    <r>
      <rPr>
        <sz val="11"/>
        <color rgb="FFFF0000"/>
        <rFont val="Calibri"/>
        <family val="2"/>
        <scheme val="minor"/>
      </rPr>
      <t xml:space="preserve">  - </t>
    </r>
    <r>
      <rPr>
        <sz val="11"/>
        <color theme="1"/>
        <rFont val="Calibri"/>
        <family val="2"/>
        <scheme val="minor"/>
      </rPr>
      <t xml:space="preserve">
Presentar a aprobación las modificaciones a la Política y al Modelo</t>
    </r>
  </si>
  <si>
    <t>Jefe OAPAP y Profesional OAPAP verifica que el plan de acción tenga alineación con la planeación estratégica, el modelo y la política</t>
  </si>
  <si>
    <r>
      <t>Procedimiento de Gestión del Conocimiento e Innovación</t>
    </r>
    <r>
      <rPr>
        <sz val="11"/>
        <color rgb="FFFF0000"/>
        <rFont val="Calibri"/>
        <family val="2"/>
        <scheme val="minor"/>
      </rPr>
      <t xml:space="preserve"> - </t>
    </r>
    <r>
      <rPr>
        <sz val="11"/>
        <color theme="1"/>
        <rFont val="Calibri"/>
        <family val="2"/>
        <scheme val="minor"/>
      </rPr>
      <t xml:space="preserve">
Revisar la propuesta de plan de acción</t>
    </r>
  </si>
  <si>
    <t>Experto técnico realiza revisión previa del mapa de conocimiento levantado por el equipo de GCEI, con relación a lo que se requiere para desarrollar los componentes identificados en las caracterizaciones de proceso.</t>
  </si>
  <si>
    <r>
      <t>Procedimiento de Gestión del Conocimiento e Innovación</t>
    </r>
    <r>
      <rPr>
        <sz val="11"/>
        <color rgb="FFFF0000"/>
        <rFont val="Calibri"/>
        <family val="2"/>
        <scheme val="minor"/>
      </rPr>
      <t xml:space="preserve"> - </t>
    </r>
    <r>
      <rPr>
        <sz val="11"/>
        <color theme="1"/>
        <rFont val="Calibri"/>
        <family val="2"/>
        <scheme val="minor"/>
      </rPr>
      <t xml:space="preserve">
Revisar los Mapas e inventarios</t>
    </r>
  </si>
  <si>
    <t>Profesional OAPAP valida que las herramientas hayan sido construidas de manera correcta y consolidarlas.</t>
  </si>
  <si>
    <r>
      <t xml:space="preserve">Procedimiento de Gestión del Conocimiento e Innovación </t>
    </r>
    <r>
      <rPr>
        <sz val="11"/>
        <color rgb="FFFF0000"/>
        <rFont val="Calibri"/>
        <family val="2"/>
        <scheme val="minor"/>
      </rPr>
      <t xml:space="preserve"> - </t>
    </r>
    <r>
      <rPr>
        <sz val="11"/>
        <color theme="1"/>
        <rFont val="Calibri"/>
        <family val="2"/>
        <scheme val="minor"/>
      </rPr>
      <t xml:space="preserve">
	Revisar las herramientas diligenciadas</t>
    </r>
  </si>
  <si>
    <t>Relacionamiento estratégico</t>
  </si>
  <si>
    <t>Mejorar la experiencia del servicio al ciudadano, a través de la eficiencia, oportunidad y conocimiento en la atención de las necesidades de los grupos de valor de los grupos de valor.</t>
  </si>
  <si>
    <t xml:space="preserve">Gestionar la relación con los grupos de valor de la Unidad que permita a la entidad posicionarse, prestar una experiencia de servicio para satisfacer sus necesidades y expectativas, así como garantizar la generación de ingresos para la entidad.  </t>
  </si>
  <si>
    <t>REES</t>
  </si>
  <si>
    <t>Campañas y productos comunicativos</t>
  </si>
  <si>
    <t xml:space="preserve">Posibilidad de afectación reputacional  por Afectación a la imagen institucional e Inconformidad de los ciudadanos sobre la información entregada o no entregada debido a Divulgación de información inoportuna, incorrecta, incompleta o inadecuada </t>
  </si>
  <si>
    <t xml:space="preserve"> *Desarticulación con las áreas que publican información (C1). *Insuficiencia de insumos requeridos para la divulgación de la información (C2). *Incumplimiento de la Política de Protección de Datos Personales por parte de las áreas solicitantes o de la oficina de Comunicaciones. (C3).</t>
  </si>
  <si>
    <t xml:space="preserve">(Reportes de  información publicada de forma inoportuna, incorrecta, incompleta o inadecuada en el periodo / Número de meses con información publicada del período)*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
</t>
  </si>
  <si>
    <t>Mayor</t>
  </si>
  <si>
    <t>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t>
  </si>
  <si>
    <t>Procedimiento de Planificación, atención y evaluación de las comunicaciones - Validar y aprobar el Plan de Comunicaciones</t>
  </si>
  <si>
    <t>1.Tan pronto se detecta una publicación errada se retira de redes o página web y posteriormente se publica un comunicado informando que dicha publicación contiene información inoportuna, incorrecta o inadecuada y se debe hacer una verificación y rectificación de la información o aclaración del contenido, disculpándose por los inconvenientes que se hubieran podido presentar. 2.Capacitación y/o sensibilización acerca de la importancia de proteger los derechos de autor, tener transparencia en las publicaciones que se solicitan y la importancia de reportar conflictos de interés de manera oportuna sobre cualquier situación, especialmente en lo relacionado a las comunicaciones que genera la entidad.</t>
  </si>
  <si>
    <t>Realizar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t>
  </si>
  <si>
    <t>(Número de campañas realizadas  / Número de campañas programadas)*100</t>
  </si>
  <si>
    <t xml:space="preserve"> Recursos comunicacionales</t>
  </si>
  <si>
    <t xml:space="preserve"> Asesor de Comunicaciones</t>
  </si>
  <si>
    <t>El Profesional Especializado 22-10 y/o contratista Recibe las solicitudes de comunicación de cada proceso a través de la Mesa de Servicios de Comunicaciones o las solicitudes externas que lleguen por medio de correo electrónico, físico o de cualquier otro medio valido para su recepción, si no está conforme, devuelve al área solicitante.</t>
  </si>
  <si>
    <t>C1,C2,C3</t>
  </si>
  <si>
    <t>Procedimiento de Planificación, atención y evaluación de las comunicaciones - Revisar,  validar y direccionar las solicitudes de Comunicación</t>
  </si>
  <si>
    <t xml:space="preserve">Realizar reporte de seguimiento de la información que se comunica por los canales internos y externos de la entidad al interior del equipo de comunicaciones </t>
  </si>
  <si>
    <t>(Número de reportes de realizados/ Número de reportes programados)*100</t>
  </si>
  <si>
    <t>Asesoría y apoyo talento Humano</t>
  </si>
  <si>
    <t>El Contratista Diseñador Gráfico o Medios Audiovisuales  Analiza los requerimientos, consultar la información para configurar una propuesta (esto puede implicar reuniones o flujos de información con los procesos), garantizando la autoría del material utilizado (imágenes fotos y videos) y cumpliendo con (norma) los derechos de autor y se realizar la propuesta gráficas o audiovisual si La propuesta gráfica o audiovisual no cuenta con permisos y derechos de autor se devuelve al área solicitante</t>
  </si>
  <si>
    <t>Procedimiento de Planificación, atención y evaluación de las comunicaciones - Analizar la solicitud asignada y revisar si tiene derechos de autor</t>
  </si>
  <si>
    <t xml:space="preserve"> El Área solicitante y/o responsable del Proceso Revisar y aprobar propuesta. El área solicitante y/o responsable del proceso que realiza el requerimiento a través de solicitud a comunicaciones por mesa de servicios, verifica y aprueba la propuesta presentada por el profesional encargado de dar trámite a su solicitud. En caso de no ser aprobada la propuesta, el área solicitante y/o responsable del proceso debe informar al profesional de comunicaciones cuáles son los ajustes a realizar a través de un correo electrónico o por un comentario en la mesa de servicios. El profesional de comunicaciones aplica los ajustes y vuelve a remitir la propuesta al responsable del proceso para la aprobación final.  </t>
  </si>
  <si>
    <t>Procedimiento de Planificación, atención y evaluación de las comunicaciones - Revisar y aprobar propuesta</t>
  </si>
  <si>
    <t>Posibilidad de afectación reputacional  por incumplimiento de indicadores y afectación a la imagen institucional  debido a Incumplimiento al plan estratégico de comunicaciones al final de la vigencia</t>
  </si>
  <si>
    <t xml:space="preserve"> *No contar con los recursos presupuestales y de TH necesarios para ejecutar las actividades *Insuficiencia de insumos requeridos para la divulgación de la información *Lineamientos del ente territorial  no permita la ejecución de algunas actividades por aspectos político – social - económico</t>
  </si>
  <si>
    <t>Cumplimiento de las actividades del plan estratégico de comunicaciones
(No actividades ejecutadas / No actividades planeadas) * 100</t>
  </si>
  <si>
    <t>El Asesor de comunicaciones, Profesional Especializado 222-10 y /o Contratista Realiza seguimiento a la ejecución de las actividades del Plan Estratégico de Comunicaciones y las solicitadas en la mesa de servicios de Comunicaciones</t>
  </si>
  <si>
    <t>Procedimiento de Planificación, atención y evaluación de las comunicaciones - Realizar seguimiento al cumplimiento del Plan Estratégico de Comunicaciones y de las solicitudes de mesa de servicios.</t>
  </si>
  <si>
    <t xml:space="preserve">1. Generar estrategias de planificación y seguimiento para el cumplimiento de los indicadores y las actividades establecidas en Plan Estratégico de Comunicaciones </t>
  </si>
  <si>
    <t xml:space="preserve">Procedimiento de Planificación, atención y evaluación de las comunicaciones - Revisar y validar y direccionar las solicitudes de Comunicación </t>
  </si>
  <si>
    <t xml:space="preserve">Atención de solicitudes </t>
  </si>
  <si>
    <t xml:space="preserve">Posibilidad de afectación reputacional  por inconformidad del usuario frente a la atención recibida debido a incumplimiento de la oportunidad en la atención de solicitudes que se reciben por los canales de atención </t>
  </si>
  <si>
    <t xml:space="preserve"> *Desconocimiento de los protocolos de atención y procedimientos relacionados *Fallas en los sistemas o aplicativos utilizados para la atención de solicitudes a través de los diferentes canales *Falta de seguimiento a la oportunidad en la atención de solicitudes</t>
  </si>
  <si>
    <t>Sumatoria del porcentaje de oportunidad por canal / Total de canales evaluados</t>
  </si>
  <si>
    <t>Muy Alta</t>
  </si>
  <si>
    <t>El Gerente Comercial y de Atención al Ciudadano, el Subgerente de Participación y atención al Ciudadano y/o el profesional asignado a cada canal de atención, verifica los recursos humanos y tecnológicos requeridos para atender las solicitudes.</t>
  </si>
  <si>
    <t>Procedimiento de atención y radicación de solicitudes - Verificar los recursos humanos y tecnológicos requeridos para atender las solicitudes</t>
  </si>
  <si>
    <t>1. Revisar la matriz de riesgos
2. Revisar los controles asociados
3. Revisar y ajustar la capacidad operativa por canal</t>
  </si>
  <si>
    <t>Realizar programación y solicitud en el anteproyecto de presupuesto de los recursos requeridos para la atención</t>
  </si>
  <si>
    <t xml:space="preserve">1 solicitud realizada </t>
  </si>
  <si>
    <t>Humanos, técnológicos</t>
  </si>
  <si>
    <t>Gerente Comercial y de Atención al Ciudadano</t>
  </si>
  <si>
    <t>El profesional asignado a cada canal verifica que los servidores estén capacitados en el manejo general de los aplicativos para la atención y radicación, la normatividad e información técnica general vigente para la gestión operativa de las solicitudes.</t>
  </si>
  <si>
    <t xml:space="preserve">Procedimiento de atención y radicación de solicitudes - Verificar que los servidores estén capacitados </t>
  </si>
  <si>
    <t>Realizar socialización de los protocolos de atención</t>
  </si>
  <si>
    <t>(Socializaciones realizadas / Socializaciones programadas)*100</t>
  </si>
  <si>
    <t>Funcionarios, servidores GCAC/SPAC</t>
  </si>
  <si>
    <t>El profesional, el técnico y el auxiliar de la Subgerencia de Participación y Atención al Ciudadano verifica el acceso a los aplicativos necesarios para la atención.</t>
  </si>
  <si>
    <t>Procedimiento de atención y radicación de solicitudes - Verificar el acceso a los aplicativos necesarios para la atención y/o radicación de solicitudes</t>
  </si>
  <si>
    <t>El profesional, el técnico y el auxiliar de la Subgerencia de Participación y Atención al Ciudadano verifica que todas las solicitudes fueron atendidas</t>
  </si>
  <si>
    <t>Procedimiento de atención y radicación de solicitudes - Verificar que todas las solicitudes fueron atendidas</t>
  </si>
  <si>
    <t xml:space="preserve">El profesional asignado a cada canal de la Subgerencia de Participación y Atención al Ciudadano revisa y retroalimenta sobre la atención y/o radicación realizada </t>
  </si>
  <si>
    <t>Procedimiento de atención y radicación de solicitudes - Revisar y retroalimentar sobre la atención y/o radicación realizada</t>
  </si>
  <si>
    <t>El Gerente comercial y de atención al Ciudadano, el Subgerente de Participación y Atención al Ciudadano y/o el Profesional asignado por canal, revisa el cumplimiento de la gestión de solicitudes y satisfacción de la atención</t>
  </si>
  <si>
    <t>Procedimiento de atención y radicación de solicitudes - Revisar el cumplimiento de la gestión de las solicitudes y satisfacción de la atención</t>
  </si>
  <si>
    <t>Radicación de solicitudes</t>
  </si>
  <si>
    <t>Posibilidad de afectación reputacional  por reprocesos  debido a inconsistencia en las radicaciones de los trámites catastrales solicitados</t>
  </si>
  <si>
    <t xml:space="preserve"> *Desconocimiento de los lineamientos, normatividad y procedimientos asociados a la radicación de trámites *Falta de verificación y seguimiento de la calidad en las radicaciones que se realizan *Fallas en los sistemas o aplicativos utilizados para la radicación de solicitudes</t>
  </si>
  <si>
    <t>(Radicaciones correctas sin devolución / Radicaciones realizadas)*100</t>
  </si>
  <si>
    <t>1. Revisar la matriz de riesgos
2. Revisar los controles asociados
3. Corregir la inconsistencia
4. Verificar los documentos asociados al proceso de radicación</t>
  </si>
  <si>
    <t>El profesional, el técnico y el auxiliar de la Subgerencia de Participación y Atención al Ciudadano revisa el cumplimiento de los requisitos establecidos.</t>
  </si>
  <si>
    <t>Procedimiento de atención y radicación de solicitudes - Revisar el cumplimiento de los requisitos establecidos</t>
  </si>
  <si>
    <t>Notificación electrónica de trámites catastrales</t>
  </si>
  <si>
    <t>Posibilidad de afectación reputacional  por desconocimiento por parte de los usuarios del resultado del tramite Catastral debido a incumplimiento en la gestión de notificación electrónica</t>
  </si>
  <si>
    <t xml:space="preserve"> *Desconocimiento de los lineamientos, normatividad y procedimientos asociados a la notificación de trámites *Fallas en los sistemas o aplicativos utilizados para la notificación de trámites *Falta de control y seguimiento a la gestión de  notificación electrónica</t>
  </si>
  <si>
    <t>(No. Notificaciones electrónicas realizadas /No. de notificaciones electrónicas a realizar)*100</t>
  </si>
  <si>
    <t>El profesional asignado al equipo de notificaciones verifica que los servidores estén capacitados en la normatividad asociada en el manejo de las notificaciones y en la gestión operativa de las mismas</t>
  </si>
  <si>
    <t>Procedimiento Entrega de notificaciones - Verificar que los servidores estén capacitados en la normatividad asociada en el manejo de las notificaciones y en la gestión operativa de las mismas</t>
  </si>
  <si>
    <t>1. Revisar la matriz de riesgos
2. Revisar los controles asociados
3. Mesa de trabajo para identificar causas del incumplimiento para generar acciones correctivas</t>
  </si>
  <si>
    <t>1. Realizar reuniones trimestrales del equipo de notificaciones para revisar gestión y plantear mejoras si hay lugar a ellas.</t>
  </si>
  <si>
    <t>(Reuniones realizadas / Reuniones programadas)*100</t>
  </si>
  <si>
    <t>Humanos, técnicos, tecnológicos</t>
  </si>
  <si>
    <t>Profesional del equipo de notificaciones</t>
  </si>
  <si>
    <t>El Profesional, auxiliares y técnicos del equipo de notificaciones revisan el funcionamiento de las herramientas y aplicativos necesarios para el proceso de notificación</t>
  </si>
  <si>
    <t>Procedimiento Entrega de notificaciones - Revisar el funcionamiento de las herramientas y aplicativos necesarios para el proceso de notificación</t>
  </si>
  <si>
    <t xml:space="preserve">El profesional asignado al equipo de notificaciones verifica la asignación de las radicaciones para notificación </t>
  </si>
  <si>
    <t>Procedimiento Entrega de notificaciones - Verificar asignaciones de las radicaciones para notificación</t>
  </si>
  <si>
    <t xml:space="preserve">El Gerente Comercial y de Atención al Ciudadano, el Subgerente de Participación y Atención al Ciudadano y el Profesional
SPAC mensualmente revisan el cumplimiento de la gestión de notificaciones </t>
  </si>
  <si>
    <t>Procedimiento Entrega de notificaciones - Revisar el cumplimiento de la gestión de notificaciones</t>
  </si>
  <si>
    <t xml:space="preserve">El auxiliar y/o técnico de la SPAC, valida la información de los oficios y actos administrativos a notificar </t>
  </si>
  <si>
    <t>Instructivo Notificación Electrónica</t>
  </si>
  <si>
    <t>El auxiliar y/o técnico de la SPAC verifica que la notificación fue exitosa</t>
  </si>
  <si>
    <t>Atención y respuesta a las solicitudes de información, quejas, reclamos, sugerencias, denuncias por actos de corrupción y otras,
Derecho de Petición y /o felicitaciones.</t>
  </si>
  <si>
    <t>Posibilidad de afectación reputacional  por aumento en los tiempos de respuesta al ciudadano y posibles hallazgos, investigaciones y sanciones debido a incumplimiento con los tiempos establecidos para la atención y respuesta a las solicitudes de información, quejas, reclamos, sugerencias, denuncias por actos de corrupción y otras, derecho de Petición y /o felicitaciones, recibidas en el Sistema Distrital para la Gestión de Peticiones Ciudadanas - Bogotá te Escucha a través de el sistema Bogotá Te Escucha de la Alcaldía Mayor</t>
  </si>
  <si>
    <t xml:space="preserve"> *Desconocimiento de los lineamientos, normatividad y procedimientos asociados a la gestión de PQRS *Fallas en los sistemas o aplicativos utilizados para gestión y respuesta de las PQRS *Falta de seguimiento a la gestión de las PQRS en la entidad</t>
  </si>
  <si>
    <t>(PQRS atendidas oportunamente / Total PQRS por atender en el periodo)*100</t>
  </si>
  <si>
    <t xml:space="preserve">El profesional de la SPAC verifica que los servidores estén capacitados en la normatividad asociada en el manejo de las PQRS y en la gestión operativa de las mismas </t>
  </si>
  <si>
    <t>Procedimiento de Atención de PQRS - Verificar que los servidores estén capacitados en la normatividad asociada en el manejo de las PQRS y en la
gestión operativa de las mismas</t>
  </si>
  <si>
    <t>1. Socializar tips trimestralmente para el manejo de la herramienta Bogotá Te Escucha</t>
  </si>
  <si>
    <t>(Tips socializados / Tips programadas)*100</t>
  </si>
  <si>
    <t>Profesional del equipo de Bogotá Te Escucha</t>
  </si>
  <si>
    <t>El Técnico y/o Profesional encargado de la gestión de PQRS en  la SPAC o territorio, revisar el funcionamiento de los aplicativos necesarios para el registro, atención y seguimiento de las PQRS</t>
  </si>
  <si>
    <t>Procedimiento de Atención de PQRS - Revisar el funcionamiento de los aplicativos necesarios para el registro, atención y seguimiento de las PQRS</t>
  </si>
  <si>
    <t>El profesional de la SPAC encargado de la gestión de PQRS verifica peticiones próximas a vencer y realizar alertamientos</t>
  </si>
  <si>
    <t>Procedimiento de Atención de PQRS - Verificar peticiones próximas a vencer y realizar alertamientos</t>
  </si>
  <si>
    <t>Los Gerentes, Subgerentes y Jefes de dependencia verifican la gestión de las peticiones</t>
  </si>
  <si>
    <t>Procedimiento de Atención de PQRS - Verificar gestión de las peticiones</t>
  </si>
  <si>
    <t xml:space="preserve">El Gerente GCAC y/o Subgerente SPAC, y el Profesional y/o técnico de la  SUPAC, Revisan el cumplimiento de la gestión y administración de las PQSR </t>
  </si>
  <si>
    <t>Procedimiento de Atención de PQRS - Revisar el cumplimiento de la gestión y administración de las PQSR</t>
  </si>
  <si>
    <t xml:space="preserve">Plan de participación ciudadana </t>
  </si>
  <si>
    <t>Posibilidad de afectación reputacional  por desconocimiento de los grupos de valor de la gestión misional  debido a incumplimiento de las actividades del Plan de participación ciudadana</t>
  </si>
  <si>
    <t xml:space="preserve"> *Fallas en la construcción del plan de participación ciudadana *Falta de seguimiento a las actividades programadas *</t>
  </si>
  <si>
    <t>(% de ejecución de actividades realizadas del plan de participación ciudadana /Total de actividades programadas)*100
Nota: Corresponde a la ejecución anual del plan</t>
  </si>
  <si>
    <t>Gerente GCAC, subgerente de participación Ciudadana y su equipo de trabajo, revisan y ajustan el plan de participación con cada uno de sus componentes.</t>
  </si>
  <si>
    <t>Procedimiento de participación ciudadana - Revisar y ajustar plan de participación</t>
  </si>
  <si>
    <t>1. Revisar la matriz de riesgos
2. Revisar los controles asociados
3. mesa de trabajo para identificar causas del incumplimiento para generar acciones correctivas</t>
  </si>
  <si>
    <t xml:space="preserve">Realizar reuniones mensuales para la seguimiento de la gestión. </t>
  </si>
  <si>
    <t xml:space="preserve">(Reuniones realizadas/reuniones programadas)*100 </t>
  </si>
  <si>
    <t>Profesionales del equipo de participación</t>
  </si>
  <si>
    <t>Comité Institucional de Gestión y Desempeño aprueba el plan con cada uno de sus componentes. Si el plan requiere ajustes se dejará consignando en el acta de la reunión para realizarlos</t>
  </si>
  <si>
    <t>Procedimiento de participación ciudadana - Presentar, revisar y aprobar el plan de participación ciudadana</t>
  </si>
  <si>
    <t>Gerente GCAC, Subgerente SPAC y su equipo de trabajo, periódicamente hacen seguimiento al cumplimiento de cada una de las actividades del Plan de participación y los planes de interlocución en todos los niveles.</t>
  </si>
  <si>
    <t>Procedimiento de participación ciudadana - Realizar seguimiento al plan de participación ciudadana</t>
  </si>
  <si>
    <t>Comité Institucional de gestión y desempeño realiza seguimiento a plan de participación ciudadana con el propósito de garantizar su cuplimiento.</t>
  </si>
  <si>
    <t>Procedimiento de participación ciudadana - Presentar y revisar el avance ejecución plan de participación ciudadana</t>
  </si>
  <si>
    <t>Plan de mercadeo</t>
  </si>
  <si>
    <t>Posibilidad de afectación económica y reputacional  por deficiencia en la consecución de recursos debido a Incumplimiento en la meta de recaudo programado</t>
  </si>
  <si>
    <t xml:space="preserve"> *Inadecuado seguimiento y ejecución de las actividades formuladas en el Plan de Mercadeo *Inadecuado seguimiento a los contratos vigentes *Inadecuado cierre de la oferta comercial</t>
  </si>
  <si>
    <t>(Recaudo ejecutado / recaudo programado) *100%
Nota: Corresponde al cumplimiento de la meta anual</t>
  </si>
  <si>
    <t>El Director UAECD, Asesor de la Dirección UAECD, Gerente Comercial y de Atención al
Ciudadano (GCAC) y/o Profesionales GCAC (el responsable será designado de acuerdo con el nivel técnico de la solicitud) verifican las condiciones del negocio exigidas en la solicitud, términos de referencia o las informadas por la entidad u organización solicitante, para determinar su viabilidad según su sea la naturaleza y necesidades del posible negocio, la normatividad, los productos y servicios que ofrece, la capacidad de producción en el marco de la misionalidad y funciones que le son propias a la UAECD.</t>
  </si>
  <si>
    <t>Procedimiento "Venta de Productos y Servicios a través de Contratos Interadministrativos" - Revisar la viabilidad del negocio</t>
  </si>
  <si>
    <t>Realizar reporte del seguimiento con el cliente</t>
  </si>
  <si>
    <t>(Reportes realizados  / reportes programados)*100</t>
  </si>
  <si>
    <t>Funcionarios y servidores delegados GCAC</t>
  </si>
  <si>
    <t>Los Gerentes de las Dependencias Misionales Técnicas de la UAECD revisan los términos y requisitos exigidos por la entidad contratante, para determinar si se tiene la capacitad técnica y operativa para su cumplimiento. Entrega a la Gerencia Comercial y de Atención al Ciudadano las variables técnicas y económicas necesarias incluyendo observaciones, decisión y justificación para complementar la oferta o propuestacomercial en caso de que se requiera.</t>
  </si>
  <si>
    <t>Procedimiento "Venta de Productos y Servicios a través de Contratos Interadministrativos" - Revisar los requisitos exigidos por la entidad contratante</t>
  </si>
  <si>
    <t>Realizar seguimiento a la ejecución del plan de mercadeo</t>
  </si>
  <si>
    <t>(Seguimientos realizados / Seguimientos programados)*100</t>
  </si>
  <si>
    <t>Asesor de la Dirección UAECD, Profesionales Dependencias Misionales Técnicas UAECD y/o Profesionales GCAC (el responsable será designado de acuerdo con el nivel técnico de la solicitud) revisan y validan que la oferta de servicios o propuesta esté correctamente estructurada y cumpla los requisitos exigidos por el cliente y las especificaciones técnicas del producto.</t>
  </si>
  <si>
    <t>C2,C3</t>
  </si>
  <si>
    <t>Procedimiento "Venta de Productos y Servicios a través de Contratos Interadministrativos" - Revisar la oferta o propuesta de servicios definitiva</t>
  </si>
  <si>
    <t>El Asesor Jurídico Dirección, Asesor Jurídico GCAC y/o Gerentes Dependencias Misionales Técnicas UAECD reciben y revisan que las condiciones técnicas y económicas establecidas en el clausulado del contrato, publicada en la plataforma del Sistema Electrónico para la Contratación Pública (SECOP) o enviada previamente por correo electrónico institucional, correspondan a las establecidas previamente en la oferta de servicios o propuesta técnica - económica comercial. Si estas fueron ajustadas, verificar que se tenga la capacidad institucional para cumplirlas en los plazos estipulados.</t>
  </si>
  <si>
    <t>C1,C2</t>
  </si>
  <si>
    <t>Procedimiento "Venta de Productos y Servicios a través de Contratos Interadministrativos" - Recibir y revisar el contrato</t>
  </si>
  <si>
    <t>Los funcionarios de las Dependencias Misionales Técnicas y/o Profesionales GCAC realizan reuniones de seguimiento y/o mesas de trabajo durante el tiempo de vigencia del contrato en los casos requeridos y conforme a las necesidades establecidas para la ejecución de las actividades, bien sean propuestas por la supervisión o coordinación de estos. La periodicidad será definida dentro de las obligaciones contractuales o en el transcurso de dicha ejecución. El área técnica realizará el control de calidad al producto y/o servicio de acuerdo con los criterios de aceptación establecidos en el contrato y demás descritos en los procedimientos del área misional ejecutora del servicio y/o producto de la UAECD. Se remite a la supervisión de cada contrato interadministrativo mediante correspondencia certificada y de forma trimestral “Formato Informe de seguimiento contratos interadministrativos”. A su vez se el seguimiento de los contratos interadministrativos desde la UAECD se hace a través del “Formato Informe de seguimiento a la ejecución de los contratos Interadministrativos – GCAC” (tablero de control) con los ítems contenidos en este de forma mensual.</t>
  </si>
  <si>
    <t>Procedimiento "Venta de Productos y Servicios a través de Contratos Interadministrativos" - Realizar seguimiento para asegurar la ejecución exitosa del contrato</t>
  </si>
  <si>
    <t>El Supervisor del Territorio y/o Profesional GCAC registran el valor del recaudo gestionado en el formato “INFORME DE SEGUIMIENTO A LA EJECUCIÓN DE LOS CONTRATOS INTERADMINISTRATIVOS – GCAC” y las bases de datos que se llevan para el seguimiento a los contratos. De manera mensual se informa del estado de los contratos a la Subgerencia Administrativa y Financiera, Gerencia de Información Catastral y Gerencia Comercial y Atención al Ciudadano con el fin de llevar un control financiero general. Para contratos diferentes a Gestión - Operación Catastral en los Territorios, la Gerencia Comercial y de Atención al Ciudadano envía al contratante el Formato “INFORME DE SEGUIMIENTO CONTRATOS INTERADMINISTRATIVOS” debidamente diligenciado. Se realiza seguimiento al estado de los contratos en reunión del equipo de trabajo respecto a los ingresos.</t>
  </si>
  <si>
    <t>Procedimiento "Venta de Productos y Servicios a través de Contratos Interadministrativos" - Realizar seguimiento al recaudo de contratos</t>
  </si>
  <si>
    <t>Gestión estratégica de tecnología</t>
  </si>
  <si>
    <t>Gestionar  proyectos  estratégicos  de  Tecnologías  de  la  Información  y  las  Comunicaciones, fomentando la implementación de procesos, trámites y servicios que permitan la generación de valor en lo público, el acceso, uso y apropiación de los mismos, para el cumplimiento de los objetivos institucionales, bajo lineamientos de seguridad y privacidad de la información y la continuidad de los servicios tecnológicos.</t>
  </si>
  <si>
    <t>GEST</t>
  </si>
  <si>
    <t>Plan Estratégico de Tecnologías de la Información– PETI</t>
  </si>
  <si>
    <t>Posibilidad de afectación reputacional  por desmejoramiento en la provisión, gestión, gobierno TI, y en el uso y apropiación de las tecnologías de la información, debido a incumplimiento del alcance y los objetivos definidos en el PETI</t>
  </si>
  <si>
    <t xml:space="preserve"> *Recortes presupuestales, falta de presupuesto o insuficiente presupuesto, fluctuación del dólar *Insuficiente personal  *Debilidades y/o inoportunidad por parte de los procesos/dependencias en la generación de insumos para la ejecución de los proyectos</t>
  </si>
  <si>
    <t>PLAN ESTRATÉGICO DE TECNOLOGÍAS DE LA INFORMACIÓN - PETI IMPLEMENTADO (Avance acumulado de la ejecución del
plan de trabajo/ Avance programado acumulado del plan
para el período evaluado) *100%</t>
  </si>
  <si>
    <t xml:space="preserve">Equipo Gerencia de Tecnología realiza el seguimiento mensual a los avances de los proyectos y cierre de brechas del PETI, a través del cronograma y tablero de control publicado en el sitio de la Gerencia de Tecnología, usando Sharepoint. </t>
  </si>
  <si>
    <t>Procedimiento planeación estratégica de TI. Actividad:Revisar el seguimiento a la estrategia de TI</t>
  </si>
  <si>
    <t>Revisión de los riesgos asociados a cada uno de los proyectos del Peti. Y generar plan de trabajo para remediar la desviación.</t>
  </si>
  <si>
    <t xml:space="preserve">Comité Institucional de   Gestión y Desempeño revisa y aprueba anualmente, el plan estratégico de TI. </t>
  </si>
  <si>
    <t>Procedimiento planeación estratégica de TI. Actvidad: Revisar y aprobar el plan estrategico de TI</t>
  </si>
  <si>
    <t>Plan de seguridad y privacidad de la información</t>
  </si>
  <si>
    <t>Posibilidad de afectación reputacional  por la no prestación de los servicios tecnológicos,  debido a pérdida, fuga o alteración de información de la UAECD</t>
  </si>
  <si>
    <t xml:space="preserve"> *Obsolescencia tecnológica y vulnerabilidades no solucionadas, accesos no autorizados *Falta de adopción de las políticas de Seguridad y Privacidad de la Información en sensibilización en temas de seguridad y privacidad de la información a los usuarios *Inadecuada gestión de copias de seguridad y deficiencias en almacenamiento de información </t>
  </si>
  <si>
    <t>INCIDENTES DE SEGURIDAD DE LA INFORMACIÓN QUE IMPIDEN LA PRESTACIÓN DE SERVICIOS DE TI (No TOTAL DE EVENTOS O INCIDENTES DE SEGURIDAD EN EL PERÍODO, EVIDENCIADOS Y/O REPORTADOS, CLASIFICADOS COMO SEGURIDAD DE LA INFORMACIÓN DE ACUERDO CON EL INSTRUCTIVO DE GESTIÓN DE INCIDENTES DE SEGURIDAD DE LA INFORMACIÓN- No TOTAL DE EVENTOS E INCIDENTES DE SEGURIDAD DE LA INFORMACIÓN QUE IMPIDIERON LA PRESTACIÓN DE SERVICIOS DE TI (DE ACUERDO CON INSTRUCTIVO DE GESTIÓN DE INCIDENTES DE SEGURIDAD DE LA INFORMACIÓN EN EL PERÍODO/No TOTAL DE EVENTOS O INCIDENTES DE SEGURIDAD EN EL PERÍODO, EVIDENCIADOS Y/O REPORTADOS, CLASIFICADOS COMO SEGURIDAD DE LA INFORMACIÓN DE ACUERDO CON EL INSTRUCTIVO DE GESTIÓN DE INCIDENTES DE SEGURIDAD DE LA INFORMACIÓN.)*100)</t>
  </si>
  <si>
    <t>Oficial y/o equipo de Seguridad de la Información, anualmente define y presenta el plan de seguridad y privacidad de la información y la aprobación se encuentra a cargo del Comité Institucional de Gestión y Desempeño</t>
  </si>
  <si>
    <t xml:space="preserve">Procedimiento Gestión de Seguridad y Privacidad de la Información. Actividad: Presentar Plan de seguridad y privacidad de la información  </t>
  </si>
  <si>
    <t xml:space="preserve">Controles provenientes del Procedimiento de Gestión de Seguridad y Privacidad de la información, actividades del instructivo de Gestión de Incidentes de Seguridad de la Información, actividades del Instructivo de Gestión de Copias de Seguridad, y seguimiento al Plan anual de adquisiciones
</t>
  </si>
  <si>
    <t>Fortalecer la Estrategia de comunicaciones para dar a conocer tips y las políticas de seguridad y privacidad de la información</t>
  </si>
  <si>
    <t>(No.  de actividades de la estrategia de comunicaciones ejecutadas en el periodo /No.  de actividades e la estrategia de comunicaciones programadas en el periodo )*100</t>
  </si>
  <si>
    <t>a. Medios de comunicación
b. Recurso humano</t>
  </si>
  <si>
    <t>a. Oficial de Seguridad</t>
  </si>
  <si>
    <t xml:space="preserve">Comité Institucional de Gestión y Desempeño elabora el Plan de Tratamiento de riesgos de seguridad de la información, basado en un análisis de riesgos para identificar las amenazas, vulnerabilidades y riesgos asociados a cada activo critico de acuerdo con el apetito de riesgo de la Unidad, y definiendo controles para minimizar los niveles de riesgo. </t>
  </si>
  <si>
    <t>Procedimiento Gestión de Seguridad y Privacidad de la Información. Actividad:  Realizar la gestión de riesgos de seguridad de la información</t>
  </si>
  <si>
    <t>Jefe de Dependencia y/o el designado mediante memorando, solicitan la inactivación de las cuentas de usuario expiradas</t>
  </si>
  <si>
    <t>Instructivo gestión de accesos. Actividad: Revisar y solicitar depuración mensuales cuentas de usuario de red</t>
  </si>
  <si>
    <t>Sensibilización a los funcionarios en temas de Seguridad y Privacidad de la Información</t>
  </si>
  <si>
    <t>DT  Poíticas de Seguridad y Privacidad de la Información Estrategia de Uso y Apropiación de Tecnología</t>
  </si>
  <si>
    <t>Administración y monitoreo de copias de respaldo</t>
  </si>
  <si>
    <t>Instructivo gestión copias de respaldo</t>
  </si>
  <si>
    <t>Solicitud de presupuesto</t>
  </si>
  <si>
    <t>Plan Anual de Adquisiciones</t>
  </si>
  <si>
    <t>Gestión de información catastral y valuatoria</t>
  </si>
  <si>
    <t xml:space="preserve">Mantener un registro de información catastral oportuno y de calidad que se anticipe a las necesidades de información de la ciudad. </t>
  </si>
  <si>
    <t>Realizar la gestión catastral con enfoque multipropósito a través de la formación, actualización, conservación y difusión catastral, así como la gestión de trámites y/o productos con fines urbanísticos y para adquisición de predios</t>
  </si>
  <si>
    <t>GICV</t>
  </si>
  <si>
    <t>Base de datos gráfica y  alfanumérica con información,
 física, jurídica y económica
 actualizada.</t>
  </si>
  <si>
    <t>Posibilidad de afectación reputacional  por aumento de reclamaciones por parte de los usuarios, debido a Base de datos de información catastral desactualizada</t>
  </si>
  <si>
    <t xml:space="preserve"> *1. Planeación y seguimiento inadecuado a las actividades programadas *2. Condiciones ambientales, sociales, políticas, culturales, financieras que afecten la actualización *3. Incumplimiento en los tiempos de contratación de recursos o en los resultados esperados por los contratistas</t>
  </si>
  <si>
    <t>(N. de predios actualizados en el año / Total de predios de la Ciudad)*100
Nota: El cumplimiento de la meta de este indicador se mide al finalizar la vigencia.</t>
  </si>
  <si>
    <t>Muy Baja</t>
  </si>
  <si>
    <t>El Gerente de Información Catastral revisa el cronograma de la Actualización Catastral del área rural y urbana, en el caso de requerir ajustes se solicitará el ajuste respectivo a través de correo electrónico al área correspondiente.</t>
  </si>
  <si>
    <t>Instructivo Planificación y seguimiento de la actualización catastral.
-Revisar el cronograma de la Actualización Catastral</t>
  </si>
  <si>
    <t>Realizar análisis y revisión para determinar un plan de trabajo y/o acciones a tomar para garantizar que en la vigencia siguiente se pudiera dar cumplimiento a lo programado</t>
  </si>
  <si>
    <t>Profesional Especializado o Contratista encargado del seguimiento de la Actualización en la Gerencia de Información Catastral y los Directivos que intervienen en el Seguimiento semanal al proceso de actualización catastral revisan el cronograma de la actualización catastral y de requerir ajustes se solicitan realizarlos para ser presentados en el seguimiento.</t>
  </si>
  <si>
    <t>Instructivo Planificación y seguimiento de la actualización catastral.
-Presentar para aprobación el cronograma de la Actualización Catastral</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</si>
  <si>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t>
  </si>
  <si>
    <t>1,2,3</t>
  </si>
  <si>
    <t xml:space="preserve">Instructivo Planificación y seguimiento de la actualización catastral
- Realizar seguimiento a la Actualización Catastral.
</t>
  </si>
  <si>
    <t xml:space="preserve">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</si>
  <si>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 xml:space="preserve">
Procedimiento Actualización catastral
- Verificar el cumplimiento de los planes de trabajo o cronograma de la actualización catastral</t>
  </si>
  <si>
    <t xml:space="preserve">Solicitudes y/o trámites atendidos </t>
  </si>
  <si>
    <t>Posibilidad de afectación reputacional  por pérdida de confianza de la ciudadanía debido a Incumplimiento en la atención de los trámites no inmediatos</t>
  </si>
  <si>
    <t xml:space="preserve"> *1. Cambios normativos *2. Alta rotación de personal  *3. Fallas en los aplicativos y /o soluciones tecnológicas
4. Debilidades en la articulación con otras dependencias que participan en la gestión del trámite</t>
  </si>
  <si>
    <t>(Radicaciones atendidas/Radicaciones programadas)*100</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</si>
  <si>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</si>
  <si>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1,2,3,4</t>
  </si>
  <si>
    <t>Instructivo Planificación, seguimiento y control de trámites 
 Revisar el estado (actividad vigente) de las radicaciones</t>
  </si>
  <si>
    <t xml:space="preserve">Realizar análisis y revisión para determinar un plan de trabajo y/o acciones a tomar </t>
  </si>
  <si>
    <t xml:space="preserve">1. Realizar seguimiento acerca de las mesas de trabajo con otras entidades y/o dependencias para la atención de las solicitudes radicadas en el periodo (Actividad por demanda según la necesidad del proceso). </t>
  </si>
  <si>
    <t>(Registros con el reporte de mesas realizadas/ Registros programados)* 100.</t>
  </si>
  <si>
    <t>Tecnológicos
Humanos
Logísticos 
Financieros</t>
  </si>
  <si>
    <t xml:space="preserve">Subgerencia de Información Económica, Subgerencia de Información Física y Jurídica, Gerencia de Información Catastral </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</si>
  <si>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</si>
  <si>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</si>
  <si>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2. Realizar seguimiento a los procesos de inducción y entrenamiento al puesto de trabajo al personal que ingrese producto de concursos y encargos. (Actividad sujeta al ingreso de personal).</t>
  </si>
  <si>
    <t>(Registro de seguimiento de los entrenamientos realizados / Registros programados)* 100.</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</si>
  <si>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</si>
  <si>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</si>
  <si>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3. Realizar reunión de seguimiento de la gestión de trámites.</t>
  </si>
  <si>
    <t>(Reuniones  realizadas/ Total de reuniones programadas)*100</t>
  </si>
  <si>
    <t>4. Realizar seguimiento al cumplimiento del contrato en curso y al cronograma de cierre con el gestor designado</t>
  </si>
  <si>
    <t>Gerente de Información Catastral - Asesor territorio</t>
  </si>
  <si>
    <t>Respuestas a solicitudes de Avalúos comerciales</t>
  </si>
  <si>
    <t>Posibilidad de afectación reputacional  por Pérdida de imagen o credibilidad por parte de los clientes y Reprocesos  o desgaste administrativo debido a Incumplimientos en la calidad de los avalúos comerciales</t>
  </si>
  <si>
    <t xml:space="preserve"> *1. Falta de seguimiento en el desarrollo de las actividades *2. Falta de consistencia en la información reportada por los avaluadores *</t>
  </si>
  <si>
    <t>(Avalúos comerciales no modificados / Avalúos comerciales entregados)*100</t>
  </si>
  <si>
    <t xml:space="preserve">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t>
  </si>
  <si>
    <t>Procedimiento Avalúos comerciales
Realizar visita técnica al predio</t>
  </si>
  <si>
    <t>Realizar análisis y revisión para determinar un plan de trabajo y/o acciones a tomar</t>
  </si>
  <si>
    <t>1.Realizar reuniones mensuales de seguimiento para generar alertas y/o recomendaciones sobre la gestión de los avalúos comerciales.</t>
  </si>
  <si>
    <t>Líder avalúos comerciales, Subgerente SIE</t>
  </si>
  <si>
    <t xml:space="preserve">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t>
  </si>
  <si>
    <t>Procedimiento Avalúos comerciales
Verificar y realizar control de calidad al avalúo comercial</t>
  </si>
  <si>
    <t>2.  Realizar seguimiento trimestral a la contratación del personal avaluador.</t>
  </si>
  <si>
    <t>(Reportes de seguimientos realizados / Reportes  programados)*100</t>
  </si>
  <si>
    <t>Líder avalúos</t>
  </si>
  <si>
    <t xml:space="preserve">El Comité de avalúos realiza revisión y validación del avalúo teniendo en cuenta las variables definidas en el procedimiento asociado; de no ser aprobado, se devuelve a la realización del estudio técnico, dejando como registro el Acta de Comité. </t>
  </si>
  <si>
    <t xml:space="preserve">Procedimiento Avalúos comerciales
Revisar y Validar propuesta de avalúo en comité </t>
  </si>
  <si>
    <t xml:space="preserve">El profesional de control de calidad de la SIE revisa y valida la inclusión de la totalidad de los ítems de reconocimiento según la documentación aportada; si no se aprueba se devuelve al profesional avaluador por el módulo de avalúos. </t>
  </si>
  <si>
    <t>Procedimiento Avalúos comerciales
Revisar y realizar control de calidad avalúo de indemnización</t>
  </si>
  <si>
    <t xml:space="preserve">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t>
  </si>
  <si>
    <t>Procedimiento Avalúos comerciales
Revisar y realizar control de calidad a la respuesta de revisión y/o complementación</t>
  </si>
  <si>
    <t>La Gerencia y/o Subgerencia de Información Económica realizan seguimiento periódico de los avalúos con el propósito de fortalecer la gestión de los mismos; de encontrar alguna desviación, determinan las acciones a seguir; se deja como registro una presentación.</t>
  </si>
  <si>
    <t>Procedimiento Avalúos comerciales
Seguimiento periódico - Condición de operación</t>
  </si>
  <si>
    <t>Respuesta a solicitudes de plusvalía</t>
  </si>
  <si>
    <t xml:space="preserve">Posibilidad de afectación reputacional  por reclamaciones de los usuarios debido a Inconsistencia en la determinación del efecto plusvalía </t>
  </si>
  <si>
    <t xml:space="preserve"> *1.  Error y/o diferencias en la aplicación de las normas por parte del avaluador y/o el control de calidad *2. Solicitudes de cálculo del efecto incompletas o con normatividad insuficiente o confusa *</t>
  </si>
  <si>
    <t>N° liquidaciones de efecto plusvalía modificadas, causadas por errores en la aplicación de la norma urbanística / Actos administrativos de liquidación generados</t>
  </si>
  <si>
    <t>El Profesional Avaluador, profesional control de calidad, urbanístico y valuatorio revisa que la solicitud cumpla con los requisitos estipulados en la resolución de trámites. verifica la información de los predios que hacen parte del instrumento que contienen hechos generadores, el soporte del estudio normativo que da sustento a los hechos generadores, y además otros soportes que se requieran para plantear los ejercicios valuatorio. Si la información no está completa o no es suficiente para adelantar el cálculo, solicita mediante oficio dirigido a la SDP la documentación pendiente o las aclaraciones requeridas para adelantar el cálculo.</t>
  </si>
  <si>
    <t xml:space="preserve">Procedimiento Plusvalía
Revisar preliminarmente la documentación aportada en la radicación para verificar su completitud para realizar el cálculo del efecto plusvalía </t>
  </si>
  <si>
    <t>Revisar y si es necesario, modificar el cálculo y el acto administrativo de liquidación del efecto plusvalía</t>
  </si>
  <si>
    <t>El Profesional Control de Calidad Urbanístico y valuatorio realiza la verificación del Informe Técnico de Plusvalía, y registra los resultados en el Formato de Control de Calidad Plusvalía</t>
  </si>
  <si>
    <t>Procedimiento Cálculo y determinación del efecto plusvalía
Realizar el control de calidad urbanístico y valuatorio al cálculo del efecto plusvalía.</t>
  </si>
  <si>
    <t>El Avaluador y Comité de Avalúos presenta el estudio efectuado para el cálculo del efecto plusvalía para su verificación y aprobación, en sesión de Comité de cálculo de efecto plusvalía. Las observaciones y la decisión que se tomen se consignan en el formato Acta comité Cálculo del Efecto Plusvalía</t>
  </si>
  <si>
    <t xml:space="preserve">Procedimiento Plusvalía
Verificar Sustentación para aprobación el cálculo del efecto plusvalía ante el comité de plusvalía  </t>
  </si>
  <si>
    <t>El Profesional Control Calidad Valuatorio revisa el informe final y el listado de predios junto con sus valores consolidados, dejando constancia en el registro de control de calidad del cálculo y teniendo en cuenta la nueva información obrante en el expediente desde la anterior revisión de calidad</t>
  </si>
  <si>
    <t xml:space="preserve">Procedimiento Plusvalía
Revisar el informe técnico con sus soportes  </t>
  </si>
  <si>
    <t>Base de datos gráfica y  alfanumérica con información,
 física, jurídica y económica
 actualizada - Avalúo Catastral</t>
  </si>
  <si>
    <t>Posibilidad de afectación reputacional  por incrementos de las modificaciones a solicitud de parte o de oficio debido a Inconsistencias en la determinación del avalúo catastral</t>
  </si>
  <si>
    <t xml:space="preserve"> *1. Errores por procesamientos  manuales *2. Falta de herramientas gráficas con información de valores históricos de predios *3. Retrasos en el inicio y ejecución del proceso de actualización</t>
  </si>
  <si>
    <t>(No. de predios no  modificados en su avalúo catastral  / total de predios de la ciudad) * 100
Nota: Este indicador se mide al final de la vigencia</t>
  </si>
  <si>
    <t>El OTC, grupo de estadística y Gerencia de tecnología revisan que las fórmulas se hayan aplicado correctamente de acuerdo con las reglas definidas para los modelos econométricos y liquidación de avalúo, si se requieren ajustes se devuelve para ajuste.
El profesional avaluador asignado realiza el análisis de sensibilidad de acuerdo con el instructivo análisis de sensibilidad, si se requieren ajustes devuelve para ajuste.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</si>
  <si>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pre liquidar avalúos
Instructivo Liquidación de avalúos Revisar y aprobar los avaluos comerciales liquidados
Instructivo Liquidación de avalúos
Revisar la correcta aplicación de los porcentajes</t>
  </si>
  <si>
    <t>Aplicar lo establecido por la autoridad catastral para determinar las inconsistencias y corregir</t>
  </si>
  <si>
    <t xml:space="preserve">1. Automatizar las zonas homogéneas físicas y zonas homogéneas geoeconómicas  </t>
  </si>
  <si>
    <t>Zonas automatizadas / zonas programadas a automatizar *100</t>
  </si>
  <si>
    <t>Técnicos, tecnológicos, logísticos, humanos</t>
  </si>
  <si>
    <t xml:space="preserve">Gerente de Información Catastral </t>
  </si>
  <si>
    <t>Los profesionales avaluadores revisan la consistencia de los valores comerciales liquidados de los predios de la base catastral, si no se encuentran acordes proponen los ajustes.
El profesional de control de calidad revisa la propuesta de ajuste y/o cambios verificando la consistencia de la información a cargar por parte del avaluador, si no se aprueban se devuelve.
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</si>
  <si>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Instructivo Análisis de sensibilidad
Realizar control de calidad de ajustes propuestos
Instructivo Análisis de sensibilidad
Revisar los validadores catastrales</t>
  </si>
  <si>
    <t>2. Desarrollar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</si>
  <si>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Visor desarrollado / Visor programado * 100</t>
  </si>
  <si>
    <t>Gerente de Información Catastral, Subgerente de Información Económica</t>
  </si>
  <si>
    <t xml:space="preserve">El profesional de control de calidad, comité de avalúos selecciona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</si>
  <si>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</si>
  <si>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El profesional de control de calidad OTC grupo OIC verifica la información recolectada para determinar que todas las ofertas de venta arriendo de un sector hayan sido capturadas, si no se capturó como mínimo el 70% de las ofertas del sector asignado devuelve al técnico para un nuevo recorrido. 
El profesional de control de calidad OTC grupo OIC y líder territorial OTC verifica la calidad y consistencia de la información registrada tras el cargue y ajuste de las ofertas en los aplicativos dispuestos.</t>
  </si>
  <si>
    <t xml:space="preserve">Instructivo para la captura y ajuste de ofertas del mercado inmobiliario.
Realizar control de calidad de ofertas capturadas en campo 
Realizar control de calidad a las ofertas ajustadas y cargadas en FOCA y de la información capturada en territorio </t>
  </si>
  <si>
    <t xml:space="preserve">El Subgerente de información económica y el Abogado revisan la consistencia de  los actos administrativos, de requerirse ajuste se debe realizar la devolución para corrección. </t>
  </si>
  <si>
    <t xml:space="preserve">Instructivo mutación cuarta
Revisar y aprobar la resolución </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</si>
  <si>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</si>
  <si>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</si>
  <si>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Gestión de información geográfica</t>
  </si>
  <si>
    <t>Fortalecer la Infraestructura de Datos Espaciales del Distrito Capital, como herramienta que permite la integración, análisis y explotación de la información geográfica y catastral para la toma de decisiones.</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</si>
  <si>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</si>
  <si>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GIGE</t>
  </si>
  <si>
    <t>Plan Anual de trabajo
formulado e implementado</t>
  </si>
  <si>
    <t xml:space="preserve">Posibilidad de afectación reputacional  por Incumplimiento de los objetivos estratégicos y de las lineas de acción del Plan Estratégico de la IDE de Bogotá para la vigencia, así como posibles retrasos en la hoja de ruta y cronograma establecido para el decenio. debido a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</si>
  <si>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</si>
  <si>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 acumulado de ejecución de las actividades del plan anual de trabajo de la IDE de Bogotá en el período / % de programación de las actividades del plan anual de trabajo de la IDE de Bogotá en la vigencia ) * 100</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</si>
  <si>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</si>
  <si>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</si>
  <si>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Diseñar e implementar un plan de contingencia orientado a garantizar el cumplimiento del plan de trabajo en coordinación con las entidades miembros de la IDE de Bogotá.</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</si>
  <si>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</si>
  <si>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</si>
  <si>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(C2)</t>
  </si>
  <si>
    <t>Procedimiento Fortalecimiento de la Gobernanza de IDECA. Desarrollar sesión para aprobación del plan estratégico ante la Comisión Ideca</t>
  </si>
  <si>
    <t>Propuestas de instrumentos técnicos o jurídicos actualizadas o elaboradas</t>
  </si>
  <si>
    <t>Posibilidad de afectación reputacional  por La desactualización, ausencia o baja calidad de instrumentos para la eficiente gestión de la información geográfica debido a La gestión inoportuna de las actividades o incumplimiento de los requisitos  para la elaboración de propuestas de instrumentos técnicos y/o jurídicos</t>
  </si>
  <si>
    <t xml:space="preserve"> *Inadecuada planeación de los instrumentos priorizados en relación al alcance y requerimientos *Cambios o transformación en modelos, métodos, tecnología con relación a la Gestión de Información Geográfica *</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</si>
  <si>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</si>
  <si>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El Gerente IDECA revisa y aprueba la priorización  de instrumentos para la eficiente gestión de la información de la información geográfica. (C1)</t>
  </si>
  <si>
    <t>Procedimiento elaboración y mantenimiento de instrumentos técnicos y jurídicos para la gestión de información geográfica. Revisar yaprobar el instrumento</t>
  </si>
  <si>
    <t>Diseñar e implementar un plan de contingencia orientado a garantizar la gestión oportuna de las actividades, así como el cumplimiento de los requisitos  para la elaboración de propuestas de instrumentos técnicos y/o jurídicos</t>
  </si>
  <si>
    <t>1. Realizar semestralmente sesiones de seguimiento de las normas que impactan la elaboración o actualización de instrumentos de GIG</t>
  </si>
  <si>
    <t xml:space="preserve"> Número de sesiones de seguimiento de las normas ejecutadas   / Total de sesiones de seguimiento de normas programadas </t>
  </si>
  <si>
    <t>Humanos
Normativos
Tecnológicos</t>
  </si>
  <si>
    <t>1. Lider del procedimiento - Profesional Especializado</t>
  </si>
  <si>
    <t>El profesional especializado lider del procedimiento  revisa el documento en cuanto a consistencia, coherencia, propósito y la forma del documento, con el fin de aprobar el documento. (C2)</t>
  </si>
  <si>
    <t>Procedimiento elaboración y mantenimiento de instrumentos técnicos y jurídicos para la gestión de información geográfica -  Revisar y arobar documento preliminar</t>
  </si>
  <si>
    <t>El profesional especializado asignado por el Subgerente de Operaciones, aplica pruebas funcionales y realiza el analisis de conformidad del instrumento técnico (C2)</t>
  </si>
  <si>
    <t>Procedimiento elaboración y mantenimiento de instrumentos técnicos y jurídicos para la gestión de información geográfica. Aplicar pruebas y analisi de conformidad del instrumento técnico.</t>
  </si>
  <si>
    <t>El Gerente IDECA revisa y aprueba  las propuestas o proyectos de instrumentos para la eficiente gestión de la información de la información geográfica. (C1)</t>
  </si>
  <si>
    <t>Requerimientos de Recursos Geográficos atendidos</t>
  </si>
  <si>
    <t>Posibilidad de afectación reputacional  por Insatisfacción de los usuarios de la Infraestructura de Datos Espaciales de Bogotá debido a Incumplimientos de los requisitos normativos y del cliente o de los grupos de valor en la atención de los requerimientos de informacion geografica</t>
  </si>
  <si>
    <t xml:space="preserve"> *Incumplimiento de tiempos u oportunidad de respuestas *Incumplimiento de lineamientos y el contenido de las respuestas que no cumplen los requerimietos de los usuarios y los establecidos en la normatividad vigente *</t>
  </si>
  <si>
    <t>(Número  de requerimientos de recursos geográficos atendidos con oportunidad y calidad / Total de requerimientos de recursos geográficos recibidos para atención) *100</t>
  </si>
  <si>
    <t>El  Gerente Ideca y los Subgerentes de Operaciones y de Analítica de Datos, aprueban los borradores de respuesta de atención de requeriminetos de recursos geográficos, se verifica la oportunidad y la coherencia. (C1 y C2)</t>
  </si>
  <si>
    <t>Procedimiento Atención de Requerimientos de Recursos Geográficos - Aprobar respuesta</t>
  </si>
  <si>
    <t xml:space="preserve">Direccionar al responsable asignado de la atención del requerimiento a las instancias correspondientes para la indagación pertinente de tal manera que se garantice la atención de requerimiento </t>
  </si>
  <si>
    <t>1. Realizar sesiones de trabajo mensual para el seguimiento del cumplimiento en términos de calidad y oportunidad.</t>
  </si>
  <si>
    <t>Número de sesiones de seguimiento ejecutadas / Número de sesiones de seguimiento programadas*100%</t>
  </si>
  <si>
    <t>1. Lider del procedimiento - Profesional Especializado
Profesional Universitario</t>
  </si>
  <si>
    <t xml:space="preserve">Catálogo de Recursos Geográficos </t>
  </si>
  <si>
    <t>Posibilidad de afectación reputacional  por Dificultades en el seguimiento de la oferta y demanda de recursos geográficos de la IDE de Bogotá debido a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</si>
  <si>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</si>
  <si>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(Número de recursos geográficos actualizados en el período / Recursos geográficos  solicitados para actualizar en el catálogo en el periodo) * 100</t>
  </si>
  <si>
    <t>El profesional especializado del procedimiento de Gobierno de Recursos Geográficos verifica la actualización del catálogo de recursos geográficos por parte de los responsables de los otros procedimientos, de tenerse observaciones sobre el cargue de la información se requiere al responsable mediante correo electrónico con copia a la Gerencia y Subgerencias., quienes finalmente revisan y aprueban la actualización del catálogo. (C1)</t>
  </si>
  <si>
    <t>Procedimiento de Gobierno de Recursos Geográficos. Verificar la actualización del catálogo de recursos geográficos a la vigencia</t>
  </si>
  <si>
    <t>Diseñar e implementar un plan de contingencia orientado a garantizar la actualización, presición y/o adecuada estructuración del catálogo de recursos geográficos</t>
  </si>
  <si>
    <t>El profesional especializado administrador de la Gerencia de Tecnología a cargo del procedimiento de Desarrollo de Sistemas de Información, revisa los documentos de análisis y diseño. (C2)</t>
  </si>
  <si>
    <t>Procedimiento desarrollo de sistemas de información, Revisar documentos de análisis y diseño, ejecutar guión de pruebas, revisar calidad de documentación en producción.</t>
  </si>
  <si>
    <t>El profesional especializado administrador de la Gerencia de Tecnología a cargo del procedimiento de Desarrollo de Sistemas de Información,ejecuta el guión de pruebas . (C2)</t>
  </si>
  <si>
    <t>El profesional especializado administrador de la Gerencia de Tecnología a cargo del procedimiento de Desarrollo de Sistemas de Información, revisa la calidad de la documentación en produccción. (C2)</t>
  </si>
  <si>
    <t>Datos de referencia para
Bogotá Distrito Capital y
documentos técnicos</t>
  </si>
  <si>
    <t>Posibilidad de afectación reputacional  por Incorformidad y perdida de crebilidad en el producto Mapa de Referencia por parte de los usuarios debido a Incumplimiento en la publicación del número de datos de referencia solicitados para actualizar por versión</t>
  </si>
  <si>
    <t>Tecnología</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</si>
  <si>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</si>
  <si>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solicitados para actualizar por versión) *100</t>
  </si>
  <si>
    <t>El profesional especializado lider del procedimiento de la Subgerencia de Operaciones verifica las actualizaciones de los documentos técnicos en terminos de forma, consistencia y coherencia. (C2)</t>
  </si>
  <si>
    <t>Procedimiento de Gestión de Datos de Referencia - Verificar las actualizaciones de los documentos técnicos</t>
  </si>
  <si>
    <t>Convocatoria extraordinaria mesa técnica Mapa de Referencia en el marco de la Comisión Ideca con el fin de garantizar el cumplimiento de los requisitos de actualización del conjunto de datos</t>
  </si>
  <si>
    <t>El profesional especializado lider de procedimiento de la Subgerencia de Operaciones valida la consistencia de los datos (modelo de datos y número de registros) almacenados en la Base de Datos respecto a los datos suministrados por las Entidades responsables. (C3)</t>
  </si>
  <si>
    <t>Procedimiento de Gestión de Datos de Referencia - Validar el cargue y actualización de los datos de referencia en la base de datos geográfica</t>
  </si>
  <si>
    <t>El administrador de la plataforma de la Gerencia de Tecnología valida la disponibilidad de la Infraestructura Tecnologica. (C1)</t>
  </si>
  <si>
    <t>Procedimiento de Gestión de la Infraestructura Tecnológica. Validar la disponibilidad de la infraestrutura tecnológica.</t>
  </si>
  <si>
    <t>El administrador de la plataforma de la Gerencia de Tecnología realiza despliegues y ventanas de mantenimiento. (C1)</t>
  </si>
  <si>
    <t>El administrador de la plataforma de la Gerencia de Tecnología gestiona las mesas de servicios realiza pruebas y verifica las soluciones. (C1)</t>
  </si>
  <si>
    <t>Datos temáticos y
documentos técnicos</t>
  </si>
  <si>
    <t>Posibilidad de afectación reputacional  por Pérdida de crebilidad e incorformidad por parte de los usuarios de la IDE de Bogotá respecto a las capas geográficas publicadas. debido a Incumplimiento en la publicación del número de datos temáticos actualizados y/o generados en el período</t>
  </si>
  <si>
    <t xml:space="preserve"> *Incumplimiento de lineamientos establecidos por IDECA por parte de la entidad productora *Inadecuado diligenciamiento de los documentos técnicos en terminos de forma, consistencia y coherencia *Problemas tecnológicos o técnicos en la arquitectura de la UAECD </t>
  </si>
  <si>
    <t>(Número  de datos temáticos actualizados y/o generados en el período / Total de datos  temáticos programados para actualizar y/o generar en la vigencia) *100</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</si>
  <si>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t>
  </si>
  <si>
    <t>Procedimiento de Gestión de Datos Temáticos - Verificar y aprobar resultados</t>
  </si>
  <si>
    <t>Convocatoria extraordinaria mesa técnica  en el marco de la Comisión Ideca con el fin de garantizar el cumplimiento de los requisitos de actualización y generación de capas</t>
  </si>
  <si>
    <t>Procedimiento de Gestión de la Infraestrutura Tecnológica. Validar la disponibilidad de la infraestrutura tecnológica.</t>
  </si>
  <si>
    <t>Servicios Web Geográficos Interoperables</t>
  </si>
  <si>
    <t>Posibilidad de afectación reputacional  por la inapropiada gestión de los servicios web geograficos debido a Incumplimiento en la actualización y/o generación de los servicios web en el período</t>
  </si>
  <si>
    <t xml:space="preserve"> *Problemas tecnológicos o técnicos en la arquitectura de la UAECD  *Deficiencia en el control de los requerimientos técnicos que deben cumplir los servicios web *</t>
  </si>
  <si>
    <t>(Número de servicios web geográficos actualizados o generados en el período / Total de servicios web geográficos solicitados para publicar)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</si>
  <si>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</si>
  <si>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</si>
  <si>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Convocatoria extraordinaria para articulación institucional a través del procedimiento de gobernanza de la IDE de Bogotá con el fin de garantizar el cumplimiento de los requisitos de actualización de los servicios web geograficos asociados al conjunto de datos generados o actualizados durante el período</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</si>
  <si>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</si>
  <si>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</si>
  <si>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Estrategias desarrolladas
para la promoción y
fortalecimiento de
capacidades Técnicas de
IDECA.</t>
  </si>
  <si>
    <t>Posibilidad de afectación reputacional  por Debilidades en la información publicada en los canales y plataformas disponibles, así como en el desarrollo de los eventos de promoción y/ o fortalecimiento debido a Debilidades en el diseño e implementación de la estrategia desarrollada para la promoción, difusión y fortalecimiento de las capacidades técnicas de los miembros de la IDE de Bogotá.</t>
  </si>
  <si>
    <t xml:space="preserve"> *Incorrecta formulación de la estrategia desarrollada para la promoción, difusión y fortalecimiento de las capacidades técnicas de los miembros de la IDE de Bogotá. *Debilidades en la información publicada en los canales y plataformas disponibles, así como en el desarrollo de los eventos de promoción y/ o fortalecimiento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</si>
  <si>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</si>
  <si>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El Gerente IDECA y los Subgerentes de Operaciones y de Analítica de Datos revisan y aprueban la Estrategia de Promoción, Difusión y Fortalecimiento de Capacidades de Ideca.</t>
  </si>
  <si>
    <t>Procedimiento para la promoción, Difusión y Fortalecimiento de Capacidades Técnicas de Ideca</t>
  </si>
  <si>
    <t>A través de las mesas de trabajo de la comisión Ideca realizar seguimiento, monitoreo y acciones de mejora de las actividades establecidas en la estrategia.</t>
  </si>
  <si>
    <t>El Gerente IDECA y los Subgerentes de Operaciones y de Analítica de Datos revisan y aprueban el material a utilizar y los instrumentos de implementación para las actividades de fortalecimiento de capacidades técnicas</t>
  </si>
  <si>
    <t>El Gerente Ideca, y los Subgerentes de Operaciones y de Analítica de Datos, así como el profesional especializado de la Gerencia Ideca y el profesional del equipo de comunicaciones validan la información a publicar</t>
  </si>
  <si>
    <t>El profesional especializado de la Gerencia Ideca valida si se requiere la realización del evento de promoción y/o fortalecimiento de capacidades IDECA</t>
  </si>
  <si>
    <t>El Gerente IDECA y los Subgerentes de Operaciones y de Analítica de Datos revisan el informe de la actividad desarrollada</t>
  </si>
  <si>
    <t>Gestión presupuestal y financiera</t>
  </si>
  <si>
    <t>Administrar los recursos financieros y proveer información presupuestal, contable y de tesorería para apoyar el cumplimiento de la misión de la UAECD.</t>
  </si>
  <si>
    <t>GPFI</t>
  </si>
  <si>
    <t xml:space="preserve"> Órdenes de pago</t>
  </si>
  <si>
    <t>Posibilidad de afectación económica y reputacional  por la generación de sanciones administrativas, disciplinarias, y reprocesos debido a Trámites de pago sin el lleno de los requisitos legales</t>
  </si>
  <si>
    <t xml:space="preserve"> *Soportes y/o documentos desactualizados, *Personal sin experiencia, *Solicitudes de pago con errores o sin la documentación adecuada</t>
  </si>
  <si>
    <t>(Solicitudes tramitadas con cumplimiento de requisitos legales / Total de solicitudes de pago a tramitar) * 100</t>
  </si>
  <si>
    <t>El profesional SAF Central de cuentas recibe las solicitudes de pago provenientes de los supervisores de los contratos a través de Pandora y verifica la documentación asociada, si la información no se encuentra diligenciada y completa devuelve a través del aplicativo al contratista para su ajuste.</t>
  </si>
  <si>
    <t>Instructivo Solicitud, elaboración y pago de cuentas
Recibir y revisar solicitudes de pago</t>
  </si>
  <si>
    <t>Dejar evidencia del caso o los casos materializados, se debe re liquidar la OP presupuestalmente de acuerdo con la normatividad aplicable</t>
  </si>
  <si>
    <t>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t>
  </si>
  <si>
    <t>Instructivo Solicitud, elaboración y pago de cuentas
Validar documentos de pago</t>
  </si>
  <si>
    <t>El profesional especializado de presupuesto revisa la orden de pago frente a los soportes, garantizando que el pago y los descuentos respectivos se realizaron correctamente, si no lo están devuelve para ajuste.</t>
  </si>
  <si>
    <t>Instructivo Solicitud, elaboración y pago de cuentas
Revisar orden de pago</t>
  </si>
  <si>
    <t xml:space="preserve"> Certificados de Registros presupuestales</t>
  </si>
  <si>
    <t>Posibilidad de afectación reputacional  por reprocesos, desgaste administrativo e incumplimiento en la ejecución y pagos debido a Anulación errónea de saldos de registros presupuestales de compromisos vigentes</t>
  </si>
  <si>
    <t xml:space="preserve"> *Personal con conocimientos desactualizados, *Errores humanos, *</t>
  </si>
  <si>
    <t>(Número totales de RP anulados correctamente/ Número totales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</si>
  <si>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</si>
  <si>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</si>
  <si>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 xml:space="preserve">1. Dejar evidencia del caso o los casos materializados, 
2. Anular los saldos del RP, en caso de estar pendiente,
3. Reconstituir el RP anulado por error, en caso de anulación de RP por error.  </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</si>
  <si>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</si>
  <si>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</si>
  <si>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</si>
  <si>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</si>
  <si>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El profesional de presupuesto verifica la solicitud frente al acta de liquidación del contrato o informe final de supervision, validando la consistencia de la solicitud remitida por las áreas frente a los soportes. Si la información no es correcta devuelve al área solicitante.</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</si>
  <si>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</si>
  <si>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</si>
  <si>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</si>
  <si>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Certificados de disponibilidad  Registros presupuestales</t>
  </si>
  <si>
    <t>Posibilidad de afectación reputacional  por reprocesos, desgaste administrativo y retraso en el trámite contractual debido a Expedición errónea de certificados de disponibilidad presupuestal y registro presupuestal</t>
  </si>
  <si>
    <t xml:space="preserve"> *Personal con conocimientos desactualizados o sin experiencia *Solicitudes con información inexacta *</t>
  </si>
  <si>
    <t>(Número de RP y CDP expedidos  correctamente/ Número de solicitudes de CDP Y RP)*100</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</si>
  <si>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</si>
  <si>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</si>
  <si>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1. Dejar evidencia del caso o los casos materializados, 
2. Generar los RP o CDP pendientes.</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</si>
  <si>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</si>
  <si>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</si>
  <si>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</si>
  <si>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</si>
  <si>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</si>
  <si>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</si>
  <si>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e informes contables</t>
  </si>
  <si>
    <t>Posibilidad de afectación económica y reputacional  por sanciones administrativas y disciplinarias  debido a Registro y generación de información financiera no precisa ni acorde al marco normativo contable</t>
  </si>
  <si>
    <t xml:space="preserve"> *Cambios en las normas tributarias, financieras y contables, impactando el proceso financiero, *Personal sin experiencia *Personal con conocimientos desactualizados</t>
  </si>
  <si>
    <t>(Número de sanciones asociadas a hallazgos de auditoría relacionados con Estados financieros o informes contables no precisos ni acorde con el marco normativo contable*1)</t>
  </si>
  <si>
    <t>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t>
  </si>
  <si>
    <t>Procedimiento Administración contable
Analizar transacciones soportadas</t>
  </si>
  <si>
    <t>1. Dejar evidencia del caso o los casos materializados dejando evidencia de la subsanación a los Estados financieros o informes contables, 
2. En caso de no haber realizado el registro generar los reportes contables.</t>
  </si>
  <si>
    <t>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t>
  </si>
  <si>
    <t>Procedimiento Administración contable
Validar la procedencia de la contabilización de la transacción</t>
  </si>
  <si>
    <t>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</si>
  <si>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</si>
  <si>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t>
  </si>
  <si>
    <t>Procedimiento Administración contable
Determinar y registrar los saldos de las cuentas contables propias de conciliación</t>
  </si>
  <si>
    <t>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t>
  </si>
  <si>
    <t>Procedimiento Administración contable
Generar revisar y validar reportes</t>
  </si>
  <si>
    <t>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t>
  </si>
  <si>
    <t>Procedimiento Administración contable
Revisar estados financieros</t>
  </si>
  <si>
    <t xml:space="preserve">Confiabilidad de los reportes de información financiera asociada a los costos de los productos comercializados por la entidad. </t>
  </si>
  <si>
    <t xml:space="preserve">Posibilidad de afectación reputacional  por Toma de decisiones inadecuadas y reportes financieros inconsistentes debido a Sobrevaloración o subvaloración de los costos asociados a los productos comercializados (diferentes a Catastro Multiproposito) por la UAECD </t>
  </si>
  <si>
    <t xml:space="preserve"> *Personal sin experiencia o con conocimientos desactualizados *Carencia de herramienta tecnológica que permita el cálculo de los costos *</t>
  </si>
  <si>
    <t>(Informe presentado previo chequeo de cumplimiento del procedimiento para el registro de los costos de los productos comercializados / Informe programado con  verificación de cumplimiento del procedimiento para el registro de los costos de los productos comercializados</t>
  </si>
  <si>
    <t>El profesional especializado de contabilidad revisa que el soporte físico sea igual al magnético, con el fin de verificar la uniformidad de la información, si la información no corresponde solicita aclaración y/o corrección de las diferencias encontradas.</t>
  </si>
  <si>
    <t>Procedimiento costos de los productos comercializados
Revisar la información</t>
  </si>
  <si>
    <r>
      <rPr>
        <sz val="11"/>
        <color theme="1"/>
        <rFont val="Calibri"/>
        <family val="2"/>
        <scheme val="minor"/>
      </rPr>
      <t>1. Dejar evidencia de la materialización. 
2. Realizar reuniones con las áreas implicadas para  tomar decisiones sobre el tratamiento frente a las fallas en el reporte de la información de los costos.</t>
    </r>
  </si>
  <si>
    <t>El profesional especializado revisa la causación de las órdenes de pago con el fin de establecer que se cumpla con el principio contable de uniformidad y se cumplan los criterios contables, si la información presenta inconsistencias se ajustan las cuentas mediante la actualización de la planilla de órdenes de pago o la elaboración de un comprobante contable de ajuste de acuerdo con el caso y envía correo informativo a los responsables de la elaboración de la orden de pago.</t>
  </si>
  <si>
    <t>Procedimiento costos de los productos comercializados
Revisar planilla de órdenes de pago</t>
  </si>
  <si>
    <t>El profesional especializado revisa el balance de prueba si la infomación no corresponde devuelve para revisión de la planilla de órdenes de pago.</t>
  </si>
  <si>
    <t>Procedimiento costos de los productos comercializados
Revisar la información contabilizada</t>
  </si>
  <si>
    <t xml:space="preserve">El profesional, auxiliar, técnico de contabilidad revisa el reporte de facturación detallada generado desde el aplicativo verificando la información junto con el libro de bancos, los extractos y las conciliaciones </t>
  </si>
  <si>
    <t>El contador analiza el costo de cada producto frente a las ventas de este verificando que guarden relación entre ambos, si no guarda relación devuelve a la actividad de trasladar costo de producción de bienes o servicios al costo de ventas.</t>
  </si>
  <si>
    <t>Procedimiento costos de los productos comercializados
Analizar el resultado de los costos de ventas frente a las ventas mensuales</t>
  </si>
  <si>
    <t>Órdenes de pago</t>
  </si>
  <si>
    <t>Posibilidad de afectación económica y reputacional  por sanciones administrativas, disciplinarias e Intereses de mora debido a Giro de pagos asociados a la nómina, servicios públicos, órdenes judiciales e impuestos de forma extemporánea</t>
  </si>
  <si>
    <t xml:space="preserve"> *Inconsistencia en la entrega de información *Demoras en la presentación y entrega a Tesorería de la información para el pago *</t>
  </si>
  <si>
    <t>(Pagos administrativos presentados a tiempo/Pagos programados) *100</t>
  </si>
  <si>
    <t>El técnico y/o auxiliar de tesorería recibe del área de presupuesto la relación de documentos conforme a lo establecido en la circular interna de pagos, si las órdenes no pueden continuar el proceso de pago devuelve a presupuesto mediante correo electrónico detallando el motivo.</t>
  </si>
  <si>
    <t>Instructivo Solicitud, elaboración y pago de cuentas
Recibir y radicar los envíos de pagos</t>
  </si>
  <si>
    <t>1. Dejar evidencia de la materialización.
2. Coordinar entre las áreas un cronograma por medio de mesa conjunta para el pago en los tiempos establecidos, tratar las posibles sanciones y darle solución al retraso.</t>
  </si>
  <si>
    <t>N/A</t>
  </si>
  <si>
    <t>El técnico y/o auxiliar de tesorería lee el código de barras del envío y de las OP en OPGET tesorería y genera el registro Listado de envío para revisión en pantalla. Si las OP no son recibidas por el sistema devuelve a presupuesto.</t>
  </si>
  <si>
    <t>Instructivo Solicitud, elaboración y pago de cuentas
Radicar OP en OPGET - Tesorería</t>
  </si>
  <si>
    <t>El tesorero y/o profesional de tesorería diariamente verifica en el portal bancario si hay rechazos de pagos, si los hay registra el rechazo en el libro de bancos de tesorería, luego elabora acta de rechazo y solicita reproceso del pago.</t>
  </si>
  <si>
    <t>Instructivo Solicitud, elaboración y pago de cuentas
Consultar rechazos en portal bancario</t>
  </si>
  <si>
    <t>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t>
  </si>
  <si>
    <t>Instructivo Solicitud, elaboración y pago de cuentas
Realizar el control del pago efectivo de las cuentas</t>
  </si>
  <si>
    <t>Informe de ingresos y conciliaciones bancarias</t>
  </si>
  <si>
    <t>Posibilidad de afectación reputacional  por acciones disciplinarias y administrativas debido a Desactualización ante entidades externas como bancos y SDH, de funcionarios con permisos, privilegios, claves y roles como administradores de portales bancarios o aplicativos como OPGET SDH y SAP</t>
  </si>
  <si>
    <t xml:space="preserve"> *Demoras en el reporte de funcionarios autorizados, *Cambios tecnológicos, *Personal sin experiencia o capacitación necesaria.</t>
  </si>
  <si>
    <t>(Permisos, privilegios, claves y roles como administradores actualizadas / Permisos, privilegios, claves y roles por actualizar)*100
Nota: Depende de los cambios de funcionarios y sus roles</t>
  </si>
  <si>
    <t>El tesorero y/o profesional de tesorería verifica que las firmas autorizadas se encuentren actualizadas con el fin de efectuar oportunamente las actividades del proceso, si se modifican los funcionarios encargados y se presenten solicitudes de actualización o adiciones de firmas se procede a realizar la actualización.</t>
  </si>
  <si>
    <t>Procedimiento Administración de tesorería
Controlar vigencia de firmas</t>
  </si>
  <si>
    <t>1. Hacer un revisión de los funcionarios activos y generar las novedades pendientes, dejar evidencia.
*En caso de la materialización asociada a un hecho humano antiético, ilegal o mal intencionado, remitir informe a las áreas pertinentes.</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</si>
  <si>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</si>
  <si>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</si>
  <si>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GDOC</t>
  </si>
  <si>
    <t>Gestión de Correspondencia</t>
  </si>
  <si>
    <t xml:space="preserve">Posibilidad de afectación económica y reputacional  por Respuesta inoportuna de trámites y afectación de la confidencialidad debido a Alto porcentaje de devolución de documentos que deben ser distribuidos a través del servicio de correspondencia </t>
  </si>
  <si>
    <t xml:space="preserve"> *Reproceso en trámites *Afectación de presupuesto por devoluciones de comunicaciones oficiales  los cuales deben pagarse *Afectación a la gestión</t>
  </si>
  <si>
    <t>(No de documentos entregados sin devolución / Total de documentos de correspondencia
entregados)*100</t>
  </si>
  <si>
    <t>El Director, Gerentes, Subgerentes, Jefes de Oficina validan el oficio de respuesta y se realiza la radicación del oficio mediante el aplicativo CORDIS ingresando los datos del destinatario.</t>
  </si>
  <si>
    <t>Procedimiento administración de correspondencia
Revisar, validar, aprobar y firmar comunicación externa</t>
  </si>
  <si>
    <t>1- Analisis y revisión del reporte de devoluciones.      
    2- Se identifica que los datos del reporte de devolucion  sean correctos  
 3-Se reenvia la comunicación al destinatarios</t>
  </si>
  <si>
    <t>1. Generar reporte trimestral de devoluciones por dependencias.</t>
  </si>
  <si>
    <t>(Reportes generados / Reportes programados)*100</t>
  </si>
  <si>
    <t>Operador de correspondencia</t>
  </si>
  <si>
    <t>El auxiliar administrativo, funcionario encargado, secretaria, auxiliar de correspondencia revisa y valida la recepción de la comunicación mediante certificado de entrega al correo enunciado y este solo se confirma y se expide por solicitud del funcionario que requiera dicho certificado.
Semanalmente el funcionario responsable revisa la bandeja de entrada de los correos enviados, la cual se encuentra configurada para recibir las comunicaciones no exitosas donde la persona encargada consulta las causales de rechazo y direcciona a quien corresponda para que subsane el error y se realice nuevamente el envío de la comunicación. Si la causal es ajena al desarrollo del envío electrónico se procederá a pasarlo para publicación por medio de correo electrónico adjuntando el documento a publicar.</t>
  </si>
  <si>
    <t>Procedimiento administración de correspondencia
Entregar comunicación oficial mediante comunicación electrónica</t>
  </si>
  <si>
    <t>El operador nacional contratado, motorizado, hará entrega de la correspondencia a los ciudadanos haciendo entrega de las tirillas de prueba, si la entrega no es efectiva se genera reporte de comunicaciones externas enviadas.
Si tiene una prueba de entrega en medio físico, ésta debe ser digitalizada y adjuntada como anexo de la comunicación externa enviada.
Cuando una comunicación externa enviada sea devuelta por motivos como "cerrado" o "dirección no existe" el área de correspondencia deberá continuar con su gestión y enviar hasta dos veces más, al motorizado para conseguir la entrega. Una vez se cumpla este requisito el flujo será finalizado.
Se debe realizar un reporte con las comunicaciones externas enviadas que definitivamente no pudieron ser entregadas satisfactoriamente.</t>
  </si>
  <si>
    <t>Procedimiento administración de correspondencia
Entregar correspondencia a destinatario</t>
  </si>
  <si>
    <t>Registro y Archivo</t>
  </si>
  <si>
    <t>Posibilidad de afectación económica y reputacional  por Afectación de la gestión debido a Pérdida definitiva de información física y electrónica custodiada por Centro Documental</t>
  </si>
  <si>
    <t xml:space="preserve"> *Error humano -Eliminación accidental de archivos *Robo,  ciber ataques o daño de documentos *No realizar copias de seguridad o migración</t>
  </si>
  <si>
    <t>(Declaraciones pérdida definitiva de información física y electrónica de  archivos de las dependencias custodiada por Centro Documental/ Número total de dependencias)*100</t>
  </si>
  <si>
    <t>El Subgerente Administrativo y Financiero revisa los tiempos y actividades propuestas para la vigencia, si se encuentran errores se devuelve para ajuste.</t>
  </si>
  <si>
    <t>Procedimiento conservación preventiva
Revisar y aprobar plan de trabajo de conservación preventiva</t>
  </si>
  <si>
    <t>1- Se realiza la busqueda del expediente   
 2- Poner la denuncia por perdida   
  3-Se abre un proceso disciplinario 
  4- Reconstrucción de expediente</t>
  </si>
  <si>
    <t>El funcionario especializado SAF gestión documental, contratista restaurador realiza capacitaciones y sensibilizaciones sobre temáticas en conservación documental, verifica la realización de las jornadas de conformidad con el cronograma establecido.</t>
  </si>
  <si>
    <t xml:space="preserve">Procedimiento conservación preventiva
Realizar jornadas de capacitación y sensibilizaciones en conservación documental </t>
  </si>
  <si>
    <t>El funcionario especializado SAF gestión documental, contratista restaurador realiza inspecciones en los espacios cada 6 meses de archivo de gestión centro documental y planoteca y archivo central para verificar las condiciones y estado de la infraestructura y el mobiliario de archivo con el propósito de identificar tareas de mantenimiento correctivo y/o preventivo.
Realiza semesntralmente el informe en el que se compile lo observado y los requerimientos de mantenimientos, a fin de dejar un registro escrito de las mejoras o persistencia de lo observado.</t>
  </si>
  <si>
    <t>Procedimiento conservación preventiva
Realizar inspecciones de la infraestructura y mobiliario en espacios de archivo</t>
  </si>
  <si>
    <t>El funcionario especializado SAF gestión documental, contratista restaurador realiza el seguimiento a las acciones que corresponden al saneamiento ambiental, todos los registros y soportes se adjuntan al informe anual de la actividad de seguimiento.</t>
  </si>
  <si>
    <t>Procedimiento conservación preventiva
Realizar seguimiento actividades de saneamiento ambiental</t>
  </si>
  <si>
    <t>El funcionario especializado SAF gestión documental, contratista restaurador realiza el monitoreo de factores medioambientales en los espacios de archivos de gestión, centro documental, planoteca ubicados en el edificio, debe analizar de los registros los resultados y se elaboran de manera trimestral los informes de resultados.</t>
  </si>
  <si>
    <t>Procedimiento conservación preventiva
Realizar monitoreo de condiciones ambientales de espacios de archivo</t>
  </si>
  <si>
    <t>El profesional especializado SAF gestión documental restaurador realiza y/o actualiza la matriz de evaluación de riesgos en los espacios de archivo de gestión, centro documental y planoteca ubicados en el edificio del supercade y del archivo central (proveedor de servicio), realiza visitas de inspección semestrales, conforma anualmente el informe en que se adjunten los formatos de inspección así como la matriz de riesgos.</t>
  </si>
  <si>
    <t>Procedimiento conservación preventiva
Realizar evaluación de riesgos</t>
  </si>
  <si>
    <t xml:space="preserve">Posibilidad de afectación económica y reputacional  por Afectación sobre la operación de los procesos  debido a Imposibilidad de acceso a datos y/ o expedientes electrónicos , digitales y físicos </t>
  </si>
  <si>
    <t xml:space="preserve"> *Falta de verificación de las copias de seguridad con el area de tecnología *Falta de seguimiento a las copias de respaldo de la información contenida en los diferentes repositorios *Falta de control y seguimiento de los documentos que los usuarios alojan en los repositorios asignados en tierra y en nube</t>
  </si>
  <si>
    <t>(Datos-producción documental electrónica y digital de las dependencias que no puede ser accesada de forma permanente  / Número total de dependencias)*100</t>
  </si>
  <si>
    <t>Los funcionarios asignados del grupo de gestión documental verifican la aplicación de los procesos técnicos establecidos para la reconstrucción e incorporación al archivo según CCD y TRD de la unidad, solicitan apoyo en la búsqueda de información o soportes en repositorios y/o archivos físicos que forman parte del archivo central de la unidad, da continuidad de reconstrucción.</t>
  </si>
  <si>
    <t>Instructivo Reconstrucción de expedientes
Reconstruir expedientes</t>
  </si>
  <si>
    <t xml:space="preserve">1- Se realiza un disgnostico de la informacion sin disponibiliad. 
2- Se realiza mesas de trabajo con GT con el objetivo de confirmar la perdida y/o recuperacion de la información. </t>
  </si>
  <si>
    <t xml:space="preserve">1. Desarrollar mesa de trabajo/revisión trimestral con la Gerencia de Tecnología para articular la gestión para mitigar el riesgo </t>
  </si>
  <si>
    <t xml:space="preserve">  (Sesión de trabajo/
Sesión programada)*100</t>
  </si>
  <si>
    <t>Profesional Gestión documental</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</si>
  <si>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</si>
  <si>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</si>
  <si>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GSAD</t>
  </si>
  <si>
    <t>Caja Menor Administrada</t>
  </si>
  <si>
    <t>Posibilidad de afectación reputacional  por Sevicio inoportuno  debido a  Falta de control a los recursos asignados para atender las necesidades de caja menor</t>
  </si>
  <si>
    <t xml:space="preserve"> *No se presenta seguimiento al presupuesto asignado *Supera el 70% de ejecución del rubro sin observar acciones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</si>
  <si>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</si>
  <si>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recibe y revisa el certificado de disponibilidad presupuestal y verifica que la expedición del certificado de disponibilidad sea correcta y continua con la apertura de la caja menor para la vigencia.</t>
  </si>
  <si>
    <t>Procedimiento administración de caja menor
Recibir  y revisar certificado de disponibilidad presupuestal</t>
  </si>
  <si>
    <t>Realizar verificación de las compras generadas de caja menor por rubro, para validar los topes maximos.</t>
  </si>
  <si>
    <t xml:space="preserve">El profesional universitario revisa que existan recursos presupuestales para el mes  de la compra, con el fin de tramitar el requerimiento, así mismo registrará en el formato de solicitud de caja menor el rubro correspondiente al gasto. </t>
  </si>
  <si>
    <t>Procedimiento administración de caja menor
Revisar recursos disponibles en el rubro presupuestal asignado</t>
  </si>
  <si>
    <t>Inventario actualizado física y contablemente</t>
  </si>
  <si>
    <t>Posibilidad de afectación económica  por Reposición con recursos propios debido a Elementos devolutivos por pérdida o destrucción no reclamados a la aseguradora</t>
  </si>
  <si>
    <t xml:space="preserve"> *No se remite la información al Inventario por parte de la áreas compradoras y pagadoras *Limitaciones del sistema de información en la gestión y control de inventarios *</t>
  </si>
  <si>
    <t>(Número de elementos devolutivos por pérdida o destrucción no reclamados a la aseguradora/Número de elementos por pérdida o destrucción)*100</t>
  </si>
  <si>
    <t xml:space="preserve">El Subgerente Administrativo y Financiero con el Grupo de Inventarios verifican de manera detallada las características del bien perdido para continuar con el trámite correspondiente. </t>
  </si>
  <si>
    <t>Procedimiento Administración de bienes inmuebles
Verificar en SAI el elemento perdido y elaborar el acta de pérdida</t>
  </si>
  <si>
    <t>Se realiza subcomite de inventarios para reportar la novedad de los elementos</t>
  </si>
  <si>
    <t>El Profesional de Inventarios verifica la documentación requerida para efectuar la remisión  de la información relacionada con la pérdida del elemento a la Oficina de Control Disciplinario para los fines pertinentes.</t>
  </si>
  <si>
    <t>Procedimiento Administración de bienes inmuebles
Remitir documentación relacionada con la pérdida del eleemnto a la OCD</t>
  </si>
  <si>
    <t xml:space="preserve">El Profesional de Inventarios verifica que el valor y características sean iguales o similares al elemento a reponer, si no corresponde se procede a devolver a la aseguradora para ajuste.  </t>
  </si>
  <si>
    <t>Procedimiento Administración de bienes inmuebles
Ingresar al almacén la reposición del elemento perdido</t>
  </si>
  <si>
    <t>Servicio de Transporte Suministrado</t>
  </si>
  <si>
    <t>Posibilidad de afectación reputacional  por No cumplir con las metas y compromisos de los procesos debido a Indisponibilidad del servicio de transporte para la operación de los procesos</t>
  </si>
  <si>
    <t xml:space="preserve"> *Uso continuo de los vehículos que afecta la calidad en la prestación del servicio y puede generar daños mecánicos que impidan la prestación del mismo *Falta de combustible *Falta de personal</t>
  </si>
  <si>
    <t>(Número de servicios de transporte  atendidos /Número de transportes programados)*100</t>
  </si>
  <si>
    <t>El responsable de transporte verifica que el servicio prestado se haya realizado de manera oportuna y de acuerdo con la programación y con los estándares de
prestación del servicio por parte del conductor esto con el propósito de monitorear el servicio..</t>
  </si>
  <si>
    <t>Procedimiento Administración de transporte
Verificar la prestación del servicio</t>
  </si>
  <si>
    <t>Realizar reunión con las áreas misionales para cordinar las visitas prioritarias.</t>
  </si>
  <si>
    <t>El responsable de transporte  debe realizar análisis de la solicitud de mantenimiento, establecer los parámetros para realizar el mantenimiento solicitado y verificar si existe o no la disponibilidad presupuestal para realizar el mantenimiento.</t>
  </si>
  <si>
    <t>Procedimiento Administración de transporte
Realizar análisis de la solicitud (de mantenimiento)</t>
  </si>
  <si>
    <t>El conductor verifica que el vehículo esté funcionando adecuadamente, haciendo una prueba de recorrido, verifica que el mantenimiento sea efectivo.</t>
  </si>
  <si>
    <t>Procedimiento Administración de transporte
Recibir vehículo y verificar su estado</t>
  </si>
  <si>
    <t>Programas de gestión ambiental</t>
  </si>
  <si>
    <t>Posibilidad de afectación reputacional  por Posible afectación al medio ambiente y a la salud humana debido a Gestión locativa y operativa inadecuada de los residuos peligrosos</t>
  </si>
  <si>
    <t>Infraestructura</t>
  </si>
  <si>
    <t xml:space="preserve"> *Debilidad de espacios adecuados para el almacenamiento diferencial y con carácter temporal de los RESPEL *Debilidad en el empacado y etiqueteado de los residuos peligrosos y en el diligenciamiento de la bitacora de generación de residuos peligrosos *Utilización de elementos que generan residuos peligrosos en la ejecución de los contratos de aseo y mantenimiento</t>
  </si>
  <si>
    <t>(Condiciones locativas y operativas identificadas como cumplidas en el seguimiento de la gestión de residuos peligrosos / Condiciones locativas y operativas verificadas) *100</t>
  </si>
  <si>
    <t>El Profesional PIGA verifica que la licencia ambiental del gestor autorizado este vigente y contemple los residuos peligrosos a entregar. La actividad se realizará cada vez que se requiera entregar residuos peligrosos.</t>
  </si>
  <si>
    <t>Instructivo Gestión de residuos peligrosos
Revisar que el gestor cuente con licencia ambiental</t>
  </si>
  <si>
    <t>Reunión con el gerente corporativo y los contratos que generen residuos ambientales.</t>
  </si>
  <si>
    <t>El profesional PIGA verifica a través de lista de verificación el cumplimiento de condiciones de almacenamiento y se informan las debilidades detectadas al gestor ambiental y al Comité Institucional de Gestión y Desempeño.</t>
  </si>
  <si>
    <t>Instructivo Gestión de residuos peligrosos
Realizar seguimiento a las condiciones locativas y operativas</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</si>
  <si>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</si>
  <si>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</si>
  <si>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GCON</t>
  </si>
  <si>
    <t>Documentos y registros de los procesos de selección</t>
  </si>
  <si>
    <t>Posibilidad de afectación económica y reputacional  por No ejecución de las metas, planes y proyectos de la UAECD debido a Incumplimiento en la gestión y publicación de los procesos contractuales requeridos por la UAECD</t>
  </si>
  <si>
    <t xml:space="preserve"> *Radicación a la Subgerencia de Contratación los documentos incompletos o insuficientes para adelantar el proceso de contratación *Falta o insuficiencia de personal *Incumplimiento del Plan Anual de Adquisiciones por parte de las Dependencias</t>
  </si>
  <si>
    <t>(Total de procesos de selección publicados en el periodo / Número de solicitudes de procesos de selección radicados con el lleno de los requisitos en el periodo)*100</t>
  </si>
  <si>
    <t>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</si>
  <si>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 Revisión del proyecto de Plan Anual de Adquisiciones</t>
  </si>
  <si>
    <t>Gestionar la publicación inmediata de los procesos con el lleno de los requisitos</t>
  </si>
  <si>
    <t>El abogado de la Subgerencia de Contratación revisa y gestiona en la plataforma SECOP II las solicitudes de los procesos contractuales radicadas en la dependencia oportunamente con el lleno de los requisitos.</t>
  </si>
  <si>
    <t>Procedimiento de Licitación Pública- Concurso de méritos-Selección abreviada subasta inversa-Selección abreviada menor cuantía- Concurso de méritos - Adquisiciones a través de TVEC - Mínima Cuantía - Contratación directa/ Revisión de los documentos de la solicitud. Revisión de documentos del proceso contractual.</t>
  </si>
  <si>
    <t>La Subgerencia de Contratación emite lineamientos frente a la aplicabilidad de las normas en materia de contratación, y unifica criterios para su aplicación por parte de la Entidad</t>
  </si>
  <si>
    <t>C1,2,3</t>
  </si>
  <si>
    <t>Documento Técnico Manual de Contratación</t>
  </si>
  <si>
    <t>La Subgerente de Contratación verifica los documentos del proceso con el fin de realizar los aportes que considere sugerir las correcciones correspondientes o emitir su aprobación.</t>
  </si>
  <si>
    <t>Procedimiento de Licitación Pública- Concurso de méritos-Selección abreviada subasta inversa-Selección abreviada menor cuantía- Concurso de méritos - Adquisiciones a través de TVEC - Mínima Cuantía - Contratación directa/ 
Revisar documentos de pliego de condiciones y anexos del proceso -Revisión de documentos del proceso contractual.</t>
  </si>
  <si>
    <t>Gestión jurídica</t>
  </si>
  <si>
    <t>Proveer apoyo a la Unidad, a través de la atención de las actuaciones administrativas, asesoría en asuntos normativos, el ejercicio de la defensa judicial y extrajudicial, para contribuir a la toma de decisiones y la prevención del daño antijurídico en los términos y condiciones legales aplicables.</t>
  </si>
  <si>
    <t>GJUR</t>
  </si>
  <si>
    <t>Reporte de procesos</t>
  </si>
  <si>
    <t>Posibilidad de afectación reputacional  por  investigaciones disciplinarias y/o sanciones administrativas  debido a  la inoportuna atención y/o seguimiento en las actuaciones de gestión judicial y extrajudicial</t>
  </si>
  <si>
    <t xml:space="preserve"> *falta de conocimiento técnico o normativo para ejercer la defensa *fallas en el seguimiento de los tramites  asignados *demoras en la recepción del informe técnico</t>
  </si>
  <si>
    <t>número de actuaciones de gestión judicial y extrajudicial efectuadas en el período / número de actuaciones de gestión judicial y extrajudicial recibidas que deben ser atendidas en termino</t>
  </si>
  <si>
    <t>El abogado asignado se encarga de revisar el insumo técnico de la acción de tutela.</t>
  </si>
  <si>
    <r>
      <t>Procedimiento gestión</t>
    </r>
    <r>
      <rPr>
        <sz val="11"/>
        <rFont val="Calibri"/>
        <family val="2"/>
        <scheme val="minor"/>
      </rPr>
      <t xml:space="preserve"> de la acción de tutela. Actividad: Revisar insumo(s) técnico(s) sobre la acción de tutela</t>
    </r>
    <r>
      <rPr>
        <sz val="11"/>
        <color rgb="FFFF0000"/>
        <rFont val="Calibri"/>
        <family val="2"/>
        <scheme val="minor"/>
      </rPr>
      <t xml:space="preserve">  </t>
    </r>
    <r>
      <rPr>
        <sz val="11"/>
        <rFont val="Calibri"/>
        <family val="2"/>
        <scheme val="minor"/>
      </rPr>
      <t xml:space="preserve">(c) </t>
    </r>
  </si>
  <si>
    <t>Realizar revisión de las causas del incumplimiento</t>
  </si>
  <si>
    <t xml:space="preserve">1. Diseñar registro para el seguimento de las actuaciones judiciales y extrajudiciales de los abogados en los procesos a su cargo </t>
  </si>
  <si>
    <t xml:space="preserve">Archivo de registro diseñado </t>
  </si>
  <si>
    <t>Recursos humanos y tecnologícos</t>
  </si>
  <si>
    <t>Funcionarios encargados de la atención de las acciones de tutela</t>
  </si>
  <si>
    <t>El Subgerente de Gestión Jurídica/funcionario delegado de la Dirección en territorio revisa cada vez que se proyecta una respuesta a una acción de tutela, con todos los antecedentes y soportes, dentro del término de respuesta establecido por el Juzgado.</t>
  </si>
  <si>
    <t xml:space="preserve">Procedimiento gestión de la acción de tutela. Actividad: Revisar y firmar respuesta a la acción de tutela (c) </t>
  </si>
  <si>
    <t>2. Revisar los procedimientos de: gestión de la acción de tutela y de representación judicial  y extrajudicial</t>
  </si>
  <si>
    <t>Procedimientos revisados/procedimientos que deben ser revisados</t>
  </si>
  <si>
    <t>Subgerencia de Gestión Jurídica</t>
  </si>
  <si>
    <t>El  Subgerente de Gestión Jurídica/
funcionario delegado de laDirección en territorio revisa cada vez que se proyecta una impugnación de un fallo desfavorable con todos los antecedentes y soportes, dentro del término de respuesta establecido por el Juzgado.</t>
  </si>
  <si>
    <t xml:space="preserve">Procedimiento gestión de la acción de tutela. Actividad: Revisar y firmar el proyecto de impugnación del fallo desfavorable de la acción tutela (c) </t>
  </si>
  <si>
    <t>El Subgerente de Gestión Jurídica/
funcionario delegado de la
Dirección en territorio revisa cada vez que se proyecta un cumplimiento del incidente de desacato con todos los antecedentes y soportes, dentro del
término de respuesta establecido por el Juzgado.</t>
  </si>
  <si>
    <r>
      <t xml:space="preserve">Procedimiento gestión de la acción de tutela. Actividad: </t>
    </r>
    <r>
      <rPr>
        <sz val="11"/>
        <rFont val="Calibri"/>
        <family val="2"/>
        <scheme val="minor"/>
      </rPr>
      <t>Revisar y firmar el proyecto de cumplimiento del incidente de desacato (</t>
    </r>
    <r>
      <rPr>
        <sz val="11"/>
        <color theme="1"/>
        <rFont val="Calibri"/>
        <family val="2"/>
        <scheme val="minor"/>
      </rPr>
      <t xml:space="preserve">c) </t>
    </r>
  </si>
  <si>
    <r>
      <rPr>
        <sz val="11"/>
        <color rgb="FF7030A0"/>
        <rFont val="Calibri"/>
        <family val="2"/>
        <scheme val="minor"/>
      </rPr>
      <t>El Subgerent</t>
    </r>
    <r>
      <rPr>
        <sz val="11"/>
        <rFont val="Calibri"/>
        <family val="2"/>
        <scheme val="minor"/>
      </rPr>
      <t>e de Gestión Jurídica revisa si el documento es claro y está conforme a la ley, y si procede la demanda y/o solicitud de conciliación
extrajudicial.</t>
    </r>
  </si>
  <si>
    <t xml:space="preserve">Procedimiento representación judicial y extrajudicial. Actividad: Revisar el concepto elaborado por el abogado (c) </t>
  </si>
  <si>
    <t>Respuesta a solicitudes de
conceptos jurídicos</t>
  </si>
  <si>
    <t>Posibilidad de afectación reputacional  por  investigaciones disciplinarias y/o sanciones administrativas  debido a inoportunidad en la atención o trámite de las solicitudes de conceptos jurídicos</t>
  </si>
  <si>
    <t xml:space="preserve"> *Falta recursos para la atención a las solicitudes  *fallas en el seguimiento de los tramites  asignados *</t>
  </si>
  <si>
    <t>(Número de respuestas oportunas a conceptos generadas en el periodo / Número de solicitudes de concepto que se deben atender en el periodo) *100</t>
  </si>
  <si>
    <t>El Gerente Jurídico revisa el proyecto de concepto jurídico, si es del caso realiza observaciones y solicita las correcciones que considere.</t>
  </si>
  <si>
    <t>C1, C2</t>
  </si>
  <si>
    <t xml:space="preserve">Procedimiento elaboración de conceptos jurídicos. Actividad: Revisar y suscribir el proyecto de concepto jurídico (c) </t>
  </si>
  <si>
    <t>Gestión y operación de TI</t>
  </si>
  <si>
    <t>Gestionar eficientemente los requerimientos de los usuarios que deben estar enmarcados en el catálogo de servicios de TI, alineados con las soluciones generadas desde la Planeación Estratégica TI, apoyando su uso y apropiación con el fin de dinamizar la transformación digital de la UAECD, generando valor en lo público para el cumplimiento de los objetivos institucionales.</t>
  </si>
  <si>
    <t>GOTI</t>
  </si>
  <si>
    <t>Administración de la
infraestructura tecnológica
de la Entidad</t>
  </si>
  <si>
    <t>Posibilidad de afectación reputacional  por pérdida de
disponibilidad y continuidad de los servicios y recursos de TI debido a  falta de capacidad de la plataforma tecnológica o fallas en los procesos de mantenimiento</t>
  </si>
  <si>
    <t xml:space="preserve"> *Ausencia o fallas de mantenimiento preventivos, falta de monitoreo en tiempo real integrado *Falta de presupuesto  o insuficiente presupuesto, fluctuación del dólar, no disponibilidad de equipos de infraestructura por parte de los proveedores *Ausencia o no aplicación de ejercicios de continuidad TI, o ataques cibernéticos</t>
  </si>
  <si>
    <t>NIVEL DE DISPONIBILIDAD DE LA INFRAESTRUCTURA TECNOLÓGICA DE LA UNIDAD ((Número de horas con disponibilidad de
la infraestructura tecnológica en los
servicios de cómputo / Número de horas de disponibilidad
ofrecidas de la infraestructura
tecnológica en los servicios de cómputo.) * 100)</t>
  </si>
  <si>
    <t>El ingeniero asignado valida diariamente que los servicios se encuentren disponibles y en correcto funcionamiento. Solicita recursos tecnológicos para garantizar la continuidad del servicio tecnológico.</t>
  </si>
  <si>
    <t>Procedimiento Gestión de la Infraestructura Tecnológica. Actividad: Validar disponibilidad de la plataforma tecnológica.</t>
  </si>
  <si>
    <t>Ejecución corrección a las desviaciones detectadas durante el monitoreo, y que están dadas en el Procedimiento de Gestión de Infraestructura Tecnológica</t>
  </si>
  <si>
    <t xml:space="preserve">El ingeniero asignado realiza la ejecución del despliegue o ventana de mantenimiento, y verifica la ejecución del cambio, documenta las acciones realizadas en la orden de cambio y en la herramienta tecnológica de mesa de servicios de TI. </t>
  </si>
  <si>
    <t>Procedimiento Gestión de la Infraestructura Tecnológica. Actividad: Realizar despliegues o ventanas de mantenimiento.</t>
  </si>
  <si>
    <t>El ingeniero asignado gestiona la solicitud basada en su experiencia técnica o de acuerdo con un documento de la Base de Conocimiento que se encuentra en la mesa de servicio, realiza las pruebas correspondientes, dando solución a lo solicitado, recategoriza la solicitud si se requiere y documenta las actividades realizadas dando solución a la solicitud en la herramienta Tecnológica de mesa de servicio de TI</t>
  </si>
  <si>
    <t>Procedimiento Gestión de la Infraestructura Tecnológica. Actividad: Gestionar, documentar y solucionar la mesa de servicio</t>
  </si>
  <si>
    <t>El ingeniero asignado restaura el servicio acorde a la falla, realiza prueba en la plataforma, confirma la solución de la falla verificando aleatoriamente con los usuarios afectados si la solución fue efectiva.</t>
  </si>
  <si>
    <t>Procedimiento Gestión de la Infraestructura Tecnológica. Actividad: Restaurar el servicio, realizar pruebas, verificar la solución.</t>
  </si>
  <si>
    <t>Solicitud gestionada, resuelta y documentada en la herramienta tecnológica de mesa de servicios de TI</t>
  </si>
  <si>
    <t>Posibilidad de afectación reputacional  por Insatisfacción de los usuarios debido a Incumplimiento de los Acuerdos de Servicio y la calidad de la atención</t>
  </si>
  <si>
    <t xml:space="preserve"> *Falta de contratación, Insuficiente personal para atender las solicitudes e incidentes *Desconocimiento por parte de los funcionarios acerca del funcionamiento de la mesa de servicio de TI *Fallas en la capacitación para el personal que brinda el servicio (primer y segundo nivel)</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</si>
  <si>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</si>
  <si>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</si>
  <si>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C1 y C2</t>
  </si>
  <si>
    <t>Procedimiento Gestión Mesa de Servicios. Actividad: Recibir y revisar la solicitud</t>
  </si>
  <si>
    <t>Ejecución de actividades  correctivas, determinadas en el Procedimiento de Gestión de Mesa de Servicios, en el Instructivo de Control de Accesos, el en Instructivo de Incidentes de Seguridad de la Información.</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</si>
  <si>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</si>
  <si>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C1 y C3</t>
  </si>
  <si>
    <t>Procedimiento Gestión Mesa de Servicios. Actividad: Realizar estadísticas y analizar la gestión de solicitudes</t>
  </si>
  <si>
    <t>Evaluación Independiente de la gestión</t>
  </si>
  <si>
    <t>Mejorar y proteger el valor de la entidad proporcionando aseguramiento objetivo, asesoría y análisis basado en riesgos, a través de la evaluación independiente del Sistema de Control Interno y la retroalimentación permanente a la gestión, generando alertas tempranas que permitan la mejora continua y la toma de decisiones para el cumplimiento de los objetivos institucionales y la eficiencia en la utilización de los recursos asignados.</t>
  </si>
  <si>
    <t>EIGE</t>
  </si>
  <si>
    <t>Plan Anual de auditorias</t>
  </si>
  <si>
    <t>Posibilidad de afectación reputacional  por No generar valor agregado que le permita a la entidad el mejoramiento continuo   debido a Inadecuada formulación de las actividades en el plan anual de auditorias</t>
  </si>
  <si>
    <t xml:space="preserve"> *Desconocimiento de la realidad organizacional *Recursos financieros, humanos y tecnológicos insuficientes *Mapa de aseguramiento institucional formulado de manera inadecuada</t>
  </si>
  <si>
    <t>N. de actividades del plan anual de auditorias aprobadas por el Comité Institucional Coordinación CI/ Total de actividades formuladas en el plan anual de auditorias*100</t>
  </si>
  <si>
    <t>La jefe de la OCI junto al equipo humano de su oficina, genera una revisión exhaustiva del preliminar del plan de auditoría. Generando una revisión conjunta y multidsciplinar del objetivo, alcance y contenido estratégico del plan.</t>
  </si>
  <si>
    <t xml:space="preserve">PROCEDIMIENTO FORMULACIÓN, EJECUCIÓN Y SEGUIMIENTO AL PLAN ANUAL DE AUDITORIAS - ESTATUTO DE AUDITORÍA - Revisar y aprobar el plan anual de auditorias </t>
  </si>
  <si>
    <t>*Revisión y análisis del equipo de la OCI al plan anual de auditorias para identificar las deficiencias y debilidades.
*Rediseñar y ajustar las actividades que no generan valor agregado y mejorar la formulación del plan.
*Proporcionar capacitación y desarrollo al personal involucrado en la formulación del plan para mejorar sus habilidades y conocimientos.</t>
  </si>
  <si>
    <t>1. Realizar 2 jornadas de socializacion y capacitación respecto a la formulación del plan anual de auditorias, así como socialización respecto a los lineamientos y la caja herramientas generados por el DAFP. C2</t>
  </si>
  <si>
    <t>(N. de jornadas ejecutadas /N. de jornadas programadas)*100</t>
  </si>
  <si>
    <t>Equipo OCI</t>
  </si>
  <si>
    <t>Jefe OCI y Servidores OCI</t>
  </si>
  <si>
    <t>El Comité Institucional de Coordinación de Control Interno  revisa, propone ajustes y aprueba el Plan Anual de Auditorías con el proposito de asegurar que contemplete las necesidades y prioridades para la Unidad .</t>
  </si>
  <si>
    <t xml:space="preserve">PROCEDIMIENTO FORMULACIÓN, EJECUCIÓN Y SEGUIMIENTO AL PLAN ANUAL DE AUDITORIAS - Revisar y aprobar el plan anual de auditorias </t>
  </si>
  <si>
    <t>2. Formular el mapa de aseguramiento 2025 - C3</t>
  </si>
  <si>
    <t>Mapa de aseguramiento 2025 formulado</t>
  </si>
  <si>
    <t>Informes de auditoría, de evaluación, seguimiento y control
Acciones y oportunidades de mejora</t>
  </si>
  <si>
    <t>Posibilidad de afectación reputacional  por  pérdida de confianza y credibilidad debido a inconsistencias en los informes de auditoría</t>
  </si>
  <si>
    <t xml:space="preserve"> *Evidencias insuficientes para la generación de los hallazgos *Interpretación inexacta de la información *Ausencia de un marco metodológico claro</t>
  </si>
  <si>
    <t>N. de informes sin inconsistencias/ total de informes generados</t>
  </si>
  <si>
    <t xml:space="preserve">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t>
  </si>
  <si>
    <t xml:space="preserve">PROCEDIMIENTO FORMULACIÓN, EJECUCIÓN Y SEGUIMIENTO AL PLAN ANUAL DE AUDITORIAS - Verificar el contenido del Informe preliminar de evaluación, seguimiento y/o Auditoría  </t>
  </si>
  <si>
    <t>*Reevaluar los hallazgos y conclusiones de la auditoría en áreas específicas donde se identificaron debilidades. 
*Proporcionar capacitación y desarrollo al personal de auditoría para mejorar sus habilidades y conocimientos en la elaboración de informes.</t>
  </si>
  <si>
    <t xml:space="preserve">El Jefe Oficina de Control Interno verifica y aprueba el contenido del Informe Preliminar de evaluación, seguimiento y Auditoría de Gestión, con el proposito de  determinar si el informe presentó inconsistencia o no estuvo lo suficientemente sustentado. </t>
  </si>
  <si>
    <t>PROCEDIMIENTO FORMULACIÓN, EJECUCIÓN Y SEGUIMIENTO AL PLAN ANUAL DE AUDITORIAS - Verificar el contenido del Informe preliminar de evaluación, seguimiento y/o Auditoría</t>
  </si>
  <si>
    <t xml:space="preserve">Posibilidad de afectación reputacional  por sanciones administrativas  o disciplinarias  debido a incumplimiento a las actividades del Plan Anual de Auditorías </t>
  </si>
  <si>
    <t xml:space="preserve"> *Recurso humano insuficiente  *Inoportunidad en los reportes y entregas de información de las dependencias. *</t>
  </si>
  <si>
    <t>N. de actividades del plan de auditorias  ejecutadas/total de actividades del plan  anual de auditorias programadas para el periodo*100</t>
  </si>
  <si>
    <t xml:space="preserve">El jefe de la Oficina de Control Interno, evalúa la gestión del Plan en los aspectos tales como: Retroalimentación a la alta dirección, indicadores, seguimiento a las actividades del plan. Semanalmente se verifica el cumplimiento del plan de auditorías, validando los informes generados vs los que se debían generar de acuerdo con lo planeado, así como se verifican la evaluación del diseño, implementación y eficacia de los controles. </t>
  </si>
  <si>
    <t>PROCEDIMIENTO FORMULACIÓN, EJECUCIÓN Y SEGUIMIENTO AL PLAN ANUAL DE AUDITORIAS - Realizar seguimiento al Plan Anual de Auditorías</t>
  </si>
  <si>
    <t>*Evaluar la gravedad del incumplimiento y sus posibles consecuencias en términos de sanciones disciplinarias y daño a la reputación de la entidad.
*Desarrollar un plan de acción específico para abordar el incumplimiento, que debe incluir la reprogramación de actividades y capacitación.</t>
  </si>
  <si>
    <t>1. Solicitar  la asignación de los recursos necesarios para la ejecución de la totalidad del plan anual de auditorías</t>
  </si>
  <si>
    <t>Solicitud realizada al CICCI / solicitud programada CICCI * 100</t>
  </si>
  <si>
    <t>Plan de personal</t>
  </si>
  <si>
    <t>Jefe OCI</t>
  </si>
  <si>
    <t>Gestión disciplinaria</t>
  </si>
  <si>
    <t>Desarrollar la gestión disciplinaria, cumpliendo los principios constitucionales y legales del debido proceso, asi como ejecutar las actividades de prevención que permitan mitigar la ocurrencia de faltas disciplinarias buscando la salvaguarda de la función pública.</t>
  </si>
  <si>
    <t>GDIS</t>
  </si>
  <si>
    <t>Autos,y fallos y resoluciones</t>
  </si>
  <si>
    <t>Posibilidad de afectación reputacional  por prescripción de acción disciplinaria  y cuestionamiento sobre la validez de la actuación debido a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</si>
  <si>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</si>
  <si>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en instrucción y juzgamiento / No. de procesos activos en instrucción y juzgamiento)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</si>
  <si>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t>
  </si>
  <si>
    <t>C1, C3</t>
  </si>
  <si>
    <t>PROCEDIMIENTO GESTIÓN DISCIPLINARIA - Verificar el cumplimiento transversal de los procedimientos de gestión disciplinaria de la Alcaldía Mayor de Bogotá</t>
  </si>
  <si>
    <t xml:space="preserve">*Realiza un análisis de causas raíz para determinar por qué se produjo la prescripción y la inoportunidad en la gestión de los procesos disciplinarios e implementar las acciones para eliminar la causa identificada.
</t>
  </si>
  <si>
    <t>La Jefatura de Control Disciplinario Interno, Verifica que se cuente con los recursos presupuestales para la contratación de personal que preste sus servicios de apoyo a la dependencia, dado que la escasa planta de personal resulta insuficiente para la atención de los trámites que se generan en la misma.</t>
  </si>
  <si>
    <t>PROCEDIMIENTO GESTIÓN DISCIPLINARIA - Verificar la disposición de recursos</t>
  </si>
  <si>
    <t>Actividades de fomento de la  cultura disciplinaria  y enfoque a la prevención desarrolladas</t>
  </si>
  <si>
    <t>Posibilidad de afectación reputacional  por incursión de los servidores de la Unidad en conductas constitutivas de faltas disciplinarias,  carencia de herramientas y conocimientos, para prevenir conductas que puedan constituir faltas disciplinarias debido a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</si>
  <si>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</si>
  <si>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</si>
  <si>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 xml:space="preserve">El Jefe de Oficina de Control Disciplinario Interno realizar seguimiento a la ejecución del cronograma  con el proposito de garantizar que se ejecuten las actividades programadas en el cronograma para la vigencia </t>
  </si>
  <si>
    <t>PROCEDIMIENTO GESTIÓN PREVENTIVA - Realizar seguimiento a la ejecución del cronograma</t>
  </si>
  <si>
    <t xml:space="preserve">
* Determinar cuales fueron las actividades de prevencion no ejecutadas y desarrollarlas de manera inmediata. </t>
  </si>
  <si>
    <t>PROCEDIMIENTO GESTIÓN DISCIPLINARIA - Verificar el cumplimiento de la gestión disciplinaria</t>
  </si>
  <si>
    <t>MATRIZ DE RIESGOS DE CORRUPCIÓN</t>
  </si>
  <si>
    <t xml:space="preserve">IDENTIFICACIÓN DEL RIESGO </t>
  </si>
  <si>
    <t>EVALUACIÓN DEL RIESGO</t>
  </si>
  <si>
    <t>AVANCE
-Teniendo en cuenta la programación-</t>
  </si>
  <si>
    <t>Eventos o situaciones que evidencia la  materialización</t>
  </si>
  <si>
    <t>CÓDIGO</t>
  </si>
  <si>
    <t>RIESGO</t>
  </si>
  <si>
    <t xml:space="preserve">CAUSAS </t>
  </si>
  <si>
    <t>CONSECUENCIAS</t>
  </si>
  <si>
    <t>TIPO DE CONTROLES</t>
  </si>
  <si>
    <t>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</si>
  <si>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</si>
  <si>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</si>
  <si>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</si>
  <si>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</si>
  <si>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</si>
  <si>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</si>
  <si>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</si>
  <si>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</si>
  <si>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</si>
  <si>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r>
      <t xml:space="preserve">Meta
</t>
    </r>
    <r>
      <rPr>
        <sz val="10"/>
        <color theme="0"/>
        <rFont val="Calibri"/>
        <family val="2"/>
        <scheme val="minor"/>
      </rPr>
      <t>Denominador</t>
    </r>
  </si>
  <si>
    <r>
      <t xml:space="preserve">SUMA - TOTAL
</t>
    </r>
    <r>
      <rPr>
        <sz val="11"/>
        <color theme="0"/>
        <rFont val="Calibri"/>
        <family val="2"/>
        <scheme val="minor"/>
      </rPr>
      <t>Numerador</t>
    </r>
  </si>
  <si>
    <t>RC-GESP-1</t>
  </si>
  <si>
    <t>Posibilidad de recibir una dádiva o beneficio en favorecimiento propio o de terceros en el pago de la nómina.</t>
  </si>
  <si>
    <t>1. Falta de integridad del servidor público, 2. No identificar, ni declarar un conflicto de interés oportunamente, 3. Manipulación de la información y fallas en la aplicación de los controles</t>
  </si>
  <si>
    <t xml:space="preserve">1. Investigaciones / sanciones disciplinarias, administrativas, fiscales y/o penales, 2. Detrimento patrimonial, </t>
  </si>
  <si>
    <t xml:space="preserve"> *PREVENTIVO *PREVENTIVO *PREVENTIVO *PREVENTIVO * *</t>
  </si>
  <si>
    <t xml:space="preserve"> *El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*El profesional especializado revisa la nómina, validando que las novedades y situaciones administrativas se encuentren liquidadas en forma correcta, si la liquidación no es correcta, devuelve al profesional universitario para que revise las novedades en el sistema. *El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  *El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 * *</t>
  </si>
  <si>
    <t>RARO</t>
  </si>
  <si>
    <t>MAYOR</t>
  </si>
  <si>
    <t>ALTO</t>
  </si>
  <si>
    <t xml:space="preserve"> *FUERTEFUERTE *FUERTEFUERTE *FUERTEFUERTE *FUERTEFUERTE * *</t>
  </si>
  <si>
    <t>FUERTE</t>
  </si>
  <si>
    <t>1. Realizar revisión mensual de la pre-nómina, teniendo en cuenta las situaciones administrativas, de acuerdo con lo establecido en el procedimiento y en aplicación de la norma.</t>
  </si>
  <si>
    <t>(Nómina mensual revisada / Total de meses del período)*100</t>
  </si>
  <si>
    <t>Profesional Especializado, Profesional Universitario de Nómina</t>
  </si>
  <si>
    <t>2. Gestionar y/o participar de una jornada de actualización normativa en temas de nómina y situaciones administrativas</t>
  </si>
  <si>
    <t>2. Una actualización gestionada y/o con participación</t>
  </si>
  <si>
    <t>RC-GESP-2</t>
  </si>
  <si>
    <t>Posibilidad de favorecer con capacitaciones con costo a servidores que no cumplan con los requisitos establecidos por la ley, a cambio de beneficios propios o a terceros.</t>
  </si>
  <si>
    <t>1. Falta de integridad del servidor público, 2. Falta verificación de requisitos de los servidores para asistir a las capacitaciones , 3. No identificar, ni declarar un conflicto de interés oportunamente</t>
  </si>
  <si>
    <t xml:space="preserve"> *PREVENTIVO *PREVENTIVO * * * *</t>
  </si>
  <si>
    <t xml:space="preserve"> *El Técnico Operativo verifica que el servidor se encuentre activo y que la carta de compromiso esté diligenciado en forma correcta y completa y consolida la lista de inscritos. Si no se encuentra bien diligenciada devuelve por correo electrónico. *El Profesional Especializado / técnico operativo verifica si los servidores inscritos cumplen con los requisitos si no informa al servidor y al jefe inmediato por correo electrónico. EL control permite verificar que los servidores están activos en la planta de personal, diligenciaron carta de compromiso y esta se encuentra firmada por el jefe inmediato en señal de autorización para participar en la jornada de capacitación. * * * * *</t>
  </si>
  <si>
    <t xml:space="preserve"> *FUERTEFUERTE *FUERTEFUERTE * * * *</t>
  </si>
  <si>
    <t xml:space="preserve">1. Realizar un informe en el trimestre que indique la gestión realizada describiendo cuantas cartas se ha tramitado </t>
  </si>
  <si>
    <t xml:space="preserve">
(Informes elaborados de las cartas compromiso tramitadas/ Informes programados de las cartas compromiso tramitadas) * 100</t>
  </si>
  <si>
    <t>Humanos,  Tecnológicos</t>
  </si>
  <si>
    <t>Profesional Especializado de Capacitación</t>
  </si>
  <si>
    <t>RC-GESP-3</t>
  </si>
  <si>
    <t>Posibilidad de recibir una dádiva o beneficio para favorecer a un tercero o particular en la selección y vinculación de servidores que no cumplan con los requisitos legales.</t>
  </si>
  <si>
    <t>1. Falta de integridad del servidor público, 2. Falta de verificación, análisis y control de los requisitos frente a los soportes , 3. No identificar, ni declarar un conflicto de interés oportunamente</t>
  </si>
  <si>
    <t xml:space="preserve">1. Investigaciones / sanciones disciplinarias, administrativas, fiscales y/o penales., 2. Reclamaciones, </t>
  </si>
  <si>
    <t xml:space="preserve"> *PREVENTIVO *PREVENTIVO *PREVENTIVO *PREVENTIVO *PREVENTIVO *PREVENTIVO</t>
  </si>
  <si>
    <t xml:space="preserve"> *El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*La Comisión de Personal  realiza la verificación de los requisitos de los elegibles exigidos en el Manual Específico de Funciones y Competencias Laborales, si no se cumplen, se solicita  a la Comisión Nacional del Servicio Civil la exclusión del elegible. *El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verificar que el aspirante no posea inhabilidades para acceder al encargo, diligenciando el formato Requisitos para vinculación y posesión, si presenta sanciones informa a la Oficina de Control Disciplinario Interno.  *El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 *</t>
  </si>
  <si>
    <t xml:space="preserve"> *FUERTEFUERTE *FUERTEFUERTE *FUERTEFUERTE *FUERTEFUERTE *FUERTEFUERTE *FUERTEFUERTE</t>
  </si>
  <si>
    <t>(Normograma revisado y/o actualizado / Normograma programado para revisar)*100</t>
  </si>
  <si>
    <t>1. Profesional Especializado de Selección y Vinculación</t>
  </si>
  <si>
    <t xml:space="preserve">2. Realizar revisión aleatoria trimestral de las vinculaciones </t>
  </si>
  <si>
    <t>2. Profesional Especializado y universitario de Selección y Vinculación</t>
  </si>
  <si>
    <t>RC-REES-1</t>
  </si>
  <si>
    <t>Posibilidad de recibir una dádiva o beneficio a nombre propio o de un particular por publicar y/u omitir información generando afectación en la imagen, reputación y la prestación de los servicios de la entidad.</t>
  </si>
  <si>
    <t>1. Falta de transparencia e integridad del servidor público., 2. Interés de ocultar o divulgar información  que favorezca a un interés particular., 3. No identificar, ni declarar un conflicto de interés oportunamente</t>
  </si>
  <si>
    <t xml:space="preserve">1. Afectación de la imagen y reputación de la entidad y/o de los funcionarios, 2. Posibles sanciones o implicaciones disciplinarias, </t>
  </si>
  <si>
    <t xml:space="preserve"> *El Profesional Especializado 22-10 y/o contratista Recibe las solicitudes de comunicación de cada proceso a través de la Mesa de Servicios de Comunicaciones o las solicitudes externas que lleguen por medio de correo electrónico, físico o de cualquier otro medio valido para su recepción, si no está conforme, devuelve al área solicitante. *El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 * * * *</t>
  </si>
  <si>
    <t>Asesor de Comunicaciones</t>
  </si>
  <si>
    <t>RC-REES-2</t>
  </si>
  <si>
    <t>Posibilidad de recibir dádivas o beneficios a nombre propio o de particulares en la radicación de los trámites</t>
  </si>
  <si>
    <t>1. Desconocimiento de la normatividad aplicable por parte del funcionario., 2. Desconocimiento de los ciudadanos sobre la facilidad del uso de herramientas para la radicación de los trámites., 3. Posible falta de transparencia e integridad del funcionario y presiones por parte de actores externos en la gestión del trámite a través de sobornos.</t>
  </si>
  <si>
    <t>1. Pérdida de credibilidad en la entidad y sus aplicativos. , 2. Insatisfacción del usuario. , 3. Hallazgos administrativos, disciplinarios</t>
  </si>
  <si>
    <t xml:space="preserve"> *PREVENTIVO *DETECTIVO * * * *</t>
  </si>
  <si>
    <t xml:space="preserve"> *El profesional gestor de canal y/o Técnico de la SPAC revisa que quienes vayan a atender las solicitudes en cada uno de los canales, cuenten con la capacitación en los temas técnicos y operativos para la gestión de solicitudes y radicación de trámites; Evidencia: Listado de los servidores sin capacitación *El profesional gestor de canal de la SPAC, mensualmente se revisará de manera aleatoria las atenciones realizadas a través de los diferentes canales: Calidad de la información suministrada al usuario, Oportunidad de la atención, Cumplimiento de protocolos de atención y/o Registro de atención en los aplicativos dispuestos por canal. Evidencia: Registros en aplicativos
dispuestos para la atención en cada canal, Informe o correo de revisión y retroalimentación * * * * *</t>
  </si>
  <si>
    <t>MODERADO</t>
  </si>
  <si>
    <t>Gestionar trimestralmente con comunicaciones la publicación de piezas de información sobre los mecanismos para solicitar trámites</t>
  </si>
  <si>
    <t>(Solicitudes gestionada en el periodo/Solicitudes programada)*100</t>
  </si>
  <si>
    <t>Humanos, tecnológicos.</t>
  </si>
  <si>
    <t>GCAC/SPAC y comunicaciones</t>
  </si>
  <si>
    <t>RC-REES-3</t>
  </si>
  <si>
    <t>Posibilidad de recibir dádivas o beneficios a nombre propio o de terceros en la entrega de productos por venta directa</t>
  </si>
  <si>
    <t xml:space="preserve">1. Posible falta de transparencia e integridad del funcionario, 2. Debilidades en los controles, </t>
  </si>
  <si>
    <t xml:space="preserve"> *PREVENTIVO *PREVENTIVO *PREVENTIVO * * *</t>
  </si>
  <si>
    <t xml:space="preserve"> *El funcionario designado de la Gerencia Comercial y de Atención al Ciudadano de atención de Tienda Catastral y/o Planoteca recibe y verifica del cliente el comprobante de consignación de pago del producto (validando los datos del diligenciamiento) y revisa la entidad bancaria, el valor, fecha, número de cuenta y sello. Si la venta se realizó a través de datafono, se revisa el valor y el número consecutivo de la transacción. *El funcionario designado de la Gerencia Comercial y de Atención al Ciudadano de atención de Tienda Catastral y/o Planoteca recibe y revisa de la dependencia creadora que el producto cumpla con las especificaciones necesarias para la entrega al cliente, de esta forma se asegura que contenga las características dadas por este y que su presentación esté en óptimas condiciones de calidad para su entrega (legible, accesible en caso de CD, sin deterioro, entre otras).  *El funcionario designado de la Gerencia Comercial y de Atención al Ciudadano de atención de Tienda Catastral y/o Planoteca revisa las facturas y la consignación verificando que la fecha del timbre del banco corresponda a la fecha de la factura, que la cuenta bancaria esté correcta, el valor, que el número de cédula de la solicitud corresponda al número de cédula digitado en la factura, esto se realiza en el módulo de facturación- Reportes: Estado-Producto – cliente. En caso de presentarse algún tipo de inconsistencia, gestiona los ajustes que sean pertinentes. * * * *</t>
  </si>
  <si>
    <t xml:space="preserve"> *FUERTEFUERTE *FUERTEFUERTE *FUERTEFUERTE * * *</t>
  </si>
  <si>
    <t xml:space="preserve">Socializar tips o recomendaciones trimestrales sobre integridad y valores </t>
  </si>
  <si>
    <t>Profesional Especializado - Líder de Procedimiento GCAC</t>
  </si>
  <si>
    <t>Realizar reuniones mensuales de seguimiento</t>
  </si>
  <si>
    <t>(Reuniones realizadas / Reuniones programadas)*100 - Soporte registro de asistencia</t>
  </si>
  <si>
    <t>Gerente Comercial y de Atención al Ciudadano - GCAC</t>
  </si>
  <si>
    <t>Realizar la gestión catastral con enfoque multipropósito en la ciudad capital y en las entidades territoriales en donde se ejerza el rol como gestor y/o operador catastral a través de la formación, actualización, conservación y difusión catastral.</t>
  </si>
  <si>
    <t>RC-GICV-1</t>
  </si>
  <si>
    <t>Posibilidad de recibir dádivas o beneficios a nombre propio o de particulares para incidir en la gestión de los trámites y su respuesta</t>
  </si>
  <si>
    <t>1.Posible falta de transparencia e integridad de servidores públicos y contratistas, 2. No identificar, ni declarar un conflicto de interés oportunamente y/o No tomar medidas en caso de una  manifestación de conflicto de interés o en la presunta comisión de una conducta punible, 3. Que se llegaren a presentar fallas en los controles que posibiliten la realización del hecho</t>
  </si>
  <si>
    <t>1. Pérdida de credibilidad en la entidad, 2. Insatisfacción del usuario, 3. Hallazgos administrativos, disciplinarios y fiscales</t>
  </si>
  <si>
    <t xml:space="preserve"> *PREVENTIVO *DETECTIVO *DETECTIVO *DETECTIVO *PREVENTIVO *PREVENTIVO</t>
  </si>
  <si>
    <t xml:space="preserve"> *Los Profesionales líderes de los equipos de trabajo revisan el estado de las radicaciones, envían correos a quienes tienen asignaciones que presenten retrasos, solicitando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 *El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 *El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 *El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 *</t>
  </si>
  <si>
    <t>IMPROBABLE</t>
  </si>
  <si>
    <t>Realizar actividades para promover el conocimiento y apropiación en temas de integridad y relacionados. Ej Conflictos de interés, Ética, Valores y Lineamientos Anti-soborno.</t>
  </si>
  <si>
    <t>(Actividades realizadas / No. Actividades programadas)  *100</t>
  </si>
  <si>
    <t>Subgerencia de Información Económica, Subgerencia de Información Física y jurídica, Gerencia de Información Catastral
Asesor territorio</t>
  </si>
  <si>
    <t>RC-GICV-2</t>
  </si>
  <si>
    <t>Posibilidad de recibir dádivas o beneficios a nombre propio o de terceros para generar información errada u omitir los lineamientos metodológicos establecidos en la gestión del avalúo comercial</t>
  </si>
  <si>
    <t>1. Falta de transparencia e integridad del servidor público y/o contratista, 2. Que se llegaren a presentar fallas en los controles que posibiliten la realización del hecho, 3. No identificar, ni declarar un conflicto de interés oportunamente</t>
  </si>
  <si>
    <t xml:space="preserve">1. Afectación a la imagen institucional., 2. Hallazgos administrativos, disciplinarios y fiscales., </t>
  </si>
  <si>
    <t xml:space="preserve"> *El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*El Comité de avalúos realiza revisión y validación del avalúo teniendo en cuenta las variables definidas en el procedimiento asociado; de no ser aprobado, se devuelve a la realización del estudio técnico, dejando como registro el Acta de Comité. *La Gerencia y/o Subgerencia de Información Económica realizan seguimiento periódico de los avalúos con el propósito de fortalecer la gestión de los mismos; de encontrar alguna desviación, determinan las acciones a seguir; se deja como registro una presentación. *El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</si>
  <si>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Realizar reuniones mensuales de seguimiento para generar alertas y/o recomendaciones sobre la gestión de los avalúos comerciales.</t>
  </si>
  <si>
    <t>Realizar seguimiento trimestral a la contratación del personal avaluador.</t>
  </si>
  <si>
    <t xml:space="preserve"> Líder avalúos comerciales</t>
  </si>
  <si>
    <t>RC-GIGE-1</t>
  </si>
  <si>
    <t>Posibilidad de recibir o solicitar cualquier dádiva o beneficio a nombre propio o de terceros para un uso inadecuado de la información geográfica</t>
  </si>
  <si>
    <t>Actuación indebida por parte de los profesionales a cargo o responsables de la ejecución de las actividades de los procedimientos de Gestión de Información Geográfica, Incumplimiento de los procedimientos de Gestión de la Información Geográfica, Desconocimiento de las condiciones y licencias de uso de la información geográfica</t>
  </si>
  <si>
    <t xml:space="preserve">Uso inadeacuado de la información geográfica dispuesta en la Infraestructura de Datos Espaciales de Bogotá, , </t>
  </si>
  <si>
    <t xml:space="preserve"> *Verifica para cada versión, mediante el formato de chequeo de cargue de datos que los datos de referencia almacenados en la base de datos cumplan con los documentos técnicos concertados y que la cantidad de registros corresponda con el total de datos reportados por las entidades participantes. *Revisa y valida que los datos cargados cumplan con los lineamientos establecidos en IDECA para estas actividades, una vez ocurra esto le notifica los resultados mediante correo electrónico al profesional universitario con copia al Profesional Especializado Subgerencia de Operaciones (Líder de Servicios), continúa con el instructivo para el cargue de la base datos geográfica de Ideca. *Verifica la conformidad del servicio web geográfico publicado en los servidores de mapas de producción, para esto revisa las capacidades habilitadas, el contenido general del servicio, su representación y despliegue, dejando registro en la hoja PRODUCCION del formato verificación de la conformidad de los servicios web. *Se revisa que la información sea coherente, que se encuentre en un lenguaje claro, que sea fácil de entender y que cumpla con los requisitos técnicos de formato y tamaño para su publicación. * * *</t>
  </si>
  <si>
    <t>1. Revisar las cuentas de usuarios con acceso a las plataformas y servicios de Ideca (Zona segura, geocodificador, entre otros) y realizar las solicitudes de bloqueos y/o eliminación de usuarios para el acceso a la base de datos y demás aplicaciones, de acuerdo a la dinámica de los funcionarios de las áreas involucradas, así como de las responsabilidades asignadas.</t>
  </si>
  <si>
    <t>(Realizar un informe trimestral de las solicitudes realizadas de bloqueos y/o eliminacion de usuarios acuerdo a la dinámica presentada/Total de los informes programados).</t>
  </si>
  <si>
    <t>Humanos
Tecnológicos</t>
  </si>
  <si>
    <t>Gerente Ideca
Subgerente de Operaciones
Subgerente de Analítica de Datos</t>
  </si>
  <si>
    <t>RC-GPFI-1</t>
  </si>
  <si>
    <t>Posiblidad de recibir una dádiva o beneficio propio y/o de particulares para incluir y/o realizar pagos no autorizados en el presupuesto</t>
  </si>
  <si>
    <t>Falta de transparencia e integridad del funcionario, Se presenta fallas en los controles que posibiliten la realización del hecho, No identificar, ni declarar un conflicto de interés oportunamente</t>
  </si>
  <si>
    <t xml:space="preserve">detrimento patrimonial, investigaciones, sanciones fiscales y penales, </t>
  </si>
  <si>
    <t xml:space="preserve"> *PREVENTIVO *PREVENTIVO *PREVENTIVO *PREVENTIVO *PREVENTIVO *</t>
  </si>
  <si>
    <t xml:space="preserve"> *El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 *El profesional especializado de presupuesto revisa el CDP frente a la solicitud con el fin de validar la correcta elaboración, si no es consistente devuelve para ajuste o reelaboración. *El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 *El profesional especializado de presupuesto revisa la orden de pago frente a los soportes, garantizando que el pago y los descuentos respectivos se realizaron correctamente, si no lo están devuelve para ajuste. *El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 * *</t>
  </si>
  <si>
    <t xml:space="preserve"> *FUERTEFUERTE *FUERTEFUERTE *FUERTEFUERTE *FUERTEFUERTE *FUERTEFUERTE *</t>
  </si>
  <si>
    <t xml:space="preserve">1. Realizar seguimiento trimestral a la expedición de CDPs </t>
  </si>
  <si>
    <t>(Reporte Bogdata de solicitudes de CDP tramitadas /Reporte Bogdata de solicitudes de CDP radicadas para trámite)*100</t>
  </si>
  <si>
    <t>Recursos Humanos
Recursos Tecnológicos
Soportes Documentales</t>
  </si>
  <si>
    <t>Funcionarios de presupuesto</t>
  </si>
  <si>
    <t>2. Realizar seguimiento a los pagos a través de la actualización permanente del libro de bancos.</t>
  </si>
  <si>
    <t>(Cierre mensual del libro de bancos realizado / Cierre mensual del libro de bancos programado)*100</t>
  </si>
  <si>
    <t>Funcionarios de tesorería</t>
  </si>
  <si>
    <t>RC-GPFI-2</t>
  </si>
  <si>
    <t>Posiblidad de recibir una dádiva o beneficio propio y/o de particulares para manipular los archivos contables</t>
  </si>
  <si>
    <t xml:space="preserve"> *El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 *El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 *El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 *El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 *</t>
  </si>
  <si>
    <t>Efectuar conciliaciones contables según programación.</t>
  </si>
  <si>
    <t>(Reporte de conciliaciones realizadas / Reporte de Conciliaciones programadas)*100</t>
  </si>
  <si>
    <t>Contador y funcionarios del componente contable.</t>
  </si>
  <si>
    <t>RC-GDOC-1</t>
  </si>
  <si>
    <t>Posibilidad de recibir una dádiva o beneficio propio y/o de un particular para eliminar, deteriorar, perder y/o alterar información física o electrónica de la entidad</t>
  </si>
  <si>
    <t>Falta de integridad del funcionario, No identificar, ni declarar un conflicto de interés oportunamente,  Que se llegaren a presentar fallas en los controles que posibiliten la realización del hecho</t>
  </si>
  <si>
    <t xml:space="preserve">Hallazgos e investigaciones disciplinarias
Pérdida de la información y afectación a la gestión , , </t>
  </si>
  <si>
    <t xml:space="preserve"> *Los funcionarios asignados / administradores archivos de gestión verifican la preparación física y electrónica del archivo y su correspondencia con lo registrado en el inventario documental e índice electrónico elaborado por el área productora, en caso de encontrar incosistencias, devuelve el inventario junto con la totalidad del archivo entregado para su corrección y ajuste. *Los funcionarios asignados / administradores archivos de gestión verifican la preparación física y electrónica del archivo y su correspondencia con lo registrado en el inventario documental elaborado por el área productora, en caso de encontrar inconsistencias devuelve el inventario junto con la totalidad del archivo para su corrección y ajuste.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Diligencia formato control estadístico de consultas o préstamo de documentos para conformar la información consolidada de estadísticas de consulta y préstamo de documentos. * * *</t>
  </si>
  <si>
    <t>1. Adelantar sensibilizaciones articuladas con la Gerencia de Tecnología sobre la gestión documental.</t>
  </si>
  <si>
    <t>(Sensibilizaciones realizadas / Sensibilizaciones programadas)*100</t>
  </si>
  <si>
    <t>Profesionales Gestión documental</t>
  </si>
  <si>
    <t>RC-GDOC-2</t>
  </si>
  <si>
    <t>Posibilidad de recibir una dádiva o beneficio propio y/o de un particular para entregar información sin autorización</t>
  </si>
  <si>
    <t xml:space="preserv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se debe realizar la devolución de los documentos prestados mediante memorando en un término no mayor a cinco (5) días hábiles, si no han sido devueltos solicita por escrito la devolución una vez cumplido el tiempo establecido.
Diligencia formato control estadístico de consultas o préstamo de documentos para conformar la información consolidada de estadísticas de consulta y préstamo de documentos. * * * * *</t>
  </si>
  <si>
    <t>1. Adelantar seguimientos trimestrales a las solicitudes y consultas de información.</t>
  </si>
  <si>
    <t>(Seguimientos realizados /Seguimientos programados)*100</t>
  </si>
  <si>
    <t>RC-GSAD-1</t>
  </si>
  <si>
    <t>Posibilidad de Obtener un beneficio propio y/o para un particular por hurto de recursos de caja menor</t>
  </si>
  <si>
    <t>Desconocimiento en todas las normas relacionadas con el manejo de los recursos públicos, No identificar, ni declarar un conflicto de interés oportunamente, Falta de integridad del funcionario</t>
  </si>
  <si>
    <t>Consecuencias legales para el individuo o individuos involucrados, incluyendo acciones legales, Percepción negativa por parte de clientes, proveedores y la comunidad en general podría llevar a una pérdida de confianza y credibilidad, Hallazgos e investigaciones disciplinarias y fiscales.</t>
  </si>
  <si>
    <t xml:space="preserve"> *PREVENTIVO *DETECTIVO *DETECTIVO * * *</t>
  </si>
  <si>
    <t xml:space="preserve"> *El Profesional Universitario verifica que los registros queden consignados en los libros auxiliares a través del aplicativo de la caja menor, si no se encuentran bien revisa registro o solicita mesa de servicios a la Gerencia de Tecnología para corrección. *El Profesional Universitario realiza conteo físico del dinero en efectivo y verifica cada uno de los movimientos efectuados entre cada arqueo, con el fin de constatar que todo este correcto, si hay alguna inconsistencia se devuelve a verificar los registros en los libros auxiliares * El Profesional Universitario realiza conciliación bancaria de las partidas registradas en el libro auxiliar de bancos asegura y garantiza que los movimientos financieros correspondan a lo registrado. * * * *</t>
  </si>
  <si>
    <t>1. Realizar arqueos de caja periódicos y aleatorios de los recursos asignados según programación.</t>
  </si>
  <si>
    <t xml:space="preserve">(Arqueos efectuados / Arqueos programados) *100   </t>
  </si>
  <si>
    <t>Recursos Humanos
Recursos Tecnológicos
Soportes Documentales físicos
Soportes Documentales electrónicos</t>
  </si>
  <si>
    <t>Responsable de caja menor</t>
  </si>
  <si>
    <t>2. Realizar mensualmente las conciliaciones bancarias (luego de la apertura de caja).</t>
  </si>
  <si>
    <t>(Conciliaciones efectuadas / conciliaciones programadas) *100</t>
  </si>
  <si>
    <t>RC-GSAD-2</t>
  </si>
  <si>
    <t>Posibilidad de Recibir una dádiva o beneficio a nombre propio y/o de un particular en un uso inadecuado de los vehículos de la entidad en funciones diferentes a las asignadas.</t>
  </si>
  <si>
    <t>Falta de integridad del funcionario, No identificar, ni declarar un conflicto de interés oportunamente, Falta de concientización de los funcionarios de la Entidad en la aplicación de las políticas de administración de transporte.</t>
  </si>
  <si>
    <t>Afectar la eficiencia operativa de la entidad al distraer recursos y tiempo que deberían dedicarse a actividades misionales, Aumento de los costos operativos, como el consumo de combustible y el desgaste del vehículo, lo que llevaría a una pérdida de recursos financieros para la entidad, Hallazgos e investigaciones disciplinarias y fiscales.</t>
  </si>
  <si>
    <t xml:space="preserve"> *El responsable de transporte revisa el diligenciamiento del formato de control del servicio de transporte y verifica el correcto diligenciamiento del formato si no está bien lo devuelve con la observación. *El responsable de transporte verifica la prestación del servicio y que se  haya realizado de manera oportuna, de acuerdo con la programación y con los estándares de prestación del servicio por parte del conductor, con el propósito de monitorear el servicio.  *El responsable de transporte consolida cada mes el consumo de combustible por vehículo, compara el consumo vs kilometraje, si existe inconsistencia verifica recorrido en sistema satelital. *El responsable de transporte verifica el recorrido de un vehículo escogido aleatoriamente en el sistema satelital contratado, para revisar los recorridos y registrar las inconsistencias en el cuadro "Rendimiento GPS vs KM" ajustando las inconsistencias. * * *</t>
  </si>
  <si>
    <t>1. Realizar revisión y control de consumo de combustible y servicio prestado.</t>
  </si>
  <si>
    <t>(Reporte de revisiones realizadas / Reporte de revisiones programadas)*100</t>
  </si>
  <si>
    <t>Responsable administrador del transporte</t>
  </si>
  <si>
    <t>2. Realizar seguimiento trimestral satelital.</t>
  </si>
  <si>
    <t>(Reportes de seguimientos efectuados / Reportes de seguimientos programados y/o solicitados) * 100</t>
  </si>
  <si>
    <t>RC-GSAD-3</t>
  </si>
  <si>
    <t>Posibilidad de Recibir un beneficio propio y/o para un particular por hurto de bienes devolutivos</t>
  </si>
  <si>
    <t>Ausencia de un buen sistema de información en la gestión y control de inventarios, lo cual conlleva a errores en la ejecución del proceso, Desconocimiento de las políticas del manejo de inventario por parte de los funcionarios de las diferentes áreas, No identificar, ni declarar un conflicto de interés oportunamente</t>
  </si>
  <si>
    <t>Costos adicionales para reponer los bienes devolutivos robados, lo que afectaría su presupuesto y recursos disponibles., Afectación la capacidad de la organización para operar eficientemente y cumplir con sus objetivos., Hallazgos e investigaciones disciplinarias y fiscales</t>
  </si>
  <si>
    <t xml:space="preserve"> *PREVENTIVO * * * * *</t>
  </si>
  <si>
    <t xml:space="preserve"> *El profesional de inventarios verifica los bienes tanto físicamente como en el aplicativo SAI, revisando placa, modelo, serial y responsable del elemento con el fin de que todo esté correcto, si existen inconsistencias realiza el análisis, detecta y corrige dejando registro en el aplicativo SAI.  * * * * * *</t>
  </si>
  <si>
    <t xml:space="preserve"> *FUERTEFUERTE * * * * *</t>
  </si>
  <si>
    <t xml:space="preserve">1. Verificar los Inventarios físicos con el sistema de inventarios de forma trimestral. </t>
  </si>
  <si>
    <t>(Reporte de verificaciones de los inventarios físicos con el sistema de inventarios  SAI realizadas / Reporte de verificaciones solicitadas) *100</t>
  </si>
  <si>
    <t>Responsable de inventarios</t>
  </si>
  <si>
    <t>RC-GCON-1</t>
  </si>
  <si>
    <t>Posibilidad de recibir dádivas o beneficio propio o de un particular para elaborar estudios previos y pliegos de condiciones sin la aplicación de los principios de la contratación pública, impidiendo la selección objetiva de proponentes</t>
  </si>
  <si>
    <t>1. Interés en favorecer a un particular, 2. Interés en generar criterios subjetivos de selección en un proceso de contratación para obtener un beneficio particular , 3. No identificar, ni declarar un conflicto de interés oportunamente</t>
  </si>
  <si>
    <t>1. Generación de contratos que no satisfacen las necesidades de la  UAECD, 2. Demandas judiciales en contra de la entidad, 3. Responsabilidades disciplinarias, penales y fiscales por Cohecho impropio</t>
  </si>
  <si>
    <t xml:space="preserve"> *El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*El enlace de contratación una vez elaborado el Estudio de mercado verifica el presupuesto oficial obtenido en contraste con el presupuesto programado en el Plan Anual de Adquisiciones, y publicado en el SECOP II, si se supera el presupuesto del proceso se analiza la posibilidad de obtener mayores recursos para lo cual se presenta la propuesta ante el Comité de Contratación de la Unidad y se realizan las gestiones necesarias para conseguirlos.  *El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 * * * *</t>
  </si>
  <si>
    <t>Realizar jornadas de socialización o divulgación al interior de la dependencia sobre los principios de la contratación pública y como aplicarlos en la estructuración de procesos.</t>
  </si>
  <si>
    <t>(Jornada realizada/ Jornada programada)*100 - Semestral</t>
  </si>
  <si>
    <t>Recursos Humanos, Tecnológicos</t>
  </si>
  <si>
    <t>Profesional de contratación</t>
  </si>
  <si>
    <t>RC-GCON-2</t>
  </si>
  <si>
    <t>Posibilidad de recibir dádivas o beneficio propio o de un particular en ilegalidad del acto de adjudicación o celebración indebida de contratos</t>
  </si>
  <si>
    <t>1. Interés en favorecer a un particular, 2. Insuficiencia de requisitos legales para la firmeza del acto administrativo, 3. No identificar, ni declarar un conflicto de interés oportunamente</t>
  </si>
  <si>
    <t>1. Sanciones disciplinarias, penales y fiscales, 2. Procesos Judiciales en contra de la entidad, 3. Pérdida de credibilidad por falta de transparencia</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</si>
  <si>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 * *</t>
  </si>
  <si>
    <t>Realizar jornadas de socialización o divulgación al interior de la dependencia sobre los principios de la contratación pública y como aplicarlos en la evaluación jurídica de procesos.</t>
  </si>
  <si>
    <t>RC-GCON-3</t>
  </si>
  <si>
    <t>Posibilidad de recibir dádivas o beneficio propio o de un particular para recibir bienes o servicios que no cumplen con los requisitos, productos o actividades contractuales requeridos por la UAECD</t>
  </si>
  <si>
    <t>1. Interés en favorecer a un particular, 2. Insuficiencia de requisitos técnicos y/o legales para la adquisición de un bien o servicio, 3. No identificar, ni declarar un conflicto de interés oportunamente</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</si>
  <si>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se estén cumpliendo todos los requisitos establecidos para este tipo de contratos.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Abogado encargado del Proceso de Contratación  revisa la documentación aportada, identificando que cumpla con los requisitos de la modalidad de contratación establecidos en la ley, el manual de contratación, este control permite verificar que se estén cumpliendo todos los requisitos establecidos para este tipo de procesos.  *El Abogado encargado del Proceso de Contratación verifica que se estén cumpliendo todos los requisitos establecidos para este tipo de contratos, si requiere observaciones devuelve al abogado encargado.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*El Subgerente de Contratación revisa los documentos y da vo.bo para continuar con el trámite, este control permite verificar que se estén cumpliendo todos los requisitos establecidos para este tipo de procesos, si presenta observaciones devuelve al abogado encargado.
El/la Subgerente de contratación, revisa la orden de compra y da su aprobación, este control permite verificar que se estén cumpliendo todos los requisitos establecidos para este tipo de procesos,  si presenta observaciones devuelve al abogado encargado. *</t>
  </si>
  <si>
    <t>Realizar jornadas de socialización o divulgación al interior de la dependencia sobre los principios de la contratación pública y como aplicarlos en la adjudicación de procesos.</t>
  </si>
  <si>
    <t>RC-GJUR-1</t>
  </si>
  <si>
    <t>Posibilidad de recibir dádivas o beneficios a nombre propio y/o de terceros para actuar con negligencia o en ausencia en la defensa judicial de la entidad provocando fallos en contra por sentencias judiciales.</t>
  </si>
  <si>
    <t>Indebida interpretación y/o aplicación de las normas por parte de los funcionarios de la UAECD, Falta de adecuado seguimiento de los procesos judiciales, No identificar, ni declarar un conflicto de interés oportunamente</t>
  </si>
  <si>
    <t xml:space="preserve">Perdida de recursos financieros , Responsabilidades disciplinarias, fiscales y penales, </t>
  </si>
  <si>
    <t xml:space="preserve"> *El Subgerente de Gestión Jurídica/funcionario delegado de la Dirección en territorio revisa cada vez que se proyecta una respuesta a una acción de tutela, con todos los antecedentes y soportes, dentro del término de respuesta establecido por el Juzgado. *El Subgerente de Gestión Jurídica Revisa si el documento es claro y está conforme a la ley, y si procede la demanda y/o solicitud de conciliación
extrajudicial. *Abogado de la Subgerencia de
Gestión Jurídica Mantiene un registro semanal del avance de los procesos judiciales, de acuerdo con lo evidenciado a través de la página
Web de la Rama Judicial o, en su defecto, de las visitas que sobre el particular se realicen a los despachos judiciales.
Revisar que toda la información del proceso haya sido cargada en el SIPROJ.  * * * *</t>
  </si>
  <si>
    <t>1. Realizar seguimiento a los procesos judiciales que tiene a cargo la Unidad</t>
  </si>
  <si>
    <t>(Sseguimientos realizados/seguimientos  planeados)*100</t>
  </si>
  <si>
    <t>Recursos humanos y tecnologícos, SIPROJ</t>
  </si>
  <si>
    <t>RC-GJUR-2</t>
  </si>
  <si>
    <t>Posibilidad de recibir dádivas o beneficios a nombre propio y/o de terceros para direccionar la conceptualización</t>
  </si>
  <si>
    <t>Falta de un adecuado seguimiento a las consultas realizadas, No identificar, ni declarar un conflicto de interés oportunamente, Indebida interpretación y/o aplicación de las normas por parte de los funcionarios de la UAECD</t>
  </si>
  <si>
    <t xml:space="preserve">Perdida de recursos financieros , Responsabilidades disciplinarias, afectación de la imagen de la entidad, </t>
  </si>
  <si>
    <t xml:space="preserve"> *El Gerente Jurídico revisa el proyecto de concepto jurídico, si es del caso realiza observaciones y solicita las correcciones que considere.  * * * * * *</t>
  </si>
  <si>
    <t>1. Verificar que se de respuesta a las solicitudes de concepto</t>
  </si>
  <si>
    <t>Recursos humanos y tecnologícos.</t>
  </si>
  <si>
    <t>Gerencia Jurídica</t>
  </si>
  <si>
    <t>RC-GOTI-1</t>
  </si>
  <si>
    <t>Posibilidad de acceso a información, por parte de personal no autorizado, en beneficio propio y particular</t>
  </si>
  <si>
    <t>Ausencia de revisiones/depuraciones periódicas, Desconocimiento de los lineamientos establecidos para la asignación de accesos y/o permisos, No declarar o identificar el conflicto de interes oportunamente</t>
  </si>
  <si>
    <t xml:space="preserve">Potenciales responsabilidades disciplinarias o penales, , </t>
  </si>
  <si>
    <t xml:space="preserve">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Jefe de Dependencia,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 * * * * *</t>
  </si>
  <si>
    <t>Revisión mensual  de TI (gestor de acceso o quien se designe) verficar que los Jefes de Dependencia realicen la solicitud de inactivación conforme el  reporte  remitido respecto de las cuentas de usuario de red que expiraron hasta el corte mensual y por inactividad mayor a 60 días.</t>
  </si>
  <si>
    <t>( Revisiones realizadas /Revisiones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</si>
  <si>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</si>
  <si>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</si>
  <si>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Socializar trimestralmente los lineamientos establecidos para la entrega de información en el marco de las políticas de seguridad y privacidad de la información.</t>
  </si>
  <si>
    <t>Evaluación independiente de la gestión</t>
  </si>
  <si>
    <t>RC-EIGE-1</t>
  </si>
  <si>
    <t>Posibilidad de recibir una dádiva o beneficio a nombre propio o de un particular para alterar los resultados de los resultados de informes de seguimiento, evaluación y/o auditoría, con el fin de evitar la detección de malas prácticas o indebidos manejos en la gestión institucional</t>
  </si>
  <si>
    <t>Falta de transparencia, integridad y apropiación de los valores éticos institucionales por parte del servidor público, Interés de ocultar información, No identificar, ni declarar un conflicto de interés oportunamente</t>
  </si>
  <si>
    <t>Pérdida de confianza en la entidad, Pérdida de recursos económicos, Procesos sancionatorios, disciplinarios, fiscales y penales e  intervención de órganos de control</t>
  </si>
  <si>
    <t xml:space="preserve"> *Revisa el programa  general propuesto o plan de auditoría, los objetivos, metodología, actividades a ejecutar y determina su aprobación, e identifica las posibles fallas en la proramación de las actividades a desarrollar durante la auditoría. *El Jefe OCI verifica y aprueba el contenido del informe preliminar de evaluación, seguimiento y/o auditoria de gestión, determina si el informe presentó inconsistencias o no estuvo lo sufientemente sustentado. * * * * *</t>
  </si>
  <si>
    <t>1. Realizar jornada de sensibilización en tecnicas de auditoría y socialización de los procedimientos, al interior del equipo de trabajo de la OCI.</t>
  </si>
  <si>
    <t>Jornada realizada/jornada programada *100.</t>
  </si>
  <si>
    <t>2. Publicar en la página web de la UAECD los informes de Auditoría Interna, Evaluaciones y Seguimiento establecidos por la Ley 1712 de 2014, Decreto 103 de 2015 y Ley 1474 de 2011.</t>
  </si>
  <si>
    <t>N. de informes publicados/ total de informes realizados en la vigencia</t>
  </si>
  <si>
    <t>RC-GDIS-1</t>
  </si>
  <si>
    <t>Posibilidad de recibir una dádiva o beneficio a nombre propio y/o de terceros para manipular la actuación disciplinaria.</t>
  </si>
  <si>
    <t xml:space="preserve"> Falta de capacitación de los funcionarios de la OCDI, Aceptar por parte de los disciplinados ofrecimientos., No identificar, ni declarar un conflicto de interés oportunamente</t>
  </si>
  <si>
    <t>Acción judicial en contra de la entidad., Coloca en riesgo la independencia de la autoridad disciplinaria., Violar el principio de imparcialidad</t>
  </si>
  <si>
    <t xml:space="preserve"> *El jefe de OCDI realiza verificación mensual (etapa de instruccion) o trimestral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reprocesos detectados. Se deja registro en el acta de la reunión - informe de porfesionales y/o memorando  *El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 *El jefe de OCDI, cuando se requiera, valora las pruebas, los supuestos de hecho y de derecho para aprobar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 *Subgerente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 *El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 *</t>
  </si>
  <si>
    <t>1. Gestionar capacitación de los servidores de la Oficina de Control Disciplinario Interno en temas disciplinarios o afines y/o Código de integridad.</t>
  </si>
  <si>
    <t>Número de actividades gestionadas\Número de actividades programadas *100</t>
  </si>
  <si>
    <t>1. Recurso humano (Profesionales del área y jefe de Oficina para realizar seguimiento mensuales) y financiero.</t>
  </si>
  <si>
    <t>Jefe OCD, Profesionales y Asistenciales de la Oficina.</t>
  </si>
  <si>
    <t>2. Realizar seguimiento a la declaración de conflictos de interés en la OCDI</t>
  </si>
  <si>
    <t xml:space="preserve"> Seguimiento realizado/seguimiento programado *100.</t>
  </si>
  <si>
    <t>MATRIZ DE RIESGOS FISCALES</t>
  </si>
  <si>
    <t>RF</t>
  </si>
  <si>
    <t>Plan de Seguridad y Salud
en el Trabajo implementado
y ejecutado (Sistema de
Seguridad y Salud en el
Trabajo implementado)</t>
  </si>
  <si>
    <t>Posibilidad de efecto dañoso sobre Recursos públicos por accidentes laborales no cubiertos por la ARL o cubiertos bajo un tipo de riesgo no adecuado debido a la omisión en el registro o actualización de la información ante la ARL</t>
  </si>
  <si>
    <t xml:space="preserve"> * * *</t>
  </si>
  <si>
    <t xml:space="preserve">El profesional especializado realiza seguimiento a las solicitudes de afiliación, si no se han gestionado aún solicita al técnico operativo y/o auxiliar administrativo para su trámite de forma inmediata. </t>
  </si>
  <si>
    <t>Causa raíz</t>
  </si>
  <si>
    <t>Instructivo Afiliaciones a la ARL -
Realizar seguimiento de solicitudes afiliaciones</t>
  </si>
  <si>
    <t>1. Calificar correctamente el tipo de riesgo por Accidente Laboral.
2. Realizar el pago de la sanción a que haya lugar</t>
  </si>
  <si>
    <t>1. Realizar revisión bimestral de la categorización del riesgo del personal reportada en la ARL y de ser necesario realizar las gestiones correspondientes</t>
  </si>
  <si>
    <t>(Revisiones realizadas / Revisiones programadas)*10</t>
  </si>
  <si>
    <t>Humanos, técnicos, apoyo de comunicaciones</t>
  </si>
  <si>
    <t>Profesional STH</t>
  </si>
  <si>
    <t>Posibilidad de efecto dañoso sobre Recursos públicos por pagos de nómina o de seguridad social realizados por encima de los valores establecidos normativamente y/o pago de multas o intereses moratorios debido a la omisión en la aplicación de validaciones y verificaciones de la correcta liquidación de los valores a pagar</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</si>
  <si>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</si>
  <si>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Procedimiento Nómina y Situaciones Administrativas
Validar y revisar novedades y situaciones administrativas</t>
  </si>
  <si>
    <t>1. Realizar el pago o la corrección del pago de la nómina o de la seguridad social, de acuerdo al cumplimiento de requesitos.
2. Realizar el pago de la sanción a que haya lugar</t>
  </si>
  <si>
    <t>1. Gestionar y/o participar de una jornada de actualización normativa en temas de nómina y situaciones administrativas</t>
  </si>
  <si>
    <t>1. Una actualización gestionada y/o con participación</t>
  </si>
  <si>
    <t xml:space="preserve"> Humanos, técnicos</t>
  </si>
  <si>
    <t>Profesional especializado</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</si>
  <si>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</si>
  <si>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</si>
  <si>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Posibilidad de efecto dañoso sobre Recursos públicos por pago de viáticos o gastos de desplazamiento sin justificación o por encima de los valores establecidos normativamente debido a la omisión en la validación de la solicitud, del estudio de mercado y/o del informe de actividades del servidor o contratista</t>
  </si>
  <si>
    <t>El Subgerente de Talento Humano revisa que la solicitud de comisión de servicios al interior del país del Director contenga la información correcta y completa y los soportes que se requieren para visar la solicitud. Si detecta inconsistencias, devuelve al contratista STH para que proyecte correctamente la solicitud de comisión de servicios del Director</t>
  </si>
  <si>
    <t>Instructivo Comisión de Servicios al Interior para Servidores y Autorización de Desplazamiento a Contratistas
Revisar y visar solicitud</t>
  </si>
  <si>
    <t>1. Generar acto administrativo para modificar acto administrativo inicial en el  que se reconocen los viáticos o gastos de desplazamiento.
2. Solicitar al servidor o contratista reintegrar el valor o la diferencia del valor pagado por concepto de viáticos o gastos de desplazamiento.</t>
  </si>
  <si>
    <t>El Gerente de Gestión Corporativa revisa que la solicitud de comisión de servicios al interior del país del Director contenga la información correcta y completa y los soportes que se requieren para visar la solicitud. Si detecta inconsistencias, devuelve al contratista STH para que proyecte correctamente la solicitud de comisión de servicios del Director</t>
  </si>
  <si>
    <t>El Contratista STH revisa que el servidor o contratista haya entregado dentro de los tiempos establecidos, el informe ejecutivo. Si no se ha realizado la entrega remite correo electrónico al servidor o contratista con copia al jefe o supervisor del contratista, recordando el compromiso establecido en la Resolución de comisión o desplazamiento, informando que tiene dos días para el envío del informe. Si éste no ha sido entregado no se podrá autorizar una nueva comisión de servicios o desplazamiento.</t>
  </si>
  <si>
    <t>Instructivo Comisión de Servicios al Interior para Servidores y Autorización de Desplazamiento a Contratistas
Revisar entrega del informe ejecutivo y legalización de comisión</t>
  </si>
  <si>
    <t>El Contratista STH revisa que la legalización de los viáticos y gastos de viaje se encuentren justificados y que se cuente con el informe de actividades. Si se encuetran inconsistencias, se devuelve el informe al servidor o contratista para que realice los ajustes correspondientes.</t>
  </si>
  <si>
    <t>Instructivo Comisión de Servicios al Interior para Servidores y Autorización de Desplazamiento a Contratistas
Recibir y revisar la completitud del informe ejecutivo</t>
  </si>
  <si>
    <t xml:space="preserve">Declaraciones tributarias presentadas </t>
  </si>
  <si>
    <t>Posibilidad de efecto dañoso sobre Recursos públicos por Presentación de declaraciones tributarias inexactas y/o en forma extemporánea debido a Reporte de información extemporánea por parte de las áreas de la entidad</t>
  </si>
  <si>
    <t>El contador profesional especializado revisa la consistencia de los reportes frente a los saldos de las cuentas, a fin de presentar información en declaraciones tributarias exactas, si se encuentran inconsistencias se efectúan los ajustes del caso.</t>
  </si>
  <si>
    <t>Causa raiz</t>
  </si>
  <si>
    <t>Instructivo Elaboración de declaraciones tributarias
Revisar la consistencia de los reportes de los aplicativos y los saldos de las cuentas de impuestos</t>
  </si>
  <si>
    <t>1. Realizar la presentación bajo los términos nuevos, dejar evidencia de sanciones o hallazgos.
2. Realizar seguimiento posterior inferior a un mes.</t>
  </si>
  <si>
    <t>El contador, auxiliar administrativo de contabilidad revisa la información de los formularios diligenciados preliminares a fin de presentar información en declaraciones tributarias exacta, si contiene errores devuelve para diligenciar formularios.</t>
  </si>
  <si>
    <t>Instructivo Elaboración de declaraciones tributarias
Revisar información de los formularios preliminares</t>
  </si>
  <si>
    <t>El profesional universitario, tesorero, revisan los valores a pagar por concepto de impuestos, a fin de presentar y pagar información en declaraciones tributarias exacta, si contiene errores devuelve a diligenciar los formularios.</t>
  </si>
  <si>
    <t>Instructivo Elaboración de declaraciones tributarias
Revisar los valores a pagar</t>
  </si>
  <si>
    <t>El profesional especializado contador revisa el calendario tributario con el propósito de presentar declaraciones tributarias en forma oportuna y generar alertas periódicas.</t>
  </si>
  <si>
    <t>No documentado</t>
  </si>
  <si>
    <t>Posibilidad de efecto dañoso sobre Bienes públicos por Generar sobrecostos en la gestión de transporte debido a Desplazamientos no justificados o no autorizados en los vehiculos de la Unidad</t>
  </si>
  <si>
    <t>El Gerente, subgerente o jefe del
área o quien delegue verifica si la solicitud
tiene los formatos estipulados y cumple con la autorización previa del supervisor inmediato, con la política de
transporte y si es viable.</t>
  </si>
  <si>
    <t xml:space="preserve">Procedimiento Administración de transporte
A. PRESTACIÓN DEL SERVICIO DE TRANSPORTE 
Realizar la Solicitud
</t>
  </si>
  <si>
    <t>Informar a las personas involucradas del uso del vehiculos</t>
  </si>
  <si>
    <t>El responsable del transporte verifica el correcto
diligenciamiento del formato de soporte de la prestación del servicio.</t>
  </si>
  <si>
    <t xml:space="preserve">Procedimiento Administración de transporte
Revisar el diligenciamiento del formato de control del servicio de transporte
</t>
  </si>
  <si>
    <t xml:space="preserve">Procedimiento Administración de transporte
Verificar la prestación del servicio
</t>
  </si>
  <si>
    <t>Posibilidad de efecto dañoso sobre Bienes públicos por pedida o daño o extravio de los bienes de la Unidad debido a falta de informar los movimientos (Ingreso y salidad) de los bienes muebles de la Unidad al servicio de vigilancia y/o al corredor de seguros (según tipo de ingreso)</t>
  </si>
  <si>
    <t>E Profesional de Inventarios (Encargado de almacén) compara la información del sistema con la planilla de toma física, a fin de establecer posibles diferencias.</t>
  </si>
  <si>
    <t>Procedimiento Administración de Bienes e Inventarios
Conciliar la información registrada en las planillas contra el Sistema de Administración de Inventarios SAI</t>
  </si>
  <si>
    <t>Realizar reunión con vigilancia y personas encarga de seguros.</t>
  </si>
  <si>
    <t>Acta de liquidación de los contratos / Resolución de liquidación unilateral / Resolución de liberación de saldos CPS</t>
  </si>
  <si>
    <t>Posibilidad de efecto dañoso sobre Recursos públicos por pérdida de competencia para liquidar contratos debido a demora o incumplimiento en la radicación de la solicitud de liquidación bilateral o unilateral del contrato con el lleno de los requisitos por parte del supervisor</t>
  </si>
  <si>
    <t xml:space="preserve">El Abogado designado Subgerencia de Contratación realiza la verificación de la documentación que soporta la solicitud de liquidación, identificando que se encuentren dentro del expediente contractual los documentos especificados en el procedimiento. 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como el acta de liquidación, que esté correctamente diligenciada y que esté acorde con los soportes documentales y la normatividad vigente para la materia. </t>
  </si>
  <si>
    <t>Procedimiento Liquidación de contratos
Revisión de los documentos de la solicitud de liquidación 
bilateral del contrato</t>
  </si>
  <si>
    <t>Iniciar las acciones determinadas por las autoridades</t>
  </si>
  <si>
    <t xml:space="preserve">El contratista, estando de acuerdo con el contenido del acta de liquidación bilateral, procede con la suscripción del contrato. Una vez suscrita el acta de liquidación la misma se remite para firma del supervisor y/o interventor del contrato. </t>
  </si>
  <si>
    <t>Procedimiento Liquidación de contratos
Suscribir el acta de liquidación bilateral del contrato por 
parte del contratista</t>
  </si>
  <si>
    <t>El supervisor y/o interventor del contrato, estando de acuerdo con el contenido del acta de liquidación  bilateral,  procede a la suscripción de la misma, una vez suscrita la misma se remite para la aprobación de la Subgerencia de Contratación</t>
  </si>
  <si>
    <t>Procedimiento Liquidación de contratos
Suscribir el acta de liquidación bilateral del contrato por parte del Supervisor y/o interventor del contrato</t>
  </si>
  <si>
    <t>El Abogado designado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</si>
  <si>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Revisión de documentos de la solicitud de liquidación unilateral.</t>
  </si>
  <si>
    <t>El Subgerente de Contratación verifica que el proyecto de resolución de liquidación unilateral,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</si>
  <si>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</si>
  <si>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El Abogado designado Subgerencia de Contratación firmada la resolución de liquidación unilateral por el Ordenador del Gasto, notifica al contratista por escrito y en los términos legales, sobre la expedición del acto administrativo, este control permite que se surtan todas las actuaciones para dar a conocer el acto administrativo a las partes interesadas y a ejercer su derecho a la defensa y contradicción</t>
  </si>
  <si>
    <t>Procedimiento Liquidación de contratos
Notificar al contratista de la resolución de liquidación 
unilateral del contrato</t>
  </si>
  <si>
    <t>MATRIZ DE RIESGOS SEGURIDAD DE LA INFORMACIÓN</t>
  </si>
  <si>
    <t>AVANCE</t>
  </si>
  <si>
    <t>% DE AVANCE 
(Según cada indicador)
AVANCE ACUMULADO</t>
  </si>
  <si>
    <r>
      <t xml:space="preserve">CÓDIGO
</t>
    </r>
    <r>
      <rPr>
        <sz val="10"/>
        <color theme="0"/>
        <rFont val="Calibri"/>
        <family val="2"/>
        <scheme val="minor"/>
      </rPr>
      <t>RG -Gestión 
RS - Seguridad
RF - Fiscal
+ Nomenclatura del proceso + consecutivo 
Ej. RG-DIE-1</t>
    </r>
    <r>
      <rPr>
        <b/>
        <sz val="10"/>
        <color theme="0"/>
        <rFont val="Calibri"/>
        <family val="2"/>
        <scheme val="minor"/>
      </rPr>
      <t xml:space="preserve">
</t>
    </r>
    <r>
      <rPr>
        <sz val="10"/>
        <color theme="0"/>
        <rFont val="Calibri"/>
        <family val="2"/>
        <scheme val="minor"/>
      </rPr>
      <t>RS-DIE-2</t>
    </r>
    <r>
      <rPr>
        <b/>
        <sz val="11"/>
        <color theme="0"/>
        <rFont val="Calibri"/>
        <family val="2"/>
        <scheme val="minor"/>
      </rPr>
      <t xml:space="preserve">
</t>
    </r>
    <r>
      <rPr>
        <sz val="11"/>
        <color theme="0"/>
        <rFont val="Calibri"/>
        <family val="2"/>
        <scheme val="minor"/>
      </rPr>
      <t>RF-DIE-3</t>
    </r>
  </si>
  <si>
    <r>
      <t xml:space="preserve">Indicador clave
</t>
    </r>
    <r>
      <rPr>
        <sz val="11"/>
        <color theme="0"/>
        <rFont val="Calibri"/>
        <family val="2"/>
        <scheme val="minor"/>
      </rPr>
      <t>(No aplica para RS)</t>
    </r>
  </si>
  <si>
    <t xml:space="preserve"> META E INDICADOR</t>
  </si>
  <si>
    <t>FECHA LÍMITE DE IMPLEMENTACIÓN</t>
  </si>
  <si>
    <t>DESCRIPCIÓN ACTIVIDADES DESARROLLADAS 
(Descripción del avance cuantitativo y cualitativo POR ACTIVIDAD)
Indicar el resultado de las variables por indicador.</t>
  </si>
  <si>
    <t>SOPORTE
(Por actividad)</t>
  </si>
  <si>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t>
    </r>
    <r>
      <rPr>
        <sz val="11"/>
        <color theme="0"/>
        <rFont val="Calibri"/>
        <family val="2"/>
        <scheme val="minor"/>
      </rPr>
      <t>(No aplica para RS)</t>
    </r>
  </si>
  <si>
    <t>Direccionamiento Estratégico</t>
  </si>
  <si>
    <t>4.       Garantizar la sostenibilidad financiera y administrativa de la entidad para prestar el servicio público catastral, incorporando la gestión comercial territorial.</t>
  </si>
  <si>
    <t xml:space="preserve">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
</t>
  </si>
  <si>
    <t>RS</t>
  </si>
  <si>
    <t>DIE</t>
  </si>
  <si>
    <t>Fileserver OAPAP - \\fileserver.catastrobogota.gov.co\OAP
C:\Users\Usuario\OneDrive - Unidad Administrativa Especial De Catastro Distrital\FileServer_OAP</t>
  </si>
  <si>
    <t>Servicios</t>
  </si>
  <si>
    <t>Pérdida de confidencialidad e integridad</t>
  </si>
  <si>
    <t>1. Ausencia de revisiones regulares por parte del jefe de dependencia
2. Desconocimiento de politicas de seguridad de la información</t>
  </si>
  <si>
    <t>Uso no autorizado de la información
Fallas Humanas</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</si>
  <si>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</si>
  <si>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y 2</t>
  </si>
  <si>
    <t>Lineamientos Fileserver / Procedimiento de Gestión de Accesos</t>
  </si>
  <si>
    <t>Solicitar backup del file server o el repositorio que asignen desde tecnología, cada mes.</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</si>
  <si>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</si>
  <si>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</si>
  <si>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</si>
  <si>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Aplicabilidad</t>
  </si>
  <si>
    <t xml:space="preserve">Fileserver OAPAP - \\fileserver.catastrobogota.gov.co\OAP"Fileserver OAPAP - \\fileserver.catastrobogota.gov.co\OAP
C:\Users\Usuario\OneDrive - Unidad Administrativa Especial De Catastro Distrital\FileServer_OAP"
</t>
  </si>
  <si>
    <t>Pérdida de Disponibilidad</t>
  </si>
  <si>
    <t>1. Ausencia de copias de respaldo 
2. Desconocimiento de politicas de seguridad de la información
3.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</si>
  <si>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</si>
  <si>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</si>
  <si>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2 y 3</t>
  </si>
  <si>
    <t>Instructivo Gestión de Incidentes de seguridad de la información</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</si>
  <si>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la Mesa de Servicios de TI.
Este instrumento es utilizado para tener control de la programación realizada de los respaldos al interior de la entidad</t>
  </si>
  <si>
    <t>Instructivo de Copias de Respaldo y Recuperación</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</si>
  <si>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</si>
  <si>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</si>
  <si>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 xml:space="preserve">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
</t>
  </si>
  <si>
    <t>1 y 3</t>
  </si>
  <si>
    <t>ISODOC
http://sgi.catastrobogota.gov.co/catastrodistritalNew/isodocNew/inicio.nsf?OpendataBase</t>
  </si>
  <si>
    <t>Software</t>
  </si>
  <si>
    <t>1. Asignación errada de derechos de acceso
2. Desconocimiento de las políticas de seguridad de la información</t>
  </si>
  <si>
    <t>1. Pérdida, modificación o uso no autorizado de la información
2. Ataques externos cibernéticos.
3. Fallas técnicas
4. Fallas Humanas</t>
  </si>
  <si>
    <t>Terminar la migración al aplicativo Pandora y dejar una copia en la carpeta compartida de la OAPAP</t>
  </si>
  <si>
    <t>1.Falta de mantenimiento del servidor donde se encuentra la aplicación
2. Falta de copias de respaldo de la aplicación
3. Obsolencia de la aplicación
4. Falta de presupuesto</t>
  </si>
  <si>
    <t xml:space="preserve">1. Incumplimiento en el mantenimiento.
2. Mal funcionamiento del software
</t>
  </si>
  <si>
    <t>Falta de mantenimiento del servidor donde se encuentra la aplicación
Falta de copias de respaldo de la aplicación
Obsolencia de la aplicación</t>
  </si>
  <si>
    <t>Incumplimiento en el mantenimiento 
Falta de presupuesto</t>
  </si>
  <si>
    <t>Gestión de Comunicaciones</t>
  </si>
  <si>
    <t>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t>
  </si>
  <si>
    <t>COM</t>
  </si>
  <si>
    <t>Portal Web 
(Servicio)</t>
  </si>
  <si>
    <t>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t>
  </si>
  <si>
    <t>1. Ataques cibernéticos
1a. Pérdida o modificación de la información
2. Falsificación y/o abuso  de derechos</t>
  </si>
  <si>
    <t>El jefe de dependencia valida cada vez que se requiera que el manejo de la gestión de accesos al portal web sea realizado por las personas designadas por este. En caso de que el perfil de gestion de permisos cambie es el jefe de dependencia quien realizara la designación. Esta designación generalmente se realiza por correo electronico o se podria realizar por acta de reunión.</t>
  </si>
  <si>
    <t>2,2a</t>
  </si>
  <si>
    <t>Sin Documentar</t>
  </si>
  <si>
    <t>Aleatoria</t>
  </si>
  <si>
    <t>Revisión de la gestión de accesos al portal web</t>
  </si>
  <si>
    <t>1. Solicitar reporte mensual de los respaldos realizados al portal web.
2. Solicitar a la webmaster cada 3 meses la relación de los usuarios con el rol que maneja cada uno en  el portal web con el fin de verificar permisos asignados</t>
  </si>
  <si>
    <t>1. 12 Reportes de respaldo del portal web (Uno mensual)
Indicador: reportes realizados / reportes programados
2. 4 Reporte de Relación de usuarios (Uno trimestral)
Reporte revisado / reporte entregado</t>
  </si>
  <si>
    <t xml:space="preserve">El equipo de admnistradores de servidores realiza respaldo del servidor donde se encuentra el portal web. </t>
  </si>
  <si>
    <t>1a</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</si>
  <si>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</si>
  <si>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</si>
  <si>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elnace de seguridad y jefe de dependencia para que se promueva la asistencia del mismo. La evidencia del control queda registrada en el correo remitido a los enlaces de cada dependencia y a los funcionarios o contratistas convocados.</t>
  </si>
  <si>
    <t>Documento Técnico Manual de Políticas Detalladas de Seguridad de la Información
Declaración de aplicabilidad</t>
  </si>
  <si>
    <t xml:space="preserve">1. Ausencia de parametros de seguridad
1a. Ausencia de copias de respaldo
2. Ausencia de control técnico sobre el software
3. Falta de monitoreo
</t>
  </si>
  <si>
    <t>1. Falsificación de derechos
2. Fallas Humanas
3. Ataque cibernetico</t>
  </si>
  <si>
    <t>El equipo de admnistradores de servidores realiza respaldo del servidor donde se encuentra el portal web</t>
  </si>
  <si>
    <t>Restauración del respaldo del portal web</t>
  </si>
  <si>
    <t>1. Solicitar reporte mensual de los respaldos realizados al portal web.
2. Solicitar reporte mensual al grupo de operadores respecto a las indisponibilidades generadas en el portal web</t>
  </si>
  <si>
    <t>1. 12 Reporte de respaldo del portal web (Uno mensual)
Indicador: reportes realizados / reportes programados
2. 12 Reportes de indisponibilidad del portal web
Reportes entregados/ reportes programados</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</si>
  <si>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</si>
  <si>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Infraestructura Tecnológica</t>
  </si>
  <si>
    <t>Automático</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</si>
  <si>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</si>
  <si>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(Servicio)</t>
  </si>
  <si>
    <t>Información digital</t>
  </si>
  <si>
    <t>1. Ausencia de mecanismos de identificación y autentificación, como la autentificación de usuario
2. Desconocimiento de las politicas de seguridad  y privacidad de la información
3. Falta de monitoreo</t>
  </si>
  <si>
    <t>1. Falsificación de derechos
2. Fallas Humanas</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</si>
  <si>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</si>
  <si>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1,2</t>
  </si>
  <si>
    <t xml:space="preserve">Revisión de la gestión de accesos a las redes sociales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</si>
  <si>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</si>
  <si>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 correo electrónico relacionado con las modificaciones de accesos y credenciales de redes sociales, revisa y verifica con el fin de confirmar que las modificaciones solicitadas se hallan realizado. La evidencia queda registrada en el correo electrónico.  </t>
  </si>
  <si>
    <t xml:space="preserve">Documento técnico manual de políticas detalladas de seguridad de la información </t>
  </si>
  <si>
    <t>Redes Sociales de Catastro
Credenciales de acceso a las Redes Sociales
(Servicio)</t>
  </si>
  <si>
    <t>1. Ausencia de parametros de seguridad
1a. Ausencia de copias de respaldo
2. Ausencia de control de acceso a las redes sociales</t>
  </si>
  <si>
    <t xml:space="preserve">1. Ataques cibernéticos
1a. Perdida o borrado de la información. 
1 b. Mal funcionamiento del software
2. Acceso no autorizado a cuenta de red principal
3. Secuestro de la cuenta.
4.  Inhabilitación de la cuenta por parte de sus propietaros.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</si>
  <si>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</si>
  <si>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1, 1a</t>
  </si>
  <si>
    <t xml:space="preserve">Restauración del respaldo de credenciales acceso a redes sociales </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</si>
  <si>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</si>
  <si>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Sin Registro</t>
  </si>
  <si>
    <t>Recurso Humano</t>
  </si>
  <si>
    <t>Pérdida de Confidencialidad</t>
  </si>
  <si>
    <t>1. Desconocimiento de politicas de seguridad y privacidad  de la información</t>
  </si>
  <si>
    <t xml:space="preserve">1. Ingenieria Social </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</si>
  <si>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</si>
  <si>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En caso que se llege a presentar una indisponibilidad de la red social el gestor de redes sociales remite la notificación al proveedor para que se reestablezca el servicio.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</si>
  <si>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</si>
  <si>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Comunicadores Sociales
(Recurso Humano)</t>
  </si>
  <si>
    <t xml:space="preserve">1. Alta rotación del personal
2. Desconocimiento de las politicas de seguridad y provacidad de la infromación. </t>
  </si>
  <si>
    <t>1. Fuga de conocimiento</t>
  </si>
  <si>
    <t>Contar minimo dos personas que conozcan una misma actividad</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</si>
  <si>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</si>
  <si>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</si>
  <si>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Fileserver Comunicaciones</t>
  </si>
  <si>
    <t>1. Ausencia de revisiones regulares por parte del jefe de dependencia
2. Desconocimiento de politicas de seguridad y privacidad de la información</t>
  </si>
  <si>
    <t>El Propietario del activo o profesional delegado realiza la solicitud de los accesos definidos para los  funcionarios / contratistas de su dependencia cada vez que se requiera, registrando una mesa de servicios de TI, con el fin que se asignen los permisos correspondientes. El propietario del activo o profesional delegado solicita el accesos ingresando a la mesa de servicios de TI y registrando la solicitud. En caso que no sea el propietario o persona delegada, se cierra la mesa como no resuelta. La información de la solicitud queda documentada en la mesa de servicios de TI.</t>
  </si>
  <si>
    <t>Revisión de la gestión de acceso al file server</t>
  </si>
  <si>
    <t>El propietario del activo o profesional delegado cada vez que se presente un incidente de seguridad relacionado con la gestión de permisos reporta en la Mesa de Servicios de TI con el fin que se verifique el mismo. La evidencia del control queda registrada en la Mesa de Servicios de TI.</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</si>
  <si>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Este instrumento es utilizado para tener control de la programación realizada de los respaldos al interior de la entidad</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</si>
  <si>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</si>
  <si>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1. Ausencia de parametros de seguridad 
1a. Ausencia de copias de respaldo 
2. Desconocimiento de politicas de seguridad y privacidad  de la información
3. Ausencia de mantenimiento al fileserver</t>
  </si>
  <si>
    <t>1, 1a,2</t>
  </si>
  <si>
    <t xml:space="preserve">Restauración del respaldo del file server </t>
  </si>
  <si>
    <t>El propietario del activo o profesional delegado cada vez que se presente un incidente de seguridad relacionado con disponibilidad reporta en la Mesa de Servicios de TI con el fin que se verifique el mismo. La evidencia del control queda registrada en la Mesa de Servicios de TI.</t>
  </si>
  <si>
    <t>1,1a</t>
  </si>
  <si>
    <t>1,1a,2</t>
  </si>
  <si>
    <t>El jefe de la dependencia o profesional designado cada vez que se retira un funcionario de la dependencia, reporta la novedad a la mesa de servicios para que se relaicen los ajustes correspondiemtes de acceso al filserver La evidencia del control queda registrada en la Mesa de Servicios de TI.</t>
  </si>
  <si>
    <t>1,1a,3</t>
  </si>
  <si>
    <t>EL grupo de operadores de la SIT realiza la Restauración de la información del fileserver cada vez que se requiere.</t>
  </si>
  <si>
    <t>Intranet</t>
  </si>
  <si>
    <t>1. Ausencia de parametros de seguridad
1a. Ausencia de copias de respaldo 
2. Ausencia de control de acceso al administrador de contenidos
2a. Asignación errada de los derechos de acceso a nivel de admnistración de la base de datos.</t>
  </si>
  <si>
    <t>1. Ataques cibernéticos
1a. Pérdida o modificación de la información
2. Falsificación de derechos</t>
  </si>
  <si>
    <t>1, 1a,2,2a</t>
  </si>
  <si>
    <t>Revisión de la gestión de accesos a la intranet</t>
  </si>
  <si>
    <t xml:space="preserve">1. Ausencia de parametros de seguridad
1a. Ausencia de copias de respaldo
</t>
  </si>
  <si>
    <t>1. Ataques cibernéticos
2. Fallas Humanas</t>
  </si>
  <si>
    <t>El profesional encargado de la intranet diariamente revisa la disponibilidad del recurso con el fin que este se encuentre activo. La actividad la realiza ingresando al servicio. En caso que este no se encuentre activo, realiza el reporte a la mesa de servicios de TI. La evidencia queda en la Mesa de servicios.</t>
  </si>
  <si>
    <t xml:space="preserve">Restauración del respaldo de la intranet </t>
  </si>
  <si>
    <t>El grupo de operadores realiza diariamente actividades de monitoreo sobre las plataformas , inluido la intranet En caso de presentarse indisponibilidad del servicio se reporta al administrador del portal web para que se tomen las medidas respectivas para restaurar el servicio.</t>
  </si>
  <si>
    <t xml:space="preserve">El administrador de la plataforma diariamente realiza las copias de respaldo, con el fin de evitar la perdida de la información. </t>
  </si>
  <si>
    <t>El administrador de la plataforma cada vez que se requiera realiza el proceso de restauración de la aplicación</t>
  </si>
  <si>
    <t>Gestión del Conocimiento, Innovación e investigación.</t>
  </si>
  <si>
    <t>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innovación y de aprendizaje organizacional que preserven la memoria institucional, apoyen la toma de decisiones y contribuya en la mejora continua de los productos y servicios.</t>
  </si>
  <si>
    <t>GCI</t>
  </si>
  <si>
    <t>Fileserver OTC 
Sharepoint OTC</t>
  </si>
  <si>
    <t xml:space="preserve">
1. Desconocimiento de politicas de seguridad de la información por parte de los funcionarios
2. Deficiencia en la gestiòn de accesos del repositorio</t>
  </si>
  <si>
    <t>Abuso de privilegios
Corrupción de los datos</t>
  </si>
  <si>
    <t>La persona encargada cada vez que se presenta una novedad de un funcionario de la dependencia OTC realiza la solicitud de actualización de permisos de acceso al repositorio del fileserver. La información queda registrada en la mesa de servicios.</t>
  </si>
  <si>
    <t>Instructivo de Gestión de Accesos / DT Politicas de seguridad y privacidad de la información (Política de Gestión de Accesos)</t>
  </si>
  <si>
    <t>Fortalecimiento del proceso de gestión de permisos</t>
  </si>
  <si>
    <t>EL oficial de seguridad de la información cada trimestre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</si>
  <si>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La persona encargada de los repositorios de nube realiza la gestión de permisos cada vez que se requiera.  La evidencia queda registrada en los repositorios</t>
  </si>
  <si>
    <t xml:space="preserve">Documento Técnico Manual de Políticas Detalladas de Seguridad de la Información </t>
  </si>
  <si>
    <t>1) Ausencia de copias de respaldo
2) Mantenimiento insuficiente/instalación fallida de los medios de almacenamiento.
3) Gestión inadecuada de la red (Tolerancia a fallas en el enrutamiento)</t>
  </si>
  <si>
    <t>Perdida de la información 
Fallas tecnologicas
Incumplimiento en el mantenimiento del sistema de información
Saturación del sistema de información</t>
  </si>
  <si>
    <t>El Operador de acuerdo con la periodicidad definida realiza el respaldo de la Información de los repositorios de información del fileserver</t>
  </si>
  <si>
    <t>A.12.  SEGURIDAD DE LAS OPERACIONES / A.12.3. COPIAS DE RESPALDO</t>
  </si>
  <si>
    <t xml:space="preserve">Restauración de la información 
</t>
  </si>
  <si>
    <t>El uso de repositorio de nube y gestion de seguridad por parte del proveedor del servicio Microsoft</t>
  </si>
  <si>
    <t>DOCUMENTO TECNICO MANUAL DE POLITICAS</t>
  </si>
  <si>
    <t>Gestión de repositorio del fileserver (Depueración y mantenimiento) realizado de manera diaria por parte de los operadores y/o administradores de plataforma de la Subgerencia de Infraestructura Tecnologica</t>
  </si>
  <si>
    <t>DOCUMENTO TECNICO MANUAL DE POLITICAS / PROCEDIMIENTO DE GESTIÓN DE INFRAESTRUCTURA TECNOLOGICA</t>
  </si>
  <si>
    <t>Los opoeradores cuando se requiere realiza la restauración de la información (fileserver)</t>
  </si>
  <si>
    <t>A.12.3 Instructivo de Copias de Respaldo y Recuperación</t>
  </si>
  <si>
    <t>Los administradores, cuando se requiere, realizan restauración de la información a nivel de versiones, papeleras o cuentas de restauración</t>
  </si>
  <si>
    <t>La herramienta SIEM y/o las herramientas de administracion de los servidores monitorean los servicios de la infraestructura tecnológica (incluido urls)</t>
  </si>
  <si>
    <t>Gestión Catastral - Bogotá</t>
  </si>
  <si>
    <t xml:space="preserve"> Realizar la gestión catastral con enfoque multipropósito en la ciudad capital y en las entidades territoriales en
donde se ejerza el rol como gestor y/o operador catastral a través de la formación, actualización, conservación y
difusión catastral.</t>
  </si>
  <si>
    <t>GCA</t>
  </si>
  <si>
    <t>1. Tramites no inmediatos
(Información Digital/Electrónica- SIFJ)</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</si>
  <si>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</si>
  <si>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</si>
  <si>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alta</t>
  </si>
  <si>
    <t>moderado</t>
  </si>
  <si>
    <t>El jefe de dependencia realiza la asignación de accesos de los funcionarios y contratistas de la dependencia cada vez que se requiera, con el propósito de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</si>
  <si>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1,2,3,4,5 y 6</t>
  </si>
  <si>
    <t>Instructivo de Gestión de Accesos / Lineamientos de Fileserver</t>
  </si>
  <si>
    <t>preventivo</t>
  </si>
  <si>
    <t>manual</t>
  </si>
  <si>
    <t xml:space="preserve">
1.Solicitar a la Gerencia de Tecnología ajustar los accesos de las cuentas no autorizadas.
2.Solicitar iniciar la actuación o investigación contractual, disciplinaria, civil y/o penal a que haya lugar</t>
  </si>
  <si>
    <t xml:space="preserve">1. Realizar la verificación y depuración periódica  de las cuentas de usuario y accesos, de acuerdo con reporte remitido por la GT en las fechas definidas por dicha dependencia e informar los resultados.
</t>
  </si>
  <si>
    <r>
      <rPr>
        <b/>
        <sz val="11"/>
        <color rgb="FF000000"/>
        <rFont val="Calibri"/>
        <family val="2"/>
      </rPr>
      <t xml:space="preserve">META: </t>
    </r>
    <r>
      <rPr>
        <sz val="11"/>
        <color rgb="FF000000"/>
        <rFont val="Calibri"/>
        <family val="2"/>
      </rPr>
      <t xml:space="preserve">
1. Revisión del 100% de los reportes remitidos por la Gerencia de Tecnología.
</t>
    </r>
    <r>
      <rPr>
        <b/>
        <sz val="11"/>
        <color rgb="FF000000"/>
        <rFont val="Calibri"/>
        <family val="2"/>
      </rPr>
      <t>INDICADORES:</t>
    </r>
    <r>
      <rPr>
        <sz val="11"/>
        <color rgb="FF000000"/>
        <rFont val="Calibri"/>
        <family val="2"/>
      </rPr>
      <t xml:space="preserve">
1. No. de reportes verificados y depurados en el periodo / Total de reportes remitidos por GT para verificar y depurar en el periodo._x000B_
</t>
    </r>
  </si>
  <si>
    <t>1. Humanos
2. Tecnoloógicos
3. Logísticos.</t>
  </si>
  <si>
    <t>1. Profesional delegado por Subgerente SIFJ, referente contratación.
2. Subgerente SIFJ , Profesional líder Conservación, profesionales líderes grupos de trabajo, profesional líder MIPG -Subgerencia de Información Física y Jurídica</t>
  </si>
  <si>
    <t>1. 31/12/2024
2. 31/12/2024</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</si>
  <si>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</si>
  <si>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Instructivo de Gestión de Accesos</t>
  </si>
  <si>
    <t>detectivo</t>
  </si>
  <si>
    <t>correctivo</t>
  </si>
  <si>
    <t>El jefe de dependencia/administrador del fileserver cada vez que se requiera revisa los accesos a la información del fileserver y cuando detecta que se deben realizar modificaciones realiza una solicitud a la Mesa de Servicios de Servicios de TI con el fin que se realicen los ajustes correspondientes. La evidencia del control queda registrada en la Mesa de Servicios de TI.</t>
  </si>
  <si>
    <t>1. Tramites no inmediatos
(Información Digital/Electrónica)
Información electrónica y digital contenida en el Fileserver SIE 
y 
Repositorio Gestión_GIC</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</si>
  <si>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</si>
  <si>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</si>
  <si>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</si>
  <si>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1,2,3,4 y 5</t>
  </si>
  <si>
    <t>Instructivo de Copias de Respado</t>
  </si>
  <si>
    <t>1.Solicitar a la Gerencia de Tecnología suministrar la copia de seguridad o de respaldo de la información</t>
  </si>
  <si>
    <t xml:space="preserve">
1. Mantener organizado el espacio de trabajo transaccional,  solicitando a tencologia que realice respaldo del sistema de informacion con la periodicidad requerida del proceso
</t>
  </si>
  <si>
    <t>META:
1.  Carpeta organizada 90%
INDICADORES:
1. No. De seguimientos realizados en el periodo sobre la carpeta compartida / Total de seguimientos programados.</t>
  </si>
  <si>
    <t xml:space="preserve">
1. Subgerente SIFJ / SIE / Gerente GIC
personal que atiende trámites.</t>
  </si>
  <si>
    <t>1. 31/12/2024</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</si>
  <si>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</si>
  <si>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El jefe de la dependencia solicita la actualización de la Matriz de Programación de Copias de Respaldo cada vez que se requiera, con el propósito de actualizar la información (incluir  o  eliminar  copias  de  respaldo  de  información,  modificar  su  criticidad  o  su  ubicación) y así generar la copia de respaldo que permita disponer de un medio para recuperar la información o datos en caso de su pérdida. El Jefe de la dependencia registra la solicitud en la mesa de servicios de TI. En caso que se realice la asignación por parte de personal diferente al jefe de dependencia, esta solicitud es cerrada y no resuelta por la mesa de servicios de TI; si es realizada por el jefe de la dependencia, se verifica  la  viabilidad  de  realizar  la  copia  de  respaldo  solicitada teniendo  en  cuenta  las  capacidades  de  los  recursos tecnológicos vigentes de la Unidad (hardware, velocidad de la red, discos externos, software, cintas magnéticas). La evidencia de la solicitud queda registrada en la mesa de servicios de TI.</t>
  </si>
  <si>
    <t>Instructivo Copias de Respaldo y Recuperación / Política de Copias de Respaldo y Recuperación</t>
  </si>
  <si>
    <t>1. Aplicativo Captura en Terreno - CT (SIFJ)
2. SIIC (GIC)
(Software)</t>
  </si>
  <si>
    <t>menor</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</si>
  <si>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</si>
  <si>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Documento Técnico Manual de Politicas Detalladas de Seguridad de la Información</t>
  </si>
  <si>
    <t>1.Solicitar a la Gerencia de Tecnología ajustar los accesos de las cuentas no autorizadas.
2.Solicitar iniciar la actuación o investigación contractual, disciplinaria, civil y/o penal a que haya lugar</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</si>
  <si>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</si>
  <si>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Procedimiento Desarrollo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</si>
  <si>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</si>
  <si>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(trzabilidad del tramite). </t>
  </si>
  <si>
    <t>Documento Técnico Mutaciones
Instructivo Certificación Cabida y Linderos
Instructivo Actualización Certificación Cabida y Linderos Ley 1682</t>
  </si>
  <si>
    <t>1. Aplicativo Captura en Terreno - CT (SIFJ)
2. SIIC (GIC)
3. LPC (GIC)
4. C&amp;L: CABIDA Y LINDEROS (GIC)
5. VISOR CARTOGRÁFICO (GIC)
6. Aplicativo Avalúos comerciales (SIE)
(Software)</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</si>
  <si>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</si>
  <si>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Instructivo DE COPIAS DE RESPALDO</t>
  </si>
  <si>
    <t xml:space="preserve"> 1.Reportar fallos por medio de una mesa de servicio
2,Solicitar ejecutar Plan de Continuidad
3.Solicitar a la Gerencia de Tecnología suministrar la copia de seguridad o de respaldo de la base de datos</t>
  </si>
  <si>
    <t xml:space="preserve">
1. Reporte general de las fallas presentadas en los aplicativos  durante el trimestre.
</t>
  </si>
  <si>
    <r>
      <t xml:space="preserve">META:
</t>
    </r>
    <r>
      <rPr>
        <sz val="11"/>
        <color rgb="FF000000"/>
        <rFont val="Calibri"/>
        <family val="2"/>
      </rPr>
      <t xml:space="preserve">1.  Reportar el 100% de las fallas de los aplicativos.
</t>
    </r>
    <r>
      <rPr>
        <b/>
        <sz val="11"/>
        <color rgb="FF000000"/>
        <rFont val="Calibri"/>
        <family val="2"/>
      </rPr>
      <t xml:space="preserve">
INDICADOR:
</t>
    </r>
    <r>
      <rPr>
        <sz val="11"/>
        <color rgb="FF000000"/>
        <rFont val="Calibri"/>
        <family val="2"/>
      </rPr>
      <t>1. Un (1) reporte generado el periodo</t>
    </r>
    <r>
      <rPr>
        <b/>
        <sz val="11"/>
        <color rgb="FF000000"/>
        <rFont val="Calibri"/>
        <family val="2"/>
      </rPr>
      <t>.</t>
    </r>
  </si>
  <si>
    <t>1. Fileserver de la SIE
(Servicio)</t>
  </si>
  <si>
    <t xml:space="preserve">1. Ausencia de Control de acceso 
2. Asignación errada de derechos 
3. Deficiencia en los controles de seguridad del software
4. Desconocimiento o no aplicación de las políticas de seguridad y privacidad de la información </t>
  </si>
  <si>
    <t>1. Perdida, borrado, modificación o uso no autorizado de información
1a Borrado, modificación intencional de la informacion
2. Abuso de derechos
3. Acceso no autorizado por parte de terceros
4.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</si>
  <si>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</si>
  <si>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1,2,3 y 4 </t>
  </si>
  <si>
    <t>1. Realizar la verificación y depuración periódica  de las cuentas de usuario y accesos, de acuerdo con reporte remitido por la GT en las fechas definidas por dicha dependencia e informar los resultados.
2. Generar Mesas de Usuario con las novedades  de accesos y perfiles del personal de la SIE</t>
  </si>
  <si>
    <r>
      <rPr>
        <b/>
        <sz val="11"/>
        <color rgb="FF000000"/>
        <rFont val="Calibri"/>
        <family val="2"/>
      </rPr>
      <t xml:space="preserve">Metas: 
</t>
    </r>
    <r>
      <rPr>
        <sz val="11"/>
        <color rgb="FF000000"/>
        <rFont val="Calibri"/>
        <family val="2"/>
      </rPr>
      <t xml:space="preserve">1. Revisión del 100% de los reportes remitidos por la Gerencia de Tecnología.
2. 100% Mesas gestionadas cada trimestre
</t>
    </r>
    <r>
      <rPr>
        <b/>
        <sz val="11"/>
        <color rgb="FF000000"/>
        <rFont val="Calibri"/>
        <family val="2"/>
      </rPr>
      <t xml:space="preserve">Indicadores:
</t>
    </r>
    <r>
      <rPr>
        <sz val="11"/>
        <color rgb="FF000000"/>
        <rFont val="Calibri"/>
        <family val="2"/>
      </rPr>
      <t>1. No. de reportes verificados y depurados en el periodo / Total de reportes remitidos por GT para verificar y depurar en el periodo.
2. Total de mesas generadas en el trimestre</t>
    </r>
  </si>
  <si>
    <t>Recurso Humano  y
Tecnológicos</t>
  </si>
  <si>
    <t>1 y 2.  Subgerente SIE, Líder Calidad SIE y Designado para Control de Acceso y Perfiles, Profesional SIE del Fileserver</t>
  </si>
  <si>
    <t xml:space="preserve">El propietario del activo debera reportar la vulberabilidad el incidente presentado, una vez se presente </t>
  </si>
  <si>
    <t>Instructivo  Gestión de Incidentes de seguridad de la Información</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</si>
  <si>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</si>
  <si>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1. Fileserver de la SIE
2. Repositorio Gestion_GIC
(Servicio)</t>
  </si>
  <si>
    <t>1. Ausencia de Copias de Respaldo
2. Deficiencia en los planes de continuidad
3. Desconocimiento o no aplicación de las políticas de seguridad y privacidad de la
información 
3. Fallas en los aplicativos por condiciones externas no controlables por la Unidad.</t>
  </si>
  <si>
    <t xml:space="preserve">1. Borrado, modificación intencional o no de la informacion
2. Fallas Humanas
3. Fallas en el aplicativo </t>
  </si>
  <si>
    <t>1,2 y 3</t>
  </si>
  <si>
    <t>Instructivo de Copias de Respaldo</t>
  </si>
  <si>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r>
      <rPr>
        <sz val="11"/>
        <rFont val="Calibri"/>
        <family val="2"/>
      </rPr>
      <t xml:space="preserve">
</t>
    </r>
    <r>
      <rPr>
        <b/>
        <sz val="11"/>
        <rFont val="Calibri"/>
        <family val="2"/>
      </rPr>
      <t xml:space="preserve">3. </t>
    </r>
    <r>
      <rPr>
        <sz val="11"/>
        <rFont val="Calibri"/>
        <family val="2"/>
      </rPr>
      <t xml:space="preserve">Mantener organizado el espacio de trabajo transaccional,  solicitando a tencologia que realice respaldo del sistema de informacion con la periodicidad requerida del proceso
</t>
    </r>
  </si>
  <si>
    <r>
      <rPr>
        <b/>
        <sz val="11"/>
        <color rgb="FF000000"/>
        <rFont val="Calibri"/>
        <family val="2"/>
      </rPr>
      <t>Metas:
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3. Carpeta organizada 90%
</t>
    </r>
    <r>
      <rPr>
        <b/>
        <sz val="11"/>
        <color rgb="FF000000"/>
        <rFont val="Calibri"/>
        <family val="2"/>
      </rPr>
      <t>Indicadores :
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r>
      <rPr>
        <b/>
        <sz val="11"/>
        <color rgb="FF000000"/>
        <rFont val="Calibri"/>
        <family val="2"/>
      </rPr>
      <t>3.</t>
    </r>
    <r>
      <rPr>
        <sz val="11"/>
        <color rgb="FF000000"/>
        <rFont val="Calibri"/>
        <family val="2"/>
      </rPr>
      <t xml:space="preserve"> No. De seguimientos realizados en el periodo sobre la carpeta compartida / Total de seguimientos programados.
</t>
    </r>
  </si>
  <si>
    <t xml:space="preserve"> Gerente GIC, Subgerente SIE-SIFJ, Líder Calidad SIE-SIFJ y Profesional SIE-SIFJ-GIC del Fileserver</t>
  </si>
  <si>
    <t>1. 31/12/2024
2. 31/12/2024
3. 31/12/2024</t>
  </si>
  <si>
    <t>Recurso Humano de la GIC</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</si>
  <si>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</si>
  <si>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</si>
  <si>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leve</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</si>
  <si>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</si>
  <si>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 xml:space="preserve">1,2 y 3 </t>
  </si>
  <si>
    <t>Documento Técnico Manual de Políticas Detalladas de Seguridad de la Información.</t>
  </si>
  <si>
    <t xml:space="preserve">
1. Ausencia de respaldo de la información  digital
2. Desconocimiento de Políticas de Seguridad de la Información
3. Ausencia de Planes de continuidad</t>
  </si>
  <si>
    <t>1 y 3. Pérdida, borrado, modificación de información o Acceso no autorizado a los expedientes digitales con Datos Personales
2. Fallas Humanas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</si>
  <si>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contratistaxxxxx</t>
  </si>
  <si>
    <t xml:space="preserve">Procedimiento Gestionar Retiro de Personal
FORMATO DE ENTREGA DE CARGO
</t>
  </si>
  <si>
    <t>Equipos de cómputo de funcionarios / contratistas de la SIE</t>
  </si>
  <si>
    <t>Hardware</t>
  </si>
  <si>
    <t>1. Entrenamiento insuficiente en seguridad
2. Uso incorrecto de software y hardware
3. Falta de conciencia acerca de la seguridad</t>
  </si>
  <si>
    <t>1,2,3 . Error en el Uso</t>
  </si>
  <si>
    <t>Soporte mesa de servicios a TI</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</si>
  <si>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</si>
  <si>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1,2 y 4</t>
  </si>
  <si>
    <t>Documento Técnico de Políticas Detalladas de Seguridad y Privacidad de la Información</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</si>
  <si>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</si>
  <si>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1,2 y 5</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</si>
  <si>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</si>
  <si>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1,2 y 6</t>
  </si>
  <si>
    <t>1. Ausencia del personal
2. Desconicimiento de politicas</t>
  </si>
  <si>
    <t xml:space="preserve">1. Incumplimiento en la disponibilidad del personal
2. Abuso de derechos </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</si>
  <si>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</si>
  <si>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Documento Tecnico Manual de Políticas Detalladas de Seguridad de la Información / Declaración de aplicabilidad</t>
  </si>
  <si>
    <t>Archivo de Gestión de la SIE</t>
  </si>
  <si>
    <t>Instalaciones</t>
  </si>
  <si>
    <t>1. Almacenamiento sin ptocección
Ausencia de protección física de la edificación, puertas y ventanas</t>
  </si>
  <si>
    <t>1. Hurto de medios y documentos</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</si>
  <si>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</si>
  <si>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</si>
  <si>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Reportar falla o inconveniente a la dependencia encargada</t>
  </si>
  <si>
    <t>1. Red energética inestable
2. Ausencia de protección física de la edificación, puertas y ventanas
3. Falta de planes de continuidad de negocio</t>
  </si>
  <si>
    <t>Pérdida del suministro de energía
2. Perdida, destrucción de información</t>
  </si>
  <si>
    <t xml:space="preserve">1, 2 y 3 </t>
  </si>
  <si>
    <t>Gestión Catastral - Territorios</t>
  </si>
  <si>
    <t>Realizar la gestión catastral con enfoque multipropósito en la ciudad capital y en las entidades territoriales en
donde se ejerza el rol como gestor y/o operador catastral a través de la formación, actualización, conservación y
difusión catastral.</t>
  </si>
  <si>
    <t xml:space="preserve">1. Tramites Inmediatos
2. Tramites no inmediatos 
3. Resoluciones
4. PQRS
5. OFICIOS Entidades territoriales -  UAECD
6. Memorias de la Actualización Catastral
7. Memorias de la Conservación Catastral
(Información Análoga)
</t>
  </si>
  <si>
    <t>Información análoga</t>
  </si>
  <si>
    <t>1. Desconocimiento de las políticas de seguridad de la información                                                                                                  4. Insuficiencia en la gesti{on de accesos
Ausencia de protección física de la edificación, puertas y ventanas</t>
  </si>
  <si>
    <t xml:space="preserve">1. Perdida o hurto  de información                                                                             </t>
  </si>
  <si>
    <t xml:space="preserve">Fortalecer los controles definidos. 
Sesiones de refuerzo adicionales </t>
  </si>
  <si>
    <r>
      <rPr>
        <b/>
        <sz val="11"/>
        <rFont val="Calibri"/>
        <family val="2"/>
      </rPr>
      <t>1.</t>
    </r>
    <r>
      <rPr>
        <sz val="11"/>
        <rFont val="Calibri"/>
        <family val="2"/>
      </rPr>
      <t xml:space="preserve"> Asistir  a capacitaciones y/o sensibilización sobre políticas de seguridad de la información análoga </t>
    </r>
    <r>
      <rPr>
        <strike/>
        <sz val="11"/>
        <rFont val="Calibri"/>
        <family val="2"/>
      </rPr>
      <t xml:space="preserve"> </t>
    </r>
    <r>
      <rPr>
        <sz val="11"/>
        <rFont val="Calibri"/>
        <family val="2"/>
      </rPr>
      <t>existentes en las sedes territoriales</t>
    </r>
    <r>
      <rPr>
        <strike/>
        <sz val="11"/>
        <rFont val="Calibri"/>
        <family val="2"/>
      </rPr>
      <t xml:space="preserve">
</t>
    </r>
    <r>
      <rPr>
        <sz val="11"/>
        <rFont val="Calibri"/>
        <family val="2"/>
      </rPr>
      <t xml:space="preserve">
</t>
    </r>
    <r>
      <rPr>
        <b/>
        <sz val="11"/>
        <rFont val="Calibri"/>
        <family val="2"/>
      </rPr>
      <t>2.</t>
    </r>
    <r>
      <rPr>
        <sz val="11"/>
        <rFont val="Calibri"/>
        <family val="2"/>
      </rPr>
      <t>Delegar la persona encargada del manejo del información análoga en cada territorio.</t>
    </r>
  </si>
  <si>
    <r>
      <rPr>
        <b/>
        <sz val="11"/>
        <color theme="1"/>
        <rFont val="Calibri"/>
        <family val="2"/>
      </rPr>
      <t xml:space="preserve">Meta 1:
</t>
    </r>
    <r>
      <rPr>
        <sz val="11"/>
        <color theme="1"/>
        <rFont val="Calibri"/>
        <family val="2"/>
      </rPr>
      <t xml:space="preserve">50%  de funcionarios y/o contratistas de los territorios 
</t>
    </r>
    <r>
      <rPr>
        <b/>
        <sz val="11"/>
        <color theme="1"/>
        <rFont val="Calibri"/>
        <family val="2"/>
      </rPr>
      <t>Indicador 1</t>
    </r>
    <r>
      <rPr>
        <sz val="11"/>
        <color theme="1"/>
        <rFont val="Calibri"/>
        <family val="2"/>
      </rPr>
      <t xml:space="preserve">: 
No. devfuncionarios y/o contratistas de los territorios sensibilizados /  No de funcionarios y/o contratistas de los territorios 
</t>
    </r>
    <r>
      <rPr>
        <b/>
        <sz val="11"/>
        <color theme="1"/>
        <rFont val="Calibri"/>
        <family val="2"/>
      </rPr>
      <t xml:space="preserve">Meta 2:
</t>
    </r>
    <r>
      <rPr>
        <sz val="11"/>
        <color theme="1"/>
        <rFont val="Calibri"/>
        <family val="2"/>
      </rPr>
      <t xml:space="preserve">1 delegación por territorio.
</t>
    </r>
    <r>
      <rPr>
        <b/>
        <sz val="11"/>
        <color theme="1"/>
        <rFont val="Calibri"/>
        <family val="2"/>
      </rPr>
      <t>Indicador 2:</t>
    </r>
    <r>
      <rPr>
        <sz val="11"/>
        <color theme="1"/>
        <rFont val="Calibri"/>
        <family val="2"/>
      </rPr>
      <t xml:space="preserve"> 
Delegación realizada / delegación programada.</t>
    </r>
  </si>
  <si>
    <t>Recursos Humanos</t>
  </si>
  <si>
    <t>Líder del proceso y líderes de territorios</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</si>
  <si>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Cartagena) se maneja bitacora de prestamo de documentos para llevar el control correspondiente.
</t>
  </si>
  <si>
    <t>Documento técnico Manual de Políticas Detalladas de Seguridad y Provacidad de la Información (Política de Escritorio y Pantalla Limpios)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</si>
  <si>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</si>
  <si>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Tramites Inmediatos
2. Tramites no inmediatos 
3. Resoluciones
4. PQRS
5. OFICIOS Entidades territoriales -  UAECD
6. Memorias de la Actualización Catastral
7. Memorias de la Conservación Catastral
(Información Análoga)</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</si>
  <si>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</si>
  <si>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</si>
  <si>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se maneja bitacora de prestamo de documentos para llevar el control correspondiente.
</t>
  </si>
  <si>
    <r>
      <rPr>
        <b/>
        <sz val="11"/>
        <rFont val="Calibri"/>
        <family val="2"/>
      </rPr>
      <t xml:space="preserve">1. </t>
    </r>
    <r>
      <rPr>
        <sz val="11"/>
        <rFont val="Calibri"/>
        <family val="2"/>
      </rPr>
      <t xml:space="preserve">Asistir a capacitaciones y/o sensibilización sobre políticas de seguridad de la información análoga en </t>
    </r>
    <r>
      <rPr>
        <strike/>
        <sz val="11"/>
        <rFont val="Calibri"/>
        <family val="2"/>
      </rPr>
      <t xml:space="preserve"> </t>
    </r>
    <r>
      <rPr>
        <sz val="11"/>
        <rFont val="Calibri"/>
        <family val="2"/>
      </rPr>
      <t xml:space="preserve">existentes en las sedes territoriales
</t>
    </r>
    <r>
      <rPr>
        <b/>
        <sz val="11"/>
        <rFont val="Calibri"/>
        <family val="2"/>
      </rPr>
      <t xml:space="preserve">2. </t>
    </r>
    <r>
      <rPr>
        <sz val="11"/>
        <rFont val="Calibri"/>
        <family val="2"/>
      </rPr>
      <t>Delegar a la persona encargada del manejo del ainformación análoga en cada territorio.</t>
    </r>
  </si>
  <si>
    <r>
      <rPr>
        <b/>
        <sz val="11"/>
        <color theme="1"/>
        <rFont val="Calibri"/>
        <family val="2"/>
      </rPr>
      <t xml:space="preserve">Meta 1:
</t>
    </r>
    <r>
      <rPr>
        <sz val="11"/>
        <color theme="1"/>
        <rFont val="Calibri"/>
        <family val="2"/>
      </rPr>
      <t xml:space="preserve">50%  de funcionarios y/o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r>
      <rPr>
        <b/>
        <sz val="11"/>
        <color theme="1"/>
        <rFont val="Calibri"/>
        <family val="2"/>
      </rPr>
      <t xml:space="preserve">Meta 2:
</t>
    </r>
    <r>
      <rPr>
        <sz val="11"/>
        <color theme="1"/>
        <rFont val="Calibri"/>
        <family val="2"/>
      </rPr>
      <t xml:space="preserve">1 delegación por territorio.
</t>
    </r>
    <r>
      <rPr>
        <b/>
        <sz val="11"/>
        <color theme="1"/>
        <rFont val="Calibri"/>
        <family val="2"/>
      </rPr>
      <t>Indicador 2:</t>
    </r>
    <r>
      <rPr>
        <sz val="11"/>
        <color theme="1"/>
        <rFont val="Calibri"/>
        <family val="2"/>
      </rPr>
      <t xml:space="preserve"> 
Delegación realizada / delegación programada.</t>
    </r>
  </si>
  <si>
    <t>El encargado de gestión documental cada vez que se requiere realiza la digitalización de documentos del territorio. Esta información es almacenada en Cordis. Semanalmente se remite consolidado de la información recibida al lider del subproceso de gestión documental.</t>
  </si>
  <si>
    <t>1. Tramites Inmediatos
2. Tramites no inmediatos 
3. Resoluciones
4. PQRS
5. OFICIOS Entidades territoriales -  UAECD
6. Memorias de la Actualización Catastral
7. Memorias de la Conservación Catastral
(Información Digital y/o Electrónica)</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</si>
  <si>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</si>
  <si>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r>
      <rPr>
        <b/>
        <sz val="11"/>
        <rFont val="Calibri"/>
        <family val="2"/>
      </rPr>
      <t>1.</t>
    </r>
    <r>
      <rPr>
        <sz val="11"/>
        <rFont val="Calibri"/>
        <family val="2"/>
      </rPr>
      <t xml:space="preserve"> Asistir a capacitaciones y/o sensibilización sobre políticas de seguridad de la información Digital y/o Electrónica.  en existentes en las sedes territoriales
</t>
    </r>
    <r>
      <rPr>
        <b/>
        <sz val="11"/>
        <rFont val="Calibri"/>
        <family val="2"/>
      </rPr>
      <t>2.</t>
    </r>
    <r>
      <rPr>
        <sz val="11"/>
        <rFont val="Calibri"/>
        <family val="2"/>
      </rPr>
      <t xml:space="preserve"> Implementar la Matriz de gestión y distribucion de roles de permisos en los territorios.</t>
    </r>
  </si>
  <si>
    <r>
      <rPr>
        <b/>
        <sz val="11"/>
        <color theme="1"/>
        <rFont val="Calibri"/>
        <family val="2"/>
      </rPr>
      <t xml:space="preserve">Meta 1:
</t>
    </r>
    <r>
      <rPr>
        <sz val="11"/>
        <color theme="1"/>
        <rFont val="Calibri"/>
        <family val="2"/>
      </rPr>
      <t xml:space="preserve">50%  de funcionarios y/o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r>
      <rPr>
        <b/>
        <sz val="11"/>
        <color theme="1"/>
        <rFont val="Calibri"/>
        <family val="2"/>
      </rPr>
      <t>Meta 2:</t>
    </r>
    <r>
      <rPr>
        <sz val="11"/>
        <color theme="1"/>
        <rFont val="Calibri"/>
        <family val="2"/>
      </rPr>
      <t xml:space="preserve"> 
1 matriz de gestión de permisos implementada en cada territorio.
</t>
    </r>
    <r>
      <rPr>
        <b/>
        <sz val="11"/>
        <color theme="1"/>
        <rFont val="Calibri"/>
        <family val="2"/>
      </rPr>
      <t>Indicador 2</t>
    </r>
    <r>
      <rPr>
        <sz val="11"/>
        <color theme="1"/>
        <rFont val="Calibri"/>
        <family val="2"/>
      </rPr>
      <t>. 
Entrega de Matriz de permisos implementada / matriz de permisos programada.</t>
    </r>
  </si>
  <si>
    <t>La persona encargada de asignar permisos en la plataforma de sharepoint en cada territorio, realiza el proceso de asignación cada vez que se requiera dando los permisos al usuario de acuerdo al rol correspondiente. La evidencia de la asignación queda registrada en la plataforma.</t>
  </si>
  <si>
    <t>Fortalecer los controles definidos. 
Sesiones de refuerzo adicionales.
Copias periodicas de informacion del sharepoint en uno de los equipos de los lideres de territorio</t>
  </si>
  <si>
    <r>
      <rPr>
        <b/>
        <sz val="11"/>
        <rFont val="Calibri"/>
        <family val="2"/>
      </rPr>
      <t>1.</t>
    </r>
    <r>
      <rPr>
        <sz val="11"/>
        <rFont val="Calibri"/>
        <family val="2"/>
      </rPr>
      <t xml:space="preserve"> Asistir a capacitaciones y/o sensibilización sobre políticas de seguridad de la información Digital y/o Electrónica.  en</t>
    </r>
    <r>
      <rPr>
        <strike/>
        <sz val="11"/>
        <rFont val="Calibri"/>
        <family val="2"/>
      </rPr>
      <t xml:space="preserve"> </t>
    </r>
    <r>
      <rPr>
        <sz val="11"/>
        <rFont val="Calibri"/>
        <family val="2"/>
      </rPr>
      <t xml:space="preserve"> existentes en las sedes territoriales</t>
    </r>
    <r>
      <rPr>
        <strike/>
        <sz val="11"/>
        <rFont val="Calibri"/>
        <family val="2"/>
      </rPr>
      <t xml:space="preserve">
</t>
    </r>
    <r>
      <rPr>
        <sz val="11"/>
        <rFont val="Calibri"/>
        <family val="2"/>
      </rPr>
      <t xml:space="preserve">
</t>
    </r>
  </si>
  <si>
    <r>
      <rPr>
        <b/>
        <sz val="11"/>
        <color rgb="FF000000"/>
        <rFont val="Calibri"/>
        <family val="2"/>
      </rPr>
      <t xml:space="preserve">Meta 1:
</t>
    </r>
    <r>
      <rPr>
        <sz val="11"/>
        <color rgb="FF000000"/>
        <rFont val="Calibri"/>
        <family val="2"/>
      </rPr>
      <t xml:space="preserve">50%  de funcionarios y/o contratistas de los territorios  
</t>
    </r>
    <r>
      <rPr>
        <b/>
        <sz val="11"/>
        <color rgb="FF000000"/>
        <rFont val="Calibri"/>
        <family val="2"/>
      </rPr>
      <t>Indicador 1</t>
    </r>
    <r>
      <rPr>
        <sz val="11"/>
        <color rgb="FF000000"/>
        <rFont val="Calibri"/>
        <family val="2"/>
      </rPr>
      <t xml:space="preserve">: No. de funcionarios y/o contratistas de los territorios   sensibilizados /  No. de funcionarios y/o contratistas de los territorios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</si>
  <si>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t>La información es respaldada  en la plataforma de Sharepoint</t>
  </si>
  <si>
    <t>El encargado de la plataforma de sharepoint de cada territorio cada vez que se requiera realiza procesos de restauración de la información con el fin de que esta se encuentre disponible. En caso de no poder realizar el proceso de restauración debe colocar una mesa de servicios de TI para que se solicite apoyo al proveedor de Microsoft para la respectiva recuperación. La evidencia de control queda en la mesa de servicios de TI.</t>
  </si>
  <si>
    <t>Go Catastral
(Software)</t>
  </si>
  <si>
    <t>Procedimiento Mantenimiento de Aplicaciones</t>
  </si>
  <si>
    <t>1. Asistir  a capacitaciones y/o sensibilización sobre políticas de seguridad de la información en el manejo de GoCatastral en existentes en las sedes territoriales</t>
  </si>
  <si>
    <r>
      <rPr>
        <b/>
        <sz val="11"/>
        <color theme="1"/>
        <rFont val="Calibri"/>
        <family val="2"/>
      </rPr>
      <t xml:space="preserve">Meta 1:
</t>
    </r>
    <r>
      <rPr>
        <sz val="11"/>
        <color theme="1"/>
        <rFont val="Calibri"/>
        <family val="2"/>
      </rPr>
      <t xml:space="preserve"> 50% de funcionarios y/o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</si>
  <si>
    <t>Procedimiento de Desarrollo de Sistemas de Informaciòn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</si>
  <si>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</si>
  <si>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Procedimiento Gestión de Infraestructura Tecnológica</t>
  </si>
  <si>
    <t>El administrador de la plataforma diariamente realiza las copias de respaldo, con el fin de evitar la perdida de la información. La evidencia del respaldo queda en el servidor de la base de datos.</t>
  </si>
  <si>
    <t>Procedimiento de Copias de respaldo</t>
  </si>
  <si>
    <r>
      <t xml:space="preserve">El administrador de la plataforma cada vez que se requiera realiza el proceso de restauración de la aplicación y/o bases de datos. En caso de no poder restaurar la versión más reciente, se debe restaurar la última versión óptima.
</t>
    </r>
    <r>
      <rPr>
        <b/>
        <sz val="11"/>
        <rFont val="Calibri"/>
        <family val="2"/>
        <scheme val="minor"/>
      </rPr>
      <t xml:space="preserve">
</t>
    </r>
    <r>
      <rPr>
        <sz val="11"/>
        <rFont val="Calibri"/>
        <family val="2"/>
        <scheme val="minor"/>
      </rPr>
      <t xml:space="preserve">
</t>
    </r>
  </si>
  <si>
    <t>Sharepoint
(Servicio)</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</si>
  <si>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</si>
  <si>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Implementar la matriz de gestión de roles de  permisos en los territorios</t>
  </si>
  <si>
    <r>
      <rPr>
        <b/>
        <sz val="11"/>
        <color theme="1"/>
        <rFont val="Calibri"/>
        <family val="2"/>
      </rPr>
      <t xml:space="preserve">Meta1: 
</t>
    </r>
    <r>
      <rPr>
        <sz val="11"/>
        <color theme="1"/>
        <rFont val="Calibri"/>
        <family val="2"/>
      </rPr>
      <t xml:space="preserve">50% de funcionarios /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r>
      <rPr>
        <b/>
        <sz val="11"/>
        <color theme="1"/>
        <rFont val="Calibri"/>
        <family val="2"/>
      </rPr>
      <t xml:space="preserve">Meta 2:
</t>
    </r>
    <r>
      <rPr>
        <sz val="11"/>
        <color theme="1"/>
        <rFont val="Calibri"/>
        <family val="2"/>
      </rPr>
      <t xml:space="preserve">3 reportes programados.
</t>
    </r>
    <r>
      <rPr>
        <b/>
        <sz val="11"/>
        <color theme="1"/>
        <rFont val="Calibri"/>
        <family val="2"/>
      </rPr>
      <t xml:space="preserve">Indicador 2:
</t>
    </r>
    <r>
      <rPr>
        <sz val="11"/>
        <color theme="1"/>
        <rFont val="Calibri"/>
        <family val="2"/>
      </rPr>
      <t>N° de Reportes entregados/ N° de reportes programados</t>
    </r>
  </si>
  <si>
    <t>Instructivo de incidentes de seguridad de la información</t>
  </si>
  <si>
    <t>El proveedor de servicios de nube realiza el respaldo de las herramientas colaborativas de acuerdo con lo descrito en el contrato firmado con la Unidad</t>
  </si>
  <si>
    <t>Documento Tecnico Manual de Políticas detalladas de seguridad de la información</t>
  </si>
  <si>
    <t>Archivos de Gestión Cartagena
(Instalaciones)</t>
  </si>
  <si>
    <r>
      <rPr>
        <b/>
        <sz val="11"/>
        <rFont val="Calibri"/>
        <family val="2"/>
      </rPr>
      <t xml:space="preserve">1. </t>
    </r>
    <r>
      <rPr>
        <sz val="11"/>
        <rFont val="Calibri"/>
        <family val="2"/>
      </rPr>
      <t xml:space="preserve">Asistir  a capacitaciones y/o sensibilización sobre políticas de seguridad de la información para el manejo en areas seguras.existentes en las sedes territoriales
</t>
    </r>
    <r>
      <rPr>
        <b/>
        <sz val="11"/>
        <rFont val="Calibri"/>
        <family val="2"/>
      </rPr>
      <t xml:space="preserve">2. </t>
    </r>
    <r>
      <rPr>
        <sz val="11"/>
        <rFont val="Calibri"/>
        <family val="2"/>
      </rPr>
      <t>Delegar de persona encargada del manejo del ainformación / acceso y manejo a archivos de gestiòn análoga en cada territorio</t>
    </r>
  </si>
  <si>
    <r>
      <rPr>
        <b/>
        <sz val="11"/>
        <color rgb="FF000000"/>
        <rFont val="Calibri"/>
        <family val="2"/>
      </rPr>
      <t>Meta1:</t>
    </r>
    <r>
      <rPr>
        <sz val="11"/>
        <color rgb="FF000000"/>
        <rFont val="Calibri"/>
        <family val="2"/>
      </rPr>
      <t xml:space="preserve"> 
50% de funcionarios y/o contratistas de los territorios  
</t>
    </r>
    <r>
      <rPr>
        <b/>
        <sz val="11"/>
        <color rgb="FF000000"/>
        <rFont val="Calibri"/>
        <family val="2"/>
      </rPr>
      <t xml:space="preserve">Indicador1: 
</t>
    </r>
    <r>
      <rPr>
        <sz val="11"/>
        <color rgb="FF000000"/>
        <rFont val="Calibri"/>
        <family val="2"/>
      </rPr>
      <t xml:space="preserve">No. de funcionarios y/o contratistas de los territorios   sensibilizados /  No. de funcionarios y/o contratistas de los territorios  
</t>
    </r>
    <r>
      <rPr>
        <b/>
        <sz val="11"/>
        <color rgb="FF000000"/>
        <rFont val="Calibri"/>
        <family val="2"/>
      </rPr>
      <t xml:space="preserve">Meta 2:
</t>
    </r>
    <r>
      <rPr>
        <sz val="11"/>
        <color rgb="FF000000"/>
        <rFont val="Calibri"/>
        <family val="2"/>
      </rPr>
      <t xml:space="preserve"> 1 delegación en Cartagena
</t>
    </r>
    <r>
      <rPr>
        <b/>
        <sz val="11"/>
        <color rgb="FF000000"/>
        <rFont val="Calibri"/>
        <family val="2"/>
      </rPr>
      <t xml:space="preserve">Indicador 2:
</t>
    </r>
    <r>
      <rPr>
        <sz val="11"/>
        <color rgb="FF000000"/>
        <rFont val="Calibri"/>
        <family val="2"/>
      </rPr>
      <t>Delegación realizada / delegación programada</t>
    </r>
  </si>
  <si>
    <t>En cada territorio existe un area donde se maneja la información fisica, el lugar es accedido unicamente por el personal de apoyo de gestión documental. En algunos casos el área cuenta con cerradura.</t>
  </si>
  <si>
    <r>
      <rPr>
        <b/>
        <sz val="11"/>
        <color rgb="FF000000"/>
        <rFont val="Calibri"/>
        <family val="2"/>
      </rPr>
      <t>Meta1:</t>
    </r>
    <r>
      <rPr>
        <sz val="11"/>
        <color rgb="FF000000"/>
        <rFont val="Calibri"/>
        <family val="2"/>
      </rPr>
      <t xml:space="preserve"> 
50% de funcionarios y/o contratistas de los territorios  (Cartagena)
</t>
    </r>
    <r>
      <rPr>
        <b/>
        <sz val="11"/>
        <color rgb="FF000000"/>
        <rFont val="Calibri"/>
        <family val="2"/>
      </rPr>
      <t xml:space="preserve">Indicador1: 
</t>
    </r>
    <r>
      <rPr>
        <sz val="11"/>
        <color rgb="FF000000"/>
        <rFont val="Calibri"/>
        <family val="2"/>
      </rPr>
      <t xml:space="preserve">No. de funcionarios y/o contratistas de los territorios  (Cartagena) sensibilizados /  No. de funcionarios y/o contratistas de los territorios  (Cartagena).
</t>
    </r>
    <r>
      <rPr>
        <b/>
        <sz val="11"/>
        <color rgb="FF000000"/>
        <rFont val="Calibri"/>
        <family val="2"/>
      </rPr>
      <t xml:space="preserve">Meta 2:
</t>
    </r>
    <r>
      <rPr>
        <sz val="11"/>
        <color rgb="FF000000"/>
        <rFont val="Calibri"/>
        <family val="2"/>
      </rPr>
      <t xml:space="preserve"> 1 delegación en Cartagena
</t>
    </r>
    <r>
      <rPr>
        <b/>
        <sz val="11"/>
        <color rgb="FF000000"/>
        <rFont val="Calibri"/>
        <family val="2"/>
      </rPr>
      <t xml:space="preserve">Indicador 2:
</t>
    </r>
    <r>
      <rPr>
        <sz val="11"/>
        <color rgb="FF000000"/>
        <rFont val="Calibri"/>
        <family val="2"/>
      </rPr>
      <t>Delegación realizada / delegación programada</t>
    </r>
  </si>
  <si>
    <t>Funcionarios de Palmira - Cartagena 
(Recurso Humano)</t>
  </si>
  <si>
    <t>1. Asistir  a capacitaciones y/o sensibilización sobre las responsabilidades en seguridad de la informaciònexistentes en las sedes territoriales</t>
  </si>
  <si>
    <r>
      <rPr>
        <b/>
        <sz val="11"/>
        <color rgb="FF000000"/>
        <rFont val="Calibri"/>
        <family val="2"/>
      </rPr>
      <t xml:space="preserve">Meta1:
</t>
    </r>
    <r>
      <rPr>
        <sz val="11"/>
        <color rgb="FF000000"/>
        <rFont val="Calibri"/>
        <family val="2"/>
      </rPr>
      <t xml:space="preserve"> 50% de funcionarios y/o contratistas de los territorios  (Cartagena)
</t>
    </r>
    <r>
      <rPr>
        <b/>
        <sz val="11"/>
        <color rgb="FF000000"/>
        <rFont val="Calibri"/>
        <family val="2"/>
      </rPr>
      <t xml:space="preserve">Indicador 1:  
</t>
    </r>
    <r>
      <rPr>
        <sz val="11"/>
        <color rgb="FF000000"/>
        <rFont val="Calibri"/>
        <family val="2"/>
      </rPr>
      <t xml:space="preserve">No de funcionarios y/o contratistas de los territorios  (Cartagena ) sensibilizados / No. de  funcionarios y/o contratistas de los territorios  (Cartagena ) </t>
    </r>
  </si>
  <si>
    <r>
      <rPr>
        <b/>
        <sz val="11"/>
        <rFont val="Calibri"/>
        <family val="2"/>
      </rPr>
      <t>1.</t>
    </r>
    <r>
      <rPr>
        <sz val="11"/>
        <rFont val="Calibri"/>
        <family val="2"/>
      </rPr>
      <t xml:space="preserve"> Realizar reporte para identficaciòn de pares en Cartagena
</t>
    </r>
    <r>
      <rPr>
        <b/>
        <sz val="11"/>
        <rFont val="Calibri"/>
        <family val="2"/>
      </rPr>
      <t>2</t>
    </r>
    <r>
      <rPr>
        <sz val="11"/>
        <rFont val="Calibri"/>
        <family val="2"/>
      </rPr>
      <t>. Realizar monitoreo y actualización del reporte de pares (trimestral) existentes en las sedes territoriales</t>
    </r>
  </si>
  <si>
    <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</si>
  <si>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t xml:space="preserve">Equpos de cómputo de SantaRosa, Palmira,  Cartagena </t>
  </si>
  <si>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admnistrador en el equipo, se debe  reinstalar el mismo hasta que se pueda realizar la configuración. La evidencia del proceso queda registrado en la mesa de servicios de TI y en el acta de entrega del equipo.</t>
  </si>
  <si>
    <t xml:space="preserve">Documento Técnico Manual de Políticas Detalladas de Seguridad de la Información / </t>
  </si>
  <si>
    <r>
      <rPr>
        <b/>
        <sz val="11"/>
        <color rgb="FF000000"/>
        <rFont val="Calibri"/>
        <family val="2"/>
      </rPr>
      <t xml:space="preserve">1.	</t>
    </r>
    <r>
      <rPr>
        <sz val="11"/>
        <color rgb="FF000000"/>
        <rFont val="Calibri"/>
        <family val="2"/>
      </rPr>
      <t xml:space="preserve">Mantener actualizado el inventario de equipos existentes en las sedes territoriales
</t>
    </r>
  </si>
  <si>
    <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</si>
  <si>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 xml:space="preserve">
1. Realizar seguimiento a los mantenimientos realizados a los equipos de computo en los territorios </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</si>
  <si>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</si>
  <si>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Gestión de Información Geográfica</t>
  </si>
  <si>
    <t>Gestionar la estandarización, consolidación, integración y disposición de los recursos de información geográfica de la Comunidad IDECA, para permitir y facilitar el descubrimiento, acceso, aprovechamiento, uso y apropiación de los datos geográficos de Bogotá.</t>
  </si>
  <si>
    <t>GIG</t>
  </si>
  <si>
    <t>Aplicaciones móviles y web IDECA
Servicios Web Geográficos, Mapas base, Mapa de Referencia, etc.
(Servicio)</t>
  </si>
  <si>
    <t>1. Inconvenitenes en la gestión operativa, administración y/o soporte de la infraestrutura tecnológica que soporta las plataformas o servicios de la Ide de Bogotá</t>
  </si>
  <si>
    <t>1. Debilidades en el mantenimiento de la Infraestructura Tecnológica
2. Afectación de los sistemas de información y servicios informaticos
3. Pérdida, modificación o uso no autorizado de la información
4. Ataques externos cibernéticos.
5. Abuso de derechos
6. Fallas Humanas
7. Mal funcionamiento de IT</t>
  </si>
  <si>
    <t>Para el acceso a las aplicaciones moviles y web de Ideca se maneja el control de acceso mediante la gestiòn de permisos.</t>
  </si>
  <si>
    <t>Adelantar reuniones de articulación de la Gerencia de Tecnología e Ideca para monitorear y solucionar posibles incidentes que se presenten</t>
  </si>
  <si>
    <t>Validar disponibilidad de la plataforma tecnológica</t>
  </si>
  <si>
    <t>Ejecutar actividades de administración de la infraestructura tecnológica</t>
  </si>
  <si>
    <t>Validar errores en logs de aplicaciones
Verificar logs y determinar la causa</t>
  </si>
  <si>
    <t>Restaurar el servicio, realizar pruebas, verificar la solución</t>
  </si>
  <si>
    <t>1. Debilidades en el mantenimiento de la Infraestructura Tecnológica
2. Afectación de los sistemas de información y servicios informaticos
3. Pérdida, modificación o uso no autorizado de la información
4. Ataques externos cibernéticos.
5. Abuso de derechos
6. Fallas Humanas
4. Ataques externos cibernéticos.
5. Abuso de derechos
6. Fallas Humanas
7. Mal funcionamiento de IT</t>
  </si>
  <si>
    <t>Respaldo de información almacenada en servidores (servicios geográficos),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</si>
  <si>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</si>
  <si>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 (servicios geográficos), actividad realizada por el equipo de la SIT en apoyo con el proveedor correspondiente.</t>
  </si>
  <si>
    <t>Reportar incidentes de disponibilidad del servicio por la mesa para que estos sean atentidos por tecnologia</t>
  </si>
  <si>
    <t>Procedimiento Gestión Mesa de Servicios</t>
  </si>
  <si>
    <t>Sin documentacion</t>
  </si>
  <si>
    <t>Sin registro</t>
  </si>
  <si>
    <t>Hacer monitoreos periodicos (diarios, semanal,  quincenal) de que todos los servicios esten disponibles</t>
  </si>
  <si>
    <t>Bases de Datos Automatizadas 
1. Bases de datos geográfica
2. Bases de datos geográfica de servicios públicos
(Bases de Datos)</t>
  </si>
  <si>
    <t>Bases de datos</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</si>
  <si>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</si>
  <si>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Abuso de derechos
1a. Perdida, Hurto o modificación de la información
3. Falsificación de derechos.
4. Fallas Humanas</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</si>
  <si>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Suubgerencia de Infraestrcutura Tecnológica, se solicitan las modificaciones correspondientes. La envidencia del control queda en el correo electrónico.</t>
  </si>
  <si>
    <t>1. Ausencia de copias de respaldo 
1a. Ausencia de mecanismos de monitoreo
2. Ausencia de documentación
2a.Configuración incorrecta de parámetros 
3. Desconocimiento de políticas de seguridad de la información</t>
  </si>
  <si>
    <t>1. Mal funcionamiento del equipo y/o software
2. Perdida de información
3. Error en el uso</t>
  </si>
  <si>
    <t>El jefe de dependencia revisa cada año la matriz de copias de respaldo y recuperación, remitida por le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</si>
  <si>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</si>
  <si>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Infraestrcutura Tecnológica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</si>
  <si>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</si>
  <si>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1. Bases de Datos con Información Personal entregada por Entidades públicas y privadas
(Bases de Datos)</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</si>
  <si>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</si>
  <si>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</si>
  <si>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</si>
  <si>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a. Ausencia de copias de respaldo en equipos de cómputo</t>
  </si>
  <si>
    <t>a.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</si>
  <si>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</si>
  <si>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Fileserver</t>
  </si>
  <si>
    <t xml:space="preserve">1 Uso no autorizado de la información
2 . Fallas Humanas
3. Fallas técnicas
 </t>
  </si>
  <si>
    <t>Uso de backups y/o migración de información a los repositorios definidos por la entidad</t>
  </si>
  <si>
    <t>1. Implementar la matriz de gestión de permisos en la carpeta de IDECA
2. Realizar una revisión (semestral) del reporte de gestión de accesos remitido por la SIT</t>
  </si>
  <si>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</si>
  <si>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Recursos Humanos , Tecnológicos</t>
  </si>
  <si>
    <t>1. Gerente, Subgerente Ideca, Profesional Delegado Administrador FileServer Ideca
2. Gerente, Subgerente Ideca, Profesional Delegado Administrador FileServer Ideca</t>
  </si>
  <si>
    <t>1. (31/12/2024)
2. (31/12/2024)</t>
  </si>
  <si>
    <t>El jefe de dependencia revisa cada semestre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</si>
  <si>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Gestión de Talento Humano</t>
  </si>
  <si>
    <t>1. Empoderar nuestro talento humano con competencias desde el ser, el saber y el hacer y fortalecer la participación activa de la ciudadanía en la gestión catastral con enfoque multipropósito</t>
  </si>
  <si>
    <t>GTH</t>
  </si>
  <si>
    <t>Bases de Datos con información sensible de los servidores públicos de la UAECD
Base de Datos Directorio de Servidores
Base de Datos Mapa de Saberes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</si>
  <si>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</si>
  <si>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</si>
  <si>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 nuevamente a la siguiente jornada de sensibilización.  La evidencia del control queda registrada en el correo remitido a los enlaces de cada dependencia y a los funcionarios o contratistas convocados. – DETECTIVO</t>
  </si>
  <si>
    <t>1. Solicitar el cambio de contraseña de la cuenta o equipo afectada/o.
2. Solicitar a la Gerencia de Tecnología ajustar los accesos de las cuentas no autorizadas.</t>
  </si>
  <si>
    <t>Monitorear trimestralmente y dejar evidencia de las personas que acceden a las bases de datos con información sensible.</t>
  </si>
  <si>
    <t>Meta. 4 Monitoreos
Indicador: Monitoreos realizados / Monitoreos programados</t>
  </si>
  <si>
    <t>Subgerente de Talento Humano</t>
  </si>
  <si>
    <t>El gestor de accesos remite cada 4 meses el reporte de cuentas de usuario a los jefes de dependencia para su revisión, en caso de requerir ajustes sobre el reporte, se remite un correo desde la dependencia solicitando los ajustes correspondientes. La evidencia queda en el correo
El equipo encargado en la sit realiza los ajustes correspondientes relacionados con la gestion de accesos</t>
  </si>
  <si>
    <t>Instructivo Gestión de Accesos</t>
  </si>
  <si>
    <t>Bases de Datos con información sensible de los servidores públicos de la UAECD</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</si>
  <si>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</si>
  <si>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</si>
  <si>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1. Solicitar a la Gerencia de Tecnología suministrar la copia de seguridad o de respaldo de la base de datos</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</si>
  <si>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correo electrónico
Este instrumento es utilizado para tener control de la programación realizada de los respaldos al interior de la entidad</t>
  </si>
  <si>
    <r>
      <t xml:space="preserve">El operador del datacenter diariamente verifica la ejecución de los </t>
    </r>
    <r>
      <rPr>
        <sz val="10"/>
        <color rgb="FF000000"/>
        <rFont val="Calibri"/>
        <family val="2"/>
        <scheme val="minor"/>
      </rPr>
      <t xml:space="preserve">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r>
  </si>
  <si>
    <t>Archivo de Gestión de la Subgerencia de Talento Humano</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</si>
  <si>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</si>
  <si>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</si>
  <si>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PREVENTIVO</t>
  </si>
  <si>
    <t>1, 3</t>
  </si>
  <si>
    <t>1. Solicitar a la Subgerencia Administrativa y Financiera ajustar los permisos del servidor y/o contratista.</t>
  </si>
  <si>
    <t>1, 2, 3</t>
  </si>
  <si>
    <t xml:space="preserve">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</si>
  <si>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</si>
  <si>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Fileserver STH</t>
  </si>
  <si>
    <t>1. Solicitar ajustar los permisos o accesos que requieren actualización</t>
  </si>
  <si>
    <t xml:space="preserve">1, 2 </t>
  </si>
  <si>
    <t>1, 2</t>
  </si>
  <si>
    <t>1. Perdida o acceso no autorizado a la información 
2. Fallas Humanas
3. Incumplimiento en el mantenimiento del fileserver</t>
  </si>
  <si>
    <t>1. Solicitar a la Gerencia de Tecnología suministrar la copia de seguridad o de respaldo de la información</t>
  </si>
  <si>
    <t>Espacio en Onedrive (historias Laborales, novedades de nómina, expedientes)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</si>
  <si>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</si>
  <si>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</si>
  <si>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1, 2, 3 y 4</t>
  </si>
  <si>
    <t>1. Solicitar ajustar los permisos o accesos que requieren actualización
2. Solicitar a la Gerencia de Tecnología suministrar la copia de seguridad o de respaldo de la información</t>
  </si>
  <si>
    <t>Revisar trimestralmente la matriz de permisos y actualizarla cuando se requiera.</t>
  </si>
  <si>
    <t>Meta: 4 revisiones
Indicador: revisiones realizadas / revisiones programadas</t>
  </si>
  <si>
    <t>3, 4</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</si>
  <si>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</si>
  <si>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1. Entrenamiento insuficiente en seguridad
2.  Falta de conciencia acerca de la seguridad
3. Deficiencia en la asignación de permisos</t>
  </si>
  <si>
    <t>1. Acceso no autorizado de los datos personales
2. Robo de medios y documentos
3. Daño físico por agua o fuego
4. Daño por un evento sísmico</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</si>
  <si>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</si>
  <si>
    <t>Sicapital -Perno
(Software)</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</si>
  <si>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</si>
  <si>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</si>
  <si>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 xml:space="preserve">Realizar la revisión mensual del reporte de accesos remitido por el gestor de accesos y solicitar las modificaciones (cuando se requieran) </t>
  </si>
  <si>
    <t>Meta. 12 revisiones
Indicador: Revisiones realizadas / revisiones programadas</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</si>
  <si>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</si>
  <si>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1. Ausencia de planes de continuidad
2. Arquitectura insegura de la red
3. Ausencia de copias de respaldo
4. Gestión deficiente de las contraseñas</t>
  </si>
  <si>
    <t>1. Procesamiento ilegal de los datos
2. Robo de medios o documentos</t>
  </si>
  <si>
    <t>1. Solicitar a la Gerencia de Tecnología suministrar la copia de seguridad o de respaldo de la información
2. Solicitar ejecutar Plan de Continuidad</t>
  </si>
  <si>
    <t xml:space="preserve">Realizar seguimiento trimestral para determinar si se presentó  pérdida de disponibilidad del sistema de información PERNO, y si aplica, que se hayan creado las correspondientes  mesas de servicio a TI </t>
  </si>
  <si>
    <t>Meta. 4 seguimientos 
Indicador: Seguimientos realizados / seguimientos programados</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</si>
  <si>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</si>
  <si>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Cada administrador de plataforma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</si>
  <si>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 xml:space="preserve">2, 3 </t>
  </si>
  <si>
    <t>Correos Electrónicos de la STH</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</si>
  <si>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</si>
  <si>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</si>
  <si>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El jefe de dependencia realiza la asignación de accesos de los servidores y contratistas de la dependencia del correo electronico de la dependencia.  La evidencia de la asignación queda registrada en la herramienta de teams, correo electronico o mesa de servicios de ser el caso.</t>
  </si>
  <si>
    <t xml:space="preserve">Instructivo de Gestión de Accesos
Documento Técnico Manual de Políticas Detalladas de Seguridad de la Información </t>
  </si>
  <si>
    <t>1. Solicitar el cambio de contraseña de la cuenta afectada.</t>
  </si>
  <si>
    <t>Enviar recordatorios semestrales a través de piezas de correo electrónico a los servidores de la STH sobre los lineamientos de las políticas de seguridad y privacidad de la información</t>
  </si>
  <si>
    <t xml:space="preserve">
Meta. 2 piezas de correo electrónico enviadas
Indicador: # de piezas de correo electrónico envidadas</t>
  </si>
  <si>
    <t>1, 3, 4, 5</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</si>
  <si>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</si>
  <si>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</si>
  <si>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El profesional encargado de la Subgerencia de Infraestructura Tecnologica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incidente padre en donde  quedo registrado el primer reporte de falla.</t>
  </si>
  <si>
    <t>1. Solicitar ejecutar Plan de Continuidad.</t>
  </si>
  <si>
    <t>1, 3, 5</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</si>
  <si>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servicio.Se debe tener en cuenta que el tiempo de indisponibilidad no debe superar el RTO (Recovery Time Objective) Tiempo objertivo de recuperación, de acuerdo a los lineamientos de Gestión de continuidad de Negocio. La evidencia del control queda en la Mesa de Servicio de TI.</t>
  </si>
  <si>
    <t>Documento Tecnico de Politicas Detalladas de Seguridad de la Información</t>
  </si>
  <si>
    <t>Personal del Componente de Nómina
Personal del Componente de Selección, Vinculación y Retiro</t>
  </si>
  <si>
    <t>1. Desconocimiento de las políticas de seguridad de la información 
2. Fallas en el manejo de la información
3. Asignación errada de los derechos de acceso
4. Ausencia de "terminación de la sesión" cuando se abandona la estación de trabajo  
5. Falla en la producción de informes de gestión</t>
  </si>
  <si>
    <t xml:space="preserve">1. Perdida o hurto  de información 
2. Espionaje remoto 
3. Incumplimiento en el mantenimiento del sistema de información 
4. Copia fraudulenta del software 
5. Corrupción de los datos      </t>
  </si>
  <si>
    <t>1, 2, 3, 4, 5</t>
  </si>
  <si>
    <t>1. Solicitar iniciar la actuación o investigación contractual, disciplinaria, civil y/o penal a que haya lugar</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</si>
  <si>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</si>
  <si>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 xml:space="preserve">1. Ausencia de personal
2. Procedimientos inadecuados de selección
3. Desconocimiento de las políticas de seguridad de la información </t>
  </si>
  <si>
    <t xml:space="preserve">1. Rotación de personal
2. Incumplimiento en la disponibilidad del personal
3. Espionaje remoto 
4. Corrupción de los datos     </t>
  </si>
  <si>
    <t>1. Revisar el Acta de entrega de cargo y realizar capacitaciones adicionales</t>
  </si>
  <si>
    <t>1, 3 y 4</t>
  </si>
  <si>
    <t>Información análoga en Archivo de Gestión
(historias laborales en formato análogo)</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</si>
  <si>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</si>
  <si>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</si>
  <si>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</si>
  <si>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Declaración de Aplicabilidad / Documento Técnico Manual de Politicas Detaladas de Seguridad de la Información</t>
  </si>
  <si>
    <t>Información análoga en Archivo de Gestión (historias laborales en formato análogo)</t>
  </si>
  <si>
    <t>1. Entrenamiento insuficiente en seguridad
2. Falta de conciencia acerca de la seguridad
3. Uso inadecuado o descuidado del control de acceso físico a las edificaciones y los recintos
4.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</si>
  <si>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</si>
  <si>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</si>
  <si>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 xml:space="preserve">1. Solicitar el backup en formato digital de la información.
2. Solicitar a la Subgerencia Administrativa y Financiera ajustar los permisos del servidor y/o contratista.
</t>
  </si>
  <si>
    <t xml:space="preserve">Gestión de Productos y Servicios </t>
  </si>
  <si>
    <t>Gestionar los productos y servicios del portafolio para cumplir la meta de ingresos de la Unidad y satisfacer las necesidades y requerimientos de nuestros clientes.</t>
  </si>
  <si>
    <t>GPS</t>
  </si>
  <si>
    <t xml:space="preserve">
Sicapital - Módulo de Facturación  (GCAU)
(Software)</t>
  </si>
  <si>
    <t>1. Debilidad en  parametros de seguridad
2 Fallas  en la asignación y control de privilegios y permisos en la plataforma
3. Desconocimiento de políticas de seguridad de la información}</t>
  </si>
  <si>
    <t>1. Ataques cibernéticos
2. Pérdida o modificación de la información.
2a Suplantación de usuarios autorizados
3 .Alteración de información por proveedor</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</si>
  <si>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 y mesa de servicio si es pertinente</t>
  </si>
  <si>
    <t>Revisión del reporte de accesos remitidps desde la Subegerencia de Infraestrcutura Tecnológica</t>
  </si>
  <si>
    <t>1. Realizar socialización en los lineamientos y politicas de seguridad de información. 1 por semestre
2. Realizar verificación semestral de usuarios y permisos  con acceso al módulo de factutación</t>
  </si>
  <si>
    <t>Cantidad de socializaciones realizadas al equipo GCAC /2 socializaciones al año
Cantidad de verificaciones realizadas al equipo GCAC /2 programadas  al año</t>
  </si>
  <si>
    <t>Recurso Humano
Mesa de servicio tecnología
Recurso humano</t>
  </si>
  <si>
    <t>Funcionario enlace de seguiridad
Funcionario delegado en apoyo gestion de cuentas</t>
  </si>
  <si>
    <t>31-12-2024
31-12-2024</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</si>
  <si>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</si>
  <si>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El administrador de la plataforma a solicitud del jefe de dependencia o funcionario delegado, restaura la base de datos de Sicapital-facturacion,  para recuperar la información que ha sido afectada, para lo cual presenta a traves de la mesa de servicios el requerimiento. En caso de no poder restaurar se deja la base de datos actual  y la evidencia del proceso de restauración queda en la mesa de servicios TI.</t>
  </si>
  <si>
    <t>Instructivo de copias de Respaldo y recuperación</t>
  </si>
  <si>
    <t>El jefe de dependencia o a quien este designe revisa el reporte de acceso remitido por el gestor de accesos con el fin de validar que usuarios tienen acceso al módulo de facturación. En caso de requerir modificación coloca una mesa de servicios de TI o remite la información por correo.</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</si>
  <si>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</si>
  <si>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 xml:space="preserve">1. Debilidad en  parametros de seguridad
2. Falta  de mantenimienos preventivos y  correctivos.
3. Falta de cumplimiento del monitoreo permanente de la plataforma
4.Falta realización   Copias de respaldo  </t>
  </si>
  <si>
    <t xml:space="preserve">1. Ataques cibernéticos
2. Fallas en la asignación y control de accesos
3. Fallas en la plataforma tecnológica  incluyento el provvedor tercero
</t>
  </si>
  <si>
    <t>El funcionario responsable al presentar un incidentes de disponibilidad reporta la situcacion a la Gt a traves de mesa de servicio</t>
  </si>
  <si>
    <t>Procedimiento gestion mesa de servicio</t>
  </si>
  <si>
    <t>Restauración del sistema de Sicapital (Modulo de facturacion)</t>
  </si>
  <si>
    <t xml:space="preserve">NA
</t>
  </si>
  <si>
    <t>El administrador de la plataforma a solicitud del jefe de dependencia o  funcionario asigando, restaura la base de datos de Sicapital-fatcuracion,  para recuperar la información que ha sido afectada, para lo cual presenta a traves de la mesa de servicios. En caso de no poder restaurar se deja la base de datos actual  y la evidencia del proceso de restauración queda en la mesa de servicios TI.</t>
  </si>
  <si>
    <t>Respaldo de la plataforma de tienda virtual</t>
  </si>
  <si>
    <t>Restauración de la plataforma de tienda virtual</t>
  </si>
  <si>
    <t>Fileserver GPS</t>
  </si>
  <si>
    <t>1. Ausencia de revisiones regulares de accesos por parte del funcionario delegado.
2. Desconocimiento de politicas de seguridad de la información por parte del equipo.
3. Roles y permisos asigandos en forma inadecuada</t>
  </si>
  <si>
    <t xml:space="preserve">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</si>
  <si>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Revisiones de la matriz de accesos para verificacion de accesos</t>
  </si>
  <si>
    <t>Instructivo  Gestión de Incidentes de seguridad de la informacion / procedimiento gestion mesa de servicios</t>
  </si>
  <si>
    <t xml:space="preserve">El jefe de la dependencia y funcionario delegado verifica el reporte de cuentas de usuarios expiradas que remite la subgerencia de infraestructura y presenta por mesa de servicio las novedades pertinentes </t>
  </si>
  <si>
    <t xml:space="preserve">Instructivo Gestion de accesos </t>
  </si>
  <si>
    <t>Falla en los permisos de acceso
Fallas en conectividad
Incumplimiento en el mantenimiento del fileserver</t>
  </si>
  <si>
    <t>Restauración del fileserver</t>
  </si>
  <si>
    <t>Instructivo Gestión de Incidentes de seguridad de la información / procedimiento gestion mesa de servicio</t>
  </si>
  <si>
    <t>Instructivo de copias de respaldo y recuperación</t>
  </si>
  <si>
    <t>Plataforma Tienda Virtual (servicio)</t>
  </si>
  <si>
    <t>1. Debilidad en  parametros de seguridad
2 Debilidad en el control de autenticacion de usuarios
3. Acciones de terceros que vuleneren la seguridad de la plataforma</t>
  </si>
  <si>
    <t>1. Ataques cibernéticos
2. Pérdida o modificación de la información.
2a Suplantación de usuarios autorizados
3 . Error en el uso</t>
  </si>
  <si>
    <t xml:space="preserve"> El sistema realiza la validación de la cuenta de usuario, un correo por cliente ,no puede haber duplicidad de correo.  El usuario cliente es responsable  y administra directamente la cuenta.</t>
  </si>
  <si>
    <t>Revisión de accesos de la plataforma vrtual</t>
  </si>
  <si>
    <t>El propietario del activo cada vez que se presente un incidente de seguridad reporta la vulnerabilidad en la Mesa de Servicios de TI con el fin que se verifique el mismo. La evidencia del control queda registrada en la Mesa de Servicios de TI.</t>
  </si>
  <si>
    <t>El usuario ingresa a la tienda virtual, con previo logueio y contraseña asignada por el mismo, el sistema validad la conformidad</t>
  </si>
  <si>
    <t>Documento instructivo tienda virtual</t>
  </si>
  <si>
    <t>intructivo de copias de respaldo y recuperación</t>
  </si>
  <si>
    <t>Plataforma Tienda Virtual (Servicio)</t>
  </si>
  <si>
    <t xml:space="preserve">1. Ataques cibernéticos
2. Fallas en la plataforma tecnológica
3. Fallas en los proveedores de internet
</t>
  </si>
  <si>
    <t>El funcionario delegado de dar respuesta a correo de tienda virtual, verifica las solicitudes de los usuarios y constata si es debido a fallas en la plataforma, si es asi registra mesa de servicio  de TI</t>
  </si>
  <si>
    <t>Restauración de la plataforma virtual</t>
  </si>
  <si>
    <t>El jefe de la dependencia o funcionario delegado verifica que la copia se encuentre en la matriz de copias de respaldo</t>
  </si>
  <si>
    <t>El jefe de la dependencia o funcionario delegado cada vez que se presente incidente o indisponibilidad del sistema que sea prolongado reporta a traves de mesa de servicio¿o. La evidencia del control queda registrada en la Mesa de Servicios de TI.</t>
  </si>
  <si>
    <t>El grupo de operadores de la SIT realiza diariamente actividades de monitoreo sobre las plataformas , inluida la tienda virtual</t>
  </si>
  <si>
    <t xml:space="preserve">Procedimiento de Gestión de Infraestructura Tecnològica </t>
  </si>
  <si>
    <t>CRM (Software)</t>
  </si>
  <si>
    <t xml:space="preserve">
1 Fallas  en la asignación y control de privilegios y permisos en la plataforma
2. Desconocimiento de políticas de seguridad de la información}</t>
  </si>
  <si>
    <t>1. Ataques cibernéticos
2. Pérdida o modificación de la información.
3. Erro en uso por desconocimiento de aplicación</t>
  </si>
  <si>
    <t xml:space="preserve">El Propietario del activo o funcionario autorizado para solicitud de accesos realiza la solicitud de los accesos definidos para los  funcionarios / contratistas de su dependencia cada vez que se requiera, registrando una mesa de servicios de TI, con el fin que se asignen los permisos correspondientes por parte del personal técnico. </t>
  </si>
  <si>
    <t>Instrucivo Gestión de accesos</t>
  </si>
  <si>
    <t>Revisión de accesos de usuarios de la plataforma CRM</t>
  </si>
  <si>
    <t>El administrador de la plataforma a solicitud del jefe de dependencia o administrador operativo, restaura la base de datos de CRM,  para recuperar la información que ha sido afectada, para lo cual presenta a traves  traves de la mesa de servicios. En caso de no poder restaurar se deja la base de datos actual  y la evidencia del proceso de restauración queda en la mesa de servicios TI.</t>
  </si>
  <si>
    <t xml:space="preserve">1. Debilidad en  parametros de seguridad
2. Falta  de mantenimienos preventivos,  correctivos y soporte tecnologico.
3. Configuracion y desarrollo debil y no especifico para la necesidad
4.Falta realización   Copias de respaldo  </t>
  </si>
  <si>
    <t xml:space="preserve">1. Ataques cibernéticos
2. Fallas en la plataforma tecnológica
3. Fallas de conexión 
</t>
  </si>
  <si>
    <t>Restauración de la plataforma CRM</t>
  </si>
  <si>
    <t>EEl administrador de la plataforma a solicitud del jefe de dependencia o administrador operativo, restaura la base de datos de CRM,  para recuperar la información que ha sido afectada, para lo atraves de la mesa de servicios. En caso de no poder restaurar se deja la base de datos actual  y la evidencia del proceso de restauración queda en la mesa de servicios TI.</t>
  </si>
  <si>
    <t>El jefe de dependencia  con apoyo del funcionario  asignado en la actividad, revisa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</si>
  <si>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Respaldo de la plataforma de CRM- APEX</t>
  </si>
  <si>
    <t>Restauración de la plataforma de CRM-APEX</t>
  </si>
  <si>
    <t>Gestión y Desarrollo de las TIC.</t>
  </si>
  <si>
    <t>Generar, desarrollar e implementar proyectos estratégicos de Tecnologías de la Información y las Comunicaciones, así como gestionar eficientemente el portafolio de servicios de TI y los recursos tecnológicos, fomentando su uso y apropiación, dinamizando la transformación digital de la UAECD, bajo los estándares de seguridad y privacidad de la información y continuidad del negocio.</t>
  </si>
  <si>
    <t>GDT</t>
  </si>
  <si>
    <t>MDB_CA
MISPROD - Producción
ADMPROD - Producción
HISPROD - Producción
WCCPROD - Producción
MISDES-Desarrollo
MISPROD-Pruebas
"BASES DE DATOS DE CATASTRO MULTIPROPOSITO
AMCOBD-AmcoPereira
STAROSAC-SantaRosa
PALMIRAV-Palmira
ARMENIAQ-Armenia
CNDFACAT-Facatativa
CARTGENA-Cartagena
CNDTOCAI-Tocaima
CNDGUATA-Guatavita
CNDSUBCH-Subachoque
"</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</si>
  <si>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</si>
  <si>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</si>
  <si>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de los usuarios con rol de DBA. – DETECTIVO</t>
  </si>
  <si>
    <t>Documento Tecnico Manual de Politicas Detalladas de Seguridad de la Información</t>
  </si>
  <si>
    <t>Bloqueo de usuarios y revisión roles y permisos</t>
  </si>
  <si>
    <t>1. Ejecutar de forma permanente las directrices establecidas en el  instructivo de Gestión de Accesos ejecutando periodicamente las validaciones de las cuentas de usuario y de usuarios privilegiados asignadas a los administradores.</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</si>
  <si>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xml:space="preserve"> # de actividades de validación de usuarios ejecutadas / # de actividades de validación de usuarios programadas</t>
    </r>
  </si>
  <si>
    <t>Recursos Humanos y Tecnológicos</t>
  </si>
  <si>
    <t>Gerente de Tecnologia / Subgerente de Infraestructura Tecnológica
(Administradores de Bases de datos)</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</si>
  <si>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Se debe eliminar de la responsabilidad del equipo de Administración de Bases de Datos</t>
  </si>
  <si>
    <t>Los administradores de bases de datos una vez identificada por parte del equipo de seguridad de la información la información definida como clasificada o reservada a nivel de bases de datos (datos personales),  implementan herramientas de control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</si>
  <si>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almacenada en los registros de auditoría que serán accedidos por medio de scripts.</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</si>
  <si>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servciios de TI.</t>
  </si>
  <si>
    <t>1. Ausencia de copias de respaldo 
1a. Ausencia de mecanismos de monitoreo
2. Ausencia de documentación
2a.Configuración incorrecta de parámetros 
3. Ausencia de planes de continuidad
4. Desconocimiento de politicas de seguridad de la Información</t>
  </si>
  <si>
    <t>1. Mal funcionamiento del equipo y/o software
1. Perdida de información
2. Error en el uso</t>
  </si>
  <si>
    <t>Restauración de la base de datos afectada</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</si>
  <si>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</si>
  <si>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r>
      <t xml:space="preserve">
</t>
    </r>
    <r>
      <rPr>
        <b/>
        <sz val="11"/>
        <rFont val="Calibri"/>
        <family val="2"/>
        <scheme val="minor"/>
      </rPr>
      <t>Meta1</t>
    </r>
    <r>
      <rPr>
        <sz val="11"/>
        <rFont val="Calibri"/>
        <family val="2"/>
        <scheme val="minor"/>
      </rPr>
      <t xml:space="preserve">. 100% del Inventario de activos de TI actualizado a Enero 31 de 2024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mantenieminto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politicas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</si>
  <si>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Gerente de Tecnologia / Subgerente de Infraestructura Tecnológica
(Administradores de Bases de datos)</t>
  </si>
  <si>
    <t>Los administradores de plataforma (bases de datos), semestralmente o cuando se requiera, ejecuta las pruebas de respaldo, utilizando las herramientas propias de oracle y SQL Server. La evidencia del control queda registrado en la pataforma de restauración de nube OCI o en la Mesa de Servicios de TI.. -  CORRECTIVO Y DETECTIVO</t>
  </si>
  <si>
    <t>Los admnistradores de bases de datos de acuerdo con la periodicidad descrita en la matriz de backups, realiza las copias de seguridad correspondientes de acuerdo a la politica de backups con una periodicidad quicenal.</t>
  </si>
  <si>
    <t>Los administradores de plataforma realizan Monitoreo Manual del estado de los backups diarios, incrementales y full backup realizados a las bases de datos de la entidad. La evidencia se registra diariamente en el monitoreo de Bases de Datos socializado de acuerdo al procedimiento de infraestructura.</t>
  </si>
  <si>
    <t>CORREO ELECTRÓNICO
HERRAMIENTAS COLABORATIVAS
(Servicio)</t>
  </si>
  <si>
    <t>1. Desconocimiento de politicas de seguridad relacionadas con el cambio de contraseñas.
2. Desconocimiento del funcionamiento de las herramientas colaborativas</t>
  </si>
  <si>
    <t>1. Pérdida, borrado, modificación o acceso no autorizado a la información.
2. Error en el uso</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</si>
  <si>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 de actividades de validación de usuarios ejecutadas / # de actividades de validación de usuarios programadas</t>
    </r>
  </si>
  <si>
    <t>Gerente de Tecnologia / Subgerente de Infraestructura Tecnológica
(Administradores de Plataformas de correo y herramientas colaborativas)</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</si>
  <si>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</si>
  <si>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t>
  </si>
  <si>
    <t>Caso generado en la Plataforma de herramientas colaborativas (Office 365)</t>
  </si>
  <si>
    <t xml:space="preserve">1. Ausencia de planes de continuidad 
</t>
  </si>
  <si>
    <t>1. Falta de cceso al servicio de las herramietnas colaborativas</t>
  </si>
  <si>
    <t xml:space="preserve">El proveedor de servicios de nube aplica los planes de continuiudad del negocio de las herramientas colaborativas de acuerdo con lo descrito en el contrato firmado con la Unidad. </t>
  </si>
  <si>
    <t>Soporte con proveedor del servicio.
Activación del plan de continuidad de TI</t>
  </si>
  <si>
    <t xml:space="preserve">El proveedor de servicios de las herramientas colaborativas en nube, reestablece los servicios con base en los Acuerdos de Niveles de Servicio de acuerdo a lo descrito en el contrato firmado con la Unidad.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</si>
  <si>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Se debe tener en cuenta que el tiempo de indisponibilidad no debe superar el RTO (Recovery Time Objective) Tiempo objertivo de recuperación, de acuerdo a los lineamientos de Gestión de continuidad de Negocio. La evidencia del control queda en la herramienta de teams del equipo de infraestrcutura y check list diario que maneja cada uno de los administradores de plataforma.</t>
  </si>
  <si>
    <t xml:space="preserve"> EL oficial de seguridad de la información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t>
  </si>
  <si>
    <t>En el evento en que falle la conectividad de la nube donde estan los servicios colaborativos, el proveedor debe habilitar los canales alternos para garantizar la disponiblidad de los servicios</t>
  </si>
  <si>
    <t>MESA DE SERVICIOS - CA
(Software)</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</si>
  <si>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</si>
  <si>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</si>
  <si>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Restauración del sistema de mesa de Servicios CA.
Activación del plan de continuidad de TI</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</si>
  <si>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</si>
  <si>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Realizar charlas de seguridad para los funcionarios y contratistas de la Unidad  con el fin que conozcan los controles de seguridad y evitar la materializacion de riesgos</t>
  </si>
  <si>
    <t>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t>
  </si>
  <si>
    <t xml:space="preserve">1,2,3,4 Modificación, Borrado o Acceso no autorizado a la información. 
1a, 2a, 7 Abuso de privilegios
2 y 3 Error en el uso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</si>
  <si>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el soporte del proveedor y en su defecto dar solución y restablecer el servicio.</t>
  </si>
  <si>
    <t>1. Solicitar la matriz de copias de respaldo de la mesa CA
2. Realizar plan de reactivación de la contigencia de mesa de servicio</t>
  </si>
  <si>
    <t>1. Meta 1. 100% de solicitudes de matriz copias
Indicador1. # de solicitudes de matriz de copias de respaldo realizadas / # de solicitudes de matriz de copias programadas
Meta 1. 100% del Plan de reactivación de la contigencia de mesa de servicio.
Indicador2. Plan de reactivación de la contigencia de mesa de servicio ejecutado/ Plan de reactivación de la contigencia de mesa de servicio planeado</t>
  </si>
  <si>
    <t>Gerente de Tecnologia / Subgerente de Infraestructura Tecnológica
(Administradores de Plataforma de SharePoint / Mesa de servicios / Directorio Activo)</t>
  </si>
  <si>
    <t>2,4,5</t>
  </si>
  <si>
    <t>El administrador de la plataforma todos los días limpia las sesiones inactivas, quedando registro en los logs de windows. En caso de que no se realice se detecta en la validación diaria de la herramienta</t>
  </si>
  <si>
    <t>ANTIVIRUS 
(Software)</t>
  </si>
  <si>
    <t>1. Ataques externos 
2. Error en el uso</t>
  </si>
  <si>
    <t>La plataforma una vez el administrador ingresa más de 3 veces la contraseña en el sistema, bloquea el acceso con el fin de evitar el acceso no autorizado. Posterior a 15 min el administrador puede ingresar nuevamente con las credenciales. La evidencia del control queda el registro de logs de auditoria del equipo.</t>
  </si>
  <si>
    <t>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</si>
  <si>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</si>
  <si>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Los administradores de la plataforma de antivirus diariamente verifican que esta esté operativa y en condiciones normales. Consultado sobre los respaldos, el proveedor actual Gold Sys afirma desde su parte técnica que no aplican ni existen backups para la solución de AV de consola en nube. El riesgo que se corre es que por alguna razón la consola administrativa AV de Symantec/Broadcom no tenga disponibilidad y cuando esté disponible no traiga la información configurada, habría que configurarla desde cero. </t>
  </si>
  <si>
    <t>La configuración de la consola administrativa, si es el caso haya que hacerla de ceros, no es en sí una tarea dispendiosa puesto que los agentes en los endpoints saben que tienen que comunicarse al ID de Catastro en nube, el tema en la demora sería el descubrimiento de los endpoints y que ese acompañamiento puede no darse directamente desde el proveedor sino desde fábrica en virtud de que la fase precontractual que cobijará el contrato del 2024 fue hecha con sólo el cubrimiento del licenciamiento más un soporte esencial de fábrica.</t>
  </si>
  <si>
    <t>FIREWALL AZURE 
FIREWALL DE APLICACIÓN AZURE
FIREWALLS DE APLICACIÓN
FIREWALL DE NUBE ORACLE
FIREWALL DE APLICACIÓN ORACLE
(Software)</t>
  </si>
  <si>
    <t>El firewall cada vez que administrador la plataforma se identifica con las credenciales, valida contra la información registrada en la base de usuarios autorizados en el firewall, con el fin de verificar los permisos del mismo. En caso de que las credenciales ingresadas no correspondan con las registradas en la base de usuarios, el sistema genera un mensaje indicando existencia de credenciales erróneas y no permite el ingreso. La evidencia del control queda registrada en la base de usuarios del sistema. – DETECTIVO</t>
  </si>
  <si>
    <t>1 y 3. Pérdida de la información de configuración
2. Mal funcionamiento de equipo donde se almacena los archivos de configuración</t>
  </si>
  <si>
    <t>Instructivo de Copias de respaldo</t>
  </si>
  <si>
    <t xml:space="preserve">El administrador de los firewalls / proveedor cada vez que se requiera realiza el proceso de restauración de los archivos de configuración de los firewalls. En caso de no poder restaurarlos hay que reinstalar versiones anteriores hasta que se pueda restaurar el servicio. </t>
  </si>
  <si>
    <t>Cuando se presenta un incidente (relacionado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</si>
  <si>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EL administrador diariamente valida las plataformas con el fin de verificar que se encuentren disponibles y en correcto funcionamiento. En caso de que se presente alguna falla, verifica la plataforma administrada, diagnosticando la posible falla o evento y validan la disponibilidad de los servicios en las diferentes herramientas de administración. De ser necesario el web master reporta bloqueos de seguridad que son exceptuados a través de sus firmas por el administrador de plataforma en los firewalls de aplicación para permitir avanzar en proyectos de desarrollo de software.</t>
  </si>
  <si>
    <t>FILESERVER
(Hardware)</t>
  </si>
  <si>
    <t>1, Ausencia de control de acceso 
2, Desconocimiento en el uso o configuración de los dispositivos</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</si>
  <si>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</si>
  <si>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En caso que el incidente no pueda ser corregido por el administrador de la plataforma, este debe ser escalado al proveedor para su solución</t>
  </si>
  <si>
    <t>Procedimiento de Infraestructura Tecnológica</t>
  </si>
  <si>
    <t>1 y 2. Mal funcionamiento del equipo y/o software
3. Perdida de información</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</si>
  <si>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</si>
  <si>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 xml:space="preserve">EL administrador de la plataforma (File Server)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</si>
  <si>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Servidores Virtualizados en IAAS de OCI (Producción, Pruebas / desarrollo)
Servidores Virtualizados en IAAS de Azure (Producción)</t>
  </si>
  <si>
    <t>Ausencia de control de acceso 
Desconocimiento en el uso de la plataforma virtualizad en cada una de las nubes</t>
  </si>
  <si>
    <t>Meta1. 100% de las actividades de validación programadas ejecutadas
(reporte trimestral o semestral dependiendo de la actividad)
Indicador1. # de actividades de validación de usuarios ejecutadas / # de actividades de validación de usuarios programadas</t>
  </si>
  <si>
    <t xml:space="preserve">Servidores Virtualizados en IAAS de OCI (Producción, Pruebas / desarrollo)
Servidores Virtualizados en IAAS de Azure (Producción)
</t>
  </si>
  <si>
    <t>1 y 2.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</si>
  <si>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</si>
  <si>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</si>
  <si>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 xml:space="preserve">
SWITCH DE CORE
SWITCH WAN
(Hardware)</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</si>
  <si>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</si>
  <si>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SWITCH DE CORE
SWITCH WAN
(Hardware)</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</si>
  <si>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</si>
  <si>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</si>
  <si>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 xml:space="preserve">
El administrador de los switches realiza el respaldo de los archivos de configuración y se realiza semestralmente, los cuales quedan almacenados en el repositorio de sharepoint de la SIT.</t>
  </si>
  <si>
    <t xml:space="preserve">El administrador de los switches / proveedor cada vez que se requiera, realiza el proceso de restauración de los archivos de configuración de los switches. 
</t>
  </si>
  <si>
    <r>
      <rPr>
        <b/>
        <sz val="11"/>
        <rFont val="Calibri"/>
        <family val="2"/>
        <scheme val="minor"/>
      </rPr>
      <t xml:space="preserve">La herramienta SIEM y/o las herramientas de monitoreo de los switches </t>
    </r>
    <r>
      <rPr>
        <sz val="11"/>
        <rFont val="Calibri"/>
        <family val="2"/>
        <scheme val="minor"/>
      </rPr>
      <t xml:space="preserve">monitorean los dispositivos de red. </t>
    </r>
  </si>
  <si>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del mantenimiento.</t>
  </si>
  <si>
    <t>ORACLE FLASH STORAGE SYSTEM FS1
ORACLE STORAGETEK SL150
(Hardware)</t>
  </si>
  <si>
    <t>1. Ausencia de control de acceso 
2. Desconocimiento en el uso o configuración de los dispositivos</t>
  </si>
  <si>
    <t xml:space="preserve">1 . Mantenimiento insuficiente
2. Ausencia de monitoreo a los mantenimientos
3. Ausencia de planes de continuidad
4.Obsolescencia de los equipos </t>
  </si>
  <si>
    <t>1,2,4</t>
  </si>
  <si>
    <t>SISTEMA DE GRABACIÓN (EQUIPOS DE GRABACIÓN EN SALA Y PCS)
(Hardware)</t>
  </si>
  <si>
    <t>1. Modificación de parámetros de configuración de los equipos.
2. Hurto de elementos.
3. Acceso no autorizado a información clasificada o reservada.
4. Error en el uso</t>
  </si>
  <si>
    <t>El proveedor cada vez que se informa sobre una falla en el sistema de grabación, atiende la solicitud de acuerdo con lo establecido en los procedimientos de la Unidad</t>
  </si>
  <si>
    <t>Una vez entregadas las grabaciones, estas son eliminadas del dispositivo con el fin que no sean accedidas por personal no autorizado.</t>
  </si>
  <si>
    <t>1. Falta de conocimiento en el uso de las herramientas.</t>
  </si>
  <si>
    <t>1. Error en el uso, fallas humanas</t>
  </si>
  <si>
    <t>Administradores de Seguridad Informática
Gerentes / Subgerentes
Administradores de Bases de Datos
Administradores de Sistemas Operativos/Servidores/Plataformas
(Recurso Humano)</t>
  </si>
  <si>
    <t>Desconocimiento de políticas de seguridad de la información</t>
  </si>
  <si>
    <t xml:space="preserve">Ataques de ingeniería social </t>
  </si>
  <si>
    <t>1. Sensibilizar a los administradores de las plataformas en las responsabilidades relacionadas con seguridad para mitigar los riesgos relacionados con pérdida de disponibilidad, confidencialidad e integridad</t>
  </si>
  <si>
    <t>Recursos Humanos. Recursos Tecnológicos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</si>
  <si>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</si>
  <si>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</si>
  <si>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FILESERVER (Nube Azure)</t>
  </si>
  <si>
    <t>GESTION DE LA INFRAESTRUCTURA TECNOLOGICA</t>
  </si>
  <si>
    <t xml:space="preserve">1. Indisponibilidad de los servicios del File server (Azure)
2. Falta de Permisos y roles acorde a las necesidades de los usuarios
</t>
  </si>
  <si>
    <t xml:space="preserve">Monitoreo diario por parte de los administradores de plataforma Azure </t>
  </si>
  <si>
    <t>Infraestructura - Nube de Azure - OCI (IAAS)</t>
  </si>
  <si>
    <t>Gestión de logs de auditoria por parte de los administradores de plataforma o cuando se requiera con apoyo del proveedor</t>
  </si>
  <si>
    <t>Respaldo de la información de configuracion de la infraestructura de nube</t>
  </si>
  <si>
    <t>Gestión de Infraestrcutura Tecnológica</t>
  </si>
  <si>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</si>
  <si>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Gerente de Tecnologia / Subgerente de Infraestructura Tecnológica 
(equipo de administración de servidores)</t>
  </si>
  <si>
    <t xml:space="preserve">Monitoreo por parte de los adminsitradores de Servidores de la disponibilidad de las nubes de Azure y Oracle </t>
  </si>
  <si>
    <t>Restauracion de la informacion de configuracion de la infraestructura de nube. Se debe tener en cuenta que el tiempo de indisponibilidad no debe superar el RTO (Recovery Time Objective) Tiempo objertivo de recuperación, de acuerdo a los lineamientos de Gestión de continuidad de Negocio</t>
  </si>
  <si>
    <t>Gestión Jurídica</t>
  </si>
  <si>
    <t>Atender las actuaciones administrativas, el ejercicio de la defensa judicial y la asesoría en asuntos normativos, con el fin de proveer los instrumentos legales necesarios para prevenir el daño antijurídico en la Unidad en los términos y condiciones legales aplicables.</t>
  </si>
  <si>
    <t>GJU</t>
  </si>
  <si>
    <t>Expediente de Procesos Judiciales
(Información Análoga)</t>
  </si>
  <si>
    <t>1. Ausencia de control de acceso a los expedientes</t>
  </si>
  <si>
    <t>1. Acceso no autorizado a los expedientes con Datos Personales
1, 2 Pérdida, modificación y hurto de informacion</t>
  </si>
  <si>
    <t>Garantizar que el 100% de los servidores y contratistas del proceso Gestión Jurídica (GJ y SGJ) asistan y/o participen de las capacitaciones programadas relacionadas con el riesgo.</t>
  </si>
  <si>
    <t xml:space="preserve">Continuar con las sensibilizaciones en temas de seguridad de la información (acceso a la información Física) para los servidores y contratistas del proceso Gestión Jurídica (GJ y SGJ) </t>
  </si>
  <si>
    <t>Meta=70% de los servidores y contratistas del proceso Gestión Jurídica (GJ y SGJ)  sensibilizados
# Personas sensibilizadas / # Personas convocadas*100</t>
  </si>
  <si>
    <t>Gerente Juridico</t>
  </si>
  <si>
    <t>1. Ausencia de control de acceso a los expedientes
2. Desconocimiento de Políticas de seguridad de la información
3. Ausencia de planes de continuidad</t>
  </si>
  <si>
    <t>1 y 3. Pérdida o destrucción  de la informacion (datos personales)
2. Fallas Humanas</t>
  </si>
  <si>
    <t xml:space="preserve">1, 2, 3 </t>
  </si>
  <si>
    <t>Expediente de Procesos Judiciales
(Información Electrónica)</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</si>
  <si>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</si>
  <si>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</si>
  <si>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Instructivo de Gestión de Permisos</t>
  </si>
  <si>
    <t>1. Continuar con las sensibilizaciones en temas de seguridad de la información (acceso a la información digital/electrónica) para los servidores y contratistas del proceso Gestión Jurídica (GJ y SGJ) 
2. Revisar el reporte de cuentas de usuario remitido por el gestor de accesos de la SIT</t>
  </si>
  <si>
    <t>Meta1=70% de servidores y contratistas del proceso Gestión Jurídica (GJ y SGJ)  sensibilizados
# Personas sensibilizadas / # Personas convocadas*100
Meta2. 2 revisiones del reporte de cuentas de usuario
#reportes revisados/reportes programados para revision</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</si>
  <si>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</si>
  <si>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Lineamientos Fileserver / Instructivo de Gestión de Accesos</t>
  </si>
  <si>
    <t>Instructivo Gestión de Incidentes de Seguridad de la Información</t>
  </si>
  <si>
    <t xml:space="preserve">
1. Ausencia de control de acceso a la información  digital
2. Desconocimiento de Políticas de Seguridad de la Información
3. Ausencia de Planes de continuidad</t>
  </si>
  <si>
    <t>El jefe de dependencia revisa cada año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</si>
  <si>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 xml:space="preserve">Continuar con las sensibilizaciones en temas de seguridad de la información (acceso a la información digital/electrónica) para los servidores y contratistas del proceso Gestión Jurídica (GJ y SGJ) </t>
  </si>
  <si>
    <t>Meta=70% de servidores y contratistas del proceso Gestión Jurídica (GJ y SGJ)  sensibilizados
# Personas sensibilizadas / # Personas convocadas*100</t>
  </si>
  <si>
    <t>Archivo de Gestión GERENCIA JURIDICA</t>
  </si>
  <si>
    <t xml:space="preserve">Continuar con las sensibilizaciones en temas de seguridad de la información (acceso a areas seguras) para los servidores y contratistas del proceso Gestión Jurídica (GJ y SGJ) </t>
  </si>
  <si>
    <t>Fileserver/GERENCIA JURIDICA</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</si>
  <si>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La evidencia del control se almacena en la mesa de servicios TI.
Este instrumento es utilizado para tener control de la programación realizada de los respaldos al interior de la entidad</t>
  </si>
  <si>
    <t>Gestión de Servicios Administrativos</t>
  </si>
  <si>
    <t>GSA</t>
  </si>
  <si>
    <t>Fileserver (Servicio)</t>
  </si>
  <si>
    <t>1.Ausencia de revisiones regulares por parte del jefe de dependencia
2. Desconocimiento de politicas de seguridad de la información</t>
  </si>
  <si>
    <t>Restauracion de la informacion del FileServer</t>
  </si>
  <si>
    <t>Reporte de incidentes generados por el gestor de accesos a la carpeta de servicios administrativos</t>
  </si>
  <si>
    <t>Meta. 1 Reporte de incidentes
Reportes generados / Reportes generados resueltos = 0%</t>
  </si>
  <si>
    <t>Recursos Humanos, Tecnologicos</t>
  </si>
  <si>
    <t>Subgerente Administrativo y Financiero</t>
  </si>
  <si>
    <t xml:space="preserve">Control de accesos Sistema Biométrico
SICAPITAL:ERP- SAI-SAE
SICAPITAL:ERP- OPGET
(Software)
</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</si>
  <si>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</si>
  <si>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</si>
  <si>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</si>
  <si>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documentado</t>
  </si>
  <si>
    <t>Restauracion de la informacion del sistema</t>
  </si>
  <si>
    <t>1, 3,4</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</si>
  <si>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</si>
  <si>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</si>
  <si>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
1. Error en el uso / Fallas Humanas.
2. Fallas en la plataforma tecnológica.
3. Perdida de información.</t>
  </si>
  <si>
    <t>El Subgerente de Ingenieria de Software/Jefe de Dependencia SAF-SAdm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</si>
  <si>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</si>
  <si>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Gestión Financiera</t>
  </si>
  <si>
    <t xml:space="preserve">Administrar los recursos financieros y proveer información presupuestal, contable y de tesorería para apoyar el cumplimiento de la misión de la UAECD
</t>
  </si>
  <si>
    <t>GFI</t>
  </si>
  <si>
    <t>Expediente de Contratos (Información Digital)</t>
  </si>
  <si>
    <t>1. Ausencia en el control de acceso al fileserver.
2. Asignación erronea de permisos de acceso.
3. Desconocimiento de politicas de seguridad de la información.</t>
  </si>
  <si>
    <t>1. Hurto, perdida o modificación de documentos.
2. Abuso de derechos.
3. Fallas Humanas.</t>
  </si>
  <si>
    <t>Instructivo de Gestión de Accesos / Lineamientos de Fileserver.</t>
  </si>
  <si>
    <t xml:space="preserve"> El jefe de dependencia registra la solicitud en la mesa de servicios de TI, para restablecer el servicio</t>
  </si>
  <si>
    <t xml:space="preserve">1. Continuar reforzando los controles existentes y dejar evidencia de la ejecución estos (Revisa reporte cuenta de usuario) y ejecutarlo de acuerdo como esta establecido en el instructivo de gestión de accesos.
2. Solicitar sensibilizaciones en seguridad de la información para los funcionarios de Financiera respecto a la gestión de accesos y controles para el manejo de la información digital ubicada en los medios de almacenamiento."
</t>
  </si>
  <si>
    <t>Meta1 = 4 (1 por trimestre)
# reportes entregados /# reportes programados*100
Meta2 = 100% de las personas de la dependencia sensibilizadas 
#personas sensibilizadas / # personas convocadas * 100</t>
  </si>
  <si>
    <t>Recursos Humanos, Técnicos y Tecnológicos</t>
  </si>
  <si>
    <t>Instructivo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</si>
  <si>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</si>
  <si>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</si>
  <si>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1. Borrado de información (incluye  datos personales ) por error humano.
2. Borrado intencional de información.
3. Ausencia de copias de respaldo o backups de la información.
4. Desconocimiento de politicas de seguridad de la información</t>
  </si>
  <si>
    <t xml:space="preserve">
1. Fallas Humanas.
2. Conflicto de Intereses.
3. Pérdida de información.
4. Fallas Humanas.</t>
  </si>
  <si>
    <t>El operador de datacenter con el funcionario/contratista designado por cada dependencia verifica los trabajos que se encuentran en la matriz de copias de respaldo con el fin de revisar si se deben realizar cambios en esta. Posteriormente se realizan las modificaciones pertinentes a la matriz de programación copias de respaldo, previa aprobación por parte del jefe de cada dependencia. En caso de que no existan cambios, no se ajusta la matriz de programación de copias. La evidencia del control es la matriz de copias de respaldo actualizada.  </t>
  </si>
  <si>
    <t xml:space="preserve">1. SICAPITAL: LIMAY: LIBRO MAYOR (Software)
2. SICAPITAL-OPGET: SISTEMA OPERACIÓN Y GESTIÓN DE TESORERÍA (Software)
</t>
  </si>
  <si>
    <t xml:space="preserve">Continuar con la revisiòn del reporte de accesos remitido por el gestor de accesos y solicitar las modificaciones (cuando se requieran) </t>
  </si>
  <si>
    <t>Meta. 1 revision en el trimestre
Indicador
Revisión realizada / revisión programada</t>
  </si>
  <si>
    <t>1. Desconocimiento de políticas de seguridad de la información.
2. Falta de mantenimientos preventivos y correctivos.
3. Falta realización de copias de respaldo.
4. Ausencia de planes de continuidad de negocio.
5. Falta de cumplimiento del monitoreo permanente de la plataforma.</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</si>
  <si>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</si>
  <si>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3,4,5</t>
  </si>
  <si>
    <t>Fileserver de SAF - Financiera</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</si>
  <si>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</si>
  <si>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</si>
  <si>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Restauración de la Información del FileServer</t>
  </si>
  <si>
    <t>1. Ausencia de copias de respaldo.
2. Desconocimiento de políticas de seguridad de la información.
3. Ausencia de planes de continuidad.</t>
  </si>
  <si>
    <t>1. Perdida o borrado de la información.
2. Fallas Humanas.</t>
  </si>
  <si>
    <t>Equipos de Financiera</t>
  </si>
  <si>
    <t>1. Ausencia de control de acceso.
2. Desconocimiento de políticas de seguridad de la información.</t>
  </si>
  <si>
    <t>1. Perdida o modificación de información. 
2. Fallas Humanas.</t>
  </si>
  <si>
    <t>Registrar la solicitud en la mesa de servicios de TI, para restablecer el Equipo PC</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</si>
  <si>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</si>
  <si>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</si>
  <si>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Funcionarios de Financiera</t>
  </si>
  <si>
    <t>1. Ausencia del personal.
2. Entrenamiento insuficiente en seguridad.
3.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</si>
  <si>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</si>
  <si>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</si>
  <si>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1. Alta Rotación de personal especializado.
2. Falta de conciencia acerca de la seguridad.</t>
  </si>
  <si>
    <t>1. Perdida, fuga de información.
2. Entrega de información a terceros.</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</si>
  <si>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</si>
  <si>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BOGDATA</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</si>
  <si>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</si>
  <si>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</si>
  <si>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Solicitud de soporte o restauración a SHD</t>
  </si>
  <si>
    <t>Realizar reporte trimestral sobre usuarios, modificaciones y desativaciones de Usuarios BOGDATA, teniendo en cuenta la informacion suministrada por la SDH sobre soportes a los sistemas de información.</t>
  </si>
  <si>
    <t>Meta. 1: 4 (1 por trimestre)
Reportes recibidos / reportes programados</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</si>
  <si>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</si>
  <si>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</si>
  <si>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</si>
  <si>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Gestión Contractual</t>
  </si>
  <si>
    <t>Gestionar la adquisición de bienes, obras y/o servicios en sus diferentes etapas, con el propósito de suplir las necesidades para el desarrollo de las funciones propias de la UAECD, conforme el marco normativo vigente y a los lineamientos de la Entidad.</t>
  </si>
  <si>
    <t>GCO</t>
  </si>
  <si>
    <t>1. Expediente Contractual 
(Información Digital/Electrónica)</t>
  </si>
  <si>
    <t>1. Ausencia de control de acceso a la información  digital
2. Ataque intencionado que provoca borrado o pérdida de la información</t>
  </si>
  <si>
    <t>1. Hurto de Información
2. Pérdida, destrucción, modificación de la información</t>
  </si>
  <si>
    <t>El abogado cada vez que realiza un contrato, debe guardar copia de la informormación digital en el espacio destinado por la SC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SC para que reposen en el expediente digital, del cual es encargado el auxiliar adminsitrativo o contratista de recibir y archivar correspondientemente</t>
  </si>
  <si>
    <t>Manual de contratación y Manual de supervisión e Interventoría</t>
  </si>
  <si>
    <t>Revisión periodica de los usuarios que tienen acceso al activo de informacion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</si>
  <si>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 DETECTIVO </t>
  </si>
  <si>
    <t>Instructivo de Control de Accesos</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</si>
  <si>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</si>
  <si>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Solicitar restauracion de la información</t>
  </si>
  <si>
    <t>Ausencia de copias de respaldo o backups de la información</t>
  </si>
  <si>
    <t>Pérdida de Informaciòn</t>
  </si>
  <si>
    <t>Restauracion de la informacion</t>
  </si>
  <si>
    <t>1. Sensibilizar al equipo de la subgerencia de contrataciòn respecto a los controles y manejo de la informaciòn digital para evitar la perdida de confidencialidad, integirdad y disponibilidad de la informaciòn</t>
  </si>
  <si>
    <t xml:space="preserve">Meta. 100% funcionarios y contratistas sensibilizados
Cantidad de funcionarios y contratistas sensibilizados / Total funcionarios y contratistas de SC
</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</si>
  <si>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</si>
  <si>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</si>
  <si>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</si>
  <si>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Carpeta Digital de contratación
(Servicio)</t>
  </si>
  <si>
    <t>Ausencia de control de accesos 
Desconocimiento de políticas de seguridad</t>
  </si>
  <si>
    <t>Perdida , destruccion o modificacion de información</t>
  </si>
  <si>
    <t>Los abogados de la SC deberán cargar en la plataforma SECOP II las minutas con los respectivos soportes de los procesos de selección, contratos, y modificaciones contractuales para que estos gozen de transparencia, y sean un respaldo del expediente contractual.</t>
  </si>
  <si>
    <t>Manual de Contratación y Manual de Supervisión e Interventoría</t>
  </si>
  <si>
    <t>Los gerentes, subgerentes, jefes de oficina y supervisores de los contratos de la UAECD, que se debe realizar la verificación y cargue oportuno en la página web de Colombia Compra Eficiente - SECOP II (acápite de ejecución del contrato) de cada uno de los documentos relacionados con la ejecución de los contratos que se encuentran a su cargo supervisar, esto es, Certificado de Registro Presupuestal, ARL y Pólizas de Seguro, así como cada uno de los informes de ejecución y pagos mensuales realizados por los contratistas y aprobados en la plataforma PANDORA, con el propósito de llevar a cabo una correcta supervisión y organización de los expedientes contractuales que reposan en dicho aplicativo.</t>
  </si>
  <si>
    <t>Ausencia de copias de respaldo o backups de la información
Desconocimiento de políticas de seguridad
Ausencia de planes de continuidad</t>
  </si>
  <si>
    <t>Personal de contratación (Recurso Humano)</t>
  </si>
  <si>
    <t>Ataque de ingenieria social</t>
  </si>
  <si>
    <t>Solicitud de capacitación para los funciomaros de la dependencia para que se conozcan las responsabilidades de seguridad</t>
  </si>
  <si>
    <t>1. Sensibilizar al equipo de la subgerencia de contrataciòn respecto a las responsabilidades de seguridad de la informaciòn  para evitar la perdida de confidencialidad</t>
  </si>
  <si>
    <t>El funcionario o Contratista designado de RRHH y/o SC cada vez que ingresa un funcionario y/o contratista a la Unidad verifica que el formato Compromiso de Confidencialidad para el Manejo y Buen Uso de la Información y la Tecnología de la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SC)</t>
  </si>
  <si>
    <t>Alta rotación del personal</t>
  </si>
  <si>
    <t>Fuga de conocimiento</t>
  </si>
  <si>
    <t>Garantizar que todos los funcionarios tengan un profesional de respaldo de las actividades relaizadas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</si>
  <si>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 el supervisor del contrato debe verificar que el contratista se encuentre a paz y salvo con la Entidad por todo concepto, lo que implica la validación del formato de paz y salvo, y el diligenciamiento del informe final de supervisión. Estos documentos deben ser radicados con la última cuenta de cobro y deberá reposar en el expediente contractual.</t>
  </si>
  <si>
    <t>Procedimiento Gestionar Retiro de Personal
FORMATO DE ENTREGA DE CARGO
Formato Paz y Salvo
Inform Final de Supervisión
Manual de Supervisión e Interventoría</t>
  </si>
  <si>
    <t>Equipos de cómputo (Hardware)</t>
  </si>
  <si>
    <t>1. Mantenimiento insuficiente
2. Falta de conciencia acerca de la seguridad</t>
  </si>
  <si>
    <t>Ataque por virus 
Perdida de información</t>
  </si>
  <si>
    <t>Solicitar capacitacion para los funcioarios de la dependencia en el manejo de equipos de computo</t>
  </si>
  <si>
    <t xml:space="preserve">1. Desconocimiento de políticas de seguridad de la información
2. Ausencia de planes de continuidad </t>
  </si>
  <si>
    <t>Perdida , destruccion de la información</t>
  </si>
  <si>
    <t>1. Establecer una estructura de como se debe crear y guardar la información contenida en los expedientes contractuales en el fileserver.
2. Socializar la estructura con el equipo de la Subgerencia de Contratación</t>
  </si>
  <si>
    <t>Participación Ciudadana y experiencia del Servicio</t>
  </si>
  <si>
    <t>Prestar una experiencia de servicio de calidad a nuestros Grupos de Valor a través de un modelo de atención y la implementación de estrategias de participación y rendición de cuentas que permitan construir relaciones de confianza, satisfacción y mutuo beneficio</t>
  </si>
  <si>
    <t>PCE</t>
  </si>
  <si>
    <t>1. Deficiencia en las  revisiones y controles regulares de archivos   por parte del jefe o funcionario delegado  de dependencia o el funcionario delegado para la actividad.
2. Desconocimiento del equipo de trabajo  de politicas de seguridad de la información
3. Malas prácticas por el equipo del proceso</t>
  </si>
  <si>
    <t>Uso no autorizado de la información
Modificación  de información no pertinente  
Fallas humanas</t>
  </si>
  <si>
    <t>Restauracion del acceso a la información del FileServer</t>
  </si>
  <si>
    <t xml:space="preserve">
Realizar  -Verificacion semestral de  usuarios y permisos de usuarios con accesos al fileserver,
</t>
  </si>
  <si>
    <t xml:space="preserve">
2verificacion realizada/ 2 verificaciones programadas
</t>
  </si>
  <si>
    <t xml:space="preserve">
1-Recurso humano -asignado 
</t>
  </si>
  <si>
    <t>Funcionario que delegue el jefe de la dependencia</t>
  </si>
  <si>
    <t>El propietario del activo cada vez que se presente un incidente de seguridad  reporta la vulnerabilidad en la Mesa de Servicios de TI con el fin que se verifique el mismo. La evidencia del control queda registrada en la Mesa de Servicios de TI.</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</si>
  <si>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</si>
  <si>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1. Ausencia de copias de respaldo 
2. Accesos no autorizados  o mal intencionados 
3. Ausencia de mantenimiento al fileserver o de la infraestructura de la entidad</t>
  </si>
  <si>
    <t>Perdida o acceso no autorizado a la información 
Fallas Humanas- mal uso del espacio colaborativo
Fallas Tecnología</t>
  </si>
  <si>
    <t>Restauracion de la información del FileServer</t>
  </si>
  <si>
    <t xml:space="preserve">
1Verificar  que backup se haya realizado conforme a la matriz y los lineamientos de tecnología
</t>
  </si>
  <si>
    <t xml:space="preserve">
Revisiones realizadas / revisiones programadas
</t>
  </si>
  <si>
    <t xml:space="preserve">
1Recurso humano
</t>
  </si>
  <si>
    <t xml:space="preserve">
Funcionario asignado por jefe
</t>
  </si>
  <si>
    <t>El funcionario asignado como administrador del filseser en el área revisa en forma anual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</si>
  <si>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 xml:space="preserve">Catastro en línea 
(Servicio)
</t>
  </si>
  <si>
    <t>El servicio de Catastro en Linea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</si>
  <si>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El propietario del activo cada vez que se presente un incidente de seguridad  reporta la vulnerabilidad en la Mesa de Servicios de TI con el fin que se verifique el mismo.</t>
  </si>
  <si>
    <t>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</si>
  <si>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t>
  </si>
  <si>
    <t>El jefe de dependencia  con apoyo del funcionario  asignado en la actividad, revisa anualmente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</si>
  <si>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plataforma emite de forma automática  al correo registrado del ciudadano una contraseña  para que el   ciudadano  inicie sesión.</t>
  </si>
  <si>
    <t>Instructivo CEL</t>
  </si>
  <si>
    <t xml:space="preserve">
1. Falta de mantenimientos preventivos y correctivos   y adaptativos.
2. Falta de cumplimiento del monitoreo permanente de la plataforma.
3. Falta realización de copias de respaldo.
4.Plan de continuidad de negocio incompleto</t>
  </si>
  <si>
    <t xml:space="preserve">
1. Error en el uso / Fallas Humanas/
2. Fallas en la plataforma tecnológica.
3. Fallas en conectividad  por proveedores</t>
  </si>
  <si>
    <t>El Subgerente de Ingenieria de Software/Jefe de Dependencia PCE y el funcionario delegado de PCE revisa cada año la matriz de programación de copias de respaldo y recuperación, remitida por el gestor de accesos, con el fin de verificar que se realice el respaldo correspondiente de los sistemas y/o servicios de la entidad. El Subgerente de Ingenieria de Software/Jefe de Dependencia PCE  revisa la matriz y en caso de ser necesario solicita realizar las modificaciones pertinentes. La evidencia queda registrada en una mesa de servicios de TI. - DETECTIVO</t>
  </si>
  <si>
    <t>El grupo de operadores de la SIT realiza diariamente actividades de monitoreo sobre las plataformas , inluido Catastro en línea</t>
  </si>
  <si>
    <t>El funcionario control de canal virtual, verifica al iniciar la jornada laboral  y por las solicitudes que se reciban por sportecel@ si la plataforma esta disponible, si presenta fallas e registra mesa de servicio  de TI</t>
  </si>
  <si>
    <t>El propietario del activo cada vez que se presente un incidente de seguridad  o indisponibilidad  reporta la vulnerabilidad en la Mesa de Servicios de TI con el fin que se verifique el mismo. La evidencia del control queda registrada en la Mesa de Servicios de TI.</t>
  </si>
  <si>
    <t xml:space="preserve">APLICACIÓN PARA COMUNICACIONES- NOTIFICACIONES  ELECTRONICAS CERTIFICADO 4-72 </t>
  </si>
  <si>
    <t>1. Debilidad en  parámetros de seguridad.
2. Acceso con usuario único
3. Desconocimiento de políticas de seguridad de la información.
 4. Error en el uso / Fallas Humanas.</t>
  </si>
  <si>
    <t>1. Ataques cibernéticos.  
2. Pérdida o modificación de la información.
3. Fallas  en asignación de permisos
4.Falencias en el contrato con  proveedor</t>
  </si>
  <si>
    <t>El jefe de la dependencia  le solicita al administrador del aplicativo (supervisor de contrato)  los accesos definidos para los  funcionarios / contratistas de su dependencia cada vez que se requiera, a traves de correo electrónico.</t>
  </si>
  <si>
    <t>Solicitud de soporte al Tercerco (4-72)</t>
  </si>
  <si>
    <t>Copia mensual  de certificados de entrega emitidos por 4-72 en PC de funcionario control de calidad del grupo</t>
  </si>
  <si>
    <t>El aplicativo del tercero realiza validacion de usuario para ingreso al sistema y genera desconexión despues de un tiempo de inactividad</t>
  </si>
  <si>
    <t xml:space="preserve">1. Fallas en la comunicación entre supervisión y proveedor
2. Fallas en el servicio
3. Falta realización de copias de respaldo.
4. No existe  conexión de la aplicación con el repositorio documental
</t>
  </si>
  <si>
    <t xml:space="preserve">1. Error en el uso / Fallas Humanas/
2. Fallas en la plataforma tecnológica y espacios de almacenamiento adecuado
3.Debilidad en las condiciones contractuales
</t>
  </si>
  <si>
    <t>El funcionario que realiza control de calidad en el grupo de notificaciones, cada vez que no se encuentra un certificado en el WCC solicita por correo electrónico al supervisor de contrato o al funcionario delegado por este.</t>
  </si>
  <si>
    <t>Los funcionarios de equipos de notificaciones verifican diariamente que el aplicativo este remitiendo la certificación</t>
  </si>
  <si>
    <t>El propietario del activo cada vez que se presenta indisponibilidad del servicio  reporta por correo electrónico al supervisor del contrato o alfuncionario que apoya a este</t>
  </si>
  <si>
    <t>AGENDA EN LINEA</t>
  </si>
  <si>
    <t xml:space="preserve">1. Sistema de agendamiento sobre una herramienta office 365 nube
2.Medios de asignación de roles y permisos poco seguros.
4. Falta de mecanismo que permita evidenciar en la atencion la plena autorizacion de tratamiento de datos por parte  del usuario </t>
  </si>
  <si>
    <t xml:space="preserve">1. Error en el uso / Fallas Humanas/
2. Fallas en la plataforma tecnológica.
3. Demandas o quejas por tratamieto de datos personales
</t>
  </si>
  <si>
    <t>El funcionario delegado asigna los roles y permisos al grupo que indica el responsable del proceso si el funcionaro se encuentra designado para atencón presencial u orientacion por viedo llamada</t>
  </si>
  <si>
    <t>Verificación de permisos de agenda en linea</t>
  </si>
  <si>
    <t>El funcionario Tdelegado y según instructivo ,  quien tiene permisos en Bookin para descarga cr realiza el descargue de la información, sube al sherpoint y solicita las copias cada determinado tiempo</t>
  </si>
  <si>
    <t>INSTRUCITIVO AGENDAMIENTO  PCE-03.IN-02</t>
  </si>
  <si>
    <t>En el sherponint el formato de captura de información habilita la agenda a atender al funcionario logueado</t>
  </si>
  <si>
    <t>El usuario que solicita cita recibe codigo en su correo para confirmar que es persona y es la persona que agendo previa autorizacion de tratamiento de datos</t>
  </si>
  <si>
    <t>La informacion de agenda se almacena en sherpooin herramienta del 365 de la organización - no se mantiene en booking</t>
  </si>
  <si>
    <t>se verifica documento por parte de funcionario de calidad para detectar ajustes</t>
  </si>
  <si>
    <t xml:space="preserve">1. No contar con un sistema propio de agendamiento
2. Fallas en el servicio por errores humanos
3. Falta realización de copias de respaldo.
</t>
  </si>
  <si>
    <t>1. Error en el uso / Fallas Humanas/
2. Fallas en la plataforma tecnológica y espacios de almacenamiento adecuado
3.Fallas por desconexión de  servicios de interner.</t>
  </si>
  <si>
    <t>El funcionario delegado y con permisos de administrador programa la agenda según las necesidades</t>
  </si>
  <si>
    <t>En caso de fallas se coloca mesa de servicio para solucionar.</t>
  </si>
  <si>
    <t>Incluir en matriz de copias de respaldo copia de las atenciones realizadas por agendamiento</t>
  </si>
  <si>
    <t>matriz actualizada / matriz programada</t>
  </si>
  <si>
    <t>Recurso humano</t>
  </si>
  <si>
    <t xml:space="preserve">Funcionario asignado por Subgerente de SPAC 
</t>
  </si>
  <si>
    <t>Se realiza copia en forma periodica de las atenciones realizadas y se dispone en sherpoint GCAC- Agenda</t>
  </si>
  <si>
    <t>Gestión de Seguimiento, Evaluación y Control</t>
  </si>
  <si>
    <t>  Empoderar nuestro talento humano con competencias desde el ser, el saber y el hacer y fortalecer la participación activa de la ciudadanía en la gestión catastral con enfoque multipropósito.</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</si>
  <si>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disciplinaria,promover y fomentar la cultura de la autoevaluación y autocontrol e interactuar en materia de control interno y control disciplinario con los entes externos que se requieran.</t>
  </si>
  <si>
    <t>GSC</t>
  </si>
  <si>
    <t xml:space="preserve">1. Actas de reparto
2. Proceso disciplinario ordinario
3. Proceso disciplinario verbal
4. Actas reunion (seguimiento)
(Informaciòn Electrónica)
</t>
  </si>
  <si>
    <t>Deficiencia en la autorización de permisos de la información
Acceso intencionado por parte de personal no autorizado
Ausencia de control de acceso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</si>
  <si>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</si>
  <si>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</si>
  <si>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C1, C2,C3</t>
  </si>
  <si>
    <t xml:space="preserve">1.Revision y actualización de las cuentas de usuario activas
2.Realizar  revision de los repositorios para encontrar la causa raiz y ajustar controles   </t>
  </si>
  <si>
    <t>1.Revisión semestral del reporte de cuentas de usuario
2.Solicitar sensibilizaciones de seguridad de la información para el personal  asistencial  y profesionales de  la OCDI en temas de responsabilidad en seguridad</t>
  </si>
  <si>
    <t>1.Meta = 2
Indicador: Revisiones realizadas / revisiones programadas*100
2.Meta: 100% funcionarios de OCDI sensibilizados
Indicador : # personas sensibilizadas  / # personas convocadas*100</t>
  </si>
  <si>
    <t>Jefe de Dependencia de la Oficina de Control Disciplinario Interno</t>
  </si>
  <si>
    <t>N-A</t>
  </si>
  <si>
    <r>
      <t>EL oficial de seguridad de la información</t>
    </r>
    <r>
      <rPr>
        <b/>
        <sz val="11"/>
        <rFont val="Calibri"/>
        <family val="2"/>
        <scheme val="minor"/>
      </rPr>
      <t xml:space="preserve"> una vez en la vigencia revisa</t>
    </r>
    <r>
      <rPr>
        <sz val="11"/>
        <rFont val="Calibri"/>
        <family val="2"/>
        <scheme val="minor"/>
      </rPr>
      <t xml:space="preserve"> el listado de las personas a convocar a las sensibilizaciones de seguridad de la información, con el fin que el personal 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</si>
  <si>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C4</t>
  </si>
  <si>
    <t xml:space="preserve">Ausencia de control de acceso 
Desconocimiento de politicas de seguridad de la información
Ausencia de copias de respaldo 
</t>
  </si>
  <si>
    <t>Pérdida , modificacion, borrado o uso o autorizado de la información.
Fallas Humanas</t>
  </si>
  <si>
    <t xml:space="preserve">El jefe de dependencia solicita una vez en la vigencia al gestor de accesos, el reporte y ultimo respaldo de la matriz de copias de respaldo y recuperación del Fileserver, para verificar el  proceso de respaldo de la información vital para el proceso y que la misma esté actualizada. El jefe de dependencia revisada la matriz y la copia de respaldo generada, en caso de ser necesario, solicita realizar las modificaciones pertinentes. La evidencia queda registrada en una mesa de servicios de TI.
</t>
  </si>
  <si>
    <t>C1, C2, C4</t>
  </si>
  <si>
    <t>1.Revision y actualización de las cuentas de usuario activas e implementar ajustes necesarios 
2.Realizar  revision de los repositorios para encontrar la causa raiz  e implementar ajustes necesarios</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</si>
  <si>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</si>
  <si>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C1, C4</t>
  </si>
  <si>
    <r>
      <t>EL oficial de seguridad de la información</t>
    </r>
    <r>
      <rPr>
        <b/>
        <sz val="11"/>
        <rFont val="Calibri"/>
        <family val="2"/>
        <scheme val="minor"/>
      </rPr>
      <t xml:space="preserve"> una vez en la vigencia</t>
    </r>
    <r>
      <rPr>
        <sz val="11"/>
        <rFont val="Calibri"/>
        <family val="2"/>
        <scheme val="minor"/>
      </rPr>
      <t xml:space="preserve"> revisa el listado de las personas a convocar a las sensibilizaciones de seguridad de la información, con el fin que el personal 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</si>
  <si>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r>
      <t xml:space="preserve">El jefe de dependencia </t>
    </r>
    <r>
      <rPr>
        <b/>
        <sz val="11"/>
        <rFont val="Calibri"/>
        <family val="2"/>
        <scheme val="minor"/>
      </rPr>
      <t>una vez en cada semestre</t>
    </r>
    <r>
      <rPr>
        <sz val="11"/>
        <rFont val="Calibri"/>
        <family val="2"/>
        <scheme val="minor"/>
      </rPr>
      <t xml:space="preserve">  realiza seguimiento de los permisos de los usuarios que acceden a los r</t>
    </r>
    <r>
      <rPr>
        <b/>
        <sz val="11"/>
        <rFont val="Calibri"/>
        <family val="2"/>
        <scheme val="minor"/>
      </rPr>
      <t>epositorios de información</t>
    </r>
    <r>
      <rPr>
        <sz val="11"/>
        <rFont val="Calibri"/>
        <family val="2"/>
        <scheme val="minor"/>
      </rPr>
      <t xml:space="preserve">   de la OCDI, con el propósito de </t>
    </r>
    <r>
      <rPr>
        <b/>
        <sz val="11"/>
        <rFont val="Calibri"/>
        <family val="2"/>
        <scheme val="minor"/>
      </rPr>
      <t>verificar y/o</t>
    </r>
    <r>
      <rPr>
        <sz val="11"/>
        <rFont val="Calibri"/>
        <family val="2"/>
        <scheme val="minor"/>
      </rPr>
      <t xml:space="preserv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r>
  </si>
  <si>
    <t>1. Archivo de gestion de la OCDI
(Instalaciones)</t>
  </si>
  <si>
    <t>Ausencia de control de acceso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</si>
  <si>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</si>
  <si>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</si>
  <si>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 xml:space="preserve">*Identificar y documentar claramente las razones específicas por las cuales se presentó la falla en el control e implementar de manera inmediata los ajustes necesarios. </t>
  </si>
  <si>
    <t>1. Designar, cuando se requiera, un servidor de la Dependencia como responsable y custodio del archivo de gestión, con el fin de controlar el acceso al mismo. 
2. Solicitar sensibilizaciones de seguridad de la información para el personal asistencial y profesional de la OCDI, en temas de responsabilidad en seguridad</t>
  </si>
  <si>
    <t xml:space="preserve">
1. Meta: 1
Indicador1:
 1 Servidor designado 
Meta 2 : 100% funcionarios de OCDI sensibilizados
# personas que participan  / # personas convocadas*100</t>
  </si>
  <si>
    <t xml:space="preserve">Recurso humano
recurso fisio (llave) </t>
  </si>
  <si>
    <t xml:space="preserve">
Desconocimiento de politicas de seguridad de la información
Uso inadecuado o descuidado del control de acceso físico a las edificaciones y
los recintos 
Ubicación en un área susceptible de inundación</t>
  </si>
  <si>
    <t xml:space="preserve">
Fallas Humanas
Destrucción de documentos
Inundación</t>
  </si>
  <si>
    <r>
      <t>Los funcionarios y contratistas</t>
    </r>
    <r>
      <rPr>
        <b/>
        <sz val="11"/>
        <rFont val="Calibri"/>
        <family val="2"/>
        <scheme val="minor"/>
      </rPr>
      <t xml:space="preserve"> verifican </t>
    </r>
    <r>
      <rPr>
        <sz val="11"/>
        <rFont val="Calibri"/>
        <family val="2"/>
        <scheme val="minor"/>
      </rPr>
      <t xml:space="preserve">que toda la información impresa esté segura en </t>
    </r>
    <r>
      <rPr>
        <b/>
        <sz val="11"/>
        <rFont val="Calibri"/>
        <family val="2"/>
        <scheme val="minor"/>
      </rPr>
      <t>la carpeta fisica asignada</t>
    </r>
    <r>
      <rPr>
        <sz val="11"/>
        <rFont val="Calibri"/>
        <family val="2"/>
        <scheme val="minor"/>
      </rPr>
      <t xml:space="preserve">  o en su sitio de  trabajo al finalizar el día y cuando se encuentre fuera de su puesto de trabajo por un tiempo prologado, con el propósito de evitar pérdida o daño de la información que reposa en los puestos de trabajo u oficinas. Los funcionarios y contratistas protegen, </t>
    </r>
    <r>
      <rPr>
        <b/>
        <sz val="11"/>
        <rFont val="Calibri"/>
        <family val="2"/>
        <scheme val="minor"/>
      </rPr>
      <t xml:space="preserve">resguardan </t>
    </r>
    <r>
      <rPr>
        <sz val="11"/>
        <rFont val="Calibri"/>
        <family val="2"/>
        <scheme val="minor"/>
      </rPr>
      <t>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r>
  </si>
  <si>
    <t xml:space="preserve">*Identificar y documentar claramente las razones específicas por las cuales se presento la falla en el control e implementar de manera inmediata los ajustes necesarios. </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</si>
  <si>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</si>
  <si>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C2, C3</t>
  </si>
  <si>
    <t>1. Sistema de grabación
2.Correo electronico OCD
3.Sistema de Informacion Disciplinario Distrital 
(Servicio)</t>
  </si>
  <si>
    <t xml:space="preserve">Ausencia de control de acceso 
Desconocimiento de politicas de control de acceso </t>
  </si>
  <si>
    <t>Perdida o acceso no autorizado 
Fallas Humanas</t>
  </si>
  <si>
    <t>El jefe de dependencia realiza la asignación de accesos de los funcionarios de la dependencia cada vez que se requiera, para el acceso a las grabaciones de las diligencias (Microsoft teams – cuenta correo electrónico OCDI). Así como el acceso (usuario y/o contraseñas) al correo de la Dependencia y el Sistema de Información Disciplinaria SID, con el propósito que únicamente accedan a estos servicios (audiencias, diligencias, correo electrónico, y SID) el personal autorizado.  La evidencia de la asignación queda registrada en la herramienta de teams, correo electrónico o actas de seguimiento según el caso.</t>
  </si>
  <si>
    <t>Determinar cuales fueron las actividades  no ejecutadas y desarrollarlas de manera inmediata.</t>
  </si>
  <si>
    <r>
      <rPr>
        <sz val="11"/>
        <color rgb="FF000000"/>
        <rFont val="Calibri"/>
        <family val="2"/>
        <scheme val="minor"/>
      </rPr>
      <t>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 y profesional de la OCDI, en temas de responsabilidad en seguridad  
3. Revisión semestral de la matriz de permisos</t>
    </r>
    <r>
      <rPr>
        <b/>
        <sz val="11"/>
        <color rgb="FF000000"/>
        <rFont val="Calibri"/>
        <family val="2"/>
        <scheme val="minor"/>
      </rPr>
      <t xml:space="preserve"> de los repositorios de la Ocdi</t>
    </r>
    <r>
      <rPr>
        <sz val="11"/>
        <color rgb="FF000000"/>
        <rFont val="Calibri"/>
        <family val="2"/>
        <scheme val="minor"/>
      </rPr>
      <t xml:space="preserve">  por parte de la jefe de dependencia. Esto con el fin de garantizar que el instrumento de la matriz se encuentre siempre actualizado y revisado </t>
    </r>
  </si>
  <si>
    <t>1.  Meta 1
Indicador1:
 1  Servidor designado para cada tarea
2. Meta: 100%funcionarios de OCDI sensibilizados 
Indicador 2: 
# personas sensibilizadas / # personas convocadas*100
3. Meta: 2
Indicador 3:
 Revisiones realizadas / revisiones programadas*100</t>
  </si>
  <si>
    <r>
      <t xml:space="preserve">El jefe de la Dependencia revisa semestralmente la matriz de permisos del fileserver </t>
    </r>
    <r>
      <rPr>
        <b/>
        <sz val="11"/>
        <rFont val="Calibri"/>
        <family val="2"/>
        <scheme val="minor"/>
      </rPr>
      <t>y la nube (one drive - Share Point)</t>
    </r>
    <r>
      <rPr>
        <sz val="11"/>
        <rFont val="Calibri"/>
        <family val="2"/>
        <scheme val="minor"/>
      </rPr>
      <t>.  Esto con el fin de garantizar que el instrumento de la matriz se encuentre siempre actualizado y revisado</t>
    </r>
  </si>
  <si>
    <t>1. Sistema de grabación
2.Correo electronico OCDI
3.Sistema de Informacion Disciplinario Distrital 
(Servicio)</t>
  </si>
  <si>
    <t xml:space="preserve">Descnocimiento en el uso de los dispositivos
Mantenimiento insuficiente/instalación fallida de los dispositivos
s mismos.
Ausencia de copias de respaldo ( grabaciones)
Desconcimiento de politicas de seguridad de la información
</t>
  </si>
  <si>
    <t xml:space="preserve">
Incumplimiento en el mantenimiento de los dispositivos
Perdida o acceso no autorizado a las grabaciones y correo electronico
Fallas Humanas 
Fallas de los dispositivos</t>
  </si>
  <si>
    <r>
      <t>El jefe de la dependencia, cuando se requiera, designará un servidor de la Oficina quien será el encargado de: - descargar las diligencias de la herramienta Microsoft Teams para proceder con su cargue en los repositorios de los expedientes disciplinarios correspondientes. –</t>
    </r>
    <r>
      <rPr>
        <sz val="10"/>
        <rFont val="Calibri"/>
        <family val="2"/>
        <scheme val="minor"/>
      </rPr>
      <t xml:space="preserve"> revisión y seguimiento del correo institucional de la dependencia (acceso usuario y/o contraseñas). – Seguimiento y cargue en el Sistema de Información Disciplinaria SID</t>
    </r>
    <r>
      <rPr>
        <sz val="11"/>
        <rFont val="Calibri"/>
        <family val="2"/>
        <scheme val="minor"/>
      </rPr>
      <t>.  La evidencia queda consignada en el acta de seguimiento mensual de la oficina y en los repositorios (Fileserver – One Drive)</t>
    </r>
  </si>
  <si>
    <t>C1, C2, C,3</t>
  </si>
  <si>
    <t xml:space="preserve">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asistencial y profesional de la OCDI en temas de responsabilidad en seguridad.
</t>
  </si>
  <si>
    <t xml:space="preserve">1.  Meta 1
Indicador1: 
1 Servidor designado para cada tarea
2. Meta: 100%funcionarios de OCDI sensibilizados 
Indicador: # personas sensibilizadas / # personas convocadas*100
</t>
  </si>
  <si>
    <t>1. Fileserver / nube de OCDI
2. FileServer / nube de la OCI
(Servicio)</t>
  </si>
  <si>
    <t>Ausencia de control de acceso 
Desconocimiento de politicas de seguridad de la información</t>
  </si>
  <si>
    <t>El Propietario de información/Administrador de Carpetas realiza la solicitud y/o  revision de los accesos definidos para los  funcionarios/ contratistas de su dependencia cada vez que se requiera, registrando en una mesa de servicios o correo electrónico , con el fin que se asignen los permisos correspondientes por parte del personal técnico. En caso que no sea el propietario o administrador, se cierra la mesa como no resuelta. La información de la solicitud queda documentada en la mesa de servicios de TI o Correo electronico</t>
  </si>
  <si>
    <t xml:space="preserve">Identificar y documentar claramente las razones específicas por las cuales se presento la falla en el control e implementar de manera inmediata los ajustes necesarios. </t>
  </si>
  <si>
    <r>
      <rPr>
        <sz val="11"/>
        <color rgb="FF000000"/>
        <rFont val="Calibri"/>
        <family val="2"/>
        <scheme val="minor"/>
      </rPr>
      <t xml:space="preserve">1.Revision semestral de la matriz de permisos </t>
    </r>
    <r>
      <rPr>
        <b/>
        <sz val="11"/>
        <color rgb="FF000000"/>
        <rFont val="Calibri"/>
        <family val="2"/>
        <scheme val="minor"/>
      </rPr>
      <t>de los repositorios de la OCDI / OCI</t>
    </r>
    <r>
      <rPr>
        <sz val="11"/>
        <color rgb="FF000000"/>
        <rFont val="Calibri"/>
        <family val="2"/>
        <scheme val="minor"/>
      </rPr>
      <t xml:space="preserve"> por parte del(a) jefe de  Dependencia, esto con el fin de garantizar que el instrumento de la matriz se encuentre actualizado y revisado conforme los permisos otorgados
2.Solicitar sensibilizaciones de seguridad de la información para funcionarios y colaboraores de la oficina  en temas de responsabilidad en seguridad</t>
    </r>
  </si>
  <si>
    <t xml:space="preserve">
1.Meta:
  Una (1) revisión semestral de la matriz de permisos fileserver
Indicador 1: 
Revisiones realizadas /revisiones programadas *100
2. Meta: 100% funcionarios y colaboradores de la oficina  sensibilizados 
Indicador : # personas sensibilizadas / # personas convocadas*100</t>
  </si>
  <si>
    <t>Jefe de la oficina</t>
  </si>
  <si>
    <t>El propietario del activo cada vez que se presente un incidente de seguridad deberá reportar la vulnerabilidad en la Mesa de Servicios de TI con el fin que se verifique el mismo. La evidencia del control queda registrada en la Mesa de Servicios de TI</t>
  </si>
  <si>
    <r>
      <rPr>
        <sz val="11"/>
        <color rgb="FF000000"/>
        <rFont val="Calibri"/>
        <family val="2"/>
        <scheme val="minor"/>
      </rPr>
      <t>EL oficial de seguridad de la información</t>
    </r>
    <r>
      <rPr>
        <b/>
        <sz val="11"/>
        <color rgb="FF000000"/>
        <rFont val="Calibri"/>
        <family val="2"/>
        <scheme val="minor"/>
      </rPr>
      <t xml:space="preserve"> una vez en la vigencia</t>
    </r>
    <r>
      <rPr>
        <sz val="11"/>
        <color rgb="FF000000"/>
        <rFont val="Calibri"/>
        <family val="2"/>
        <scheme val="minor"/>
      </rPr>
      <t xml:space="preserve"> revisa el listado de las personas a convocar a las sensibilizaciones de seguridad de la información, con el fin que el personal 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</si>
  <si>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1. Fileserver  / nube  de OCDI
2. FileServer  / nube de la OCI
(Servicio)</t>
  </si>
  <si>
    <t xml:space="preserve">Ausencia de copias de respaldo 
Desconocimiento de politicas de seguridad de la información
Ausencia de mantenimiento al fileserver - nube
Ausencia de control de acceso </t>
  </si>
  <si>
    <t>Perdida o acceso no autorizado a la información 
Fallas Humanas
Incumplimiento en el mantenimiento del fileserver - nube</t>
  </si>
  <si>
    <t>El Propietario de información/Administrador de Carpetas de la OCDI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</si>
  <si>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r>
      <rPr>
        <sz val="11"/>
        <color rgb="FF000000"/>
        <rFont val="Calibri"/>
        <family val="2"/>
        <scheme val="minor"/>
      </rPr>
      <t>1.Revision semestral de la matriz de permisos d</t>
    </r>
    <r>
      <rPr>
        <b/>
        <sz val="11"/>
        <color rgb="FF000000"/>
        <rFont val="Calibri"/>
        <family val="2"/>
        <scheme val="minor"/>
      </rPr>
      <t>e los repositorios de la OCDI / OCI</t>
    </r>
    <r>
      <rPr>
        <sz val="11"/>
        <color rgb="FF000000"/>
        <rFont val="Calibri"/>
        <family val="2"/>
        <scheme val="minor"/>
      </rPr>
      <t xml:space="preserve">  por parte del(a)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4 Seguimiento mensual  por parte del jefe de la oficina, con el fin de  garantizar la disponibilidad de la informacion en los repositorios dispuestos.                 
</t>
    </r>
  </si>
  <si>
    <r>
      <rPr>
        <sz val="11"/>
        <color rgb="FF000000"/>
        <rFont val="Calibri"/>
        <family val="2"/>
        <scheme val="minor"/>
      </rPr>
      <t xml:space="preserve">1. Meta: 2-
Una (1) revisión semestral de la matriz de permisos fileserver.
Indicador 1:
 (Revisiones realizadas /revisiones programadas) *100
2. Meta  1 mesa de servicios
Indicador
mesa de servicios generada
</t>
    </r>
    <r>
      <rPr>
        <sz val="11"/>
        <color rgb="FFFF0000"/>
        <rFont val="Calibri"/>
        <family val="2"/>
        <scheme val="minor"/>
      </rPr>
      <t xml:space="preserve"> </t>
    </r>
    <r>
      <rPr>
        <sz val="11"/>
        <color rgb="FF000000"/>
        <rFont val="Calibri"/>
        <family val="2"/>
        <scheme val="minor"/>
      </rPr>
      <t xml:space="preserve">3.Meta 3: 100%  del personal de la oficina sensibilizado.
Indicador 3: (# personas sensibilizadas / # personas convocadas)*100
4. Meta: 12
(Revisiones realizadas /  revisiones programadas) *100 </t>
    </r>
  </si>
  <si>
    <t>Jefe de la Oficina</t>
  </si>
  <si>
    <t>Instructivo Gestión de Incidentes de seguridad de la Información</t>
  </si>
  <si>
    <r>
      <rPr>
        <sz val="11"/>
        <color rgb="FF000000"/>
        <rFont val="Calibri"/>
        <family val="2"/>
        <scheme val="minor"/>
      </rPr>
      <t xml:space="preserve">El jefe de dependencia, </t>
    </r>
    <r>
      <rPr>
        <b/>
        <sz val="11"/>
        <color rgb="FF000000"/>
        <rFont val="Calibri"/>
        <family val="2"/>
        <scheme val="minor"/>
      </rPr>
      <t>una vez en la vigencia,</t>
    </r>
    <r>
      <rPr>
        <sz val="11"/>
        <color rgb="FF000000"/>
        <rFont val="Calibri"/>
        <family val="2"/>
        <scheme val="minor"/>
      </rPr>
      <t xml:space="preserve">  solicita por mesa de servicios TI  que  se remita el reporte del último respaldo realizado a la  carpeta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r>
  </si>
  <si>
    <t xml:space="preserve">Seguimiento mensual  por parte del jefe de la oficina, con el fin de  garantizar la disponibilidad de la informacion en los repositorios dispuestos.     </t>
  </si>
  <si>
    <t>C1, C2, C3</t>
  </si>
  <si>
    <t xml:space="preserve">1. Jefe de Oficina
2. Profesional especializado y universitario 
3. Cargos secretariales
4. Contratista 
(Recurso Humano)
</t>
  </si>
  <si>
    <t>Ausencia del personal
Entrenamiento insuficiente en seguridad
Falla de conciencia acerca de la seguridad</t>
  </si>
  <si>
    <t>Incumplimiento en la disciplina del personal
Error en Uso</t>
  </si>
  <si>
    <t>C1,C,2,C3</t>
  </si>
  <si>
    <t xml:space="preserve">Identificar y documentar claramente las razones específicas por las cuales se presento la falla y reiterar capacitacion en seguridad </t>
  </si>
  <si>
    <t xml:space="preserve">
Solicitar sensibilizaciones de seguridad de la información para el personal asistencial y profesional de la dependencia en temas de responsabilidad en seguridad </t>
  </si>
  <si>
    <t xml:space="preserve">1. Meta: 100% funcionarios de OCDI / OCI sensibilizados 
Indicador: # personas sensibilizadas / # personas convocadas*100
</t>
  </si>
  <si>
    <t>Jefe de Dependencia (OCDI Interno  - OCI)</t>
  </si>
  <si>
    <t>Alta Rotación de Personal especializado
Desconocimiento de politicas de seguridad de la información</t>
  </si>
  <si>
    <t>Perdida, Fuga de información.
Entrega de información a terceros</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</si>
  <si>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</si>
  <si>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 xml:space="preserve">1. Base de datos de los procesos disciplinarios
2. Bases de datos con información relacionada con los procesos judiciales
3. Base de datos cuadro de términos de los procesos disciplinarios
(Bases de datos)
</t>
  </si>
  <si>
    <t>Deficiencia en la autorización de permisos de la información
Acceso intencionado por parte de personal no autorizado
Ausencia de control de acceso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</si>
  <si>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</si>
  <si>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C1.C2,C3</t>
  </si>
  <si>
    <t xml:space="preserve">
Realizar  revision de los repositorios para encontrar la causa raiz y ajustar controles </t>
  </si>
  <si>
    <t>1. Revisión semestral  del reporte de cuentas de usuario
2.Solicitar sensibilizaciones de seguridad de la información para el personal asistencial y profesional de la OCDI en temas de responsabilidad en seguridad</t>
  </si>
  <si>
    <t>1. meta= 2
Indicador 1
Revisiones realizadas / revisiones programadas*100
2.Meta : 100% funcionarios de OCDI sensibilizados
Indicador 2
# personas sensibilizadas  / # personas convocadas*100</t>
  </si>
  <si>
    <t xml:space="preserve">Recurso humano y tecnologico </t>
  </si>
  <si>
    <t>El jefe de dependencia, (1) una vez cada semestre, verifica los permisos otorgados para el acceso a la información contenida en las bases de datos de los repositorios de la OCDI ,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</si>
  <si>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3 Seguimiento mensual  por parte del jefe de la dependencia, con el fin de  garantizar la disponibilidad de la informacion en los repositorios dispuestos.  </t>
  </si>
  <si>
    <t>1.Meta = 2
Indicador 1
Revisiones realizadas / revisiones programadas*100
2. Meta= 100%
Funcionarios de OCDI sensibilizados
Indicador
# personas sensibilizadas  / # personas convocadas*100
3.Meta: 12
 Indicador 3: 
Revisiones realIzadas /revisiones programadas *100</t>
  </si>
  <si>
    <r>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3 Seguimiento mensual  por parte del jefe de la dependencia, con el fin de  garantizar la disponibilidad de la informacion en los repositorios dispuestos. </t>
    </r>
    <r>
      <rPr>
        <b/>
        <sz val="11"/>
        <rFont val="Calibri"/>
        <family val="2"/>
        <scheme val="minor"/>
      </rPr>
      <t xml:space="preserve"> 
</t>
    </r>
    <r>
      <rPr>
        <sz val="11"/>
        <rFont val="Calibri"/>
        <family val="2"/>
        <scheme val="minor"/>
      </rPr>
      <t xml:space="preserve">
</t>
    </r>
  </si>
  <si>
    <t xml:space="preserve">
1.Meta = 2
Indicador
Revisiones realizadas / revisiones programadas*100
2. Meta= 100%
Funcionarios de OCDI sensibilizados
Indicador
# personas sensibilizadas  / # personas convocadas*100
3.Meta: 4
 Indicador: Revisiones realzadas /revisiones programadas *100
</t>
  </si>
  <si>
    <t xml:space="preserve">   </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</si>
  <si>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</si>
  <si>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El jefe de dependencia mensualmente realiza seguimiento de la actualizacion de la informacion dispuesta en las bases de datos de la Oficina en el espacio destinado en el SHARE POINT asociado al correo institucional, con el propósito de mantener un repositorio que mitigue la perdida de información. La evidencia queda registrada en las actas de seguimiento mensual de la Oficina.</t>
  </si>
  <si>
    <t>1. Equipos de computo (Hardware)</t>
  </si>
  <si>
    <t xml:space="preserve">Ausencia de un eficiente control de cambios en la configuracion
Almacenamiento sin proteccion 
copia no controlada
Desconocimiento de politicas de seguridad de la información </t>
  </si>
  <si>
    <t>Error en el uso
Hurto de equipo
Uso no autorizado del equipo</t>
  </si>
  <si>
    <t xml:space="preserve">Implementar de manera inmediata los ajustes necesarios </t>
  </si>
  <si>
    <r>
      <rPr>
        <sz val="11"/>
        <color rgb="FF000000"/>
        <rFont val="Calibri"/>
        <family val="2"/>
        <scheme val="minor"/>
      </rPr>
      <t>EL oficial de seguridad de la información</t>
    </r>
    <r>
      <rPr>
        <b/>
        <sz val="11"/>
        <color rgb="FF000000"/>
        <rFont val="Calibri"/>
        <family val="2"/>
        <scheme val="minor"/>
      </rPr>
      <t xml:space="preserve"> una vez en la vigencia</t>
    </r>
    <r>
      <rPr>
        <sz val="11"/>
        <color rgb="FF000000"/>
        <rFont val="Calibri"/>
        <family val="2"/>
        <scheme val="minor"/>
      </rPr>
      <t xml:space="preserve">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</si>
  <si>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</si>
  <si>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</si>
  <si>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</si>
  <si>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</si>
  <si>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 xml:space="preserve">1.Solicitar el mantenimiento o cambio de los equipos de la OCDI.
</t>
  </si>
  <si>
    <t xml:space="preserve">1. Meta = mesa de servicios 
Indicador
Mesa de servicios generada 
</t>
  </si>
  <si>
    <t>Auditorías Internas
Auditorias Externas
(Información Electrónica)</t>
  </si>
  <si>
    <t xml:space="preserve">El jefe de dependencia de la OCI revisa cada año la matriz de programación de copias de respaldo y recuperación, remitida por el gestor de accesos, con el fin de verificar que se realice el respaldo correspondiente de la carpeta del fileserver de la OCI El Jefe de Dependencia de la OCI  revisa la matriz y en caso de ser necesario solicita realizar las modificaciones pertinentes. La evidencia queda registrada en una mesa de servicios de TI. - DETECTIVO </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</si>
  <si>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</si>
  <si>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 xml:space="preserve">El oficial de seguridad de la información una vez en la vigencia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</si>
  <si>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Auditorias Internas
Auditorías Externas
(Información Electrónica)</t>
  </si>
  <si>
    <t>1. Ausencia de control de acceso a la información  digital
2. Desconocimiento de Políticas de Seguridad de la Información
3. Ausencia de Planes de continuidad</t>
  </si>
  <si>
    <t xml:space="preserve">1.Revision semestral de la matriz de permisos del fileserver por parte de 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t>
  </si>
  <si>
    <t xml:space="preserve">1. Meta 1: Una (1) revisión semestral de la matriz de permisos fileserver.
Indicador: (Revisiones realizadas /revisiones programadas) *100
2. Meta  2 mesa de servicios
Indicador
mesa de servicios generada
 3.Meta 3: 100%  del personal de la oficina sensibilizado.
Indicador 3: (# personas sensibilizadas / # personas convocadas)*100
4. Meta: 
(Revisiones realizadas / Tres (3) revisiones programadas) *100 </t>
  </si>
  <si>
    <t xml:space="preserve">C1 </t>
  </si>
  <si>
    <t>Gestión Documental</t>
  </si>
  <si>
    <t>GDO</t>
  </si>
  <si>
    <t xml:space="preserve"> 1. COMUNICACIONES OFICIALES ENVIADAS
2. INVENTARIOS DOCUMENTALES CENTRO DOCUMENTAL
3. EXPEDIENTES ARCHIVO CENTRAL
(Información Análoga y Electrónica)</t>
  </si>
  <si>
    <t>1. Trabajo no supervisado del personal externo o de limpieza
2. Controles de acceso físicos inadecuados
3. Desconocimiento de Políticas de Seguridad de la Información</t>
  </si>
  <si>
    <t>1. Hurto de documentos
2. Divulgacion no autorizada
3. Fallas Humanas
4. Eliminación de Documentos
5. Fallas Humanas en la ejecución de procesos técnicos</t>
  </si>
  <si>
    <t>Los funcionarios del centro documental verifican que solo  el personal autorizado  tenga acceso a las comunicaciones oficiales  y al archivo central</t>
  </si>
  <si>
    <t>PROCEDIMIENTO GESTIÓN Y TRAMITE DE INFORMACIÓN</t>
  </si>
  <si>
    <t xml:space="preserve"> Desarrollar mesa de trabajo y revisión trimestral con la Gerencia de Tecnología para articular la gestión para mitigar el riesgo </t>
  </si>
  <si>
    <t xml:space="preserve">Realizar sensibilización con el fin que se conozcan los controles relacionados con el manejo de información análoga para evitar la perdida de confidencialidad e integridad en las instalaciones (archivo central y centro de documental)
</t>
  </si>
  <si>
    <t>Meta. 100% funcionarios/contratistas de Gestión documental sensibilizados
Indicador
Funcionarios/contratistas sensibilizados/funcionarios y contratista de GD</t>
  </si>
  <si>
    <t>Lider de proceso Gestión Documental</t>
  </si>
  <si>
    <t>Si el funcionario  no cuenta con la autorización,  el personal encargado hará la verifiación correspondiente en el sistema Cordis ó Wcc</t>
  </si>
  <si>
    <t xml:space="preserve">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</si>
  <si>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</si>
  <si>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</si>
  <si>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</si>
  <si>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1. COMUNICACIONES OFICIALES ENVIADAS
2. INVENTARIOS DOCUMENTALES CENTRO DOCUMENTAL
(Información Análoga)</t>
  </si>
  <si>
    <t>1. Controles de acceso fisico inadecuados
2. Desconocimiento de Politicas de Seguridad</t>
  </si>
  <si>
    <t>1. Hurto de Documentos, divulgación no autorizada
2. Fallas Humanas</t>
  </si>
  <si>
    <t xml:space="preserve"> Desarrollar mesa de trabajo y revisión trimestral con la Gerencia de Tecnología para articular la gestión para mitigar el riesgo</t>
  </si>
  <si>
    <t xml:space="preserve">Realizar sensibilización con el fin que se conozcan los controles relacionados con el manejo de información análoga para evitar la perdida de confidencialidad e integridad en las instalaciones (archivo central y centro de documental)
</t>
  </si>
  <si>
    <t>1. Cordis
2. Gestor de Contenidos (WCC)
3. Infodoc
(Software)</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</si>
  <si>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</si>
  <si>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y 4.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</si>
  <si>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 – DETECTIVO</t>
  </si>
  <si>
    <t>Desarrollar mesa de trabajo y revisión trimestral con la Gerencia de Tecnología para articular la gestión para mitigar el riesgo</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</si>
  <si>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</si>
  <si>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1,3,8</t>
  </si>
  <si>
    <t>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</si>
  <si>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Perdida o destrucción de Información con / sin intencion por parte de usuario</t>
  </si>
  <si>
    <t>Los admnistradores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</si>
  <si>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Establecer con la GT cronograma para la generación  de respaldos que se realizan a los sistemas de información (WCC; Infodoc, Cordis)
Respaldo ejecutados
Se realizó del proceso de verificación de respaldo de repositorios que se encuentran almacenados en  la nube</t>
  </si>
  <si>
    <t>Meta: 2 reportes de los respaldos a los sistemas de información establecidos
Indicador 
Reportes respaldos realizados / Reportes programados</t>
  </si>
  <si>
    <t>El operador de datacenter apoyado por los administradores de plataforma,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  CORRECTIVO Y DETECTIVO</t>
  </si>
  <si>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magneticas.
</t>
  </si>
  <si>
    <t>1. Archivo Central 
2. Centro Documental (Archivo Intermedio) 
(Instalaciones)</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</si>
  <si>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</si>
  <si>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</si>
  <si>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</si>
  <si>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1. Ubicación en un área susceptible de inundación
2. Ausencia de protección física de la edificación, puertas y ventanas
3. Ausencia de Controles de Acceso asociado al instrumento archivistico Tablas de Control de Acceso -TCA-
4. No aplicanión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</si>
  <si>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</si>
  <si>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</si>
  <si>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Transversal</t>
  </si>
  <si>
    <t>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</si>
  <si>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TRV</t>
  </si>
  <si>
    <t>1. Autos (DIR)
2. Resoluciones Administrativas (GGC)
(Información Digital / Electrónica)</t>
  </si>
  <si>
    <t>a. Asignación errada de derechos de acceso
b. Ausencia de control de acceso
c. Desconocimiento o no aplicación de las políticas de seguridad y privacidad de la
información.</t>
  </si>
  <si>
    <t>a. Abuso de derechos
b. Pérdida, destrucción, modificación,  acceso o uso no autorizado
c. Fallas Humanas</t>
  </si>
  <si>
    <t>a y b</t>
  </si>
  <si>
    <t>Solicitar la revision mensual de la carpeta de resoluciones y enviar un informe de los posibles accesos no autorizados al administrador de la carpeta GGC
Solicitar la revision mensual de la carpeta de resoluciones y enviar un informe de los posibles accesos no autorizados al administrador de la carpeta Direccion</t>
  </si>
  <si>
    <t>31/12/2024</t>
  </si>
  <si>
    <t>a. Ausencia de copias de respaldo o backups de la información
b. Ausencia de planes de continuidad
c. Desconocimiento o no aplicación de las políticas de seguridad y privacidad de la
información.</t>
  </si>
  <si>
    <t>a y b Pérdida de información
c. Fallas Humanas</t>
  </si>
  <si>
    <t>a</t>
  </si>
  <si>
    <t>Solicitar la revision mensual de la carpeta de resoluciones y enviar un informe de los posibles accesos no autorizados al administrador de la carpeta GGC  
                                                                                                                                                                                                                                                                                                                                                                                                                                                                                                                                            Solicitar restauracion de la informacion en el servidor File Server de la Direccion</t>
  </si>
  <si>
    <t>c</t>
  </si>
  <si>
    <t xml:space="preserve">Documento Técnico Manual de Políticas Detalladas de Seguridad de la Información
</t>
  </si>
  <si>
    <t>1. OneDrive GGC
2. Fileserver de DIR</t>
  </si>
  <si>
    <t>Ausencia o indebida asignación de derechos de acceso 
Desconocimiento de Politicas de seguridad de la Información</t>
  </si>
  <si>
    <t>Abuso de derechos
Borrado o Corrupción de la Información
Fallas Humanas</t>
  </si>
  <si>
    <t xml:space="preserve">El Propietario de información/Admnistrador de Carpetas realiza la solicitud de los accesos definidos para los  funcionarios/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</si>
  <si>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LineamientosOneDrive  / Instructivo de Gestión de Accesos</t>
  </si>
  <si>
    <t>Solicitar la revision mensual del Fileserver y enviar un informe de los posibles accesos no autorizados al administrador del Fileserver GGC
                                                                                                                                                                                                                                                                                                                                                                   Solicitar la revision mensual del repositorio Fileserver y enviar un informe de los posibles accesos no autorizados al administrador del Fileserver Direccion</t>
  </si>
  <si>
    <t xml:space="preserve">El propietario del activo cada vez que se presente un incidente de seguridad deberá reportar la vulberabilidad en la Mesa de Servicios de TI con el fin que se verifique el mismo. La evidencia del control queda registrada en la Mesa de Servicios de TI </t>
  </si>
  <si>
    <t>Instructivo Gestión de Incidentes</t>
  </si>
  <si>
    <t>1. OneDrive  GGC
2. Fileserver de DIR</t>
  </si>
  <si>
    <t>a. Desconocimiento de las políticas de seguridad de la información
b. Ausencia de controles de respaldo de información</t>
  </si>
  <si>
    <t>Borrado de Información</t>
  </si>
  <si>
    <t>b</t>
  </si>
  <si>
    <t>Solicitar la revision mensual del Fileserver y enviar un informe de los posibles accesos no autorizados al administrador del Fileserver GGC
                                                                                                                                                                                                                                                                                                                                                                                                                                                                                                                                                                                                                                                                 Solicitar restauracion de la informacion en el servidor File Server de la Direccion</t>
  </si>
  <si>
    <t>Reducir</t>
  </si>
  <si>
    <t>1. Se realiza trimestralmente mediante mesa de servicios de TI al respaldo que se realiza a la carpeta OneDrive de la GGC y al 
fileserver/ Dir</t>
  </si>
  <si>
    <t xml:space="preserve">Meta. Cuatro (4) seguimientos realizados (Uno por trimestre)
Indicador 
Seguimientos realizados / seguimientos programados </t>
  </si>
  <si>
    <t>Recursos Humanos , Tecnologicos</t>
  </si>
  <si>
    <t>Gerente de GGC
Director</t>
  </si>
  <si>
    <t>Una vez el jefe de dependecia remite correo o mesa de servicios solicitando ajustes en la matriz de programación de copias de respaldo, el equipo encargado (operadores en la SIT) realizan los cambios pertinentes los cuales son tenidos en cuenta para los procesos de recuperaciòn de información</t>
  </si>
  <si>
    <t>1. Recurso Humano DIR (Asesores - Personal Asistencial)</t>
  </si>
  <si>
    <t xml:space="preserve">a. Desconocimiento de las políticas de seguridad de la información
</t>
  </si>
  <si>
    <t>En caso de materializacion  de un riesgo del recurso humano se programaran sensibilizaciones para que se conozca la informacion  sobre las responsabilidades de seguridad</t>
  </si>
  <si>
    <t>Sensibilizar al personal asesor y asistencial de la direccion en las responsabilidades de seguridad y riesgos asociados con la perdida de confidencialidad de la información manejadas por estos</t>
  </si>
  <si>
    <t xml:space="preserve">Meta. 50% de funcionarios / contratistas 
funcionarios / contratistas sensibilizados / numero de funcionarios y contratistas asesores y asistenciales de la direccion programados </t>
  </si>
  <si>
    <t>Directora de Catastro</t>
  </si>
  <si>
    <t>a. Alta rotación de personal</t>
  </si>
  <si>
    <t>a. Fuga de conocimiento</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</si>
  <si>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</si>
  <si>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Se fortalecera el control relacionado con que una persona sea resplado de otra en las actividades que se realizan.</t>
  </si>
  <si>
    <t>Verificar las actas de entrega del personal que finalice sus labores en el equipo de la Direccion</t>
  </si>
  <si>
    <t>Meta: 100% de las actas  verificaciones
Indicador
Actas verificadas / Actas presentadas</t>
  </si>
  <si>
    <t xml:space="preserve">Recursos Humanos </t>
  </si>
  <si>
    <t>ASOCIACIÓN RIESGOS DE CORRUPCIÓN A TRÁMITES UAECD</t>
  </si>
  <si>
    <t>TRÁMITE</t>
  </si>
  <si>
    <t>RIESGO DE CORRUPCIÓN ASOCIADO</t>
  </si>
  <si>
    <t>Rectificación de áreas y linderos</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</si>
  <si>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
Posibilidad de recibir dádivas o beneficios a nombre propio o de particulares para incidir en la </t>
    </r>
    <r>
      <rPr>
        <b/>
        <sz val="11"/>
        <color theme="1"/>
        <rFont val="Calibri"/>
        <family val="2"/>
        <scheme val="minor"/>
      </rPr>
      <t xml:space="preserve">gestión </t>
    </r>
    <r>
      <rPr>
        <sz val="11"/>
        <color theme="1"/>
        <rFont val="Calibri"/>
        <family val="2"/>
        <scheme val="minor"/>
      </rPr>
      <t>de los trámites y su respuesta.</t>
    </r>
  </si>
  <si>
    <t>Relacionamiento estratégico
Gestión de información catastral y valuatoria</t>
  </si>
  <si>
    <t>Cambios producidos por la inscripción de predios o mejoras por edificaciones no declaradas u omitidas durante el proceso de formación o actualización del catastro</t>
  </si>
  <si>
    <t>Autoestimación del avalúo catastral</t>
  </si>
  <si>
    <t>Cambio de propietario o poseedor de un bien inmueble</t>
  </si>
  <si>
    <t>Revisión de avalúo catastral de un predio</t>
  </si>
  <si>
    <t>Rectificaciones de la información catastral</t>
  </si>
  <si>
    <t>Incorporación de obras físicas en los predios sometidos o no sometidos al régimen de propiedad horizontal</t>
  </si>
  <si>
    <t>Asignación de nomenclatura</t>
  </si>
  <si>
    <t>Englobe o desenglobe de dos o más predios</t>
  </si>
  <si>
    <t>Certificado de cabida y linderos Bogotá D.C.</t>
  </si>
  <si>
    <t>Incorporación, actualización, corrección y modificación cartográfica de levantamientos topográficos</t>
  </si>
  <si>
    <t>CONSULTA DE ACCESO A INFORMACIÓN</t>
  </si>
  <si>
    <t>Certificado catastral</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</si>
  <si>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t>
    </r>
  </si>
  <si>
    <t>Certificado de inscripción en el censo catastral Bogotá D.C.</t>
  </si>
  <si>
    <t>Tabla Criterios para definir el nivel de Probabilidad Gestión - Seguridad de la información</t>
  </si>
  <si>
    <t>Matriz de calor (niveles de severidad del riesgo)</t>
  </si>
  <si>
    <t>Frecuencia de la Actividad</t>
  </si>
  <si>
    <t>Probabilidad</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</si>
  <si>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</si>
  <si>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</si>
  <si>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</si>
  <si>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</si>
  <si>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</si>
  <si>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</si>
  <si>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</si>
  <si>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</si>
  <si>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</si>
  <si>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</si>
  <si>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</si>
  <si>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</si>
  <si>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</si>
  <si>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</si>
  <si>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</si>
  <si>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</si>
  <si>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</si>
  <si>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</si>
  <si>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</si>
  <si>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</si>
  <si>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</si>
  <si>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</si>
  <si>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Descripción</t>
  </si>
  <si>
    <t>Peso</t>
  </si>
  <si>
    <t>Atributos de Eficiencia</t>
  </si>
  <si>
    <t>Tipo</t>
  </si>
  <si>
    <t>Va hacia las causas del riesgo, aseguran el resultado final esperado.</t>
  </si>
  <si>
    <t>SMLMV 2023</t>
  </si>
  <si>
    <t>Detecta que algo ocurre y devuelve el proceso a los controles preventivos.
Se pueden generar reprocesos.</t>
  </si>
  <si>
    <t>Pto inicial 2023</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</si>
  <si>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</si>
  <si>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</si>
  <si>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</si>
  <si>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</si>
  <si>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</si>
  <si>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theme="9" tint="-0.249977111117893"/>
        <rFont val="Calibri"/>
        <family val="2"/>
        <scheme val="minor"/>
      </rPr>
      <t>*</t>
    </r>
    <r>
      <rPr>
        <b/>
        <sz val="12"/>
        <rFont val="Calibri"/>
        <family val="2"/>
        <scheme val="minor"/>
      </rPr>
      <t>Atributos de</t>
    </r>
    <r>
      <rPr>
        <b/>
        <sz val="12"/>
        <color theme="9" tint="-0.249977111117893"/>
        <rFont val="Calibri"/>
        <family val="2"/>
        <scheme val="minor"/>
      </rPr>
      <t xml:space="preserve"> </t>
    </r>
    <r>
      <rPr>
        <b/>
        <sz val="12"/>
        <color rgb="FF000000"/>
        <rFont val="Calibri"/>
        <family val="2"/>
        <scheme val="minor"/>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</si>
  <si>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</si>
  <si>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</si>
  <si>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</si>
  <si>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</si>
  <si>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</si>
  <si>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</si>
  <si>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</si>
  <si>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t>ÁREAS DE IMPACTO</t>
  </si>
  <si>
    <t>TRIMESTRE</t>
  </si>
  <si>
    <t>afectación económica</t>
  </si>
  <si>
    <t>afectación reputacional</t>
  </si>
  <si>
    <t>afectación económica y reputacional</t>
  </si>
  <si>
    <t>efecto dañoso sobre</t>
  </si>
  <si>
    <t>CLASIFICACIÓN DEL RIESGO</t>
  </si>
  <si>
    <t>FACTOR DE RIESGO</t>
  </si>
  <si>
    <t>Ejecución y administración de procesos</t>
  </si>
  <si>
    <t>Fraude externo</t>
  </si>
  <si>
    <t>Fraude interno</t>
  </si>
  <si>
    <t>Fallas tecnológicas</t>
  </si>
  <si>
    <t>Relaciones laborales</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</si>
  <si>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</si>
  <si>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</si>
  <si>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</si>
  <si>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</si>
  <si>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</si>
  <si>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</si>
  <si>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</si>
  <si>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</si>
  <si>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Correctivos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</si>
  <si>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</si>
  <si>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</si>
  <si>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</si>
  <si>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</si>
  <si>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</si>
  <si>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</si>
  <si>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</si>
  <si>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</si>
  <si>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</si>
  <si>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</si>
  <si>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</si>
  <si>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</si>
  <si>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</si>
  <si>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 xml:space="preserve">El control no deja registro de la ejecución del control. </t>
  </si>
  <si>
    <t>TRATAMIENTO DEL RIESGO</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</si>
  <si>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</si>
  <si>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</si>
  <si>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</si>
  <si>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</si>
  <si>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</si>
  <si>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</si>
  <si>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Pérdida de Integridad</t>
  </si>
  <si>
    <t>PROCESOS</t>
  </si>
  <si>
    <t xml:space="preserve">                                        </t>
  </si>
  <si>
    <t>TRVS</t>
  </si>
  <si>
    <t>Bienes públicos</t>
  </si>
  <si>
    <t>Recursos públicos</t>
  </si>
  <si>
    <t>Intereses patrimoniales de naturaleza pública</t>
  </si>
  <si>
    <t>TRÁMITES Y CAIP</t>
  </si>
  <si>
    <t>TIPO DE ACTIVO</t>
  </si>
  <si>
    <t>OBJETIVOS ESTRATÉGICOS</t>
  </si>
  <si>
    <t>1.</t>
  </si>
  <si>
    <t xml:space="preserve">2. </t>
  </si>
  <si>
    <t>3.</t>
  </si>
  <si>
    <t xml:space="preserve">4. </t>
  </si>
  <si>
    <t>El administador de la plataforma de MesaServicio cuando  se presenta una indisponibilidad total de la herramienta SDM-CA o de acuerdo a los tiempos establecido en continuidad TI, solicita la activacion de la herramienta creada en ambiente Sharepoint para usarse como solución de contingencia. 
El registro queda en la comunicación o correo enviado a usuario final sobre el uso de la herramienta de contingencia.</t>
  </si>
  <si>
    <t>1. Configuración incorrecta de parametros 
2. Desconocimiento en el funcionamiento de la herramienta</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</si>
  <si>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al proveedor y fabricante. La evidencia del escalamiento es reportada al proveedor y fabricante.</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</si>
  <si>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y fabricante para su solución. La evidencia del control queda en la mesa de servicios del proveedor y del fabricante.</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</si>
  <si>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 proveedor. La evidencia del escalamiento es reportada al proveedor.</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</si>
  <si>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</si>
  <si>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 xml:space="preserve">El administrador de los firewalls mensualmente realiza las copias de respaldo de los archivos de configuración. La evidencia queda en el fielserver de la Gerencia de TI. </t>
  </si>
  <si>
    <t>Perdida, modificación de la informacion
2. Error en el uso - Fallas Humanas</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</si>
  <si>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(incluido urls) </t>
    </r>
  </si>
  <si>
    <t>Cuando se presenta un incidente (relacionados con la configuración de la plataforma o errores de la misma) donde funciona el file server,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</si>
  <si>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1 . Mantenimiento insuficiente
2. Ausencia de monitoreo a los mantenimientos
3. Ausencia de planes de contingencia de TI
4. Falta de respaldo a la configuracion del servidor
5. Falta de monitoreo de la Plataforma (File server)</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</si>
  <si>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(incluido File Server) </t>
    </r>
  </si>
  <si>
    <t>Realizar backup de la informacion institucional del file Server</t>
  </si>
  <si>
    <t>Cuando se presenta un incidente relacionado con la disponibilidad del File Server,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</si>
  <si>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1. Perdida, modificación de la informacion
2. Error en el uso - Fallas Humanas</t>
  </si>
  <si>
    <t>Se definen usuarios y roles para el acceso a las plataformas de virtualizacion de Azure y OCI</t>
  </si>
  <si>
    <t>Gerente de Tecnologia / Subgerente de Infraestructura Tecnológica
(equipo de administración de servidores)</t>
  </si>
  <si>
    <r>
      <rPr>
        <b/>
        <sz val="11"/>
        <rFont val="Calibri"/>
        <family val="2"/>
        <scheme val="minor"/>
      </rPr>
      <t xml:space="preserve">La herramienta SIEM y/o las herramientas de administracion de los servidores </t>
    </r>
    <r>
      <rPr>
        <sz val="11"/>
        <rFont val="Calibri"/>
        <family val="2"/>
        <scheme val="minor"/>
      </rPr>
      <t>monitorean los eventos en cada una de las plataformas con el fin de alertar comportamientos anormales</t>
    </r>
  </si>
  <si>
    <t xml:space="preserve">
1. Indisponibilidad de los servidores en la plataformas de nube azure y OCI 
2. Falta de backup de los servidores virtuales en las paltaformas de nube Azure y OCI 
3. Daños en el hipervisor que gestiona los servidores virtuales en cada una de las nubes</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</si>
  <si>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</si>
  <si>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r>
      <t xml:space="preserve">
</t>
    </r>
    <r>
      <rPr>
        <b/>
        <sz val="11"/>
        <color rgb="FF000000"/>
        <rFont val="Calibri"/>
        <family val="2"/>
        <scheme val="minor"/>
      </rPr>
      <t>Meta1</t>
    </r>
    <r>
      <rPr>
        <sz val="11"/>
        <color rgb="FF000000"/>
        <rFont val="Calibri"/>
        <family val="2"/>
        <scheme val="minor"/>
      </rPr>
      <t xml:space="preserve">. 100% del Inventario de activos de TI actualizado a Enero 31 de 2024
</t>
    </r>
    <r>
      <rPr>
        <b/>
        <sz val="11"/>
        <color rgb="FF000000"/>
        <rFont val="Calibri"/>
        <family val="2"/>
        <scheme val="minor"/>
      </rPr>
      <t>Indicador1</t>
    </r>
    <r>
      <rPr>
        <sz val="11"/>
        <color rgb="FF000000"/>
        <rFont val="Calibri"/>
        <family val="2"/>
        <scheme val="minor"/>
      </rPr>
      <t xml:space="preserve">. #  Activos actualizados en el inventario / # Activos programados
</t>
    </r>
    <r>
      <rPr>
        <b/>
        <sz val="11"/>
        <color rgb="FF000000"/>
        <rFont val="Calibri"/>
        <family val="2"/>
        <scheme val="minor"/>
      </rPr>
      <t>Meta2</t>
    </r>
    <r>
      <rPr>
        <sz val="11"/>
        <color rgb="FF000000"/>
        <rFont val="Calibri"/>
        <family val="2"/>
        <scheme val="minor"/>
      </rPr>
      <t xml:space="preserve">. 100% de las actividades de actualización y/o mantenimiento programadas ejecutadas
</t>
    </r>
    <r>
      <rPr>
        <b/>
        <sz val="11"/>
        <color rgb="FF000000"/>
        <rFont val="Calibri"/>
        <family val="2"/>
        <scheme val="minor"/>
      </rPr>
      <t>Indicador2</t>
    </r>
    <r>
      <rPr>
        <sz val="11"/>
        <color rgb="FF000000"/>
        <rFont val="Calibri"/>
        <family val="2"/>
        <scheme val="minor"/>
      </rPr>
      <t xml:space="preserve">. # de actividades de actualización y/o mantenimiento ejecutadas / # de actividades de actualización y/o mantenieminto programadas
</t>
    </r>
    <r>
      <rPr>
        <b/>
        <sz val="11"/>
        <color rgb="FF000000"/>
        <rFont val="Calibri"/>
        <family val="2"/>
        <scheme val="minor"/>
      </rPr>
      <t>Meta3a</t>
    </r>
    <r>
      <rPr>
        <sz val="11"/>
        <color rgb="FF000000"/>
        <rFont val="Calibri"/>
        <family val="2"/>
        <scheme val="minor"/>
      </rPr>
      <t xml:space="preserve">. 100% de las actividades de monitoreo programadas ejecutadas.
(reporte mensual)
</t>
    </r>
    <r>
      <rPr>
        <b/>
        <sz val="11"/>
        <color rgb="FF000000"/>
        <rFont val="Calibri"/>
        <family val="2"/>
        <scheme val="minor"/>
      </rPr>
      <t>Indicador3a</t>
    </r>
    <r>
      <rPr>
        <sz val="11"/>
        <color rgb="FF000000"/>
        <rFont val="Calibri"/>
        <family val="2"/>
        <scheme val="minor"/>
      </rPr>
      <t xml:space="preserve">. # de actividades de monitoreo ejecutadas / # de actividades de monitoreo programadas
</t>
    </r>
    <r>
      <rPr>
        <b/>
        <sz val="11"/>
        <color rgb="FF000000"/>
        <rFont val="Calibri"/>
        <family val="2"/>
        <scheme val="minor"/>
      </rPr>
      <t>Meta3b</t>
    </r>
    <r>
      <rPr>
        <sz val="11"/>
        <color rgb="FF000000"/>
        <rFont val="Calibri"/>
        <family val="2"/>
        <scheme val="minor"/>
      </rPr>
      <t xml:space="preserve">. 100% de los informes de capacidad definidos elaborados (reporte trimestral)
</t>
    </r>
    <r>
      <rPr>
        <b/>
        <sz val="11"/>
        <color rgb="FF000000"/>
        <rFont val="Calibri"/>
        <family val="2"/>
        <scheme val="minor"/>
      </rPr>
      <t>Indicador3b</t>
    </r>
    <r>
      <rPr>
        <sz val="11"/>
        <color rgb="FF000000"/>
        <rFont val="Calibri"/>
        <family val="2"/>
        <scheme val="minor"/>
      </rPr>
      <t xml:space="preserve">. # de informes de capacidad generados / # de informes de capacidad programados
</t>
    </r>
    <r>
      <rPr>
        <b/>
        <sz val="11"/>
        <color rgb="FF000000"/>
        <rFont val="Calibri"/>
        <family val="2"/>
        <scheme val="minor"/>
      </rPr>
      <t>Meta4</t>
    </r>
    <r>
      <rPr>
        <sz val="11"/>
        <color rgb="FF000000"/>
        <rFont val="Calibri"/>
        <family val="2"/>
        <scheme val="minor"/>
      </rPr>
      <t xml:space="preserve"> . 100% de las copias de respaldo con las politicas de seguridad establecidas ejecutadas
(Mensual)</t>
    </r>
    <r>
      <rPr>
        <b/>
        <sz val="11"/>
        <color rgb="FF000000"/>
        <rFont val="Calibri"/>
        <family val="2"/>
        <scheme val="minor"/>
      </rPr>
      <t>Indicador4</t>
    </r>
    <r>
      <rPr>
        <sz val="11"/>
        <color rgb="FF000000"/>
        <rFont val="Calibri"/>
        <family val="2"/>
        <scheme val="minor"/>
      </rPr>
      <t xml:space="preserve">. # de actividades de copia de seguridad  ejecutadas / # de actividades de copias de respaldo programadas
</t>
    </r>
    <r>
      <rPr>
        <b/>
        <sz val="11"/>
        <color rgb="FF000000"/>
        <rFont val="Calibri"/>
        <family val="2"/>
        <scheme val="minor"/>
      </rPr>
      <t>Meta5</t>
    </r>
    <r>
      <rPr>
        <sz val="11"/>
        <color rgb="FF000000"/>
        <rFont val="Calibri"/>
        <family val="2"/>
        <scheme val="minor"/>
      </rPr>
      <t xml:space="preserve">. 100% de los procedimientos de operación definidos documentados. (Trimestral)
</t>
    </r>
    <r>
      <rPr>
        <b/>
        <sz val="11"/>
        <color rgb="FF000000"/>
        <rFont val="Calibri"/>
        <family val="2"/>
        <scheme val="minor"/>
      </rPr>
      <t>Indicador5</t>
    </r>
    <r>
      <rPr>
        <sz val="11"/>
        <color rgb="FF000000"/>
        <rFont val="Calibri"/>
        <family val="2"/>
        <scheme val="minor"/>
      </rPr>
      <t xml:space="preserve">. # de procedimientos de operación documentados  / # de procedimientos de operación documentados programados
</t>
    </r>
  </si>
  <si>
    <t>Gerente de Tecnologia / Subgerente de Infraestructura Tecnológica
( equipo de administración de servidores)</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</si>
  <si>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t>
    </r>
  </si>
  <si>
    <t>Los adminsitradores de la plataforma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En caso dado que no se pueda dar solucion internamente se genera un caso de soporte especializado en cada una de las nubes de Azure y OCI. La evidencia del control queda en la Mesa de Servicio de TI.</t>
  </si>
  <si>
    <t>1. Configuración incorrecta de parametros 
2. Desconocimiento en el funcionamiento de la herramienta
3. Deficiencia en el control de acceso</t>
  </si>
  <si>
    <t>1. Ataques externos 
2. Error en el uso
3. Modificacioón de configuracion de los equipos</t>
  </si>
  <si>
    <t>Los administradores de plataforma cada vez que se requiere realizan revisión de los logs de auditoria de la plataforma administradacon el fin de detectar irregularidades o eventos sospechosos de las plataformas que puedan afectar la seguridad de la información. En caso que se presente alguna alguna anomalia, se escala a proveedor. La evidencia del escalamiento es reportada al proveedor.</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</si>
  <si>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y/o correos electronicosy/o informes.</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</si>
  <si>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los informes de mantenimiento correctivo y/o correo electronico.</t>
  </si>
  <si>
    <t>Perdida, modoficación de la informacion
2. Error en el uso - Fallas Humanas</t>
  </si>
  <si>
    <t>El sistema biométrico cada vez que un funcionario o contratista ingresa identificándose con su tarjeta de proximidad o huella a un área segura (Centro de Dstos),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</si>
  <si>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r>
      <rPr>
        <b/>
        <sz val="11"/>
        <rFont val="Calibri"/>
        <family val="2"/>
        <scheme val="minor"/>
      </rPr>
      <t xml:space="preserve">La herramienta SIEM y/o las herramientas de administracion de los servidores </t>
    </r>
    <r>
      <rPr>
        <sz val="11"/>
        <rFont val="Calibri"/>
        <family val="2"/>
        <scheme val="minor"/>
      </rPr>
      <t>monitorean los servicios de la infraestructura tecnológica</t>
    </r>
  </si>
  <si>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t>
  </si>
  <si>
    <t>1. Ausencia de control de acceso a las salas.
2. Configuración incorrecta de parametros</t>
  </si>
  <si>
    <t>Las grabaciones realizadas en el sistema son entregadas unicamente a las personas que solicitaron las grabaciones</t>
  </si>
  <si>
    <t>Documento Tecnico Manual de Políticas Detalladas de Seguridad y Privacidad de la Información</t>
  </si>
  <si>
    <t>La Mesa de Servicios de TI cada vez que se presenta una falla en el equipo de grabación se contacta con el proveedor del servicio con el fin que se atienda la falla correspondiente. En caso que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</si>
  <si>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r>
      <rPr>
        <b/>
        <sz val="11"/>
        <rFont val="Calibri"/>
        <family val="2"/>
        <scheme val="minor"/>
      </rPr>
      <t>Meta1</t>
    </r>
    <r>
      <rPr>
        <sz val="11"/>
        <rFont val="Calibri"/>
        <family val="2"/>
        <scheme val="minor"/>
      </rPr>
      <t xml:space="preserve">. 80% del recurso humano (adminitradores de plataformas,Gerentes,Subgerentes)
sensibilizado
</t>
    </r>
    <r>
      <rPr>
        <b/>
        <sz val="11"/>
        <rFont val="Calibri"/>
        <family val="2"/>
        <scheme val="minor"/>
      </rPr>
      <t>Indicador1</t>
    </r>
    <r>
      <rPr>
        <sz val="11"/>
        <rFont val="Calibri"/>
        <family val="2"/>
        <scheme val="minor"/>
      </rPr>
      <t>. Recurso humano (adminitradores de plataformas,Gerentes,Subgerentes) sensibilizado  / recurso humano  (adminitradores de plataformas,Gerentes,Subgerentes)</t>
    </r>
  </si>
  <si>
    <t>Gerente de Tecnologia / Subgerente de Infraestructura Tecnológica / Subgerente de Ingenierìa de Software</t>
  </si>
  <si>
    <t>1. Ausencia del personal
2. Desconicimiento de politicas de seguridad de la información</t>
  </si>
  <si>
    <t>1. Desconocimiento de politicas de seguridad relacionadas con el cambio de contraseñas.
2. Desconocimiento del funcionamiento de la infraestructura</t>
  </si>
  <si>
    <t>Se definen usuarios y roles para el acceso a las plataformas de virtualizacion de Azure</t>
  </si>
  <si>
    <t>Cuando se presenta un incidente (relacionados con la configuración de la plataforma o errores de la misma),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t>
  </si>
  <si>
    <t>1. No acceso al repositorio de la  informacion institucional de la entidad
2. No contar con los permisos necesarios para realizar las actividades de ingreso,  actualizacion y eliminacion de la informacion de la entidad</t>
  </si>
  <si>
    <t xml:space="preserve">Validacion de los usuarios y roles con acceso al File Server de Azure </t>
  </si>
  <si>
    <t>Instructivo de Copias de respaldo y recuperacion</t>
  </si>
  <si>
    <t>Realizar copias de seguridad de manera periodica de la ifnromacion del File server</t>
  </si>
  <si>
    <t>Procedimiento de Infraestrcutura Tecnologica / Documento Tecnico Manual de Politicas detalladas de seguridad y privacidad de la Informacion</t>
  </si>
  <si>
    <t>Cuando se presenta un incidente (relacionados con la disponibilidad de la plataforma o errores de la misma),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t>
  </si>
  <si>
    <t>Gestión de acceso a la infraestrcutura de nube</t>
  </si>
  <si>
    <t>Restauración  de las configuraciones de la infraestrcutura de nube(matrices de backup)</t>
  </si>
  <si>
    <t>1. Ausencia de planes de continuidad 
2. Desconocimiento de politicas de seguridad de la Información
3. Desconocimiento en la ejecución de procesos</t>
  </si>
  <si>
    <t xml:space="preserve">1. No acceso a la infraestructura tecnologica de la entidad en las Nubes OCI y Azure
2. Vulneracion de la seguridad de la informacion  en la infraestructura desplegada en las Nubes de OCI y Azure
3. Errores en la ejecucion der procesos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</si>
</sst>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_-* #,##0.000_-;\-* #,##0.000_-;_-* &quot;-&quot;_-;_-@_-"/>
    <numFmt numFmtId="166" formatCode="_-* #,##0.0000_-;\-* #,##0.0000_-;_-* &quot;-&quot;_-;_-@_-"/>
  </numFmts>
  <fonts count="81">
    <font>
      <sz val="11"/>
      <color theme="1"/>
      <name val="Calibri"/>
      <family val="2"/>
      <scheme val="minor"/>
    </font>
    <font>
      <b/>
      <sz val="11"/>
      <color theme="1"/>
      <name val="Calibri"/>
      <family val="2"/>
      <scheme val="minor"/>
    </font>
    <font>
      <sz val="10"/>
      <name val="Arial"/>
      <family val="2"/>
    </font>
    <font>
      <b/>
      <sz val="11"/>
      <color rgb="FFFFFFFF"/>
      <name val="Calibri"/>
      <family val="2"/>
      <scheme val="minor"/>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sz val="11"/>
      <color indexed="8"/>
      <name val="Calibri"/>
      <family val="2"/>
    </font>
    <font>
      <sz val="9"/>
      <color indexed="81"/>
      <name val="Tahoma"/>
      <family val="2"/>
    </font>
    <font>
      <b/>
      <sz val="11"/>
      <color rgb="FFFF0000"/>
      <name val="Calibri"/>
      <family val="2"/>
      <scheme val="minor"/>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b/>
      <sz val="10"/>
      <color theme="0"/>
      <name val="Calibri"/>
      <family val="2"/>
      <scheme val="minor"/>
    </font>
    <font>
      <sz val="10"/>
      <color theme="1"/>
      <name val="Calibri"/>
      <family val="2"/>
      <scheme val="minor"/>
    </font>
    <font>
      <sz val="12"/>
      <color theme="1"/>
      <name val="Calibri"/>
      <family val="2"/>
      <scheme val="minor"/>
    </font>
    <font>
      <sz val="11"/>
      <color rgb="FFFF0000"/>
      <name val="Calibri"/>
      <family val="2"/>
      <scheme val="minor"/>
    </font>
    <font>
      <b/>
      <sz val="12"/>
      <color rgb="FF000000"/>
      <name val="Calibri"/>
      <family val="2"/>
      <scheme val="minor"/>
    </font>
    <font>
      <sz val="12"/>
      <color rgb="FF000000"/>
      <name val="Calibri"/>
      <family val="2"/>
      <scheme val="minor"/>
    </font>
    <font>
      <b/>
      <sz val="12"/>
      <color theme="1"/>
      <name val="Calibri"/>
      <family val="2"/>
      <scheme val="minor"/>
    </font>
    <font>
      <sz val="12"/>
      <name val="Calibri"/>
      <family val="2"/>
      <scheme val="minor"/>
    </font>
    <font>
      <sz val="12"/>
      <color rgb="FFFFFFFF"/>
      <name val="Calibri"/>
      <family val="2"/>
      <scheme val="minor"/>
    </font>
    <font>
      <sz val="12"/>
      <color theme="0"/>
      <name val="Calibri"/>
      <family val="2"/>
      <scheme val="minor"/>
    </font>
    <font>
      <b/>
      <sz val="12"/>
      <name val="Calibri"/>
      <family val="2"/>
      <scheme val="minor"/>
    </font>
    <font>
      <b/>
      <sz val="12"/>
      <color theme="0"/>
      <name val="Calibri"/>
      <family val="2"/>
      <scheme val="minor"/>
    </font>
    <font>
      <b/>
      <sz val="12"/>
      <color theme="9" tint="-0.249977111117893"/>
      <name val="Calibri"/>
      <family val="2"/>
      <scheme val="minor"/>
    </font>
    <font>
      <b/>
      <u/>
      <sz val="11"/>
      <color theme="1"/>
      <name val="Calibri"/>
      <family val="2"/>
      <scheme val="minor"/>
    </font>
    <font>
      <sz val="11"/>
      <color rgb="FFC00000"/>
      <name val="Calibri"/>
      <family val="2"/>
      <scheme val="minor"/>
    </font>
    <font>
      <b/>
      <sz val="14"/>
      <color theme="0"/>
      <name val="Calibri"/>
      <family val="2"/>
      <scheme val="minor"/>
    </font>
    <font>
      <b/>
      <u/>
      <sz val="10"/>
      <color theme="0"/>
      <name val="Calibri"/>
      <family val="2"/>
      <scheme val="minor"/>
    </font>
    <font>
      <sz val="11"/>
      <color theme="0" tint="-0.14999847407452621"/>
      <name val="Calibri"/>
      <family val="2"/>
      <scheme val="minor"/>
    </font>
    <font>
      <sz val="11"/>
      <color rgb="FF000000"/>
      <name val="Calibri"/>
      <family val="2"/>
      <scheme val="minor"/>
    </font>
    <font>
      <sz val="12"/>
      <color theme="0" tint="-0.249977111117893"/>
      <name val="Calibri"/>
      <family val="2"/>
      <scheme val="minor"/>
    </font>
    <font>
      <sz val="9"/>
      <color rgb="FFFF0000"/>
      <name val="Calibri"/>
      <family val="2"/>
      <scheme val="minor"/>
    </font>
    <font>
      <b/>
      <sz val="11"/>
      <color rgb="FFC00000"/>
      <name val="Calibri"/>
      <family val="2"/>
      <scheme val="minor"/>
    </font>
    <font>
      <sz val="12"/>
      <color theme="0" tint="-0.499984740745262"/>
      <name val="Calibri"/>
      <family val="2"/>
      <scheme val="minor"/>
    </font>
    <font>
      <sz val="12"/>
      <color rgb="FF333333"/>
      <name val="Calibri"/>
      <family val="2"/>
      <scheme val="minor"/>
    </font>
    <font>
      <sz val="10"/>
      <color theme="0"/>
      <name val="Calibri"/>
      <family val="2"/>
      <scheme val="minor"/>
    </font>
    <font>
      <sz val="10"/>
      <color rgb="FF000000"/>
      <name val="Calibri"/>
      <family val="2"/>
      <scheme val="minor"/>
    </font>
    <font>
      <b/>
      <sz val="11"/>
      <color rgb="FF000000"/>
      <name val="Calibri"/>
      <family val="2"/>
      <scheme val="minor"/>
    </font>
    <font>
      <sz val="11"/>
      <color rgb="FF7030A0"/>
      <name val="Calibri"/>
      <family val="2"/>
      <scheme val="minor"/>
    </font>
    <font>
      <sz val="11"/>
      <name val="Calibri"/>
      <family val="2"/>
    </font>
    <font>
      <sz val="11"/>
      <color theme="1"/>
      <name val="Calibri"/>
      <family val="2"/>
    </font>
    <font>
      <b/>
      <sz val="11"/>
      <color theme="1"/>
      <name val="Calibri"/>
      <family val="2"/>
    </font>
    <font>
      <b/>
      <sz val="10"/>
      <color rgb="FF000000"/>
      <name val="Calibri"/>
      <family val="2"/>
      <scheme val="minor"/>
    </font>
    <font>
      <b/>
      <sz val="10"/>
      <name val="Calibri"/>
      <family val="2"/>
      <scheme val="minor"/>
    </font>
    <font>
      <b/>
      <sz val="10"/>
      <color rgb="FFFFFFFF"/>
      <name val="Calibri"/>
      <family val="2"/>
      <scheme val="minor"/>
    </font>
    <font>
      <b/>
      <sz val="11"/>
      <color rgb="FF000000"/>
      <name val="Calibri"/>
      <family val="2"/>
    </font>
    <font>
      <b/>
      <sz val="11"/>
      <name val="Calibri"/>
      <family val="2"/>
    </font>
    <font>
      <strike/>
      <sz val="11"/>
      <name val="Calibri"/>
      <family val="2"/>
    </font>
    <font>
      <sz val="12"/>
      <name val="Calibri"/>
      <family val="2"/>
    </font>
    <font>
      <sz val="10"/>
      <color rgb="FF000000"/>
      <name val="Calibri"/>
      <family val="2"/>
    </font>
    <font>
      <sz val="10"/>
      <color theme="1"/>
      <name val="Calibri"/>
      <family val="2"/>
    </font>
    <font>
      <sz val="11"/>
      <color rgb="FF00B050"/>
      <name val="Calibri"/>
      <family val="2"/>
      <scheme val="minor"/>
    </font>
    <font>
      <b/>
      <sz val="11"/>
      <color theme="7"/>
      <name val="Calibri"/>
      <family val="2"/>
      <scheme val="minor"/>
    </font>
    <font>
      <sz val="11"/>
      <color rgb="FF000000"/>
      <name val="Aptos Narrow"/>
      <family val="2"/>
    </font>
    <font>
      <sz val="11"/>
      <name val="Aptos Narrow"/>
      <family val="2"/>
    </font>
    <font>
      <sz val="11"/>
      <color rgb="FF000000"/>
      <name val="Calibri"/>
      <family val="2"/>
    </font>
    <font>
      <sz val="10"/>
      <color rgb="FFFF0000"/>
      <name val="Calibri"/>
      <family val="2"/>
      <scheme val="minor"/>
    </font>
    <font>
      <b/>
      <sz val="11"/>
      <color theme="5"/>
      <name val="Calibri"/>
      <family val="2"/>
      <scheme val="minor"/>
    </font>
    <font>
      <b/>
      <sz val="10"/>
      <color theme="5"/>
      <name val="Calibri"/>
      <family val="2"/>
      <scheme val="minor"/>
    </font>
    <font>
      <sz val="11"/>
      <color rgb="FF000000"/>
      <name val="Calibri"/>
      <family val="2"/>
      <scheme val="minor"/>
    </font>
    <font>
      <sz val="11"/>
      <color rgb="FF242424"/>
      <name val="Aptos Narrow"/>
      <family val="2"/>
    </font>
    <font>
      <b/>
      <sz val="11"/>
      <color rgb="FF7030A0"/>
      <name val="Calibri"/>
      <family val="2"/>
      <scheme val="minor"/>
    </font>
  </fonts>
  <fills count="44">
    <fill>
      <patternFill patternType="none"/>
    </fill>
    <fill>
      <patternFill patternType="gray125"/>
    </fill>
    <fill>
      <patternFill patternType="solid">
        <fgColor rgb="FF0070C0"/>
        <bgColor indexed="64"/>
      </patternFill>
    </fill>
    <fill>
      <patternFill patternType="solid">
        <fgColor rgb="FFFF000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FFC000"/>
        <bgColor indexed="64"/>
      </patternFill>
    </fill>
    <fill>
      <patternFill patternType="solid">
        <fgColor rgb="FF00B050"/>
        <bgColor indexed="64"/>
      </patternFill>
    </fill>
    <fill>
      <patternFill patternType="solid">
        <fgColor rgb="FF008080"/>
        <bgColor indexed="64"/>
      </patternFill>
    </fill>
    <fill>
      <patternFill patternType="solid">
        <fgColor rgb="FFBFBFBF"/>
        <bgColor indexed="64"/>
      </patternFill>
    </fill>
    <fill>
      <patternFill patternType="solid">
        <fgColor rgb="FFFFFF66"/>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2F2F2"/>
        <bgColor rgb="FF000000"/>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0070C0"/>
        <bgColor rgb="FF000000"/>
      </patternFill>
    </fill>
    <fill>
      <patternFill patternType="solid">
        <fgColor rgb="FF8DB4E2"/>
        <bgColor rgb="FF000000"/>
      </patternFill>
    </fill>
    <fill>
      <patternFill patternType="solid">
        <fgColor rgb="FFFFFFFF"/>
        <bgColor indexed="64"/>
      </patternFill>
    </fill>
  </fills>
  <borders count="110">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thick">
        <color indexed="64"/>
      </top>
      <bottom style="thin">
        <color auto="1"/>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auto="1"/>
      </left>
      <right style="medium">
        <color indexed="64"/>
      </right>
      <top style="thin">
        <color auto="1"/>
      </top>
      <bottom/>
      <diagonal/>
    </border>
    <border>
      <left style="medium">
        <color indexed="64"/>
      </left>
      <right style="thin">
        <color auto="1"/>
      </right>
      <top/>
      <bottom style="medium">
        <color indexed="64"/>
      </bottom>
      <diagonal/>
    </border>
    <border>
      <left style="medium">
        <color indexed="64"/>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medium">
        <color indexed="64"/>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ck">
        <color indexed="64"/>
      </bottom>
      <diagonal/>
    </border>
    <border>
      <left/>
      <right style="thin">
        <color auto="1"/>
      </right>
      <top/>
      <bottom/>
      <diagonal/>
    </border>
    <border>
      <left style="medium">
        <color rgb="FF000000"/>
      </left>
      <right style="thin">
        <color auto="1"/>
      </right>
      <top style="medium">
        <color rgb="FF000000"/>
      </top>
      <bottom style="thin">
        <color auto="1"/>
      </bottom>
      <diagonal/>
    </border>
    <border>
      <left style="thin">
        <color auto="1"/>
      </left>
      <right style="thin">
        <color auto="1"/>
      </right>
      <top style="medium">
        <color rgb="FF000000"/>
      </top>
      <bottom style="thin">
        <color auto="1"/>
      </bottom>
      <diagonal/>
    </border>
    <border>
      <left/>
      <right style="thin">
        <color indexed="64"/>
      </right>
      <top style="medium">
        <color rgb="FF000000"/>
      </top>
      <bottom style="thin">
        <color indexed="64"/>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style="thin">
        <color indexed="64"/>
      </bottom>
      <diagonal/>
    </border>
    <border>
      <left style="medium">
        <color rgb="FF000000"/>
      </left>
      <right style="thin">
        <color auto="1"/>
      </right>
      <top style="thin">
        <color auto="1"/>
      </top>
      <bottom style="thin">
        <color auto="1"/>
      </bottom>
      <diagonal/>
    </border>
    <border>
      <left style="thin">
        <color auto="1"/>
      </left>
      <right style="medium">
        <color rgb="FF000000"/>
      </right>
      <top style="thin">
        <color auto="1"/>
      </top>
      <bottom style="thin">
        <color auto="1"/>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right style="thin">
        <color indexed="64"/>
      </right>
      <top style="thin">
        <color indexed="64"/>
      </top>
      <bottom style="medium">
        <color rgb="FF000000"/>
      </bottom>
      <diagonal/>
    </border>
    <border>
      <left style="thin">
        <color auto="1"/>
      </left>
      <right style="medium">
        <color rgb="FF000000"/>
      </right>
      <top style="thin">
        <color auto="1"/>
      </top>
      <bottom style="medium">
        <color rgb="FF000000"/>
      </bottom>
      <diagonal/>
    </border>
    <border>
      <left style="thin">
        <color indexed="64"/>
      </left>
      <right style="thin">
        <color indexed="64"/>
      </right>
      <top style="medium">
        <color rgb="FF000000"/>
      </top>
      <bottom style="thin">
        <color rgb="FF000000"/>
      </bottom>
      <diagonal/>
    </border>
    <border>
      <left style="thin">
        <color auto="1"/>
      </left>
      <right/>
      <top style="thin">
        <color auto="1"/>
      </top>
      <bottom style="medium">
        <color rgb="FF000000"/>
      </bottom>
      <diagonal/>
    </border>
    <border>
      <left style="medium">
        <color rgb="FF000000"/>
      </left>
      <right style="thin">
        <color auto="1"/>
      </right>
      <top/>
      <bottom style="thin">
        <color auto="1"/>
      </bottom>
      <diagonal/>
    </border>
    <border>
      <left style="thin">
        <color indexed="64"/>
      </left>
      <right style="medium">
        <color rgb="FF000000"/>
      </right>
      <top/>
      <bottom style="thin">
        <color indexed="64"/>
      </bottom>
      <diagonal/>
    </border>
    <border>
      <left style="thin">
        <color indexed="64"/>
      </left>
      <right/>
      <top style="medium">
        <color rgb="FF000000"/>
      </top>
      <bottom style="thin">
        <color indexed="64"/>
      </bottom>
      <diagonal/>
    </border>
    <border>
      <left style="thin">
        <color rgb="FF000000"/>
      </left>
      <right style="thin">
        <color rgb="FF000000"/>
      </right>
      <top style="medium">
        <color rgb="FF000000"/>
      </top>
      <bottom style="thin">
        <color rgb="FF000000"/>
      </bottom>
      <diagonal/>
    </border>
    <border>
      <left style="thin">
        <color indexed="64"/>
      </left>
      <right style="medium">
        <color indexed="64"/>
      </right>
      <top style="medium">
        <color rgb="FF000000"/>
      </top>
      <bottom style="thin">
        <color indexed="64"/>
      </bottom>
      <diagonal/>
    </border>
    <border>
      <left style="medium">
        <color rgb="FF000000"/>
      </left>
      <right style="thin">
        <color auto="1"/>
      </right>
      <top style="thin">
        <color auto="1"/>
      </top>
      <bottom/>
      <diagonal/>
    </border>
    <border>
      <left style="thin">
        <color auto="1"/>
      </left>
      <right style="medium">
        <color rgb="FF000000"/>
      </right>
      <top style="thin">
        <color auto="1"/>
      </top>
      <bottom/>
      <diagonal/>
    </border>
    <border>
      <left style="thin">
        <color auto="1"/>
      </left>
      <right style="thin">
        <color auto="1"/>
      </right>
      <top style="thin">
        <color auto="1"/>
      </top>
      <bottom style="thin">
        <color rgb="FF000000"/>
      </bottom>
      <diagonal/>
    </border>
    <border>
      <left style="thin">
        <color indexed="64"/>
      </left>
      <right style="medium">
        <color indexed="64"/>
      </right>
      <top style="medium">
        <color rgb="FF000000"/>
      </top>
      <bottom/>
      <diagonal/>
    </border>
    <border>
      <left style="thin">
        <color indexed="64"/>
      </left>
      <right style="medium">
        <color rgb="FF000000"/>
      </right>
      <top style="medium">
        <color rgb="FF000000"/>
      </top>
      <bottom/>
      <diagonal/>
    </border>
    <border>
      <left style="thin">
        <color indexed="64"/>
      </left>
      <right style="medium">
        <color rgb="FF000000"/>
      </right>
      <top/>
      <bottom/>
      <diagonal/>
    </border>
    <border>
      <left style="thin">
        <color indexed="64"/>
      </left>
      <right style="medium">
        <color rgb="FF000000"/>
      </right>
      <top/>
      <bottom style="medium">
        <color rgb="FF000000"/>
      </bottom>
      <diagonal/>
    </border>
    <border>
      <left/>
      <right/>
      <top style="medium">
        <color rgb="FF000000"/>
      </top>
      <bottom/>
      <diagonal/>
    </border>
    <border>
      <left/>
      <right style="thin">
        <color indexed="64"/>
      </right>
      <top style="medium">
        <color indexed="64"/>
      </top>
      <bottom/>
      <diagonal/>
    </border>
    <border>
      <left/>
      <right style="thin">
        <color indexed="64"/>
      </right>
      <top/>
      <bottom style="medium">
        <color indexed="64"/>
      </bottom>
      <diagonal/>
    </border>
    <border>
      <left style="medium">
        <color rgb="FF000000"/>
      </left>
      <right style="thin">
        <color auto="1"/>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bottom style="medium">
        <color rgb="FF000000"/>
      </bottom>
      <diagonal/>
    </border>
    <border>
      <left style="thin">
        <color indexed="64"/>
      </left>
      <right/>
      <top style="medium">
        <color rgb="FF000000"/>
      </top>
      <bottom/>
      <diagonal/>
    </border>
    <border>
      <left style="medium">
        <color indexed="64"/>
      </left>
      <right style="thin">
        <color auto="1"/>
      </right>
      <top style="thin">
        <color auto="1"/>
      </top>
      <bottom style="medium">
        <color indexed="64"/>
      </bottom>
      <diagonal/>
    </border>
  </borders>
  <cellStyleXfs count="86">
    <xf numFmtId="0" fontId="0" fillId="0" borderId="0"/>
    <xf numFmtId="0" fontId="2" fillId="0" borderId="0"/>
    <xf numFmtId="0" fontId="8" fillId="0" borderId="0"/>
    <xf numFmtId="0" fontId="19" fillId="10" borderId="0" applyNumberFormat="0" applyBorder="0" applyAlignment="0" applyProtection="0"/>
    <xf numFmtId="0" fontId="25" fillId="11" borderId="7" applyNumberFormat="0" applyAlignment="0" applyProtection="0"/>
    <xf numFmtId="0" fontId="27" fillId="12" borderId="8" applyNumberFormat="0" applyAlignment="0" applyProtection="0"/>
    <xf numFmtId="0" fontId="26" fillId="0" borderId="9" applyNumberFormat="0" applyFill="0" applyAlignment="0" applyProtection="0"/>
    <xf numFmtId="0" fontId="18" fillId="0" borderId="0" applyNumberFormat="0" applyFill="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9"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8" fillId="23"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24" borderId="0" applyNumberFormat="0" applyBorder="0" applyAlignment="0" applyProtection="0"/>
    <xf numFmtId="0" fontId="8" fillId="20" borderId="0" applyNumberFormat="0" applyBorder="0" applyAlignment="0" applyProtection="0"/>
    <xf numFmtId="0" fontId="8" fillId="25" borderId="0" applyNumberFormat="0" applyBorder="0" applyAlignment="0" applyProtection="0"/>
    <xf numFmtId="0" fontId="29" fillId="25" borderId="0" applyNumberFormat="0" applyBorder="0" applyAlignment="0" applyProtection="0"/>
    <xf numFmtId="0" fontId="23" fillId="25" borderId="7" applyNumberFormat="0" applyAlignment="0" applyProtection="0"/>
    <xf numFmtId="0" fontId="20" fillId="26" borderId="0" applyNumberFormat="0" applyBorder="0" applyAlignment="0" applyProtection="0"/>
    <xf numFmtId="0" fontId="21" fillId="27" borderId="0" applyNumberFormat="0" applyBorder="0" applyAlignment="0" applyProtection="0"/>
    <xf numFmtId="0" fontId="8" fillId="20" borderId="10" applyNumberFormat="0" applyAlignment="0" applyProtection="0"/>
    <xf numFmtId="0" fontId="24" fillId="11" borderId="11" applyNumberFormat="0" applyAlignment="0" applyProtection="0"/>
    <xf numFmtId="0" fontId="28"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5" fillId="0" borderId="0" applyNumberFormat="0" applyFill="0" applyBorder="0" applyAlignment="0" applyProtection="0"/>
    <xf numFmtId="0" fontId="22" fillId="0" borderId="15" applyNumberFormat="0" applyFill="0" applyAlignment="0" applyProtection="0"/>
    <xf numFmtId="0" fontId="2"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6"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9" fontId="14" fillId="0" borderId="0" applyFont="0" applyFill="0" applyBorder="0" applyAlignment="0" applyProtection="0"/>
    <xf numFmtId="41" fontId="14" fillId="0" borderId="0" applyFont="0" applyFill="0" applyBorder="0" applyAlignment="0" applyProtection="0"/>
    <xf numFmtId="0" fontId="48" fillId="0" borderId="0"/>
    <xf numFmtId="0" fontId="25" fillId="11" borderId="38" applyNumberFormat="0" applyAlignment="0" applyProtection="0"/>
    <xf numFmtId="0" fontId="23" fillId="25" borderId="38" applyNumberFormat="0" applyAlignment="0" applyProtection="0"/>
    <xf numFmtId="0" fontId="8" fillId="20" borderId="39" applyNumberFormat="0" applyAlignment="0" applyProtection="0"/>
    <xf numFmtId="0" fontId="24" fillId="11" borderId="40" applyNumberFormat="0" applyAlignment="0" applyProtection="0"/>
    <xf numFmtId="0" fontId="22" fillId="0" borderId="41" applyNumberFormat="0" applyFill="0" applyAlignment="0" applyProtection="0"/>
    <xf numFmtId="41" fontId="14" fillId="0" borderId="0" applyFont="0" applyFill="0" applyBorder="0" applyAlignment="0" applyProtection="0"/>
    <xf numFmtId="0" fontId="25" fillId="11" borderId="57" applyNumberFormat="0" applyAlignment="0" applyProtection="0"/>
    <xf numFmtId="0" fontId="22" fillId="0" borderId="68" applyNumberFormat="0" applyFill="0" applyAlignment="0" applyProtection="0"/>
    <xf numFmtId="0" fontId="24" fillId="11" borderId="67" applyNumberFormat="0" applyAlignment="0" applyProtection="0"/>
    <xf numFmtId="0" fontId="23" fillId="25" borderId="65" applyNumberFormat="0" applyAlignment="0" applyProtection="0"/>
    <xf numFmtId="0" fontId="23" fillId="25" borderId="57" applyNumberFormat="0" applyAlignment="0" applyProtection="0"/>
    <xf numFmtId="0" fontId="8" fillId="20" borderId="58" applyNumberFormat="0" applyAlignment="0" applyProtection="0"/>
    <xf numFmtId="0" fontId="24" fillId="11" borderId="59" applyNumberFormat="0" applyAlignment="0" applyProtection="0"/>
    <xf numFmtId="0" fontId="22" fillId="0" borderId="60" applyNumberFormat="0" applyFill="0" applyAlignment="0" applyProtection="0"/>
    <xf numFmtId="0" fontId="25" fillId="11" borderId="65" applyNumberFormat="0" applyAlignment="0" applyProtection="0"/>
    <xf numFmtId="0" fontId="8" fillId="20" borderId="66" applyNumberFormat="0" applyAlignment="0" applyProtection="0"/>
    <xf numFmtId="41" fontId="14" fillId="0" borderId="0" applyFont="0" applyFill="0" applyBorder="0" applyAlignment="0" applyProtection="0"/>
  </cellStyleXfs>
  <cellXfs count="1343">
    <xf numFmtId="0" fontId="0" fillId="0" borderId="0" xfId="0"/>
    <xf numFmtId="0" fontId="4" fillId="8"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6" fillId="6" borderId="6" xfId="0" applyFont="1" applyFill="1" applyBorder="1" applyAlignment="1">
      <alignment horizontal="center" vertical="center" wrapText="1"/>
    </xf>
    <xf numFmtId="0" fontId="0" fillId="0" borderId="0" xfId="0" applyAlignment="1" applyProtection="1">
      <alignment wrapText="1"/>
      <protection locked="0"/>
    </xf>
    <xf numFmtId="0" fontId="0" fillId="0" borderId="0" xfId="0" applyAlignment="1" applyProtection="1">
      <alignment horizontal="center" wrapText="1"/>
      <protection locked="0"/>
    </xf>
    <xf numFmtId="0" fontId="33" fillId="0" borderId="0" xfId="0" applyFont="1" applyAlignment="1" applyProtection="1">
      <alignment wrapText="1"/>
      <protection locked="0"/>
    </xf>
    <xf numFmtId="0" fontId="1" fillId="0" borderId="0" xfId="0" applyFont="1" applyAlignment="1" applyProtection="1">
      <alignment wrapText="1"/>
      <protection locked="0"/>
    </xf>
    <xf numFmtId="0" fontId="43" fillId="0" borderId="0" xfId="0" applyFont="1" applyAlignment="1" applyProtection="1">
      <alignment wrapText="1"/>
      <protection locked="0"/>
    </xf>
    <xf numFmtId="0" fontId="4" fillId="30" borderId="3" xfId="0"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32" fillId="0" borderId="0" xfId="0" applyFont="1" applyAlignment="1" applyProtection="1">
      <alignment wrapText="1"/>
      <protection locked="0"/>
    </xf>
    <xf numFmtId="0" fontId="0" fillId="0" borderId="27" xfId="0" applyBorder="1" applyAlignment="1" applyProtection="1">
      <alignment horizontal="center" vertical="center" wrapText="1"/>
      <protection locked="0"/>
    </xf>
    <xf numFmtId="0" fontId="0" fillId="35" borderId="27" xfId="0" applyFill="1" applyBorder="1" applyAlignment="1" applyProtection="1">
      <alignment horizontal="center" vertical="center" textRotation="90" wrapText="1"/>
      <protection locked="0"/>
    </xf>
    <xf numFmtId="0" fontId="5" fillId="35" borderId="27" xfId="0" applyFont="1" applyFill="1" applyBorder="1" applyAlignment="1" applyProtection="1">
      <alignment horizontal="center" vertical="center" textRotation="90" wrapText="1"/>
      <protection locked="0"/>
    </xf>
    <xf numFmtId="0" fontId="0" fillId="0" borderId="0" xfId="0"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35" borderId="1" xfId="0" applyFill="1" applyBorder="1" applyAlignment="1" applyProtection="1">
      <alignment horizontal="center" vertical="center" textRotation="90" wrapText="1"/>
      <protection locked="0"/>
    </xf>
    <xf numFmtId="0" fontId="0" fillId="0" borderId="0" xfId="0" applyProtection="1">
      <protection locked="0"/>
    </xf>
    <xf numFmtId="0" fontId="0" fillId="35" borderId="27" xfId="0" applyFill="1" applyBorder="1" applyAlignment="1">
      <alignment horizontal="center" vertical="center" textRotation="90" wrapText="1"/>
    </xf>
    <xf numFmtId="0" fontId="0" fillId="35" borderId="1" xfId="0" applyFill="1" applyBorder="1" applyAlignment="1">
      <alignment horizontal="center" vertical="center" textRotation="90" wrapText="1"/>
    </xf>
    <xf numFmtId="9" fontId="5" fillId="35" borderId="27" xfId="66" applyFont="1" applyFill="1" applyBorder="1" applyAlignment="1" applyProtection="1">
      <alignment horizontal="center" vertical="center" wrapText="1"/>
    </xf>
    <xf numFmtId="9" fontId="7" fillId="35" borderId="27" xfId="0" applyNumberFormat="1" applyFont="1" applyFill="1" applyBorder="1" applyAlignment="1">
      <alignment horizontal="center" vertical="center" wrapText="1"/>
    </xf>
    <xf numFmtId="9" fontId="1" fillId="35" borderId="27" xfId="0" applyNumberFormat="1" applyFont="1" applyFill="1" applyBorder="1" applyAlignment="1">
      <alignment horizontal="center" vertical="center"/>
    </xf>
    <xf numFmtId="0" fontId="0" fillId="0" borderId="0" xfId="0" applyAlignment="1" applyProtection="1">
      <alignment vertical="center"/>
      <protection locked="0"/>
    </xf>
    <xf numFmtId="0" fontId="33" fillId="0" borderId="0" xfId="0" applyFont="1" applyProtection="1">
      <protection locked="0"/>
    </xf>
    <xf numFmtId="0" fontId="32" fillId="0" borderId="0" xfId="0" applyFont="1"/>
    <xf numFmtId="0" fontId="36" fillId="0" borderId="0" xfId="0" applyFont="1"/>
    <xf numFmtId="0" fontId="37" fillId="0" borderId="0" xfId="0" applyFont="1" applyAlignment="1">
      <alignment horizontal="center" vertical="center" wrapText="1"/>
    </xf>
    <xf numFmtId="0" fontId="34" fillId="31" borderId="0" xfId="0" applyFont="1" applyFill="1" applyAlignment="1">
      <alignment horizontal="center" vertical="center" wrapText="1" readingOrder="1"/>
    </xf>
    <xf numFmtId="0" fontId="35" fillId="9" borderId="19" xfId="0" applyFont="1" applyFill="1" applyBorder="1" applyAlignment="1">
      <alignment horizontal="center" vertical="center" wrapText="1" readingOrder="1"/>
    </xf>
    <xf numFmtId="0" fontId="35" fillId="0" borderId="19" xfId="0" applyFont="1" applyBorder="1" applyAlignment="1">
      <alignment horizontal="justify" vertical="center" wrapText="1" readingOrder="1"/>
    </xf>
    <xf numFmtId="9" fontId="35" fillId="0" borderId="19" xfId="0" applyNumberFormat="1" applyFont="1" applyBorder="1" applyAlignment="1">
      <alignment horizontal="center" vertical="center" wrapText="1" readingOrder="1"/>
    </xf>
    <xf numFmtId="0" fontId="35" fillId="29" borderId="20" xfId="0" applyFont="1" applyFill="1" applyBorder="1" applyAlignment="1">
      <alignment horizontal="center" vertical="center" wrapText="1" readingOrder="1"/>
    </xf>
    <xf numFmtId="0" fontId="35" fillId="0" borderId="20" xfId="0" applyFont="1" applyBorder="1" applyAlignment="1">
      <alignment horizontal="justify" vertical="center" wrapText="1" readingOrder="1"/>
    </xf>
    <xf numFmtId="9" fontId="35" fillId="0" borderId="20" xfId="0" applyNumberFormat="1" applyFont="1" applyBorder="1" applyAlignment="1">
      <alignment horizontal="center" vertical="center" wrapText="1" readingOrder="1"/>
    </xf>
    <xf numFmtId="0" fontId="35" fillId="32" borderId="20" xfId="0" applyFont="1" applyFill="1" applyBorder="1" applyAlignment="1">
      <alignment horizontal="center" vertical="center" wrapText="1" readingOrder="1"/>
    </xf>
    <xf numFmtId="0" fontId="35" fillId="28" borderId="20" xfId="0" applyFont="1" applyFill="1" applyBorder="1" applyAlignment="1">
      <alignment horizontal="center" vertical="center" wrapText="1" readingOrder="1"/>
    </xf>
    <xf numFmtId="0" fontId="38" fillId="3" borderId="20" xfId="0" applyFont="1" applyFill="1" applyBorder="1" applyAlignment="1">
      <alignment horizontal="center" vertical="center" wrapText="1" readingOrder="1"/>
    </xf>
    <xf numFmtId="0" fontId="37" fillId="4" borderId="0" xfId="0" applyFont="1" applyFill="1" applyAlignment="1">
      <alignment horizontal="center" vertical="center" wrapText="1"/>
    </xf>
    <xf numFmtId="0" fontId="37" fillId="0" borderId="19" xfId="0" applyFont="1" applyBorder="1" applyAlignment="1">
      <alignment horizontal="justify" vertical="center" wrapText="1" readingOrder="1"/>
    </xf>
    <xf numFmtId="0" fontId="37" fillId="0" borderId="20" xfId="0" applyFont="1" applyBorder="1" applyAlignment="1">
      <alignment horizontal="justify" vertical="center" wrapText="1" readingOrder="1"/>
    </xf>
    <xf numFmtId="0" fontId="37" fillId="0" borderId="0" xfId="0" applyFont="1"/>
    <xf numFmtId="0" fontId="39" fillId="0" borderId="0" xfId="0" applyFont="1"/>
    <xf numFmtId="0" fontId="32" fillId="4" borderId="0" xfId="0" applyFont="1" applyFill="1"/>
    <xf numFmtId="0" fontId="34" fillId="33" borderId="23" xfId="0" applyFont="1" applyFill="1" applyBorder="1" applyAlignment="1">
      <alignment horizontal="center" vertical="center" wrapText="1" readingOrder="1"/>
    </xf>
    <xf numFmtId="0" fontId="41" fillId="0" borderId="0" xfId="0" applyFont="1"/>
    <xf numFmtId="0" fontId="35" fillId="4" borderId="1" xfId="0" applyFont="1" applyFill="1" applyBorder="1" applyAlignment="1">
      <alignment horizontal="justify" vertical="center" wrapText="1" readingOrder="1"/>
    </xf>
    <xf numFmtId="9" fontId="34" fillId="4" borderId="25" xfId="0" applyNumberFormat="1" applyFont="1" applyFill="1" applyBorder="1" applyAlignment="1">
      <alignment horizontal="center" vertical="center" wrapText="1" readingOrder="1"/>
    </xf>
    <xf numFmtId="41" fontId="39" fillId="0" borderId="0" xfId="67" applyFont="1" applyAlignment="1" applyProtection="1">
      <alignment horizontal="center" vertical="center"/>
    </xf>
    <xf numFmtId="10" fontId="39" fillId="0" borderId="0" xfId="66" applyNumberFormat="1" applyFont="1" applyAlignment="1" applyProtection="1">
      <alignment vertical="center"/>
    </xf>
    <xf numFmtId="9" fontId="34" fillId="0" borderId="20" xfId="0" applyNumberFormat="1" applyFont="1" applyBorder="1" applyAlignment="1">
      <alignment horizontal="center" vertical="center" wrapText="1" readingOrder="1"/>
    </xf>
    <xf numFmtId="9" fontId="35" fillId="0" borderId="0" xfId="0" applyNumberFormat="1" applyFont="1" applyAlignment="1">
      <alignment horizontal="center" vertical="center" wrapText="1" readingOrder="1"/>
    </xf>
    <xf numFmtId="1" fontId="1" fillId="0" borderId="27" xfId="0" applyNumberFormat="1" applyFont="1" applyBorder="1" applyAlignment="1">
      <alignment horizontal="center" vertical="center" wrapText="1"/>
    </xf>
    <xf numFmtId="0" fontId="37" fillId="0" borderId="0" xfId="0" applyFont="1" applyAlignment="1">
      <alignment wrapText="1"/>
    </xf>
    <xf numFmtId="0" fontId="0" fillId="0" borderId="1" xfId="0" applyBorder="1" applyAlignment="1" applyProtection="1">
      <alignment horizontal="center" vertical="center" wrapText="1"/>
      <protection locked="0"/>
    </xf>
    <xf numFmtId="9" fontId="37" fillId="0" borderId="0" xfId="66" applyFont="1" applyAlignment="1" applyProtection="1">
      <alignment vertical="center"/>
    </xf>
    <xf numFmtId="41" fontId="37" fillId="0" borderId="0" xfId="67" applyFont="1" applyAlignment="1" applyProtection="1">
      <alignment horizontal="center" vertical="center"/>
    </xf>
    <xf numFmtId="0" fontId="37" fillId="0" borderId="19" xfId="0" applyFont="1" applyBorder="1" applyAlignment="1">
      <alignment horizontal="center" vertical="center" wrapText="1" readingOrder="1"/>
    </xf>
    <xf numFmtId="0" fontId="37" fillId="0" borderId="20" xfId="0" applyFont="1" applyBorder="1" applyAlignment="1">
      <alignment horizontal="center" vertical="center" wrapText="1" readingOrder="1"/>
    </xf>
    <xf numFmtId="0" fontId="49" fillId="0" borderId="0" xfId="0" applyFont="1" applyAlignment="1">
      <alignment vertical="center"/>
    </xf>
    <xf numFmtId="0" fontId="34" fillId="33" borderId="22"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10" fillId="0" borderId="0" xfId="0" applyFont="1" applyAlignment="1" applyProtection="1">
      <alignment wrapText="1"/>
      <protection locked="0"/>
    </xf>
    <xf numFmtId="0" fontId="12" fillId="0" borderId="0" xfId="0" applyFont="1" applyAlignment="1">
      <alignment vertical="center" wrapText="1"/>
    </xf>
    <xf numFmtId="0" fontId="12" fillId="0" borderId="0" xfId="0" applyFont="1" applyAlignment="1">
      <alignment wrapText="1"/>
    </xf>
    <xf numFmtId="0" fontId="10" fillId="0" borderId="0" xfId="0" applyFont="1" applyAlignment="1" applyProtection="1">
      <alignment vertical="center"/>
      <protection locked="0"/>
    </xf>
    <xf numFmtId="9" fontId="32" fillId="0" borderId="0" xfId="66" applyFont="1"/>
    <xf numFmtId="0" fontId="50" fillId="0" borderId="0" xfId="0" applyFont="1" applyAlignment="1" applyProtection="1">
      <alignment wrapText="1"/>
      <protection locked="0"/>
    </xf>
    <xf numFmtId="0" fontId="1" fillId="0" borderId="1" xfId="0" applyFont="1" applyBorder="1" applyAlignment="1" applyProtection="1">
      <alignment horizontal="center" wrapText="1"/>
      <protection locked="0"/>
    </xf>
    <xf numFmtId="0" fontId="1" fillId="0" borderId="0" xfId="0" applyFont="1" applyAlignment="1" applyProtection="1">
      <alignment horizontal="center" vertical="center" wrapText="1"/>
      <protection locked="0"/>
    </xf>
    <xf numFmtId="0" fontId="1" fillId="0" borderId="4" xfId="0" applyFont="1" applyBorder="1" applyAlignment="1" applyProtection="1">
      <alignment wrapText="1"/>
      <protection locked="0"/>
    </xf>
    <xf numFmtId="0" fontId="33" fillId="0" borderId="0" xfId="0" applyFont="1" applyAlignment="1" applyProtection="1">
      <alignment vertical="center" wrapText="1"/>
      <protection locked="0"/>
    </xf>
    <xf numFmtId="0" fontId="51" fillId="0" borderId="0" xfId="0" applyFont="1" applyAlignment="1" applyProtection="1">
      <alignment horizontal="center" vertical="center" wrapText="1"/>
      <protection locked="0"/>
    </xf>
    <xf numFmtId="0" fontId="52" fillId="0" borderId="0" xfId="0" applyFont="1"/>
    <xf numFmtId="41" fontId="52" fillId="0" borderId="0" xfId="0" applyNumberFormat="1" applyFont="1"/>
    <xf numFmtId="166" fontId="52" fillId="0" borderId="0" xfId="0" applyNumberFormat="1" applyFont="1"/>
    <xf numFmtId="165" fontId="52" fillId="0" borderId="0" xfId="0" applyNumberFormat="1" applyFont="1"/>
    <xf numFmtId="0" fontId="33" fillId="0" borderId="0" xfId="0" applyFont="1" applyAlignment="1" applyProtection="1">
      <alignment vertical="top"/>
      <protection locked="0"/>
    </xf>
    <xf numFmtId="0" fontId="33" fillId="0" borderId="0" xfId="0" applyFont="1" applyAlignment="1" applyProtection="1">
      <alignment horizontal="center" vertical="center" wrapText="1"/>
      <protection locked="0"/>
    </xf>
    <xf numFmtId="0" fontId="53" fillId="0" borderId="0" xfId="0" applyFont="1" applyAlignment="1">
      <alignment vertical="center"/>
    </xf>
    <xf numFmtId="0" fontId="12" fillId="0" borderId="0" xfId="0" applyFont="1" applyAlignment="1">
      <alignment vertical="center"/>
    </xf>
    <xf numFmtId="0" fontId="4" fillId="0" borderId="0" xfId="0" applyFont="1" applyAlignment="1">
      <alignment horizontal="center" vertical="center"/>
    </xf>
    <xf numFmtId="3" fontId="12" fillId="0" borderId="0" xfId="0" applyNumberFormat="1" applyFont="1"/>
    <xf numFmtId="41" fontId="12" fillId="0" borderId="0" xfId="0" applyNumberFormat="1" applyFont="1"/>
    <xf numFmtId="0" fontId="4" fillId="0" borderId="0" xfId="0" applyFont="1" applyAlignment="1">
      <alignment vertical="center" wrapText="1"/>
    </xf>
    <xf numFmtId="41" fontId="4" fillId="0" borderId="0" xfId="67" applyFont="1" applyFill="1" applyAlignment="1" applyProtection="1">
      <alignment vertical="center"/>
    </xf>
    <xf numFmtId="164" fontId="12" fillId="0" borderId="0" xfId="66" applyNumberFormat="1" applyFont="1" applyFill="1" applyAlignment="1" applyProtection="1">
      <alignment vertical="center"/>
    </xf>
    <xf numFmtId="9" fontId="12" fillId="0" borderId="0" xfId="66" applyFont="1" applyFill="1" applyAlignment="1" applyProtection="1">
      <alignment vertical="center"/>
    </xf>
    <xf numFmtId="10" fontId="12" fillId="0" borderId="0" xfId="66" applyNumberFormat="1" applyFont="1" applyAlignment="1" applyProtection="1">
      <alignment vertical="center"/>
    </xf>
    <xf numFmtId="41" fontId="12" fillId="0" borderId="0" xfId="67" applyFont="1" applyFill="1" applyAlignment="1" applyProtection="1">
      <alignment vertical="center"/>
    </xf>
    <xf numFmtId="0" fontId="0" fillId="4" borderId="0" xfId="0" applyFill="1" applyAlignment="1" applyProtection="1">
      <alignment wrapText="1"/>
      <protection locked="0"/>
    </xf>
    <xf numFmtId="0" fontId="33" fillId="4" borderId="0" xfId="0" applyFont="1" applyFill="1" applyAlignment="1" applyProtection="1">
      <alignment horizontal="center" vertical="center" wrapText="1"/>
      <protection locked="0"/>
    </xf>
    <xf numFmtId="0" fontId="5" fillId="0" borderId="0" xfId="0" applyFont="1" applyAlignment="1" applyProtection="1">
      <alignment vertical="center" wrapText="1"/>
      <protection locked="0"/>
    </xf>
    <xf numFmtId="0" fontId="5" fillId="0" borderId="27" xfId="0" applyFont="1" applyBorder="1" applyAlignment="1" applyProtection="1">
      <alignment horizontal="center" vertical="center" wrapText="1"/>
      <protection locked="0"/>
    </xf>
    <xf numFmtId="0" fontId="32" fillId="0" borderId="0" xfId="0" applyFont="1" applyAlignment="1">
      <alignment wrapText="1"/>
    </xf>
    <xf numFmtId="0" fontId="45" fillId="34" borderId="3" xfId="0" applyFont="1" applyFill="1" applyBorder="1" applyAlignment="1">
      <alignment vertical="center" wrapText="1"/>
    </xf>
    <xf numFmtId="0" fontId="45" fillId="34" borderId="4" xfId="0" applyFont="1" applyFill="1" applyBorder="1" applyAlignment="1">
      <alignment vertical="center" wrapText="1"/>
    </xf>
    <xf numFmtId="0" fontId="0" fillId="0" borderId="27" xfId="0" applyBorder="1" applyAlignment="1" applyProtection="1">
      <alignment vertical="center" wrapText="1"/>
      <protection locked="0"/>
    </xf>
    <xf numFmtId="0" fontId="44" fillId="0" borderId="27" xfId="0" applyFont="1" applyBorder="1" applyAlignment="1" applyProtection="1">
      <alignment vertical="center" wrapText="1"/>
      <protection locked="0"/>
    </xf>
    <xf numFmtId="0" fontId="1" fillId="0" borderId="0" xfId="0" applyFont="1" applyAlignment="1" applyProtection="1">
      <alignment horizontal="center" wrapText="1"/>
      <protection locked="0"/>
    </xf>
    <xf numFmtId="1" fontId="0" fillId="0" borderId="27" xfId="0" applyNumberFormat="1" applyBorder="1" applyAlignment="1" applyProtection="1">
      <alignment horizontal="center" vertical="center" wrapText="1"/>
      <protection locked="0"/>
    </xf>
    <xf numFmtId="0" fontId="1" fillId="35" borderId="27" xfId="0" applyFont="1" applyFill="1" applyBorder="1" applyAlignment="1">
      <alignment horizontal="center" vertical="center" wrapText="1"/>
    </xf>
    <xf numFmtId="1" fontId="1" fillId="35" borderId="27" xfId="0" applyNumberFormat="1" applyFont="1" applyFill="1" applyBorder="1" applyAlignment="1">
      <alignment horizontal="center" vertical="center" wrapText="1"/>
    </xf>
    <xf numFmtId="9" fontId="1" fillId="35" borderId="27" xfId="0" applyNumberFormat="1" applyFont="1" applyFill="1" applyBorder="1" applyAlignment="1">
      <alignment horizontal="center" vertical="center" wrapText="1"/>
    </xf>
    <xf numFmtId="1" fontId="5" fillId="0" borderId="1" xfId="0" applyNumberFormat="1"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5" xfId="0" applyFont="1" applyBorder="1" applyAlignment="1" applyProtection="1">
      <alignment vertical="center" wrapText="1"/>
      <protection locked="0"/>
    </xf>
    <xf numFmtId="1" fontId="5" fillId="0" borderId="5" xfId="0" applyNumberFormat="1" applyFont="1" applyBorder="1" applyAlignment="1" applyProtection="1">
      <alignment horizontal="center" vertical="center" wrapText="1"/>
      <protection locked="0"/>
    </xf>
    <xf numFmtId="0" fontId="7" fillId="35" borderId="5" xfId="0" applyFont="1" applyFill="1" applyBorder="1" applyAlignment="1">
      <alignment horizontal="center" vertical="center" wrapText="1"/>
    </xf>
    <xf numFmtId="0" fontId="5" fillId="0" borderId="1" xfId="0" applyFont="1" applyBorder="1" applyAlignment="1" applyProtection="1">
      <alignment vertical="center" wrapText="1"/>
      <protection locked="0"/>
    </xf>
    <xf numFmtId="0" fontId="7" fillId="35" borderId="1" xfId="0" applyFont="1" applyFill="1" applyBorder="1" applyAlignment="1">
      <alignment horizontal="center" vertical="center" wrapText="1"/>
    </xf>
    <xf numFmtId="0" fontId="0" fillId="0" borderId="1" xfId="0" applyBorder="1" applyAlignment="1" applyProtection="1">
      <alignment vertical="center" wrapText="1"/>
      <protection locked="0"/>
    </xf>
    <xf numFmtId="0" fontId="5" fillId="0" borderId="27" xfId="0" applyFont="1" applyBorder="1" applyAlignment="1" applyProtection="1">
      <alignment vertical="center" wrapText="1"/>
      <protection locked="0"/>
    </xf>
    <xf numFmtId="1" fontId="7" fillId="35" borderId="27" xfId="0" applyNumberFormat="1" applyFont="1" applyFill="1" applyBorder="1" applyAlignment="1">
      <alignment horizontal="center" vertical="center" wrapText="1"/>
    </xf>
    <xf numFmtId="0" fontId="48" fillId="0" borderId="27" xfId="0" applyFont="1" applyBorder="1" applyAlignment="1" applyProtection="1">
      <alignment vertical="center" wrapText="1"/>
      <protection locked="0"/>
    </xf>
    <xf numFmtId="0" fontId="48" fillId="0" borderId="27" xfId="0" applyFont="1" applyBorder="1" applyAlignment="1" applyProtection="1">
      <alignment horizontal="center" vertical="center" wrapText="1"/>
      <protection locked="0"/>
    </xf>
    <xf numFmtId="0" fontId="0" fillId="4" borderId="27" xfId="0" applyFill="1" applyBorder="1" applyAlignment="1" applyProtection="1">
      <alignment vertical="center" wrapText="1"/>
      <protection locked="0"/>
    </xf>
    <xf numFmtId="0" fontId="48" fillId="0" borderId="27" xfId="0" applyFont="1" applyBorder="1" applyAlignment="1" applyProtection="1">
      <alignment horizontal="left" vertical="center" wrapText="1"/>
      <protection locked="0"/>
    </xf>
    <xf numFmtId="0" fontId="48" fillId="0" borderId="1" xfId="0" applyFont="1" applyBorder="1" applyAlignment="1" applyProtection="1">
      <alignment horizontal="left" vertical="center" wrapText="1"/>
      <protection locked="0"/>
    </xf>
    <xf numFmtId="0" fontId="48" fillId="0" borderId="29"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 fontId="1" fillId="0" borderId="1" xfId="0" applyNumberFormat="1" applyFont="1" applyBorder="1" applyAlignment="1">
      <alignment horizontal="center" vertical="center" wrapText="1"/>
    </xf>
    <xf numFmtId="0" fontId="0" fillId="0" borderId="33" xfId="0" applyBorder="1" applyAlignment="1" applyProtection="1">
      <alignment horizontal="center" vertical="center" wrapText="1"/>
      <protection locked="0"/>
    </xf>
    <xf numFmtId="9" fontId="5" fillId="35" borderId="1" xfId="66" applyFont="1" applyFill="1" applyBorder="1" applyAlignment="1" applyProtection="1">
      <alignment horizontal="center" vertical="center" wrapText="1"/>
    </xf>
    <xf numFmtId="9" fontId="7" fillId="35" borderId="1" xfId="0" applyNumberFormat="1" applyFont="1" applyFill="1" applyBorder="1" applyAlignment="1">
      <alignment horizontal="center" vertical="center" wrapText="1"/>
    </xf>
    <xf numFmtId="9" fontId="1" fillId="35" borderId="1" xfId="0" applyNumberFormat="1" applyFont="1" applyFill="1" applyBorder="1" applyAlignment="1">
      <alignment horizontal="center" vertical="center"/>
    </xf>
    <xf numFmtId="0" fontId="5" fillId="35" borderId="1" xfId="0" applyFont="1" applyFill="1" applyBorder="1" applyAlignment="1" applyProtection="1">
      <alignment horizontal="center" vertical="center" textRotation="90" wrapText="1"/>
      <protection locked="0"/>
    </xf>
    <xf numFmtId="0" fontId="56" fillId="35" borderId="27" xfId="0" applyFont="1" applyFill="1" applyBorder="1" applyAlignment="1">
      <alignment horizontal="center" vertical="center" wrapText="1"/>
    </xf>
    <xf numFmtId="0" fontId="0" fillId="0" borderId="27" xfId="0" quotePrefix="1" applyBorder="1" applyAlignment="1" applyProtection="1">
      <alignment horizontal="center" vertical="center" wrapText="1"/>
      <protection locked="0"/>
    </xf>
    <xf numFmtId="0" fontId="5" fillId="0" borderId="37" xfId="0" applyFont="1" applyBorder="1" applyAlignment="1" applyProtection="1">
      <alignment horizontal="center" vertical="center" wrapText="1"/>
      <protection locked="0"/>
    </xf>
    <xf numFmtId="1" fontId="7" fillId="35" borderId="27" xfId="66" applyNumberFormat="1" applyFont="1" applyFill="1" applyBorder="1" applyAlignment="1">
      <alignment horizontal="center" vertical="center" wrapText="1"/>
    </xf>
    <xf numFmtId="1" fontId="5" fillId="0" borderId="1" xfId="66" applyNumberFormat="1" applyFont="1" applyBorder="1" applyAlignment="1" applyProtection="1">
      <alignment horizontal="center" vertical="center" wrapText="1"/>
      <protection locked="0"/>
    </xf>
    <xf numFmtId="1" fontId="7" fillId="35" borderId="1" xfId="66" applyNumberFormat="1" applyFont="1" applyFill="1" applyBorder="1" applyAlignment="1" applyProtection="1">
      <alignment horizontal="center" vertical="center" wrapText="1"/>
    </xf>
    <xf numFmtId="0" fontId="0" fillId="0" borderId="42" xfId="0" applyBorder="1" applyAlignment="1" applyProtection="1">
      <alignment horizontal="center" vertical="center" wrapText="1"/>
      <protection locked="0"/>
    </xf>
    <xf numFmtId="9" fontId="5" fillId="35" borderId="42" xfId="66" applyFont="1" applyFill="1" applyBorder="1" applyAlignment="1" applyProtection="1">
      <alignment horizontal="center" vertical="center" wrapText="1"/>
    </xf>
    <xf numFmtId="1" fontId="1" fillId="0" borderId="42" xfId="0" applyNumberFormat="1" applyFont="1" applyBorder="1" applyAlignment="1">
      <alignment horizontal="center" vertical="center" wrapText="1"/>
    </xf>
    <xf numFmtId="0" fontId="0" fillId="35" borderId="42" xfId="0" applyFill="1" applyBorder="1" applyAlignment="1" applyProtection="1">
      <alignment horizontal="center" vertical="center" textRotation="90" wrapText="1"/>
      <protection locked="0"/>
    </xf>
    <xf numFmtId="9" fontId="7" fillId="35" borderId="42" xfId="0" applyNumberFormat="1" applyFont="1" applyFill="1" applyBorder="1" applyAlignment="1">
      <alignment horizontal="center" vertical="center" wrapText="1"/>
    </xf>
    <xf numFmtId="0" fontId="5" fillId="35" borderId="42" xfId="0" applyFont="1" applyFill="1" applyBorder="1" applyAlignment="1" applyProtection="1">
      <alignment horizontal="center" vertical="center" textRotation="90" wrapText="1"/>
      <protection locked="0"/>
    </xf>
    <xf numFmtId="0" fontId="0" fillId="0" borderId="42" xfId="0" applyBorder="1" applyAlignment="1" applyProtection="1">
      <alignment vertical="center" wrapText="1"/>
      <protection locked="0"/>
    </xf>
    <xf numFmtId="1" fontId="0" fillId="0" borderId="42" xfId="0" applyNumberFormat="1" applyBorder="1" applyAlignment="1" applyProtection="1">
      <alignment horizontal="center" vertical="center" wrapText="1"/>
      <protection locked="0"/>
    </xf>
    <xf numFmtId="1" fontId="1" fillId="35" borderId="42" xfId="0" applyNumberFormat="1" applyFont="1" applyFill="1" applyBorder="1" applyAlignment="1">
      <alignment horizontal="center" vertical="center" wrapText="1"/>
    </xf>
    <xf numFmtId="0" fontId="1" fillId="35" borderId="42" xfId="0" applyFont="1" applyFill="1" applyBorder="1" applyAlignment="1">
      <alignment horizontal="center" vertical="center" wrapText="1"/>
    </xf>
    <xf numFmtId="0" fontId="0" fillId="35" borderId="42" xfId="0" applyFill="1" applyBorder="1" applyAlignment="1">
      <alignment horizontal="center" vertical="center" textRotation="90" wrapText="1"/>
    </xf>
    <xf numFmtId="9" fontId="1" fillId="35" borderId="42" xfId="0" applyNumberFormat="1" applyFont="1" applyFill="1" applyBorder="1" applyAlignment="1">
      <alignment horizontal="center" vertical="center" wrapText="1"/>
    </xf>
    <xf numFmtId="0" fontId="44" fillId="0" borderId="42" xfId="0" applyFont="1" applyBorder="1" applyAlignment="1" applyProtection="1">
      <alignment vertical="center" wrapText="1"/>
      <protection locked="0"/>
    </xf>
    <xf numFmtId="9" fontId="1" fillId="35" borderId="42" xfId="0" applyNumberFormat="1" applyFont="1" applyFill="1" applyBorder="1" applyAlignment="1">
      <alignment horizontal="center" vertical="center"/>
    </xf>
    <xf numFmtId="0" fontId="0" fillId="0" borderId="27" xfId="0" applyBorder="1" applyAlignment="1" applyProtection="1">
      <alignment horizontal="justify" vertical="center" wrapText="1"/>
      <protection locked="0"/>
    </xf>
    <xf numFmtId="0" fontId="0" fillId="0" borderId="43" xfId="0" applyBorder="1" applyProtection="1">
      <protection locked="0"/>
    </xf>
    <xf numFmtId="0" fontId="0" fillId="0" borderId="43" xfId="0" applyBorder="1" applyAlignment="1" applyProtection="1">
      <alignment vertical="center"/>
      <protection locked="0"/>
    </xf>
    <xf numFmtId="0" fontId="48" fillId="0" borderId="43" xfId="0" applyFont="1" applyBorder="1" applyAlignment="1" applyProtection="1">
      <alignment horizontal="center" vertical="center" wrapText="1"/>
      <protection locked="0"/>
    </xf>
    <xf numFmtId="0" fontId="0" fillId="0" borderId="43" xfId="0" applyBorder="1" applyAlignment="1" applyProtection="1">
      <alignment vertical="center" wrapText="1"/>
      <protection locked="0"/>
    </xf>
    <xf numFmtId="0" fontId="0" fillId="0" borderId="43" xfId="0" applyBorder="1" applyAlignment="1" applyProtection="1">
      <alignment horizontal="center" vertical="center"/>
      <protection locked="0"/>
    </xf>
    <xf numFmtId="0" fontId="48" fillId="0" borderId="43" xfId="0" applyFont="1" applyBorder="1" applyAlignment="1" applyProtection="1">
      <alignment vertical="center" wrapText="1"/>
      <protection locked="0"/>
    </xf>
    <xf numFmtId="0" fontId="1" fillId="35" borderId="43" xfId="0" applyFont="1" applyFill="1" applyBorder="1" applyAlignment="1">
      <alignment horizontal="center" vertical="center" wrapText="1"/>
    </xf>
    <xf numFmtId="0" fontId="1" fillId="35" borderId="43" xfId="0" applyFont="1" applyFill="1" applyBorder="1" applyAlignment="1">
      <alignment horizontal="center" vertical="center"/>
    </xf>
    <xf numFmtId="9" fontId="1" fillId="35" borderId="43" xfId="66" applyFont="1" applyFill="1" applyBorder="1" applyAlignment="1" applyProtection="1">
      <alignment horizontal="center" vertical="center"/>
    </xf>
    <xf numFmtId="0" fontId="33" fillId="0" borderId="43" xfId="0" applyFont="1" applyBorder="1" applyAlignment="1" applyProtection="1">
      <alignment vertical="center" wrapText="1"/>
      <protection locked="0"/>
    </xf>
    <xf numFmtId="0" fontId="5" fillId="4" borderId="43" xfId="0" applyFont="1" applyFill="1" applyBorder="1" applyAlignment="1" applyProtection="1">
      <alignment vertical="center" wrapText="1"/>
      <protection locked="0"/>
    </xf>
    <xf numFmtId="0" fontId="0" fillId="0" borderId="27" xfId="0"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0" fontId="0" fillId="0" borderId="43" xfId="0" applyBorder="1" applyAlignment="1" applyProtection="1">
      <alignment horizontal="center"/>
      <protection locked="0"/>
    </xf>
    <xf numFmtId="0" fontId="1" fillId="35" borderId="43" xfId="0" applyFont="1" applyFill="1" applyBorder="1" applyAlignment="1">
      <alignment horizontal="center"/>
    </xf>
    <xf numFmtId="9" fontId="1" fillId="35" borderId="43" xfId="66" applyFont="1" applyFill="1" applyBorder="1" applyAlignment="1" applyProtection="1">
      <alignment horizontal="center"/>
    </xf>
    <xf numFmtId="0" fontId="4" fillId="6" borderId="47" xfId="0" applyFont="1" applyFill="1" applyBorder="1" applyAlignment="1">
      <alignment horizontal="center" vertical="center"/>
    </xf>
    <xf numFmtId="0" fontId="4" fillId="6" borderId="4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5" borderId="47" xfId="0" applyFont="1" applyFill="1" applyBorder="1" applyAlignment="1">
      <alignment horizontal="center" vertical="center" wrapText="1"/>
    </xf>
    <xf numFmtId="0" fontId="4" fillId="5" borderId="47"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55" xfId="0" applyFont="1" applyFill="1" applyBorder="1" applyAlignment="1">
      <alignment horizontal="center" vertical="center" wrapText="1"/>
    </xf>
    <xf numFmtId="0" fontId="4" fillId="2" borderId="47" xfId="0" applyFont="1" applyFill="1" applyBorder="1" applyAlignment="1">
      <alignment horizontal="center" vertical="center"/>
    </xf>
    <xf numFmtId="0" fontId="4" fillId="8" borderId="47" xfId="0" applyFont="1" applyFill="1" applyBorder="1" applyAlignment="1">
      <alignment horizontal="center" vertical="center" wrapText="1"/>
    </xf>
    <xf numFmtId="0" fontId="5" fillId="0" borderId="43" xfId="0" applyFont="1" applyBorder="1" applyAlignment="1" applyProtection="1">
      <alignment vertical="center" wrapText="1"/>
      <protection locked="0"/>
    </xf>
    <xf numFmtId="0" fontId="1" fillId="0" borderId="1" xfId="0" applyFont="1" applyBorder="1" applyAlignment="1">
      <alignment horizontal="center" vertical="center"/>
    </xf>
    <xf numFmtId="1" fontId="1" fillId="35" borderId="43" xfId="66" applyNumberFormat="1" applyFont="1" applyFill="1" applyBorder="1" applyAlignment="1">
      <alignment horizontal="center" vertical="center" wrapText="1"/>
    </xf>
    <xf numFmtId="1" fontId="0" fillId="0" borderId="43" xfId="0" applyNumberFormat="1" applyBorder="1" applyAlignment="1" applyProtection="1">
      <alignment vertical="center" wrapText="1"/>
      <protection locked="0"/>
    </xf>
    <xf numFmtId="0" fontId="0" fillId="0" borderId="43" xfId="0" applyBorder="1" applyAlignment="1" applyProtection="1">
      <alignment horizontal="left"/>
      <protection locked="0"/>
    </xf>
    <xf numFmtId="0" fontId="48" fillId="0" borderId="43" xfId="0" applyFont="1" applyBorder="1" applyAlignment="1" applyProtection="1">
      <alignment horizontal="left" vertical="center" wrapText="1"/>
      <protection locked="0"/>
    </xf>
    <xf numFmtId="1" fontId="0" fillId="0" borderId="43" xfId="0" applyNumberFormat="1" applyBorder="1" applyAlignment="1" applyProtection="1">
      <alignment horizontal="center" vertical="center" wrapText="1"/>
      <protection locked="0"/>
    </xf>
    <xf numFmtId="1" fontId="1" fillId="35" borderId="43" xfId="0" applyNumberFormat="1" applyFont="1" applyFill="1" applyBorder="1" applyAlignment="1">
      <alignment horizontal="center" vertical="center" wrapText="1"/>
    </xf>
    <xf numFmtId="0" fontId="0" fillId="0" borderId="43" xfId="0" applyBorder="1" applyAlignment="1" applyProtection="1">
      <alignment horizontal="left" vertical="center"/>
      <protection locked="0"/>
    </xf>
    <xf numFmtId="0" fontId="0" fillId="0" borderId="43" xfId="0" applyBorder="1" applyAlignment="1" applyProtection="1">
      <alignment horizontal="left" vertical="top" wrapText="1"/>
      <protection locked="0"/>
    </xf>
    <xf numFmtId="0" fontId="0" fillId="4" borderId="43" xfId="0" applyFill="1" applyBorder="1" applyAlignment="1" applyProtection="1">
      <alignment horizontal="left" vertical="center" wrapText="1"/>
      <protection locked="0"/>
    </xf>
    <xf numFmtId="0" fontId="5" fillId="0" borderId="43" xfId="0" applyFont="1" applyBorder="1" applyAlignment="1" applyProtection="1">
      <alignment horizontal="left" vertical="center" wrapText="1"/>
      <protection locked="0"/>
    </xf>
    <xf numFmtId="0" fontId="55" fillId="0" borderId="43" xfId="0" applyFont="1" applyBorder="1" applyAlignment="1">
      <alignment wrapText="1"/>
    </xf>
    <xf numFmtId="0" fontId="31" fillId="0" borderId="43" xfId="0" applyFont="1" applyBorder="1"/>
    <xf numFmtId="0" fontId="55" fillId="0" borderId="0" xfId="0" applyFont="1"/>
    <xf numFmtId="0" fontId="31" fillId="0" borderId="0" xfId="0" applyFont="1"/>
    <xf numFmtId="0" fontId="55" fillId="0" borderId="43" xfId="0" applyFont="1" applyBorder="1" applyAlignment="1">
      <alignment vertical="center"/>
    </xf>
    <xf numFmtId="0" fontId="62" fillId="0" borderId="43" xfId="0" applyFont="1" applyBorder="1" applyAlignment="1">
      <alignment horizontal="left" vertical="center" wrapText="1"/>
    </xf>
    <xf numFmtId="0" fontId="13" fillId="0" borderId="43" xfId="0" applyFont="1" applyBorder="1" applyAlignment="1">
      <alignment horizontal="left" vertical="center" wrapText="1"/>
    </xf>
    <xf numFmtId="0" fontId="55" fillId="0" borderId="43" xfId="0" applyFont="1" applyBorder="1" applyAlignment="1">
      <alignment horizontal="left" vertical="center" wrapText="1"/>
    </xf>
    <xf numFmtId="0" fontId="55" fillId="0" borderId="43" xfId="0" applyFont="1" applyBorder="1"/>
    <xf numFmtId="1" fontId="48" fillId="4" borderId="43" xfId="0" applyNumberFormat="1" applyFont="1" applyFill="1" applyBorder="1" applyProtection="1">
      <protection locked="0"/>
    </xf>
    <xf numFmtId="0" fontId="13" fillId="0" borderId="0" xfId="0" applyFont="1" applyAlignment="1">
      <alignment vertical="center" wrapText="1"/>
    </xf>
    <xf numFmtId="0" fontId="55" fillId="0" borderId="0" xfId="0" applyFont="1" applyAlignment="1">
      <alignment horizontal="center"/>
    </xf>
    <xf numFmtId="0" fontId="55" fillId="0" borderId="43" xfId="0" applyFont="1" applyBorder="1" applyAlignment="1">
      <alignment vertical="top" wrapText="1"/>
    </xf>
    <xf numFmtId="0" fontId="55" fillId="0" borderId="43" xfId="0" applyFont="1" applyBorder="1" applyAlignment="1">
      <alignment vertical="center" wrapText="1"/>
    </xf>
    <xf numFmtId="0" fontId="62" fillId="42" borderId="43" xfId="0" applyFont="1" applyFill="1" applyBorder="1" applyAlignment="1">
      <alignment horizontal="center" vertical="center" wrapText="1"/>
    </xf>
    <xf numFmtId="1" fontId="14" fillId="0" borderId="43" xfId="66" applyNumberFormat="1" applyFont="1" applyFill="1" applyBorder="1" applyAlignment="1" applyProtection="1">
      <alignment horizontal="right" vertical="center" wrapText="1"/>
      <protection locked="0"/>
    </xf>
    <xf numFmtId="0" fontId="13" fillId="0" borderId="43" xfId="0" applyFont="1" applyBorder="1" applyAlignment="1">
      <alignment vertical="center" wrapText="1"/>
    </xf>
    <xf numFmtId="0" fontId="13" fillId="0" borderId="43" xfId="0" applyFont="1" applyBorder="1" applyAlignment="1" applyProtection="1">
      <alignment horizontal="left" vertical="center" wrapText="1"/>
      <protection locked="0"/>
    </xf>
    <xf numFmtId="0" fontId="12" fillId="30" borderId="61" xfId="0" applyFont="1" applyFill="1" applyBorder="1" applyAlignment="1">
      <alignment wrapText="1"/>
    </xf>
    <xf numFmtId="0" fontId="12" fillId="30" borderId="62" xfId="0" applyFont="1" applyFill="1" applyBorder="1" applyAlignment="1">
      <alignment wrapText="1"/>
    </xf>
    <xf numFmtId="0" fontId="4" fillId="30" borderId="47" xfId="0" applyFont="1" applyFill="1" applyBorder="1" applyAlignment="1">
      <alignment horizontal="center" vertical="center" wrapText="1"/>
    </xf>
    <xf numFmtId="0" fontId="4" fillId="30" borderId="47" xfId="0" applyFont="1" applyFill="1" applyBorder="1" applyAlignment="1">
      <alignment horizontal="center" vertical="center" textRotation="90" wrapText="1"/>
    </xf>
    <xf numFmtId="0" fontId="0" fillId="35" borderId="43" xfId="0" applyFill="1" applyBorder="1" applyAlignment="1">
      <alignment horizontal="center" vertical="center" textRotation="90" wrapText="1"/>
    </xf>
    <xf numFmtId="9" fontId="5" fillId="35" borderId="43" xfId="66" applyFont="1" applyFill="1" applyBorder="1" applyAlignment="1" applyProtection="1">
      <alignment horizontal="center" vertical="center" wrapText="1"/>
    </xf>
    <xf numFmtId="9" fontId="7" fillId="35" borderId="43" xfId="0" applyNumberFormat="1" applyFont="1" applyFill="1" applyBorder="1" applyAlignment="1">
      <alignment horizontal="center" vertical="center" wrapText="1"/>
    </xf>
    <xf numFmtId="1" fontId="1" fillId="0" borderId="43" xfId="0" applyNumberFormat="1" applyFont="1" applyBorder="1" applyAlignment="1">
      <alignment horizontal="center" vertical="center" wrapText="1"/>
    </xf>
    <xf numFmtId="0" fontId="5" fillId="0" borderId="43" xfId="0" applyFont="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35" borderId="43" xfId="0" applyFill="1" applyBorder="1" applyAlignment="1" applyProtection="1">
      <alignment horizontal="center" vertical="center" textRotation="90" wrapText="1"/>
      <protection locked="0"/>
    </xf>
    <xf numFmtId="9" fontId="1" fillId="35" borderId="43" xfId="0" applyNumberFormat="1" applyFont="1" applyFill="1" applyBorder="1" applyAlignment="1">
      <alignment horizontal="center" vertical="center"/>
    </xf>
    <xf numFmtId="0" fontId="5" fillId="35" borderId="43" xfId="0" applyFont="1" applyFill="1" applyBorder="1" applyAlignment="1" applyProtection="1">
      <alignment horizontal="center" vertical="center" textRotation="90" wrapText="1"/>
      <protection locked="0"/>
    </xf>
    <xf numFmtId="0" fontId="7" fillId="35" borderId="43" xfId="0" applyFont="1" applyFill="1" applyBorder="1" applyAlignment="1">
      <alignment horizontal="center" vertical="center" wrapText="1"/>
    </xf>
    <xf numFmtId="0" fontId="0" fillId="35" borderId="47" xfId="0" applyFill="1" applyBorder="1" applyAlignment="1">
      <alignment horizontal="center" vertical="center" textRotation="90" wrapText="1"/>
    </xf>
    <xf numFmtId="0" fontId="7" fillId="35" borderId="42" xfId="0" applyFont="1" applyFill="1" applyBorder="1" applyAlignment="1">
      <alignment horizontal="center" vertical="center" wrapText="1"/>
    </xf>
    <xf numFmtId="0" fontId="5" fillId="35" borderId="43" xfId="0" applyFont="1" applyFill="1" applyBorder="1" applyAlignment="1">
      <alignment horizontal="center" vertical="center" textRotation="90" wrapText="1"/>
    </xf>
    <xf numFmtId="9" fontId="7" fillId="35" borderId="43" xfId="0" applyNumberFormat="1" applyFont="1" applyFill="1" applyBorder="1" applyAlignment="1">
      <alignment horizontal="center" vertical="center"/>
    </xf>
    <xf numFmtId="0" fontId="13" fillId="0" borderId="43" xfId="0" applyFont="1" applyBorder="1" applyAlignment="1" applyProtection="1">
      <alignment horizontal="center" vertical="center" wrapText="1"/>
      <protection locked="0"/>
    </xf>
    <xf numFmtId="0" fontId="31" fillId="0" borderId="43" xfId="0" applyFont="1" applyBorder="1" applyAlignment="1" applyProtection="1">
      <alignment horizontal="center" vertical="center" wrapText="1"/>
      <protection locked="0"/>
    </xf>
    <xf numFmtId="0" fontId="0" fillId="35" borderId="47" xfId="0" applyFill="1" applyBorder="1" applyAlignment="1" applyProtection="1">
      <alignment horizontal="center" vertical="center" textRotation="90" wrapText="1"/>
      <protection locked="0"/>
    </xf>
    <xf numFmtId="0" fontId="0" fillId="4" borderId="43" xfId="0" applyFill="1" applyBorder="1" applyAlignment="1" applyProtection="1">
      <alignment horizontal="center" vertical="center" wrapText="1"/>
      <protection locked="0"/>
    </xf>
    <xf numFmtId="0" fontId="48" fillId="4" borderId="43" xfId="0" applyFont="1" applyFill="1" applyBorder="1" applyProtection="1">
      <protection locked="0"/>
    </xf>
    <xf numFmtId="0" fontId="5" fillId="0" borderId="42"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lignment vertical="center" wrapText="1"/>
    </xf>
    <xf numFmtId="0" fontId="0" fillId="0" borderId="0" xfId="0" applyAlignment="1">
      <alignment horizontal="left" vertical="top"/>
    </xf>
    <xf numFmtId="0" fontId="0" fillId="0" borderId="0" xfId="0" applyAlignment="1">
      <alignment horizontal="center" vertical="center"/>
    </xf>
    <xf numFmtId="0" fontId="1" fillId="0" borderId="6" xfId="0" applyFont="1" applyBorder="1" applyAlignment="1">
      <alignment horizontal="center" vertical="center"/>
    </xf>
    <xf numFmtId="0" fontId="1" fillId="0" borderId="3" xfId="0" applyFont="1" applyBorder="1" applyAlignment="1">
      <alignment horizontal="center" vertical="center"/>
    </xf>
    <xf numFmtId="0" fontId="1" fillId="0" borderId="54" xfId="0" applyFont="1" applyBorder="1" applyAlignment="1">
      <alignment horizontal="left" vertical="top" wrapText="1"/>
    </xf>
    <xf numFmtId="0" fontId="1" fillId="0" borderId="43" xfId="0" applyFont="1" applyBorder="1" applyAlignment="1">
      <alignment horizontal="left" vertical="top" wrapText="1"/>
    </xf>
    <xf numFmtId="0" fontId="0" fillId="0" borderId="43" xfId="0" applyBorder="1" applyAlignment="1">
      <alignment horizontal="left" vertical="top" wrapText="1"/>
    </xf>
    <xf numFmtId="0" fontId="0" fillId="0" borderId="61" xfId="0" applyBorder="1" applyAlignment="1">
      <alignment horizontal="left" vertical="top" wrapText="1"/>
    </xf>
    <xf numFmtId="0" fontId="1" fillId="4" borderId="43" xfId="0" applyFont="1" applyFill="1" applyBorder="1" applyAlignment="1">
      <alignment horizontal="left" vertical="top" wrapText="1"/>
    </xf>
    <xf numFmtId="0" fontId="0" fillId="4" borderId="43" xfId="0" applyFill="1" applyBorder="1" applyAlignment="1">
      <alignment horizontal="left" vertical="top" wrapText="1"/>
    </xf>
    <xf numFmtId="0" fontId="1" fillId="0" borderId="53" xfId="0" applyFont="1" applyBorder="1" applyAlignment="1">
      <alignment horizontal="left" vertical="top" wrapText="1"/>
    </xf>
    <xf numFmtId="0" fontId="1" fillId="0" borderId="47" xfId="0" applyFont="1" applyBorder="1" applyAlignment="1">
      <alignment horizontal="left" vertical="top" wrapText="1"/>
    </xf>
    <xf numFmtId="0" fontId="0" fillId="0" borderId="47" xfId="0" applyBorder="1" applyAlignment="1">
      <alignment horizontal="left" vertical="top" wrapText="1"/>
    </xf>
    <xf numFmtId="0" fontId="0" fillId="0" borderId="55" xfId="0" applyBorder="1" applyAlignment="1">
      <alignment horizontal="left" vertical="top" wrapText="1"/>
    </xf>
    <xf numFmtId="0" fontId="4" fillId="40" borderId="43" xfId="0" applyFont="1" applyFill="1" applyBorder="1" applyAlignment="1">
      <alignment horizontal="center" vertical="center"/>
    </xf>
    <xf numFmtId="0" fontId="13" fillId="0" borderId="43" xfId="0" applyFont="1" applyBorder="1" applyAlignment="1" applyProtection="1">
      <alignment horizontal="left" vertical="top" wrapText="1"/>
      <protection locked="0"/>
    </xf>
    <xf numFmtId="0" fontId="5" fillId="0" borderId="43" xfId="0" applyFont="1" applyBorder="1" applyAlignment="1" applyProtection="1">
      <alignment horizontal="left" vertical="top" wrapText="1"/>
      <protection locked="0"/>
    </xf>
    <xf numFmtId="0" fontId="13" fillId="4" borderId="43" xfId="0" applyFont="1" applyFill="1" applyBorder="1" applyAlignment="1" applyProtection="1">
      <alignment horizontal="left" vertical="center" wrapText="1"/>
      <protection locked="0"/>
    </xf>
    <xf numFmtId="1" fontId="1" fillId="0" borderId="47" xfId="0" applyNumberFormat="1" applyFont="1" applyBorder="1" applyAlignment="1">
      <alignment horizontal="center" vertical="center" wrapText="1"/>
    </xf>
    <xf numFmtId="0" fontId="5" fillId="0" borderId="47" xfId="0" applyFont="1" applyBorder="1" applyAlignment="1" applyProtection="1">
      <alignment horizontal="center" vertical="center" wrapText="1"/>
      <protection locked="0"/>
    </xf>
    <xf numFmtId="9" fontId="5" fillId="35" borderId="47" xfId="66" applyFont="1" applyFill="1" applyBorder="1" applyAlignment="1" applyProtection="1">
      <alignment horizontal="center" vertical="center" wrapText="1"/>
    </xf>
    <xf numFmtId="9" fontId="7" fillId="35" borderId="47" xfId="0" applyNumberFormat="1" applyFont="1" applyFill="1" applyBorder="1" applyAlignment="1">
      <alignment horizontal="center" vertical="center" wrapText="1"/>
    </xf>
    <xf numFmtId="9" fontId="1" fillId="35" borderId="47" xfId="0" applyNumberFormat="1" applyFont="1" applyFill="1" applyBorder="1" applyAlignment="1">
      <alignment horizontal="center" vertical="center"/>
    </xf>
    <xf numFmtId="0" fontId="5" fillId="35" borderId="47" xfId="0" applyFont="1" applyFill="1" applyBorder="1" applyAlignment="1" applyProtection="1">
      <alignment horizontal="center" vertical="center" textRotation="90" wrapText="1"/>
      <protection locked="0"/>
    </xf>
    <xf numFmtId="0" fontId="13" fillId="0" borderId="27" xfId="0" applyFont="1" applyBorder="1" applyAlignment="1" applyProtection="1">
      <alignment horizontal="center" vertical="center" wrapText="1"/>
      <protection locked="0"/>
    </xf>
    <xf numFmtId="0" fontId="5" fillId="0" borderId="43" xfId="0" applyFont="1" applyBorder="1" applyAlignment="1" applyProtection="1">
      <alignment horizontal="justify" vertical="center"/>
      <protection locked="0"/>
    </xf>
    <xf numFmtId="1" fontId="56" fillId="0" borderId="27" xfId="0" applyNumberFormat="1" applyFont="1" applyBorder="1" applyAlignment="1">
      <alignment horizontal="center" vertical="center" wrapText="1"/>
    </xf>
    <xf numFmtId="0" fontId="48" fillId="35" borderId="27" xfId="0" applyFont="1" applyFill="1" applyBorder="1" applyAlignment="1">
      <alignment horizontal="center" vertical="center" textRotation="90" wrapText="1"/>
    </xf>
    <xf numFmtId="0" fontId="48" fillId="35" borderId="27" xfId="0" applyFont="1" applyFill="1" applyBorder="1" applyAlignment="1" applyProtection="1">
      <alignment horizontal="center" vertical="center" textRotation="90" wrapText="1"/>
      <protection locked="0"/>
    </xf>
    <xf numFmtId="9" fontId="48" fillId="35" borderId="27" xfId="66" applyFont="1" applyFill="1" applyBorder="1" applyAlignment="1" applyProtection="1">
      <alignment horizontal="center" vertical="center" wrapText="1"/>
    </xf>
    <xf numFmtId="9" fontId="56" fillId="35" borderId="27" xfId="0" applyNumberFormat="1" applyFont="1" applyFill="1" applyBorder="1" applyAlignment="1">
      <alignment horizontal="center" vertical="center" wrapText="1"/>
    </xf>
    <xf numFmtId="9" fontId="56" fillId="35" borderId="27" xfId="0" applyNumberFormat="1" applyFont="1" applyFill="1" applyBorder="1" applyAlignment="1">
      <alignment horizontal="center" vertical="center"/>
    </xf>
    <xf numFmtId="1" fontId="56" fillId="0" borderId="43" xfId="0" applyNumberFormat="1" applyFont="1" applyBorder="1" applyAlignment="1">
      <alignment horizontal="center" vertical="center" wrapText="1"/>
    </xf>
    <xf numFmtId="0" fontId="48" fillId="35" borderId="43" xfId="0" applyFont="1" applyFill="1" applyBorder="1" applyAlignment="1">
      <alignment horizontal="center" vertical="center" textRotation="90" wrapText="1"/>
    </xf>
    <xf numFmtId="0" fontId="48" fillId="35" borderId="43" xfId="0" applyFont="1" applyFill="1" applyBorder="1" applyAlignment="1" applyProtection="1">
      <alignment horizontal="center" vertical="center" textRotation="90" wrapText="1"/>
      <protection locked="0"/>
    </xf>
    <xf numFmtId="9" fontId="48" fillId="35" borderId="43" xfId="66" applyFont="1" applyFill="1" applyBorder="1" applyAlignment="1" applyProtection="1">
      <alignment horizontal="center" vertical="center" wrapText="1"/>
    </xf>
    <xf numFmtId="9" fontId="56" fillId="35" borderId="43" xfId="0" applyNumberFormat="1" applyFont="1" applyFill="1" applyBorder="1" applyAlignment="1">
      <alignment horizontal="center" vertical="center" wrapText="1"/>
    </xf>
    <xf numFmtId="9" fontId="56" fillId="35" borderId="43" xfId="0" applyNumberFormat="1" applyFont="1" applyFill="1" applyBorder="1" applyAlignment="1">
      <alignment horizontal="center" vertical="center"/>
    </xf>
    <xf numFmtId="0" fontId="0" fillId="0" borderId="27" xfId="0" applyBorder="1" applyAlignment="1" applyProtection="1">
      <alignment vertical="top" wrapText="1"/>
      <protection locked="0"/>
    </xf>
    <xf numFmtId="0" fontId="13" fillId="0" borderId="43" xfId="0" applyFont="1" applyBorder="1" applyAlignment="1" applyProtection="1">
      <alignment horizontal="justify" vertical="center"/>
      <protection locked="0"/>
    </xf>
    <xf numFmtId="0" fontId="13" fillId="4" borderId="43" xfId="0" applyFont="1" applyFill="1" applyBorder="1" applyAlignment="1" applyProtection="1">
      <alignment horizontal="center" vertical="center" wrapText="1"/>
      <protection locked="0"/>
    </xf>
    <xf numFmtId="0" fontId="5" fillId="4" borderId="43" xfId="0" applyFont="1" applyFill="1" applyBorder="1" applyAlignment="1" applyProtection="1">
      <alignment horizontal="center" vertical="center" wrapText="1"/>
      <protection locked="0"/>
    </xf>
    <xf numFmtId="0" fontId="5" fillId="4" borderId="43" xfId="0" applyFont="1" applyFill="1" applyBorder="1" applyAlignment="1" applyProtection="1">
      <alignment horizontal="justify" vertical="center"/>
      <protection locked="0"/>
    </xf>
    <xf numFmtId="0" fontId="13" fillId="4" borderId="43" xfId="0" applyFont="1" applyFill="1" applyBorder="1" applyAlignment="1" applyProtection="1">
      <alignment horizontal="justify" vertical="center"/>
      <protection locked="0"/>
    </xf>
    <xf numFmtId="1" fontId="7" fillId="0" borderId="43" xfId="0" applyNumberFormat="1" applyFont="1" applyBorder="1" applyAlignment="1">
      <alignment horizontal="center" vertical="center" wrapText="1"/>
    </xf>
    <xf numFmtId="0" fontId="5" fillId="4" borderId="43" xfId="0" applyFont="1" applyFill="1" applyBorder="1" applyAlignment="1" applyProtection="1">
      <alignment horizontal="justify" vertical="center" wrapText="1"/>
      <protection locked="0"/>
    </xf>
    <xf numFmtId="0" fontId="58" fillId="0" borderId="43" xfId="0" applyFont="1" applyBorder="1" applyAlignment="1" applyProtection="1">
      <alignment horizontal="center" vertical="center" wrapText="1"/>
      <protection locked="0"/>
    </xf>
    <xf numFmtId="0" fontId="32" fillId="0" borderId="27" xfId="0" applyFont="1" applyBorder="1" applyAlignment="1" applyProtection="1">
      <alignment horizontal="left" vertical="center" wrapText="1"/>
      <protection locked="0"/>
    </xf>
    <xf numFmtId="0" fontId="32" fillId="35" borderId="27" xfId="0" applyFont="1" applyFill="1" applyBorder="1" applyAlignment="1" applyProtection="1">
      <alignment horizontal="center" vertical="center" textRotation="90" wrapText="1"/>
      <protection locked="0"/>
    </xf>
    <xf numFmtId="0" fontId="37" fillId="35" borderId="27" xfId="0" applyFont="1" applyFill="1" applyBorder="1" applyAlignment="1" applyProtection="1">
      <alignment horizontal="center" vertical="center" textRotation="90" wrapText="1"/>
      <protection locked="0"/>
    </xf>
    <xf numFmtId="0" fontId="37" fillId="0" borderId="43" xfId="0" applyFont="1" applyBorder="1" applyAlignment="1" applyProtection="1">
      <alignment horizontal="left" vertical="center" wrapText="1"/>
      <protection locked="0"/>
    </xf>
    <xf numFmtId="0" fontId="32" fillId="0" borderId="43" xfId="0" applyFont="1" applyBorder="1" applyAlignment="1" applyProtection="1">
      <alignment horizontal="left" vertical="center" wrapText="1"/>
      <protection locked="0"/>
    </xf>
    <xf numFmtId="0" fontId="32" fillId="35" borderId="43" xfId="0" applyFont="1" applyFill="1" applyBorder="1" applyAlignment="1" applyProtection="1">
      <alignment horizontal="center" vertical="center" textRotation="90" wrapText="1"/>
      <protection locked="0"/>
    </xf>
    <xf numFmtId="0" fontId="37" fillId="35" borderId="43" xfId="0" applyFont="1" applyFill="1" applyBorder="1" applyAlignment="1" applyProtection="1">
      <alignment horizontal="center" vertical="center" textRotation="90" wrapText="1"/>
      <protection locked="0"/>
    </xf>
    <xf numFmtId="0" fontId="37" fillId="0" borderId="43" xfId="0" applyFont="1" applyBorder="1" applyAlignment="1" applyProtection="1">
      <alignment horizontal="center" vertical="center" wrapText="1"/>
      <protection locked="0"/>
    </xf>
    <xf numFmtId="0" fontId="37" fillId="4" borderId="43" xfId="0" applyFont="1" applyFill="1" applyBorder="1" applyAlignment="1" applyProtection="1">
      <alignment horizontal="center" vertical="center" wrapText="1"/>
      <protection locked="0"/>
    </xf>
    <xf numFmtId="0" fontId="32" fillId="0" borderId="43" xfId="0" applyFont="1" applyBorder="1" applyAlignment="1" applyProtection="1">
      <alignment horizontal="center" vertical="center" wrapText="1"/>
      <protection locked="0"/>
    </xf>
    <xf numFmtId="0" fontId="37" fillId="0" borderId="43" xfId="0" applyFont="1" applyBorder="1" applyAlignment="1" applyProtection="1">
      <alignment horizontal="justify" vertical="center"/>
      <protection locked="0"/>
    </xf>
    <xf numFmtId="0" fontId="32" fillId="4" borderId="43" xfId="0" applyFont="1" applyFill="1" applyBorder="1" applyAlignment="1" applyProtection="1">
      <alignment horizontal="center" vertical="center" wrapText="1"/>
      <protection locked="0"/>
    </xf>
    <xf numFmtId="0" fontId="32" fillId="0" borderId="43" xfId="0" applyFont="1" applyBorder="1" applyAlignment="1" applyProtection="1">
      <alignment horizontal="center" vertical="center"/>
      <protection locked="0"/>
    </xf>
    <xf numFmtId="0" fontId="37" fillId="0" borderId="43" xfId="0" applyFont="1" applyBorder="1" applyAlignment="1" applyProtection="1">
      <alignment horizontal="left" vertical="top" wrapText="1"/>
      <protection locked="0"/>
    </xf>
    <xf numFmtId="0" fontId="37" fillId="4" borderId="43" xfId="0" applyFont="1" applyFill="1" applyBorder="1" applyAlignment="1" applyProtection="1">
      <alignment horizontal="left" vertical="center" wrapText="1"/>
      <protection locked="0"/>
    </xf>
    <xf numFmtId="0" fontId="5" fillId="0" borderId="43" xfId="0" applyFont="1" applyBorder="1" applyAlignment="1" applyProtection="1">
      <alignment horizontal="justify" vertical="center" wrapText="1"/>
      <protection locked="0"/>
    </xf>
    <xf numFmtId="0" fontId="13" fillId="0" borderId="43" xfId="0" applyFont="1" applyBorder="1" applyAlignment="1" applyProtection="1">
      <alignment horizontal="justify" vertical="center" wrapText="1"/>
      <protection locked="0"/>
    </xf>
    <xf numFmtId="0" fontId="13" fillId="0" borderId="27" xfId="0" applyFont="1" applyBorder="1" applyAlignment="1" applyProtection="1">
      <alignment horizontal="justify" vertical="center"/>
      <protection locked="0"/>
    </xf>
    <xf numFmtId="9" fontId="5" fillId="35" borderId="43" xfId="66" applyFont="1" applyFill="1" applyBorder="1" applyAlignment="1">
      <alignment horizontal="center" vertical="center" wrapText="1"/>
    </xf>
    <xf numFmtId="0" fontId="31" fillId="0" borderId="27" xfId="0" applyFont="1" applyBorder="1" applyAlignment="1" applyProtection="1">
      <alignment horizontal="left" vertical="top" wrapText="1"/>
      <protection locked="0"/>
    </xf>
    <xf numFmtId="0" fontId="55" fillId="0" borderId="43" xfId="0" applyFont="1" applyBorder="1" applyAlignment="1" applyProtection="1">
      <alignment horizontal="left" vertical="top" wrapText="1"/>
      <protection locked="0"/>
    </xf>
    <xf numFmtId="0" fontId="31" fillId="0" borderId="43" xfId="0" applyFont="1" applyBorder="1" applyAlignment="1" applyProtection="1">
      <alignment horizontal="left" vertical="top" wrapText="1"/>
      <protection locked="0"/>
    </xf>
    <xf numFmtId="0" fontId="48" fillId="0" borderId="43" xfId="0" applyFont="1" applyBorder="1" applyAlignment="1" applyProtection="1">
      <alignment horizontal="left" vertical="top" wrapText="1"/>
      <protection locked="0"/>
    </xf>
    <xf numFmtId="0" fontId="31" fillId="0" borderId="43" xfId="0" applyFont="1" applyBorder="1" applyAlignment="1" applyProtection="1">
      <alignment horizontal="left" vertical="center" wrapText="1"/>
      <protection locked="0"/>
    </xf>
    <xf numFmtId="0" fontId="68" fillId="0" borderId="43" xfId="0" applyFont="1" applyBorder="1" applyAlignment="1" applyProtection="1">
      <alignment horizontal="left" vertical="top" wrapText="1"/>
      <protection locked="0"/>
    </xf>
    <xf numFmtId="0" fontId="31" fillId="4" borderId="43" xfId="0" applyFont="1" applyFill="1" applyBorder="1" applyAlignment="1" applyProtection="1">
      <alignment horizontal="left" vertical="center" wrapText="1"/>
      <protection locked="0"/>
    </xf>
    <xf numFmtId="0" fontId="31" fillId="0" borderId="27" xfId="0" applyFont="1" applyBorder="1" applyAlignment="1" applyProtection="1">
      <alignment horizontal="left" vertical="center" wrapText="1"/>
      <protection locked="0"/>
    </xf>
    <xf numFmtId="0" fontId="69" fillId="0" borderId="43" xfId="0" applyFont="1" applyBorder="1" applyAlignment="1" applyProtection="1">
      <alignment horizontal="left" vertical="center" wrapText="1"/>
      <protection locked="0"/>
    </xf>
    <xf numFmtId="0" fontId="68" fillId="0" borderId="43" xfId="0" applyFont="1" applyBorder="1" applyAlignment="1" applyProtection="1">
      <alignment horizontal="left" vertical="center" wrapText="1"/>
      <protection locked="0"/>
    </xf>
    <xf numFmtId="0" fontId="55" fillId="0" borderId="43" xfId="0" applyFont="1" applyBorder="1" applyAlignment="1" applyProtection="1">
      <alignment horizontal="left" vertical="center" wrapText="1"/>
      <protection locked="0"/>
    </xf>
    <xf numFmtId="0" fontId="31" fillId="0" borderId="43" xfId="0" applyFont="1" applyBorder="1" applyAlignment="1" applyProtection="1">
      <alignment vertical="top" wrapText="1"/>
      <protection locked="0"/>
    </xf>
    <xf numFmtId="0" fontId="48" fillId="0" borderId="43" xfId="0" applyFont="1" applyBorder="1" applyAlignment="1" applyProtection="1">
      <alignment vertical="top" wrapText="1"/>
      <protection locked="0"/>
    </xf>
    <xf numFmtId="0" fontId="62" fillId="0" borderId="43" xfId="0" applyFont="1" applyBorder="1" applyAlignment="1" applyProtection="1">
      <alignment horizontal="center" vertical="center" wrapText="1"/>
      <protection locked="0"/>
    </xf>
    <xf numFmtId="0" fontId="48" fillId="0" borderId="43" xfId="0" applyFont="1" applyBorder="1" applyAlignment="1" applyProtection="1">
      <alignment horizontal="justify" vertical="center" wrapText="1"/>
      <protection locked="0"/>
    </xf>
    <xf numFmtId="0" fontId="48" fillId="4" borderId="43" xfId="0" applyFont="1" applyFill="1" applyBorder="1" applyAlignment="1" applyProtection="1">
      <alignment horizontal="justify" vertical="center" wrapText="1"/>
      <protection locked="0"/>
    </xf>
    <xf numFmtId="0" fontId="5" fillId="43" borderId="43" xfId="0" applyFont="1" applyFill="1" applyBorder="1" applyAlignment="1" applyProtection="1">
      <alignment horizontal="center" vertical="center" wrapText="1"/>
      <protection locked="0"/>
    </xf>
    <xf numFmtId="0" fontId="0" fillId="43" borderId="43" xfId="0" applyFill="1" applyBorder="1" applyAlignment="1" applyProtection="1">
      <alignment horizontal="center" vertical="center" wrapText="1"/>
      <protection locked="0"/>
    </xf>
    <xf numFmtId="0" fontId="48" fillId="4" borderId="43" xfId="0" applyFont="1" applyFill="1" applyBorder="1" applyAlignment="1" applyProtection="1">
      <alignment horizontal="justify" vertical="center"/>
      <protection locked="0"/>
    </xf>
    <xf numFmtId="0" fontId="31" fillId="4" borderId="43" xfId="0" applyFont="1" applyFill="1" applyBorder="1" applyAlignment="1" applyProtection="1">
      <alignment horizontal="center" vertical="center" wrapText="1"/>
      <protection locked="0"/>
    </xf>
    <xf numFmtId="0" fontId="58" fillId="0" borderId="27"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48" fillId="35" borderId="42" xfId="0" applyFont="1" applyFill="1" applyBorder="1" applyAlignment="1" applyProtection="1">
      <alignment horizontal="center" vertical="center" textRotation="90" wrapText="1"/>
      <protection locked="0"/>
    </xf>
    <xf numFmtId="0" fontId="0" fillId="0" borderId="1" xfId="0" applyBorder="1" applyAlignment="1" applyProtection="1">
      <alignment horizontal="center" vertical="center"/>
      <protection locked="0"/>
    </xf>
    <xf numFmtId="0" fontId="1" fillId="35" borderId="1" xfId="0" applyFont="1" applyFill="1" applyBorder="1" applyAlignment="1">
      <alignment horizontal="center" vertical="center" wrapText="1"/>
    </xf>
    <xf numFmtId="1" fontId="0" fillId="0" borderId="1" xfId="0" applyNumberFormat="1" applyBorder="1" applyAlignment="1" applyProtection="1">
      <alignment horizontal="center" vertical="center" wrapText="1"/>
      <protection locked="0"/>
    </xf>
    <xf numFmtId="0" fontId="0" fillId="4" borderId="43" xfId="0" applyFill="1" applyBorder="1" applyAlignment="1" applyProtection="1">
      <alignment vertical="center" wrapText="1"/>
      <protection locked="0"/>
    </xf>
    <xf numFmtId="0" fontId="0" fillId="4" borderId="43" xfId="0" applyFill="1" applyBorder="1" applyAlignment="1" applyProtection="1">
      <alignment vertical="center"/>
      <protection locked="0"/>
    </xf>
    <xf numFmtId="0" fontId="0" fillId="0" borderId="1" xfId="0" applyBorder="1" applyAlignment="1" applyProtection="1">
      <alignment horizontal="left" vertical="center" wrapText="1"/>
      <protection locked="0"/>
    </xf>
    <xf numFmtId="0" fontId="1" fillId="35" borderId="1" xfId="0" applyFont="1" applyFill="1" applyBorder="1" applyAlignment="1">
      <alignment horizontal="center" vertical="center"/>
    </xf>
    <xf numFmtId="9" fontId="1" fillId="35" borderId="1" xfId="66" applyFont="1" applyFill="1" applyBorder="1" applyAlignment="1" applyProtection="1">
      <alignment horizontal="center" vertical="center"/>
    </xf>
    <xf numFmtId="0" fontId="1" fillId="35" borderId="47" xfId="0" applyFont="1" applyFill="1" applyBorder="1" applyAlignment="1">
      <alignment horizontal="center" vertical="center" wrapText="1"/>
    </xf>
    <xf numFmtId="1" fontId="5" fillId="0" borderId="43" xfId="0" applyNumberFormat="1" applyFont="1" applyBorder="1" applyAlignment="1" applyProtection="1">
      <alignment horizontal="center" vertical="center" wrapText="1"/>
      <protection locked="0"/>
    </xf>
    <xf numFmtId="0" fontId="33" fillId="0" borderId="43"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35" fillId="0" borderId="43" xfId="0" applyFont="1" applyBorder="1" applyAlignment="1" applyProtection="1">
      <alignment horizontal="center" vertical="center" wrapText="1"/>
      <protection locked="0"/>
    </xf>
    <xf numFmtId="0" fontId="1" fillId="0" borderId="47" xfId="0" applyFont="1" applyBorder="1" applyAlignment="1" applyProtection="1">
      <alignment horizontal="center" wrapText="1"/>
      <protection locked="0"/>
    </xf>
    <xf numFmtId="0" fontId="4" fillId="30" borderId="61" xfId="0" applyFont="1" applyFill="1" applyBorder="1" applyAlignment="1" applyProtection="1">
      <alignment horizontal="center" vertical="center" wrapText="1"/>
      <protection locked="0"/>
    </xf>
    <xf numFmtId="0" fontId="1" fillId="0" borderId="43" xfId="0" applyFont="1" applyBorder="1" applyAlignment="1" applyProtection="1">
      <alignment horizontal="center" vertical="center" wrapText="1"/>
      <protection locked="0"/>
    </xf>
    <xf numFmtId="0" fontId="4" fillId="7" borderId="43" xfId="0" applyFont="1" applyFill="1" applyBorder="1" applyAlignment="1">
      <alignment horizontal="center" vertical="center" wrapText="1"/>
    </xf>
    <xf numFmtId="0" fontId="1" fillId="35" borderId="43" xfId="0" applyFont="1" applyFill="1" applyBorder="1" applyAlignment="1" applyProtection="1">
      <alignment horizontal="center" vertical="center" wrapText="1"/>
      <protection locked="0"/>
    </xf>
    <xf numFmtId="0" fontId="4" fillId="7" borderId="47"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4" fillId="8" borderId="62" xfId="0" applyFont="1" applyFill="1" applyBorder="1" applyAlignment="1">
      <alignment vertical="center" wrapText="1"/>
    </xf>
    <xf numFmtId="0" fontId="4" fillId="8" borderId="54" xfId="0" applyFont="1" applyFill="1" applyBorder="1" applyAlignment="1">
      <alignment vertical="center" wrapText="1"/>
    </xf>
    <xf numFmtId="0" fontId="4" fillId="36" borderId="61" xfId="0" applyFont="1" applyFill="1" applyBorder="1" applyAlignment="1">
      <alignment horizontal="center" vertical="center" wrapText="1"/>
    </xf>
    <xf numFmtId="0" fontId="4" fillId="34" borderId="47" xfId="0" applyFont="1" applyFill="1" applyBorder="1" applyAlignment="1">
      <alignment horizontal="center" vertical="center" wrapText="1"/>
    </xf>
    <xf numFmtId="0" fontId="4" fillId="5" borderId="47" xfId="0" applyFont="1" applyFill="1" applyBorder="1" applyAlignment="1">
      <alignment horizontal="center" vertical="center" textRotation="90" wrapText="1"/>
    </xf>
    <xf numFmtId="0" fontId="4" fillId="5" borderId="55" xfId="0" applyFont="1" applyFill="1" applyBorder="1" applyAlignment="1">
      <alignment horizontal="center" vertical="center" textRotation="90" wrapText="1"/>
    </xf>
    <xf numFmtId="0" fontId="4" fillId="6" borderId="53" xfId="0" applyFont="1" applyFill="1" applyBorder="1" applyAlignment="1">
      <alignment horizontal="center" vertical="center" wrapText="1"/>
    </xf>
    <xf numFmtId="0" fontId="4" fillId="34" borderId="55" xfId="0" applyFont="1" applyFill="1" applyBorder="1" applyAlignment="1">
      <alignment horizontal="center" vertical="center" wrapText="1"/>
    </xf>
    <xf numFmtId="0" fontId="4" fillId="34" borderId="53" xfId="0" applyFont="1" applyFill="1" applyBorder="1" applyAlignment="1">
      <alignment horizontal="center" vertical="center" wrapText="1"/>
    </xf>
    <xf numFmtId="0" fontId="4" fillId="36" borderId="47" xfId="0" applyFont="1" applyFill="1" applyBorder="1" applyAlignment="1">
      <alignment horizontal="center" vertical="center" wrapText="1"/>
    </xf>
    <xf numFmtId="9" fontId="1" fillId="35" borderId="43" xfId="66" applyFont="1" applyFill="1" applyBorder="1" applyAlignment="1">
      <alignment horizontal="center" vertical="center" wrapText="1"/>
    </xf>
    <xf numFmtId="0" fontId="5" fillId="0" borderId="42" xfId="0" applyFont="1" applyBorder="1" applyAlignment="1" applyProtection="1">
      <alignment vertical="center" wrapText="1"/>
      <protection locked="0"/>
    </xf>
    <xf numFmtId="1" fontId="5" fillId="0" borderId="42" xfId="0" applyNumberFormat="1" applyFont="1" applyBorder="1" applyAlignment="1" applyProtection="1">
      <alignment horizontal="center" vertical="center" wrapText="1"/>
      <protection locked="0"/>
    </xf>
    <xf numFmtId="9" fontId="1" fillId="35" borderId="43" xfId="0" applyNumberFormat="1" applyFont="1" applyFill="1" applyBorder="1" applyAlignment="1">
      <alignment horizontal="center" vertical="center" wrapText="1"/>
    </xf>
    <xf numFmtId="0" fontId="44" fillId="0" borderId="43" xfId="0" applyFont="1" applyBorder="1" applyAlignment="1" applyProtection="1">
      <alignment vertical="center" wrapText="1"/>
      <protection locked="0"/>
    </xf>
    <xf numFmtId="0" fontId="44" fillId="0" borderId="43" xfId="0" applyFont="1" applyBorder="1" applyAlignment="1" applyProtection="1">
      <alignment horizontal="center" vertical="center" wrapText="1"/>
      <protection locked="0"/>
    </xf>
    <xf numFmtId="0" fontId="6" fillId="0" borderId="43" xfId="0" applyFont="1" applyBorder="1" applyAlignment="1" applyProtection="1">
      <alignment vertical="center" wrapText="1"/>
      <protection locked="0"/>
    </xf>
    <xf numFmtId="0" fontId="6" fillId="0" borderId="54" xfId="0" applyFont="1" applyBorder="1" applyAlignment="1" applyProtection="1">
      <alignment vertical="center" wrapText="1"/>
      <protection locked="0"/>
    </xf>
    <xf numFmtId="1" fontId="48" fillId="0" borderId="43" xfId="0" applyNumberFormat="1" applyFont="1" applyBorder="1" applyAlignment="1" applyProtection="1">
      <alignment horizontal="center" vertical="center" wrapText="1"/>
      <protection locked="0"/>
    </xf>
    <xf numFmtId="1" fontId="1" fillId="0" borderId="72" xfId="0" applyNumberFormat="1" applyFont="1" applyBorder="1" applyAlignment="1">
      <alignment horizontal="center" vertical="center" wrapText="1"/>
    </xf>
    <xf numFmtId="0" fontId="0" fillId="35" borderId="72" xfId="0" applyFill="1" applyBorder="1" applyAlignment="1">
      <alignment horizontal="center" vertical="center" textRotation="90" wrapText="1"/>
    </xf>
    <xf numFmtId="0" fontId="0" fillId="35" borderId="72" xfId="0" applyFill="1" applyBorder="1" applyAlignment="1" applyProtection="1">
      <alignment horizontal="center" vertical="center" textRotation="90" wrapText="1"/>
      <protection locked="0"/>
    </xf>
    <xf numFmtId="9" fontId="5" fillId="35" borderId="72" xfId="66" applyFont="1" applyFill="1" applyBorder="1" applyAlignment="1" applyProtection="1">
      <alignment horizontal="center" vertical="center" wrapText="1"/>
    </xf>
    <xf numFmtId="9" fontId="7" fillId="35" borderId="72" xfId="0" applyNumberFormat="1" applyFont="1" applyFill="1" applyBorder="1" applyAlignment="1">
      <alignment horizontal="center" vertical="center" wrapText="1"/>
    </xf>
    <xf numFmtId="9" fontId="1" fillId="35" borderId="72" xfId="0" applyNumberFormat="1" applyFont="1" applyFill="1" applyBorder="1" applyAlignment="1">
      <alignment horizontal="center" vertical="center"/>
    </xf>
    <xf numFmtId="0" fontId="5" fillId="35" borderId="72" xfId="0" applyFont="1" applyFill="1" applyBorder="1" applyAlignment="1" applyProtection="1">
      <alignment horizontal="center" vertical="center" textRotation="90" wrapText="1"/>
      <protection locked="0"/>
    </xf>
    <xf numFmtId="0" fontId="5" fillId="0" borderId="47" xfId="0" applyFont="1" applyBorder="1" applyAlignment="1" applyProtection="1">
      <alignment vertical="center" wrapText="1"/>
      <protection locked="0"/>
    </xf>
    <xf numFmtId="0" fontId="0" fillId="0" borderId="47" xfId="0" applyBorder="1" applyAlignment="1" applyProtection="1">
      <alignment vertical="center" wrapText="1"/>
      <protection locked="0"/>
    </xf>
    <xf numFmtId="1" fontId="0" fillId="0" borderId="47" xfId="0" applyNumberFormat="1" applyBorder="1" applyAlignment="1" applyProtection="1">
      <alignment horizontal="center" vertical="center" wrapText="1"/>
      <protection locked="0"/>
    </xf>
    <xf numFmtId="1" fontId="1" fillId="35" borderId="47" xfId="0" applyNumberFormat="1" applyFont="1" applyFill="1" applyBorder="1" applyAlignment="1">
      <alignment horizontal="center" vertical="center" wrapText="1"/>
    </xf>
    <xf numFmtId="9" fontId="1" fillId="35" borderId="47" xfId="0" applyNumberFormat="1" applyFont="1" applyFill="1" applyBorder="1" applyAlignment="1">
      <alignment horizontal="center" vertical="center" wrapText="1"/>
    </xf>
    <xf numFmtId="0" fontId="34" fillId="4" borderId="43" xfId="0" applyFont="1" applyFill="1" applyBorder="1" applyAlignment="1">
      <alignment horizontal="center" vertical="center" wrapText="1" readingOrder="1"/>
    </xf>
    <xf numFmtId="0" fontId="35" fillId="4" borderId="43" xfId="0" applyFont="1" applyFill="1" applyBorder="1" applyAlignment="1">
      <alignment horizontal="justify" vertical="center" wrapText="1" readingOrder="1"/>
    </xf>
    <xf numFmtId="9" fontId="34" fillId="4" borderId="46" xfId="0" applyNumberFormat="1" applyFont="1" applyFill="1" applyBorder="1" applyAlignment="1">
      <alignment horizontal="center" vertical="center" wrapText="1" readingOrder="1"/>
    </xf>
    <xf numFmtId="0" fontId="35" fillId="4" borderId="46" xfId="0" applyFont="1" applyFill="1" applyBorder="1" applyAlignment="1">
      <alignment horizontal="center" vertical="center" wrapText="1" readingOrder="1"/>
    </xf>
    <xf numFmtId="0" fontId="34" fillId="4" borderId="42" xfId="0" applyFont="1" applyFill="1" applyBorder="1" applyAlignment="1">
      <alignment horizontal="center" vertical="center" wrapText="1" readingOrder="1"/>
    </xf>
    <xf numFmtId="0" fontId="35" fillId="4" borderId="42" xfId="0" applyFont="1" applyFill="1" applyBorder="1" applyAlignment="1">
      <alignment horizontal="justify" vertical="center" wrapText="1" readingOrder="1"/>
    </xf>
    <xf numFmtId="0" fontId="37" fillId="35" borderId="43" xfId="0" applyFont="1" applyFill="1" applyBorder="1" applyAlignment="1" applyProtection="1">
      <alignment horizontal="center" vertical="center" wrapText="1"/>
      <protection locked="0"/>
    </xf>
    <xf numFmtId="0" fontId="48" fillId="0" borderId="43" xfId="0" applyFont="1" applyBorder="1" applyAlignment="1" applyProtection="1">
      <alignment horizontal="justify" vertical="center"/>
      <protection locked="0"/>
    </xf>
    <xf numFmtId="0" fontId="31" fillId="0" borderId="27" xfId="0" applyFont="1" applyBorder="1" applyAlignment="1" applyProtection="1">
      <alignment horizontal="center" vertical="center" wrapText="1"/>
      <protection locked="0"/>
    </xf>
    <xf numFmtId="0" fontId="55" fillId="0" borderId="27" xfId="0" applyFont="1" applyBorder="1" applyAlignment="1" applyProtection="1">
      <alignment horizontal="left" vertical="top" wrapText="1"/>
      <protection locked="0"/>
    </xf>
    <xf numFmtId="0" fontId="55" fillId="0" borderId="43" xfId="0" applyFont="1" applyBorder="1" applyAlignment="1" applyProtection="1">
      <alignment horizontal="center" vertical="center" wrapText="1"/>
      <protection locked="0"/>
    </xf>
    <xf numFmtId="0" fontId="55" fillId="0" borderId="43" xfId="2" applyFont="1" applyBorder="1" applyAlignment="1" applyProtection="1">
      <alignment horizontal="left" vertical="center" wrapText="1"/>
      <protection locked="0"/>
    </xf>
    <xf numFmtId="0" fontId="55" fillId="4" borderId="43" xfId="0" applyFont="1" applyFill="1" applyBorder="1" applyAlignment="1" applyProtection="1">
      <alignment horizontal="left" vertical="center" wrapText="1"/>
      <protection locked="0"/>
    </xf>
    <xf numFmtId="0" fontId="31" fillId="0" borderId="27" xfId="0" applyFont="1" applyBorder="1" applyAlignment="1" applyProtection="1">
      <alignment horizontal="center" vertical="top" wrapText="1"/>
      <protection locked="0"/>
    </xf>
    <xf numFmtId="0" fontId="0" fillId="35" borderId="27" xfId="0" applyFill="1" applyBorder="1" applyAlignment="1" applyProtection="1">
      <alignment horizontal="center" vertical="top" textRotation="90" wrapText="1"/>
      <protection locked="0"/>
    </xf>
    <xf numFmtId="0" fontId="5" fillId="35" borderId="27" xfId="0" applyFont="1" applyFill="1" applyBorder="1" applyAlignment="1" applyProtection="1">
      <alignment horizontal="center" vertical="top" textRotation="90" wrapText="1"/>
      <protection locked="0"/>
    </xf>
    <xf numFmtId="0" fontId="55" fillId="0" borderId="43" xfId="0" applyFont="1" applyBorder="1" applyAlignment="1" applyProtection="1">
      <alignment horizontal="justify" vertical="center"/>
      <protection locked="0"/>
    </xf>
    <xf numFmtId="0" fontId="31" fillId="4" borderId="27" xfId="0" applyFont="1" applyFill="1" applyBorder="1" applyAlignment="1" applyProtection="1">
      <alignment horizontal="center" vertical="center" wrapText="1"/>
      <protection locked="0"/>
    </xf>
    <xf numFmtId="0" fontId="55" fillId="4" borderId="43" xfId="0" applyFont="1" applyFill="1" applyBorder="1" applyAlignment="1" applyProtection="1">
      <alignment horizontal="center" vertical="center" wrapText="1"/>
      <protection locked="0"/>
    </xf>
    <xf numFmtId="0" fontId="0" fillId="4" borderId="43" xfId="0" applyFill="1" applyBorder="1" applyAlignment="1" applyProtection="1">
      <alignment horizontal="justify" vertical="center"/>
      <protection locked="0"/>
    </xf>
    <xf numFmtId="0" fontId="35" fillId="4" borderId="43" xfId="0" applyFont="1" applyFill="1" applyBorder="1" applyAlignment="1" applyProtection="1">
      <alignment horizontal="center" vertical="center" wrapText="1"/>
      <protection locked="0"/>
    </xf>
    <xf numFmtId="0" fontId="35" fillId="0" borderId="43" xfId="0" applyFont="1" applyBorder="1" applyAlignment="1" applyProtection="1">
      <alignment horizontal="justify" vertical="center"/>
      <protection locked="0"/>
    </xf>
    <xf numFmtId="0" fontId="31" fillId="0" borderId="27" xfId="0" applyFont="1" applyBorder="1" applyAlignment="1" applyProtection="1">
      <alignment horizontal="justify" vertical="center" wrapText="1"/>
      <protection locked="0"/>
    </xf>
    <xf numFmtId="0" fontId="31" fillId="0" borderId="43" xfId="0" applyFont="1" applyBorder="1" applyAlignment="1" applyProtection="1">
      <alignment horizontal="justify" vertical="center" wrapText="1"/>
      <protection locked="0"/>
    </xf>
    <xf numFmtId="0" fontId="75" fillId="0" borderId="43" xfId="0" applyFont="1" applyBorder="1" applyAlignment="1" applyProtection="1">
      <alignment horizontal="justify" vertical="center" wrapText="1"/>
      <protection locked="0"/>
    </xf>
    <xf numFmtId="0" fontId="76" fillId="0" borderId="43" xfId="0" applyFont="1" applyBorder="1" applyAlignment="1" applyProtection="1">
      <alignment horizontal="center" vertical="center" wrapText="1"/>
      <protection locked="0"/>
    </xf>
    <xf numFmtId="0" fontId="77" fillId="0" borderId="43" xfId="0" applyFont="1" applyBorder="1" applyAlignment="1" applyProtection="1">
      <alignment horizontal="center" vertical="center" wrapText="1"/>
      <protection locked="0"/>
    </xf>
    <xf numFmtId="0" fontId="10" fillId="4" borderId="43" xfId="0" applyFont="1" applyFill="1" applyBorder="1" applyAlignment="1" applyProtection="1">
      <alignment horizontal="center" vertical="center" wrapText="1"/>
      <protection locked="0"/>
    </xf>
    <xf numFmtId="0" fontId="33" fillId="4" borderId="43" xfId="0" applyFont="1" applyFill="1" applyBorder="1" applyAlignment="1" applyProtection="1">
      <alignment horizontal="center" vertical="center" wrapText="1"/>
      <protection locked="0"/>
    </xf>
    <xf numFmtId="0" fontId="75" fillId="0" borderId="43" xfId="0" applyFont="1" applyBorder="1" applyAlignment="1" applyProtection="1">
      <alignment horizontal="center" vertical="center" wrapText="1"/>
      <protection locked="0"/>
    </xf>
    <xf numFmtId="0" fontId="5" fillId="43" borderId="43" xfId="0" applyFont="1" applyFill="1" applyBorder="1" applyAlignment="1" applyProtection="1">
      <alignment horizontal="justify" vertical="center"/>
      <protection locked="0"/>
    </xf>
    <xf numFmtId="0" fontId="75" fillId="0" borderId="43" xfId="0" applyFont="1" applyBorder="1" applyAlignment="1" applyProtection="1">
      <alignment horizontal="left" vertical="top" wrapText="1"/>
      <protection locked="0"/>
    </xf>
    <xf numFmtId="0" fontId="80" fillId="0" borderId="43" xfId="0" applyFont="1" applyBorder="1" applyAlignment="1" applyProtection="1">
      <alignment horizontal="center" vertical="center" wrapText="1"/>
      <protection locked="0"/>
    </xf>
    <xf numFmtId="0" fontId="48" fillId="0" borderId="42" xfId="0" applyFont="1" applyBorder="1" applyAlignment="1" applyProtection="1">
      <alignment horizontal="left" vertical="top" wrapText="1"/>
      <protection locked="0"/>
    </xf>
    <xf numFmtId="0" fontId="7" fillId="35" borderId="47" xfId="0" applyFont="1" applyFill="1" applyBorder="1" applyAlignment="1">
      <alignment horizontal="center" vertical="center" wrapText="1"/>
    </xf>
    <xf numFmtId="0" fontId="0" fillId="0" borderId="47"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35" fillId="4" borderId="71" xfId="0" applyFont="1" applyFill="1" applyBorder="1" applyAlignment="1">
      <alignment horizontal="center" vertical="center" wrapText="1" readingOrder="1"/>
    </xf>
    <xf numFmtId="0" fontId="74" fillId="0" borderId="54" xfId="0" applyFont="1" applyBorder="1" applyAlignment="1">
      <alignment vertical="center" wrapText="1"/>
    </xf>
    <xf numFmtId="1" fontId="0" fillId="4" borderId="27" xfId="0" applyNumberFormat="1" applyFill="1" applyBorder="1" applyAlignment="1" applyProtection="1">
      <alignment horizontal="center" vertical="center" wrapText="1"/>
      <protection locked="0"/>
    </xf>
    <xf numFmtId="1" fontId="0" fillId="4" borderId="1" xfId="0" applyNumberFormat="1" applyFill="1" applyBorder="1" applyAlignment="1" applyProtection="1">
      <alignment horizontal="center" vertical="center" wrapText="1"/>
      <protection locked="0"/>
    </xf>
    <xf numFmtId="1" fontId="0" fillId="4" borderId="43" xfId="0" applyNumberFormat="1" applyFill="1" applyBorder="1" applyAlignment="1" applyProtection="1">
      <alignment horizontal="center" vertical="center" wrapText="1"/>
      <protection locked="0"/>
    </xf>
    <xf numFmtId="0" fontId="0" fillId="4" borderId="1" xfId="0" applyFill="1" applyBorder="1" applyAlignment="1" applyProtection="1">
      <alignment vertical="center" wrapText="1"/>
      <protection locked="0"/>
    </xf>
    <xf numFmtId="0" fontId="0" fillId="4" borderId="43" xfId="0" applyFill="1" applyBorder="1" applyAlignment="1" applyProtection="1">
      <alignment horizontal="center" vertical="center"/>
      <protection locked="0"/>
    </xf>
    <xf numFmtId="0" fontId="5" fillId="0" borderId="77" xfId="0" applyFont="1" applyBorder="1" applyAlignment="1" applyProtection="1">
      <alignment horizontal="center" vertical="center" wrapText="1"/>
      <protection locked="0"/>
    </xf>
    <xf numFmtId="0" fontId="7" fillId="35" borderId="75" xfId="0" applyFont="1" applyFill="1" applyBorder="1" applyAlignment="1">
      <alignment horizontal="center" vertical="center" wrapText="1"/>
    </xf>
    <xf numFmtId="0" fontId="0" fillId="0" borderId="75" xfId="0" applyBorder="1" applyAlignment="1" applyProtection="1">
      <alignment horizontal="center" vertical="center" wrapText="1"/>
      <protection locked="0"/>
    </xf>
    <xf numFmtId="9" fontId="5" fillId="35" borderId="75" xfId="66" applyFont="1" applyFill="1" applyBorder="1" applyAlignment="1" applyProtection="1">
      <alignment horizontal="center" vertical="center" wrapText="1"/>
    </xf>
    <xf numFmtId="1" fontId="1" fillId="0" borderId="75" xfId="0" applyNumberFormat="1" applyFont="1" applyBorder="1" applyAlignment="1">
      <alignment horizontal="center" vertical="center" wrapText="1"/>
    </xf>
    <xf numFmtId="0" fontId="48" fillId="0" borderId="75" xfId="0" applyFont="1" applyBorder="1" applyAlignment="1" applyProtection="1">
      <alignment horizontal="left" vertical="center" wrapText="1"/>
      <protection locked="0"/>
    </xf>
    <xf numFmtId="0" fontId="48" fillId="0" borderId="75" xfId="0" applyFont="1" applyBorder="1" applyAlignment="1" applyProtection="1">
      <alignment horizontal="center" vertical="center" wrapText="1"/>
      <protection locked="0"/>
    </xf>
    <xf numFmtId="0" fontId="0" fillId="35" borderId="75" xfId="0" applyFill="1" applyBorder="1" applyAlignment="1">
      <alignment horizontal="center" vertical="center" textRotation="90" wrapText="1"/>
    </xf>
    <xf numFmtId="0" fontId="0" fillId="35" borderId="75" xfId="0" applyFill="1" applyBorder="1" applyAlignment="1" applyProtection="1">
      <alignment horizontal="center" vertical="center" textRotation="90" wrapText="1"/>
      <protection locked="0"/>
    </xf>
    <xf numFmtId="9" fontId="7" fillId="35" borderId="75" xfId="0" applyNumberFormat="1" applyFont="1" applyFill="1" applyBorder="1" applyAlignment="1">
      <alignment horizontal="center" vertical="center" wrapText="1"/>
    </xf>
    <xf numFmtId="9" fontId="1" fillId="35" borderId="75" xfId="0" applyNumberFormat="1" applyFont="1" applyFill="1" applyBorder="1" applyAlignment="1">
      <alignment horizontal="center" vertical="center"/>
    </xf>
    <xf numFmtId="0" fontId="5" fillId="35" borderId="75" xfId="0" applyFont="1" applyFill="1" applyBorder="1" applyAlignment="1" applyProtection="1">
      <alignment horizontal="center" vertical="center" textRotation="90" wrapText="1"/>
      <protection locked="0"/>
    </xf>
    <xf numFmtId="0" fontId="5" fillId="0" borderId="75" xfId="0" applyFont="1" applyBorder="1" applyAlignment="1" applyProtection="1">
      <alignment vertical="center" wrapText="1"/>
      <protection locked="0"/>
    </xf>
    <xf numFmtId="1" fontId="7" fillId="35" borderId="75" xfId="0" applyNumberFormat="1" applyFont="1" applyFill="1" applyBorder="1" applyAlignment="1">
      <alignment horizontal="center" vertical="center" wrapText="1"/>
    </xf>
    <xf numFmtId="1" fontId="5" fillId="0" borderId="75" xfId="0" applyNumberFormat="1" applyFont="1" applyBorder="1" applyAlignment="1" applyProtection="1">
      <alignment horizontal="center" vertical="center" wrapText="1"/>
      <protection locked="0"/>
    </xf>
    <xf numFmtId="0" fontId="0" fillId="0" borderId="75" xfId="0" applyBorder="1" applyAlignment="1" applyProtection="1">
      <alignment vertical="center" wrapText="1"/>
      <protection locked="0"/>
    </xf>
    <xf numFmtId="1" fontId="0" fillId="0" borderId="75" xfId="0" applyNumberFormat="1" applyBorder="1" applyAlignment="1" applyProtection="1">
      <alignment horizontal="center" vertical="center" wrapText="1"/>
      <protection locked="0"/>
    </xf>
    <xf numFmtId="1" fontId="1" fillId="35" borderId="75" xfId="0" applyNumberFormat="1" applyFont="1" applyFill="1" applyBorder="1" applyAlignment="1">
      <alignment horizontal="center" vertical="center" wrapText="1"/>
    </xf>
    <xf numFmtId="9" fontId="1" fillId="35" borderId="75" xfId="0" applyNumberFormat="1" applyFont="1" applyFill="1" applyBorder="1" applyAlignment="1">
      <alignment horizontal="center" vertical="center" wrapText="1"/>
    </xf>
    <xf numFmtId="0" fontId="0" fillId="0" borderId="82" xfId="0" applyBorder="1" applyAlignment="1" applyProtection="1">
      <alignment horizontal="center" vertical="center" wrapText="1"/>
      <protection locked="0"/>
    </xf>
    <xf numFmtId="9" fontId="5" fillId="35" borderId="82" xfId="66" applyFont="1" applyFill="1" applyBorder="1" applyAlignment="1" applyProtection="1">
      <alignment horizontal="center" vertical="center" wrapText="1"/>
    </xf>
    <xf numFmtId="1" fontId="1" fillId="0" borderId="82" xfId="0" applyNumberFormat="1" applyFont="1" applyBorder="1" applyAlignment="1">
      <alignment horizontal="center" vertical="center" wrapText="1"/>
    </xf>
    <xf numFmtId="0" fontId="0" fillId="35" borderId="82" xfId="0" applyFill="1" applyBorder="1" applyAlignment="1">
      <alignment horizontal="center" vertical="center" textRotation="90" wrapText="1"/>
    </xf>
    <xf numFmtId="0" fontId="0" fillId="35" borderId="82" xfId="0" applyFill="1" applyBorder="1" applyAlignment="1" applyProtection="1">
      <alignment horizontal="center" vertical="center" textRotation="90" wrapText="1"/>
      <protection locked="0"/>
    </xf>
    <xf numFmtId="9" fontId="7" fillId="35" borderId="82" xfId="0" applyNumberFormat="1" applyFont="1" applyFill="1" applyBorder="1" applyAlignment="1">
      <alignment horizontal="center" vertical="center" wrapText="1"/>
    </xf>
    <xf numFmtId="9" fontId="1" fillId="35" borderId="82" xfId="0" applyNumberFormat="1" applyFont="1" applyFill="1" applyBorder="1" applyAlignment="1">
      <alignment horizontal="center" vertical="center"/>
    </xf>
    <xf numFmtId="0" fontId="5" fillId="35" borderId="82" xfId="0" applyFont="1" applyFill="1" applyBorder="1" applyAlignment="1" applyProtection="1">
      <alignment horizontal="center" vertical="center" textRotation="90" wrapText="1"/>
      <protection locked="0"/>
    </xf>
    <xf numFmtId="0" fontId="7" fillId="35" borderId="82" xfId="0" applyFont="1" applyFill="1" applyBorder="1" applyAlignment="1">
      <alignment horizontal="center" vertical="center" wrapText="1"/>
    </xf>
    <xf numFmtId="0" fontId="0" fillId="0" borderId="82" xfId="0" applyBorder="1" applyAlignment="1" applyProtection="1">
      <alignment vertical="center" wrapText="1"/>
      <protection locked="0"/>
    </xf>
    <xf numFmtId="0" fontId="1" fillId="35" borderId="82" xfId="0" applyFont="1" applyFill="1" applyBorder="1" applyAlignment="1">
      <alignment horizontal="center" vertical="center" wrapText="1"/>
    </xf>
    <xf numFmtId="1" fontId="0" fillId="0" borderId="82" xfId="0" applyNumberFormat="1" applyBorder="1" applyAlignment="1" applyProtection="1">
      <alignment horizontal="center" vertical="center" wrapText="1"/>
      <protection locked="0"/>
    </xf>
    <xf numFmtId="1" fontId="1" fillId="35" borderId="82" xfId="0" applyNumberFormat="1" applyFont="1" applyFill="1" applyBorder="1" applyAlignment="1">
      <alignment horizontal="center" vertical="center" wrapText="1"/>
    </xf>
    <xf numFmtId="9" fontId="1" fillId="35" borderId="82" xfId="0" applyNumberFormat="1" applyFont="1" applyFill="1" applyBorder="1" applyAlignment="1">
      <alignment horizontal="center" vertical="center" wrapText="1"/>
    </xf>
    <xf numFmtId="1" fontId="7" fillId="35" borderId="1" xfId="0" applyNumberFormat="1" applyFont="1" applyFill="1" applyBorder="1" applyAlignment="1">
      <alignment horizontal="center" vertical="center" wrapText="1"/>
    </xf>
    <xf numFmtId="1" fontId="1" fillId="35" borderId="1" xfId="0" applyNumberFormat="1" applyFont="1" applyFill="1" applyBorder="1" applyAlignment="1">
      <alignment horizontal="center" vertical="center" wrapText="1"/>
    </xf>
    <xf numFmtId="9" fontId="1" fillId="35" borderId="1" xfId="0" applyNumberFormat="1" applyFont="1" applyFill="1" applyBorder="1" applyAlignment="1">
      <alignment horizontal="center" vertical="center" wrapText="1"/>
    </xf>
    <xf numFmtId="0" fontId="5" fillId="0" borderId="75" xfId="0" applyFont="1" applyBorder="1" applyAlignment="1" applyProtection="1">
      <alignment horizontal="center" vertical="center" wrapText="1"/>
      <protection locked="0"/>
    </xf>
    <xf numFmtId="0" fontId="0" fillId="0" borderId="85" xfId="0" applyBorder="1" applyAlignment="1" applyProtection="1">
      <alignment vertical="center" wrapText="1"/>
      <protection locked="0"/>
    </xf>
    <xf numFmtId="0" fontId="44" fillId="0" borderId="47" xfId="0" applyFont="1" applyBorder="1" applyAlignment="1" applyProtection="1">
      <alignment vertical="center" wrapText="1"/>
      <protection locked="0"/>
    </xf>
    <xf numFmtId="0" fontId="5" fillId="0" borderId="90" xfId="0" applyFont="1" applyBorder="1" applyAlignment="1" applyProtection="1">
      <alignment vertical="center" wrapText="1"/>
      <protection locked="0"/>
    </xf>
    <xf numFmtId="1" fontId="7" fillId="35" borderId="90" xfId="0" applyNumberFormat="1" applyFont="1" applyFill="1" applyBorder="1" applyAlignment="1">
      <alignment horizontal="center" vertical="center" wrapText="1"/>
    </xf>
    <xf numFmtId="1" fontId="5" fillId="0" borderId="90" xfId="0" applyNumberFormat="1" applyFont="1" applyBorder="1" applyAlignment="1" applyProtection="1">
      <alignment horizontal="center" vertical="center" wrapText="1"/>
      <protection locked="0"/>
    </xf>
    <xf numFmtId="0" fontId="0" fillId="0" borderId="76" xfId="0" applyBorder="1" applyAlignment="1" applyProtection="1">
      <alignment vertical="center" wrapText="1"/>
      <protection locked="0"/>
    </xf>
    <xf numFmtId="0" fontId="5" fillId="0" borderId="82" xfId="0" applyFont="1" applyBorder="1" applyAlignment="1" applyProtection="1">
      <alignment horizontal="center" vertical="center" wrapText="1"/>
      <protection locked="0"/>
    </xf>
    <xf numFmtId="0" fontId="0" fillId="4" borderId="75" xfId="0" applyFill="1" applyBorder="1" applyAlignment="1" applyProtection="1">
      <alignment vertical="center" wrapText="1"/>
      <protection locked="0"/>
    </xf>
    <xf numFmtId="1" fontId="0" fillId="4" borderId="75" xfId="0" applyNumberFormat="1" applyFill="1" applyBorder="1" applyAlignment="1" applyProtection="1">
      <alignment horizontal="center" vertical="center" wrapText="1"/>
      <protection locked="0"/>
    </xf>
    <xf numFmtId="0" fontId="0" fillId="4" borderId="75" xfId="0" applyFill="1" applyBorder="1" applyAlignment="1" applyProtection="1">
      <alignment horizontal="center" vertical="center" wrapText="1"/>
      <protection locked="0"/>
    </xf>
    <xf numFmtId="1" fontId="5" fillId="0" borderId="82" xfId="0" applyNumberFormat="1" applyFont="1" applyBorder="1" applyAlignment="1" applyProtection="1">
      <alignment horizontal="center" vertical="center" wrapText="1"/>
      <protection locked="0"/>
    </xf>
    <xf numFmtId="1" fontId="5" fillId="0" borderId="47" xfId="0" applyNumberFormat="1" applyFont="1" applyBorder="1" applyAlignment="1" applyProtection="1">
      <alignment horizontal="center" vertical="center" wrapText="1"/>
      <protection locked="0"/>
    </xf>
    <xf numFmtId="0" fontId="48" fillId="0" borderId="94" xfId="0" applyFont="1" applyBorder="1" applyAlignment="1" applyProtection="1">
      <alignment vertical="center" wrapText="1"/>
      <protection locked="0"/>
    </xf>
    <xf numFmtId="0" fontId="78" fillId="4" borderId="1" xfId="0" applyFont="1" applyFill="1" applyBorder="1" applyAlignment="1" applyProtection="1">
      <alignment vertical="center" wrapText="1"/>
      <protection locked="0"/>
    </xf>
    <xf numFmtId="0" fontId="48" fillId="4" borderId="43" xfId="0" applyFont="1" applyFill="1" applyBorder="1" applyAlignment="1" applyProtection="1">
      <alignment horizontal="center" vertical="center" wrapText="1"/>
      <protection locked="0"/>
    </xf>
    <xf numFmtId="0" fontId="0" fillId="4" borderId="43" xfId="0" applyFill="1" applyBorder="1" applyProtection="1">
      <protection locked="0"/>
    </xf>
    <xf numFmtId="0" fontId="48" fillId="4" borderId="43" xfId="0" applyFont="1" applyFill="1" applyBorder="1" applyAlignment="1" applyProtection="1">
      <alignment vertical="center" wrapText="1"/>
      <protection locked="0"/>
    </xf>
    <xf numFmtId="0" fontId="1" fillId="35" borderId="75" xfId="0" applyFont="1" applyFill="1" applyBorder="1" applyAlignment="1">
      <alignment horizontal="center" vertical="center" wrapText="1"/>
    </xf>
    <xf numFmtId="0" fontId="0" fillId="0" borderId="75" xfId="0" applyBorder="1" applyAlignment="1" applyProtection="1">
      <alignment vertical="center"/>
      <protection locked="0"/>
    </xf>
    <xf numFmtId="0" fontId="0" fillId="0" borderId="75" xfId="0" applyBorder="1" applyAlignment="1" applyProtection="1">
      <alignment horizontal="center" vertical="center"/>
      <protection locked="0"/>
    </xf>
    <xf numFmtId="0" fontId="1" fillId="35" borderId="75" xfId="0" applyFont="1" applyFill="1" applyBorder="1" applyAlignment="1">
      <alignment horizontal="center" vertical="center"/>
    </xf>
    <xf numFmtId="9" fontId="1" fillId="35" borderId="75" xfId="66" applyFont="1" applyFill="1" applyBorder="1" applyAlignment="1" applyProtection="1">
      <alignment horizontal="center" vertical="center"/>
    </xf>
    <xf numFmtId="0" fontId="0" fillId="0" borderId="77" xfId="0" applyBorder="1" applyAlignment="1" applyProtection="1">
      <alignment horizontal="center" vertical="center" wrapText="1"/>
      <protection locked="0"/>
    </xf>
    <xf numFmtId="0" fontId="0" fillId="0" borderId="82" xfId="0" applyBorder="1" applyProtection="1">
      <protection locked="0"/>
    </xf>
    <xf numFmtId="0" fontId="0" fillId="0" borderId="82" xfId="0" applyBorder="1" applyAlignment="1" applyProtection="1">
      <alignment horizontal="left"/>
      <protection locked="0"/>
    </xf>
    <xf numFmtId="0" fontId="0" fillId="0" borderId="82" xfId="0" applyBorder="1" applyAlignment="1" applyProtection="1">
      <alignment horizontal="center"/>
      <protection locked="0"/>
    </xf>
    <xf numFmtId="0" fontId="1" fillId="35" borderId="82" xfId="0" applyFont="1" applyFill="1" applyBorder="1" applyAlignment="1">
      <alignment horizontal="center" vertical="center"/>
    </xf>
    <xf numFmtId="9" fontId="1" fillId="35" borderId="82" xfId="66" applyFont="1" applyFill="1" applyBorder="1" applyAlignment="1" applyProtection="1">
      <alignment horizontal="center" vertical="center"/>
    </xf>
    <xf numFmtId="0" fontId="0" fillId="0" borderId="47" xfId="0" applyBorder="1" applyProtection="1">
      <protection locked="0"/>
    </xf>
    <xf numFmtId="0" fontId="1" fillId="35" borderId="47" xfId="0" applyFont="1" applyFill="1" applyBorder="1" applyAlignment="1">
      <alignment horizontal="center" vertical="center"/>
    </xf>
    <xf numFmtId="9" fontId="1" fillId="35" borderId="47" xfId="66" applyFont="1" applyFill="1" applyBorder="1" applyAlignment="1" applyProtection="1">
      <alignment horizontal="center" vertical="center"/>
    </xf>
    <xf numFmtId="0" fontId="48" fillId="0" borderId="1" xfId="0" applyFont="1" applyBorder="1" applyAlignment="1" applyProtection="1">
      <alignment vertical="center" wrapText="1"/>
      <protection locked="0"/>
    </xf>
    <xf numFmtId="9" fontId="48" fillId="4" borderId="2" xfId="0" applyNumberFormat="1" applyFont="1" applyFill="1" applyBorder="1" applyAlignment="1" applyProtection="1">
      <alignment vertical="center" wrapText="1"/>
      <protection locked="0"/>
    </xf>
    <xf numFmtId="9" fontId="48" fillId="4" borderId="1" xfId="0" applyNumberFormat="1" applyFont="1" applyFill="1" applyBorder="1" applyAlignment="1" applyProtection="1">
      <alignment vertical="center" wrapText="1"/>
      <protection locked="0"/>
    </xf>
    <xf numFmtId="0" fontId="5" fillId="0" borderId="43" xfId="0" applyFont="1" applyBorder="1" applyAlignment="1" applyProtection="1">
      <alignment horizontal="justify" vertical="top" wrapText="1"/>
      <protection locked="0"/>
    </xf>
    <xf numFmtId="0" fontId="5" fillId="0" borderId="82" xfId="0" applyFont="1" applyBorder="1" applyAlignment="1" applyProtection="1">
      <alignment vertical="center" wrapText="1"/>
      <protection locked="0"/>
    </xf>
    <xf numFmtId="0" fontId="58" fillId="4" borderId="99" xfId="0" applyFont="1" applyFill="1" applyBorder="1" applyAlignment="1" applyProtection="1">
      <alignment horizontal="center" vertical="center" wrapText="1"/>
      <protection locked="0"/>
    </xf>
    <xf numFmtId="0" fontId="59" fillId="0" borderId="75" xfId="0" applyFont="1" applyBorder="1" applyAlignment="1" applyProtection="1">
      <alignment vertical="center" wrapText="1"/>
      <protection locked="0"/>
    </xf>
    <xf numFmtId="0" fontId="48" fillId="0" borderId="75" xfId="0" applyFont="1" applyBorder="1" applyAlignment="1" applyProtection="1">
      <alignment vertical="center" wrapText="1"/>
      <protection locked="0"/>
    </xf>
    <xf numFmtId="1" fontId="48" fillId="0" borderId="75" xfId="0" applyNumberFormat="1" applyFont="1" applyBorder="1" applyAlignment="1" applyProtection="1">
      <alignment horizontal="center" vertical="center" wrapText="1"/>
      <protection locked="0"/>
    </xf>
    <xf numFmtId="0" fontId="44" fillId="0" borderId="75" xfId="0" applyFont="1" applyBorder="1" applyAlignment="1" applyProtection="1">
      <alignment vertical="center" wrapText="1"/>
      <protection locked="0"/>
    </xf>
    <xf numFmtId="0" fontId="0" fillId="0" borderId="82" xfId="0" applyBorder="1" applyAlignment="1" applyProtection="1">
      <alignment horizontal="left" vertical="center" wrapText="1"/>
      <protection locked="0"/>
    </xf>
    <xf numFmtId="0" fontId="48" fillId="0" borderId="77" xfId="0" applyFont="1" applyBorder="1" applyAlignment="1" applyProtection="1">
      <alignment horizontal="center" vertical="center" wrapText="1"/>
      <protection locked="0"/>
    </xf>
    <xf numFmtId="0" fontId="6" fillId="0" borderId="1" xfId="0" applyFont="1" applyBorder="1" applyAlignment="1" applyProtection="1">
      <alignment vertical="center" wrapText="1"/>
      <protection locked="0"/>
    </xf>
    <xf numFmtId="0" fontId="6" fillId="0" borderId="75" xfId="0" applyFont="1" applyBorder="1" applyAlignment="1" applyProtection="1">
      <alignment vertical="center" wrapText="1"/>
      <protection locked="0"/>
    </xf>
    <xf numFmtId="0" fontId="6" fillId="0" borderId="76" xfId="0" applyFont="1" applyBorder="1" applyAlignment="1" applyProtection="1">
      <alignment vertical="center" wrapText="1"/>
      <protection locked="0"/>
    </xf>
    <xf numFmtId="0" fontId="78" fillId="0" borderId="1" xfId="0" applyFont="1" applyBorder="1" applyAlignment="1" applyProtection="1">
      <alignment vertical="center" wrapText="1"/>
      <protection locked="0"/>
    </xf>
    <xf numFmtId="0" fontId="13" fillId="0" borderId="75" xfId="0" applyFont="1" applyBorder="1" applyAlignment="1" applyProtection="1">
      <alignment horizontal="center" vertical="center" wrapText="1"/>
      <protection locked="0"/>
    </xf>
    <xf numFmtId="0" fontId="78" fillId="0" borderId="75" xfId="0" applyFont="1" applyBorder="1" applyAlignment="1" applyProtection="1">
      <alignment vertical="center" wrapText="1"/>
      <protection locked="0"/>
    </xf>
    <xf numFmtId="1" fontId="48" fillId="0" borderId="47" xfId="0" applyNumberFormat="1" applyFont="1" applyBorder="1" applyAlignment="1" applyProtection="1">
      <alignment horizontal="center" vertical="center" wrapText="1"/>
      <protection locked="0"/>
    </xf>
    <xf numFmtId="0" fontId="0" fillId="0" borderId="43" xfId="0" applyBorder="1" applyAlignment="1" applyProtection="1">
      <alignment horizontal="justify" vertical="center" wrapText="1"/>
      <protection locked="0"/>
    </xf>
    <xf numFmtId="0" fontId="0" fillId="0" borderId="47" xfId="0" applyBorder="1" applyAlignment="1" applyProtection="1">
      <alignment horizontal="left"/>
      <protection locked="0"/>
    </xf>
    <xf numFmtId="0" fontId="33" fillId="0" borderId="1" xfId="0" applyFont="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1" xfId="0" applyBorder="1" applyAlignment="1" applyProtection="1">
      <alignment vertical="center"/>
      <protection locked="0"/>
    </xf>
    <xf numFmtId="0" fontId="78" fillId="0" borderId="75" xfId="0" applyFont="1" applyBorder="1" applyAlignment="1" applyProtection="1">
      <alignment horizontal="center" vertical="center" wrapText="1"/>
      <protection locked="0"/>
    </xf>
    <xf numFmtId="0" fontId="1" fillId="35" borderId="82" xfId="0" applyFont="1" applyFill="1" applyBorder="1" applyAlignment="1">
      <alignment horizontal="center"/>
    </xf>
    <xf numFmtId="9" fontId="1" fillId="35" borderId="82" xfId="66" applyFont="1" applyFill="1" applyBorder="1" applyAlignment="1" applyProtection="1">
      <alignment horizontal="center"/>
    </xf>
    <xf numFmtId="0" fontId="0" fillId="0" borderId="47" xfId="0" applyBorder="1" applyAlignment="1" applyProtection="1">
      <alignment horizontal="left" vertical="center"/>
      <protection locked="0"/>
    </xf>
    <xf numFmtId="0" fontId="0" fillId="0" borderId="75" xfId="0" applyBorder="1" applyProtection="1">
      <protection locked="0"/>
    </xf>
    <xf numFmtId="0" fontId="0" fillId="0" borderId="1" xfId="0" applyBorder="1" applyProtection="1">
      <protection locked="0"/>
    </xf>
    <xf numFmtId="0" fontId="48" fillId="0" borderId="82" xfId="0" applyFont="1" applyBorder="1" applyAlignment="1" applyProtection="1">
      <alignment vertical="center" wrapText="1"/>
      <protection locked="0"/>
    </xf>
    <xf numFmtId="0" fontId="48" fillId="4" borderId="82" xfId="0" applyFont="1" applyFill="1" applyBorder="1" applyProtection="1">
      <protection locked="0"/>
    </xf>
    <xf numFmtId="1" fontId="48" fillId="4" borderId="82" xfId="0" applyNumberFormat="1" applyFont="1" applyFill="1" applyBorder="1" applyProtection="1">
      <protection locked="0"/>
    </xf>
    <xf numFmtId="0" fontId="48" fillId="0" borderId="1" xfId="0" applyFont="1" applyBorder="1" applyAlignment="1" applyProtection="1">
      <alignment vertical="center"/>
      <protection locked="0"/>
    </xf>
    <xf numFmtId="2" fontId="48" fillId="4" borderId="1" xfId="0" applyNumberFormat="1" applyFont="1" applyFill="1" applyBorder="1" applyAlignment="1" applyProtection="1">
      <alignment vertical="center" wrapText="1"/>
      <protection locked="0"/>
    </xf>
    <xf numFmtId="0" fontId="48" fillId="4" borderId="1" xfId="0" applyFont="1" applyFill="1" applyBorder="1" applyAlignment="1" applyProtection="1">
      <alignment horizontal="center" vertical="center"/>
      <protection locked="0"/>
    </xf>
    <xf numFmtId="0" fontId="48" fillId="4" borderId="1" xfId="0" applyFont="1" applyFill="1" applyBorder="1" applyAlignment="1" applyProtection="1">
      <alignment horizontal="center" vertical="center" wrapText="1"/>
      <protection locked="0"/>
    </xf>
    <xf numFmtId="0" fontId="0" fillId="0" borderId="82" xfId="0" applyBorder="1" applyAlignment="1" applyProtection="1">
      <alignment horizontal="left" vertical="center"/>
      <protection locked="0"/>
    </xf>
    <xf numFmtId="0" fontId="0" fillId="4" borderId="1" xfId="0" applyFill="1" applyBorder="1" applyAlignment="1" applyProtection="1">
      <alignment horizontal="center" vertical="center" wrapText="1"/>
      <protection locked="0"/>
    </xf>
    <xf numFmtId="1" fontId="0" fillId="0" borderId="1" xfId="67" applyNumberFormat="1" applyFont="1" applyBorder="1" applyAlignment="1" applyProtection="1">
      <alignment horizontal="center" vertical="center"/>
      <protection locked="0"/>
    </xf>
    <xf numFmtId="0" fontId="6" fillId="4" borderId="1" xfId="0" applyFont="1" applyFill="1" applyBorder="1" applyAlignment="1" applyProtection="1">
      <alignment vertical="center" wrapText="1"/>
      <protection locked="0"/>
    </xf>
    <xf numFmtId="0" fontId="6" fillId="4" borderId="1" xfId="0" applyFont="1" applyFill="1" applyBorder="1" applyAlignment="1" applyProtection="1">
      <alignment horizontal="center" vertical="center" wrapText="1"/>
      <protection locked="0"/>
    </xf>
    <xf numFmtId="0" fontId="48" fillId="4" borderId="1" xfId="0" applyFont="1" applyFill="1" applyBorder="1" applyAlignment="1" applyProtection="1">
      <alignment vertical="center" wrapText="1"/>
      <protection locked="0"/>
    </xf>
    <xf numFmtId="0" fontId="0" fillId="0" borderId="82" xfId="0" applyBorder="1" applyAlignment="1" applyProtection="1">
      <alignment horizontal="center" vertical="center"/>
      <protection locked="0"/>
    </xf>
    <xf numFmtId="0" fontId="0" fillId="4" borderId="1" xfId="0" applyFill="1" applyBorder="1" applyProtection="1">
      <protection locked="0"/>
    </xf>
    <xf numFmtId="0" fontId="0" fillId="4" borderId="1" xfId="0" applyFill="1" applyBorder="1" applyAlignment="1" applyProtection="1">
      <alignment horizontal="center" vertical="center"/>
      <protection locked="0"/>
    </xf>
    <xf numFmtId="0" fontId="58" fillId="4" borderId="1" xfId="0" applyFont="1" applyFill="1" applyBorder="1" applyAlignment="1" applyProtection="1">
      <alignment horizontal="center" vertical="center" wrapText="1"/>
      <protection locked="0"/>
    </xf>
    <xf numFmtId="0" fontId="5" fillId="4" borderId="1" xfId="0" applyFont="1" applyFill="1" applyBorder="1" applyAlignment="1" applyProtection="1">
      <alignment horizontal="center" vertical="center" wrapText="1"/>
      <protection locked="0"/>
    </xf>
    <xf numFmtId="0" fontId="48" fillId="0" borderId="1" xfId="0" applyFont="1" applyBorder="1" applyAlignment="1" applyProtection="1">
      <alignment vertical="top" wrapText="1"/>
      <protection locked="0"/>
    </xf>
    <xf numFmtId="0" fontId="5" fillId="4" borderId="1" xfId="0" applyFont="1" applyFill="1" applyBorder="1" applyAlignment="1" applyProtection="1">
      <alignment vertical="center" wrapText="1"/>
      <protection locked="0"/>
    </xf>
    <xf numFmtId="0" fontId="6" fillId="0" borderId="73" xfId="0" applyFont="1" applyBorder="1" applyAlignment="1" applyProtection="1">
      <alignment vertical="center" wrapText="1"/>
      <protection locked="0"/>
    </xf>
    <xf numFmtId="0" fontId="0" fillId="0" borderId="47" xfId="0" applyBorder="1" applyAlignment="1" applyProtection="1">
      <alignment vertical="center"/>
      <protection locked="0"/>
    </xf>
    <xf numFmtId="0" fontId="0" fillId="0" borderId="47" xfId="0" applyBorder="1" applyAlignment="1" applyProtection="1">
      <alignment horizontal="center" vertical="center"/>
      <protection locked="0"/>
    </xf>
    <xf numFmtId="0" fontId="0" fillId="0" borderId="1" xfId="0" applyBorder="1" applyAlignment="1" applyProtection="1">
      <alignment horizontal="left" vertical="center"/>
      <protection locked="0"/>
    </xf>
    <xf numFmtId="2" fontId="0" fillId="0" borderId="1" xfId="0" applyNumberFormat="1" applyBorder="1" applyAlignment="1" applyProtection="1">
      <alignment horizontal="center" vertical="center"/>
      <protection locked="0"/>
    </xf>
    <xf numFmtId="1" fontId="0" fillId="0" borderId="1" xfId="0" applyNumberFormat="1" applyBorder="1" applyAlignment="1" applyProtection="1">
      <alignment horizontal="center" vertical="center"/>
      <protection locked="0"/>
    </xf>
    <xf numFmtId="0" fontId="0" fillId="4" borderId="75" xfId="0" applyFill="1" applyBorder="1" applyAlignment="1" applyProtection="1">
      <alignment vertical="center"/>
      <protection locked="0"/>
    </xf>
    <xf numFmtId="0" fontId="0" fillId="4" borderId="75" xfId="0" applyFill="1" applyBorder="1" applyAlignment="1" applyProtection="1">
      <alignment horizontal="center" vertical="center"/>
      <protection locked="0"/>
    </xf>
    <xf numFmtId="0" fontId="0" fillId="0" borderId="82" xfId="0" applyBorder="1" applyAlignment="1" applyProtection="1">
      <alignment vertical="center"/>
      <protection locked="0"/>
    </xf>
    <xf numFmtId="0" fontId="0" fillId="4" borderId="42" xfId="0" applyFill="1" applyBorder="1" applyAlignment="1" applyProtection="1">
      <alignment horizontal="center" vertical="center" wrapText="1"/>
      <protection locked="0"/>
    </xf>
    <xf numFmtId="0" fontId="48" fillId="0" borderId="42" xfId="0" applyFont="1" applyBorder="1" applyAlignment="1" applyProtection="1">
      <alignment horizontal="left" vertical="center" wrapText="1"/>
      <protection locked="0"/>
    </xf>
    <xf numFmtId="0" fontId="44" fillId="0" borderId="0" xfId="0" applyFont="1" applyAlignment="1" applyProtection="1">
      <alignment wrapText="1"/>
      <protection locked="0"/>
    </xf>
    <xf numFmtId="9" fontId="48" fillId="35" borderId="42" xfId="66" applyFont="1" applyFill="1" applyBorder="1" applyAlignment="1" applyProtection="1">
      <alignment horizontal="center" vertical="center" wrapText="1"/>
    </xf>
    <xf numFmtId="1" fontId="56" fillId="0" borderId="42" xfId="0" applyNumberFormat="1" applyFont="1" applyBorder="1" applyAlignment="1">
      <alignment horizontal="center" vertical="center" wrapText="1"/>
    </xf>
    <xf numFmtId="0" fontId="48" fillId="35" borderId="42" xfId="0" applyFont="1" applyFill="1" applyBorder="1" applyAlignment="1">
      <alignment horizontal="center" vertical="center" textRotation="90" wrapText="1"/>
    </xf>
    <xf numFmtId="9" fontId="56" fillId="35" borderId="42" xfId="0" applyNumberFormat="1" applyFont="1" applyFill="1" applyBorder="1" applyAlignment="1">
      <alignment horizontal="center" vertical="center" wrapText="1"/>
    </xf>
    <xf numFmtId="9" fontId="56" fillId="35" borderId="42" xfId="0" applyNumberFormat="1" applyFont="1" applyFill="1" applyBorder="1" applyAlignment="1">
      <alignment horizontal="center" vertical="center"/>
    </xf>
    <xf numFmtId="0" fontId="33" fillId="35" borderId="43" xfId="0" applyFont="1" applyFill="1" applyBorder="1" applyAlignment="1" applyProtection="1">
      <alignment horizontal="center" vertical="center" textRotation="90" wrapText="1"/>
      <protection locked="0"/>
    </xf>
    <xf numFmtId="0" fontId="37" fillId="0" borderId="42" xfId="0" applyFont="1" applyBorder="1" applyAlignment="1" applyProtection="1">
      <alignment horizontal="center" vertical="center" wrapText="1"/>
      <protection locked="0"/>
    </xf>
    <xf numFmtId="0" fontId="37" fillId="35" borderId="42" xfId="0" applyFont="1" applyFill="1" applyBorder="1" applyAlignment="1" applyProtection="1">
      <alignment horizontal="center" vertical="center" textRotation="90" wrapText="1"/>
      <protection locked="0"/>
    </xf>
    <xf numFmtId="1" fontId="1" fillId="4" borderId="43" xfId="0" applyNumberFormat="1" applyFont="1" applyFill="1" applyBorder="1" applyAlignment="1">
      <alignment horizontal="center" vertical="center" wrapText="1"/>
    </xf>
    <xf numFmtId="9" fontId="33" fillId="35" borderId="43" xfId="66" applyFont="1" applyFill="1" applyBorder="1" applyAlignment="1" applyProtection="1">
      <alignment horizontal="center" vertical="center" wrapText="1"/>
    </xf>
    <xf numFmtId="9" fontId="10" fillId="35" borderId="43" xfId="0" applyNumberFormat="1" applyFont="1" applyFill="1" applyBorder="1" applyAlignment="1">
      <alignment horizontal="center" vertical="center" wrapText="1"/>
    </xf>
    <xf numFmtId="9" fontId="10" fillId="35" borderId="43" xfId="0" applyNumberFormat="1" applyFont="1" applyFill="1" applyBorder="1" applyAlignment="1">
      <alignment horizontal="center" vertical="center"/>
    </xf>
    <xf numFmtId="0" fontId="76" fillId="0" borderId="42" xfId="0" applyFont="1" applyBorder="1" applyAlignment="1" applyProtection="1">
      <alignment horizontal="center" vertical="center" wrapText="1"/>
      <protection locked="0"/>
    </xf>
    <xf numFmtId="0" fontId="33" fillId="35" borderId="43" xfId="0" applyFont="1" applyFill="1" applyBorder="1" applyAlignment="1">
      <alignment horizontal="center" vertical="center" textRotation="90" wrapText="1"/>
    </xf>
    <xf numFmtId="0" fontId="63" fillId="41" borderId="43" xfId="0" applyFont="1" applyFill="1" applyBorder="1" applyAlignment="1">
      <alignment horizontal="center" vertical="center" wrapText="1"/>
    </xf>
    <xf numFmtId="0" fontId="62" fillId="42" borderId="43" xfId="0" applyFont="1" applyFill="1" applyBorder="1" applyAlignment="1">
      <alignment horizontal="center" vertical="center" wrapText="1"/>
    </xf>
    <xf numFmtId="0" fontId="63" fillId="41" borderId="61" xfId="0" applyFont="1" applyFill="1" applyBorder="1" applyAlignment="1">
      <alignment horizontal="center"/>
    </xf>
    <xf numFmtId="0" fontId="63" fillId="41" borderId="62" xfId="0" applyFont="1" applyFill="1" applyBorder="1" applyAlignment="1">
      <alignment horizontal="center"/>
    </xf>
    <xf numFmtId="0" fontId="63" fillId="41" borderId="61" xfId="0" applyFont="1" applyFill="1" applyBorder="1" applyAlignment="1">
      <alignment horizontal="center" vertical="center"/>
    </xf>
    <xf numFmtId="0" fontId="63" fillId="41" borderId="62" xfId="0" applyFont="1" applyFill="1" applyBorder="1" applyAlignment="1">
      <alignment horizontal="center" vertical="center"/>
    </xf>
    <xf numFmtId="0" fontId="55" fillId="0" borderId="61" xfId="0" applyFont="1" applyBorder="1" applyAlignment="1">
      <alignment horizontal="center" vertical="center" wrapText="1"/>
    </xf>
    <xf numFmtId="0" fontId="55" fillId="0" borderId="62" xfId="0" applyFont="1" applyBorder="1" applyAlignment="1">
      <alignment horizontal="center" vertical="center" wrapText="1"/>
    </xf>
    <xf numFmtId="0" fontId="63" fillId="41" borderId="61" xfId="0" applyFont="1" applyFill="1" applyBorder="1" applyAlignment="1">
      <alignment horizontal="center" vertical="center" wrapText="1"/>
    </xf>
    <xf numFmtId="0" fontId="63" fillId="41" borderId="62" xfId="0" applyFont="1" applyFill="1" applyBorder="1" applyAlignment="1">
      <alignment horizontal="center" vertical="center" wrapText="1"/>
    </xf>
    <xf numFmtId="0" fontId="58" fillId="0" borderId="97" xfId="0" applyFont="1" applyBorder="1" applyAlignment="1" applyProtection="1">
      <alignment horizontal="center" vertical="center" wrapText="1"/>
      <protection locked="0"/>
    </xf>
    <xf numFmtId="0" fontId="58" fillId="0" borderId="98" xfId="0" applyFont="1" applyBorder="1" applyAlignment="1" applyProtection="1">
      <alignment horizontal="center" vertical="center" wrapText="1"/>
      <protection locked="0"/>
    </xf>
    <xf numFmtId="0" fontId="5" fillId="0" borderId="77"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4" xfId="0" applyFont="1" applyBorder="1" applyAlignment="1" applyProtection="1">
      <alignment horizontal="center" vertical="center" wrapText="1"/>
      <protection locked="0"/>
    </xf>
    <xf numFmtId="0" fontId="5" fillId="0" borderId="96" xfId="0" applyFont="1" applyBorder="1" applyAlignment="1" applyProtection="1">
      <alignment horizontal="center" vertical="center" wrapText="1"/>
      <protection locked="0"/>
    </xf>
    <xf numFmtId="0" fontId="5" fillId="0" borderId="97" xfId="0" applyFont="1" applyBorder="1" applyAlignment="1" applyProtection="1">
      <alignment horizontal="center" vertical="center" wrapText="1"/>
      <protection locked="0"/>
    </xf>
    <xf numFmtId="0" fontId="5" fillId="0" borderId="98" xfId="0" applyFont="1" applyBorder="1" applyAlignment="1" applyProtection="1">
      <alignment horizontal="center" vertical="center" wrapText="1"/>
      <protection locked="0"/>
    </xf>
    <xf numFmtId="0" fontId="7" fillId="35" borderId="6" xfId="0" applyFont="1" applyFill="1" applyBorder="1" applyAlignment="1" applyProtection="1">
      <alignment horizontal="center" vertical="center" wrapText="1"/>
      <protection locked="0"/>
    </xf>
    <xf numFmtId="0" fontId="7" fillId="35" borderId="54" xfId="0" applyFont="1" applyFill="1" applyBorder="1" applyAlignment="1" applyProtection="1">
      <alignment horizontal="center" vertical="center" wrapText="1"/>
      <protection locked="0"/>
    </xf>
    <xf numFmtId="0" fontId="7" fillId="35" borderId="83" xfId="0" applyFont="1" applyFill="1" applyBorder="1" applyAlignment="1" applyProtection="1">
      <alignment horizontal="center" vertical="center" wrapText="1"/>
      <protection locked="0"/>
    </xf>
    <xf numFmtId="0" fontId="7" fillId="35" borderId="2" xfId="0" applyFont="1" applyFill="1" applyBorder="1" applyAlignment="1" applyProtection="1">
      <alignment horizontal="center" vertical="center" wrapText="1"/>
      <protection locked="0"/>
    </xf>
    <xf numFmtId="0" fontId="7" fillId="35" borderId="4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4" borderId="43" xfId="0" applyFont="1" applyFill="1" applyBorder="1" applyAlignment="1" applyProtection="1">
      <alignment horizontal="center" vertical="center" wrapText="1"/>
      <protection locked="0"/>
    </xf>
    <xf numFmtId="0" fontId="7" fillId="4" borderId="82"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5" fillId="35" borderId="2" xfId="0" applyFont="1" applyFill="1" applyBorder="1" applyAlignment="1" applyProtection="1">
      <alignment horizontal="center" vertical="center" wrapText="1"/>
      <protection locked="0"/>
    </xf>
    <xf numFmtId="0" fontId="5" fillId="35" borderId="44" xfId="0" applyFont="1" applyFill="1" applyBorder="1" applyAlignment="1" applyProtection="1">
      <alignment horizontal="center" vertical="center" wrapText="1"/>
      <protection locked="0"/>
    </xf>
    <xf numFmtId="0" fontId="5" fillId="35" borderId="1" xfId="0" applyFont="1" applyFill="1" applyBorder="1" applyAlignment="1" applyProtection="1">
      <alignment horizontal="center" vertical="center" wrapText="1"/>
      <protection locked="0"/>
    </xf>
    <xf numFmtId="0" fontId="5" fillId="35" borderId="43" xfId="0" applyFont="1" applyFill="1" applyBorder="1" applyAlignment="1" applyProtection="1">
      <alignment horizontal="center" vertical="center" wrapText="1"/>
      <protection locked="0"/>
    </xf>
    <xf numFmtId="0" fontId="5" fillId="35" borderId="82" xfId="0" applyFont="1" applyFill="1" applyBorder="1" applyAlignment="1" applyProtection="1">
      <alignment horizontal="center" vertical="center" wrapText="1"/>
      <protection locked="0"/>
    </xf>
    <xf numFmtId="0" fontId="7" fillId="35" borderId="2" xfId="0" applyFont="1" applyFill="1" applyBorder="1" applyAlignment="1">
      <alignment horizontal="center" vertical="center" wrapText="1"/>
    </xf>
    <xf numFmtId="0" fontId="7" fillId="35" borderId="44" xfId="0" applyFont="1" applyFill="1" applyBorder="1" applyAlignment="1">
      <alignment horizontal="center" vertical="center" wrapText="1"/>
    </xf>
    <xf numFmtId="0" fontId="0" fillId="35" borderId="2" xfId="0" applyFill="1" applyBorder="1" applyAlignment="1" applyProtection="1">
      <alignment horizontal="center" vertical="center" wrapText="1"/>
      <protection locked="0"/>
    </xf>
    <xf numFmtId="0" fontId="0" fillId="35" borderId="44" xfId="0" applyFill="1" applyBorder="1" applyAlignment="1" applyProtection="1">
      <alignment horizontal="center" vertical="center" wrapText="1"/>
      <protection locked="0"/>
    </xf>
    <xf numFmtId="0" fontId="0" fillId="35" borderId="2" xfId="0" applyFill="1" applyBorder="1" applyAlignment="1">
      <alignment horizontal="center" vertical="center" wrapText="1"/>
    </xf>
    <xf numFmtId="0" fontId="0" fillId="35" borderId="44" xfId="0" applyFill="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5" fillId="0" borderId="82" xfId="0" applyFont="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9" fontId="5" fillId="0" borderId="43" xfId="0" applyNumberFormat="1" applyFont="1" applyBorder="1" applyAlignment="1" applyProtection="1">
      <alignment horizontal="center" vertical="center" wrapText="1"/>
      <protection locked="0"/>
    </xf>
    <xf numFmtId="9" fontId="5" fillId="0" borderId="82" xfId="0" applyNumberFormat="1" applyFont="1" applyBorder="1" applyAlignment="1" applyProtection="1">
      <alignment horizontal="center" vertical="center" wrapText="1"/>
      <protection locked="0"/>
    </xf>
    <xf numFmtId="9" fontId="5" fillId="35" borderId="1" xfId="66" applyFont="1" applyFill="1" applyBorder="1" applyAlignment="1" applyProtection="1">
      <alignment horizontal="center" vertical="center" wrapText="1"/>
    </xf>
    <xf numFmtId="9" fontId="5" fillId="35" borderId="43" xfId="66" applyFont="1" applyFill="1" applyBorder="1" applyAlignment="1" applyProtection="1">
      <alignment horizontal="center" vertical="center" wrapText="1"/>
    </xf>
    <xf numFmtId="9" fontId="5" fillId="35" borderId="82" xfId="66" applyFont="1" applyFill="1" applyBorder="1" applyAlignment="1" applyProtection="1">
      <alignment horizontal="center" vertical="center" wrapText="1"/>
    </xf>
    <xf numFmtId="0" fontId="0" fillId="35" borderId="1" xfId="0" applyFill="1" applyBorder="1" applyAlignment="1">
      <alignment horizontal="center" vertical="center" wrapText="1"/>
    </xf>
    <xf numFmtId="0" fontId="0" fillId="35" borderId="43" xfId="0" applyFill="1" applyBorder="1" applyAlignment="1">
      <alignment horizontal="center" vertical="center" wrapText="1"/>
    </xf>
    <xf numFmtId="0" fontId="0" fillId="35" borderId="82" xfId="0" applyFill="1" applyBorder="1" applyAlignment="1">
      <alignment horizontal="center" vertical="center" wrapText="1"/>
    </xf>
    <xf numFmtId="0" fontId="5" fillId="35" borderId="1" xfId="0" applyFont="1" applyFill="1" applyBorder="1" applyAlignment="1">
      <alignment horizontal="center" vertical="center" wrapText="1"/>
    </xf>
    <xf numFmtId="0" fontId="5" fillId="35" borderId="43" xfId="0" applyFont="1" applyFill="1" applyBorder="1" applyAlignment="1">
      <alignment horizontal="center" vertical="center" wrapText="1"/>
    </xf>
    <xf numFmtId="0" fontId="5" fillId="35" borderId="82" xfId="0" applyFont="1" applyFill="1" applyBorder="1" applyAlignment="1">
      <alignment horizontal="center" vertical="center" wrapText="1"/>
    </xf>
    <xf numFmtId="9" fontId="0" fillId="0" borderId="2" xfId="0" applyNumberFormat="1" applyBorder="1" applyAlignment="1" applyProtection="1">
      <alignment horizontal="center" vertical="center" wrapText="1"/>
      <protection locked="0"/>
    </xf>
    <xf numFmtId="9" fontId="0" fillId="0" borderId="44" xfId="0" applyNumberForma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44" xfId="0" applyFont="1" applyBorder="1" applyAlignment="1" applyProtection="1">
      <alignment horizontal="center" vertical="center" wrapText="1"/>
      <protection locked="0"/>
    </xf>
    <xf numFmtId="9" fontId="7" fillId="35" borderId="1" xfId="0" applyNumberFormat="1" applyFont="1" applyFill="1" applyBorder="1" applyAlignment="1">
      <alignment horizontal="center" vertical="center" wrapText="1"/>
    </xf>
    <xf numFmtId="0" fontId="7" fillId="35" borderId="43" xfId="0" applyFont="1" applyFill="1" applyBorder="1" applyAlignment="1">
      <alignment horizontal="center" vertical="center" wrapText="1"/>
    </xf>
    <xf numFmtId="0" fontId="7" fillId="35" borderId="82" xfId="0" applyFont="1" applyFill="1" applyBorder="1" applyAlignment="1">
      <alignment horizontal="center" vertical="center" wrapText="1"/>
    </xf>
    <xf numFmtId="9" fontId="5" fillId="35" borderId="75" xfId="66" applyFont="1" applyFill="1" applyBorder="1" applyAlignment="1" applyProtection="1">
      <alignment horizontal="center" vertical="center" wrapText="1"/>
    </xf>
    <xf numFmtId="0" fontId="0" fillId="35" borderId="75" xfId="0" applyFill="1" applyBorder="1" applyAlignment="1">
      <alignment horizontal="center" vertical="center" wrapText="1"/>
    </xf>
    <xf numFmtId="0" fontId="5" fillId="35" borderId="77" xfId="0" applyFont="1" applyFill="1" applyBorder="1" applyAlignment="1">
      <alignment horizontal="center" vertical="center" wrapText="1"/>
    </xf>
    <xf numFmtId="0" fontId="5" fillId="35" borderId="2" xfId="0" applyFont="1" applyFill="1" applyBorder="1" applyAlignment="1">
      <alignment horizontal="center" vertical="center" wrapText="1"/>
    </xf>
    <xf numFmtId="0" fontId="5" fillId="35" borderId="44" xfId="0" applyFont="1" applyFill="1" applyBorder="1" applyAlignment="1">
      <alignment horizontal="center" vertical="center" wrapText="1"/>
    </xf>
    <xf numFmtId="0" fontId="5" fillId="35" borderId="77" xfId="0" applyFont="1" applyFill="1" applyBorder="1" applyAlignment="1" applyProtection="1">
      <alignment horizontal="center" vertical="center" wrapText="1"/>
      <protection locked="0"/>
    </xf>
    <xf numFmtId="9" fontId="7" fillId="35" borderId="75" xfId="0" applyNumberFormat="1" applyFont="1" applyFill="1" applyBorder="1" applyAlignment="1">
      <alignment horizontal="center" vertical="center" wrapText="1"/>
    </xf>
    <xf numFmtId="0" fontId="5" fillId="35" borderId="75" xfId="0" applyFont="1" applyFill="1" applyBorder="1" applyAlignment="1">
      <alignment horizontal="center" vertical="center" wrapText="1"/>
    </xf>
    <xf numFmtId="0" fontId="5" fillId="35" borderId="75" xfId="0" applyFont="1" applyFill="1" applyBorder="1" applyAlignment="1" applyProtection="1">
      <alignment horizontal="center" vertical="center" wrapText="1"/>
      <protection locked="0"/>
    </xf>
    <xf numFmtId="9" fontId="5" fillId="0" borderId="77" xfId="0" applyNumberFormat="1"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44" xfId="0" applyNumberFormat="1" applyFont="1" applyBorder="1" applyAlignment="1" applyProtection="1">
      <alignment horizontal="center" vertical="center" wrapText="1"/>
      <protection locked="0"/>
    </xf>
    <xf numFmtId="9" fontId="7" fillId="35" borderId="27" xfId="0" applyNumberFormat="1" applyFont="1" applyFill="1" applyBorder="1" applyAlignment="1">
      <alignment horizontal="center" vertical="center" wrapText="1"/>
    </xf>
    <xf numFmtId="0" fontId="7" fillId="35" borderId="47" xfId="0" applyFont="1" applyFill="1" applyBorder="1" applyAlignment="1">
      <alignment horizontal="center" vertical="center" wrapText="1"/>
    </xf>
    <xf numFmtId="0" fontId="5" fillId="35" borderId="27" xfId="0" applyFont="1" applyFill="1" applyBorder="1" applyAlignment="1">
      <alignment horizontal="center" vertical="center" wrapText="1"/>
    </xf>
    <xf numFmtId="0" fontId="5" fillId="35" borderId="47" xfId="0" applyFont="1" applyFill="1" applyBorder="1" applyAlignment="1">
      <alignment horizontal="center" vertical="center" wrapText="1"/>
    </xf>
    <xf numFmtId="0" fontId="5" fillId="35" borderId="27" xfId="0" applyFont="1" applyFill="1" applyBorder="1" applyAlignment="1" applyProtection="1">
      <alignment horizontal="center" vertical="center" wrapText="1"/>
      <protection locked="0"/>
    </xf>
    <xf numFmtId="0" fontId="5" fillId="35" borderId="47" xfId="0" applyFont="1" applyFill="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47" xfId="0" applyNumberFormat="1"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47"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50" xfId="0" applyFont="1" applyBorder="1" applyAlignment="1" applyProtection="1">
      <alignment horizontal="center" vertical="center" wrapText="1"/>
      <protection locked="0"/>
    </xf>
    <xf numFmtId="0" fontId="1" fillId="35" borderId="74" xfId="0" applyFont="1" applyFill="1" applyBorder="1" applyAlignment="1" applyProtection="1">
      <alignment horizontal="center" vertical="top" wrapText="1"/>
      <protection locked="0"/>
    </xf>
    <xf numFmtId="0" fontId="1" fillId="35" borderId="79" xfId="0" applyFont="1" applyFill="1" applyBorder="1" applyAlignment="1" applyProtection="1">
      <alignment horizontal="center" vertical="top" wrapText="1"/>
      <protection locked="0"/>
    </xf>
    <xf numFmtId="0" fontId="1" fillId="35" borderId="81" xfId="0" applyFont="1" applyFill="1" applyBorder="1" applyAlignment="1" applyProtection="1">
      <alignment horizontal="center" vertical="top" wrapText="1"/>
      <protection locked="0"/>
    </xf>
    <xf numFmtId="0" fontId="5" fillId="35" borderId="75" xfId="0" applyFont="1" applyFill="1" applyBorder="1" applyAlignment="1" applyProtection="1">
      <alignment horizontal="center" vertical="top" wrapText="1"/>
      <protection locked="0"/>
    </xf>
    <xf numFmtId="0" fontId="5" fillId="35" borderId="43" xfId="0" applyFont="1" applyFill="1" applyBorder="1" applyAlignment="1" applyProtection="1">
      <alignment horizontal="center" vertical="top" wrapText="1"/>
      <protection locked="0"/>
    </xf>
    <xf numFmtId="0" fontId="5" fillId="35" borderId="82" xfId="0" applyFont="1" applyFill="1" applyBorder="1" applyAlignment="1" applyProtection="1">
      <alignment horizontal="center" vertical="top" wrapText="1"/>
      <protection locked="0"/>
    </xf>
    <xf numFmtId="0" fontId="0" fillId="0" borderId="78" xfId="0" applyBorder="1" applyAlignment="1" applyProtection="1">
      <alignment horizontal="center" vertical="top" wrapText="1"/>
      <protection locked="0"/>
    </xf>
    <xf numFmtId="0" fontId="0" fillId="0" borderId="80" xfId="0" applyBorder="1" applyAlignment="1" applyProtection="1">
      <alignment horizontal="center" vertical="top" wrapText="1"/>
      <protection locked="0"/>
    </xf>
    <xf numFmtId="0" fontId="0" fillId="0" borderId="84" xfId="0" applyBorder="1" applyAlignment="1" applyProtection="1">
      <alignment horizontal="center" vertical="top" wrapText="1"/>
      <protection locked="0"/>
    </xf>
    <xf numFmtId="0" fontId="7" fillId="35" borderId="76" xfId="0" applyFont="1" applyFill="1" applyBorder="1" applyAlignment="1" applyProtection="1">
      <alignment horizontal="center" vertical="center" wrapText="1"/>
      <protection locked="0"/>
    </xf>
    <xf numFmtId="0" fontId="7" fillId="35" borderId="77" xfId="0" applyFont="1" applyFill="1" applyBorder="1" applyAlignment="1" applyProtection="1">
      <alignment horizontal="center" vertical="center" wrapText="1"/>
      <protection locked="0"/>
    </xf>
    <xf numFmtId="0" fontId="7" fillId="4" borderId="75" xfId="0" applyFont="1" applyFill="1" applyBorder="1" applyAlignment="1" applyProtection="1">
      <alignment horizontal="center" vertical="center" wrapText="1"/>
      <protection locked="0"/>
    </xf>
    <xf numFmtId="0" fontId="5" fillId="0" borderId="75" xfId="0" applyFont="1" applyBorder="1" applyAlignment="1" applyProtection="1">
      <alignment horizontal="center" vertical="center" wrapText="1"/>
      <protection locked="0"/>
    </xf>
    <xf numFmtId="0" fontId="7" fillId="35" borderId="75" xfId="0" applyFont="1" applyFill="1" applyBorder="1" applyAlignment="1">
      <alignment horizontal="center" vertical="center" wrapText="1"/>
    </xf>
    <xf numFmtId="0" fontId="0" fillId="35" borderId="77" xfId="0" applyFill="1"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0" fontId="0" fillId="35" borderId="77" xfId="0" applyFill="1" applyBorder="1" applyAlignment="1">
      <alignment horizontal="center" vertical="center" wrapText="1"/>
    </xf>
    <xf numFmtId="0" fontId="5" fillId="4" borderId="75" xfId="0" applyFont="1" applyFill="1" applyBorder="1" applyAlignment="1" applyProtection="1">
      <alignment horizontal="center" vertical="center" wrapText="1"/>
      <protection locked="0"/>
    </xf>
    <xf numFmtId="0" fontId="5" fillId="4" borderId="43" xfId="0" applyFont="1" applyFill="1" applyBorder="1" applyAlignment="1" applyProtection="1">
      <alignment horizontal="center" vertical="center" wrapText="1"/>
      <protection locked="0"/>
    </xf>
    <xf numFmtId="0" fontId="5" fillId="4" borderId="82" xfId="0" applyFont="1" applyFill="1" applyBorder="1" applyAlignment="1" applyProtection="1">
      <alignment horizontal="center" vertical="center" wrapText="1"/>
      <protection locked="0"/>
    </xf>
    <xf numFmtId="9" fontId="5" fillId="0" borderId="75" xfId="0" applyNumberFormat="1" applyFont="1" applyBorder="1" applyAlignment="1" applyProtection="1">
      <alignment horizontal="center" vertical="center" wrapText="1"/>
      <protection locked="0"/>
    </xf>
    <xf numFmtId="9" fontId="5" fillId="0" borderId="42" xfId="0" applyNumberFormat="1"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7" fillId="35" borderId="31" xfId="0" applyFont="1" applyFill="1" applyBorder="1" applyAlignment="1" applyProtection="1">
      <alignment horizontal="center" vertical="center" wrapText="1"/>
      <protection locked="0"/>
    </xf>
    <xf numFmtId="0" fontId="7" fillId="35" borderId="53" xfId="0" applyFont="1" applyFill="1" applyBorder="1" applyAlignment="1" applyProtection="1">
      <alignment horizontal="center" vertical="center" wrapText="1"/>
      <protection locked="0"/>
    </xf>
    <xf numFmtId="0" fontId="7" fillId="35" borderId="29" xfId="0" applyFont="1" applyFill="1" applyBorder="1" applyAlignment="1" applyProtection="1">
      <alignment horizontal="center" vertical="center" wrapText="1"/>
      <protection locked="0"/>
    </xf>
    <xf numFmtId="0" fontId="7" fillId="4" borderId="27" xfId="0" applyFont="1" applyFill="1" applyBorder="1" applyAlignment="1" applyProtection="1">
      <alignment horizontal="center" vertical="center" wrapText="1"/>
      <protection locked="0"/>
    </xf>
    <xf numFmtId="0" fontId="7" fillId="4" borderId="47" xfId="0" applyFont="1" applyFill="1"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5" fillId="35" borderId="29" xfId="0" applyFont="1" applyFill="1" applyBorder="1" applyAlignment="1" applyProtection="1">
      <alignment horizontal="center" vertical="center" wrapText="1"/>
      <protection locked="0"/>
    </xf>
    <xf numFmtId="0" fontId="7" fillId="35" borderId="27" xfId="0" applyFont="1" applyFill="1" applyBorder="1" applyAlignment="1">
      <alignment horizontal="center" vertical="center" wrapText="1"/>
    </xf>
    <xf numFmtId="0" fontId="0" fillId="35" borderId="29" xfId="0" applyFill="1" applyBorder="1" applyAlignment="1" applyProtection="1">
      <alignment horizontal="center" vertical="center" wrapText="1"/>
      <protection locked="0"/>
    </xf>
    <xf numFmtId="0" fontId="0" fillId="35" borderId="29" xfId="0" applyFill="1" applyBorder="1" applyAlignment="1">
      <alignment horizontal="center" vertical="center" wrapText="1"/>
    </xf>
    <xf numFmtId="9" fontId="5" fillId="35" borderId="27" xfId="66" applyFont="1" applyFill="1" applyBorder="1" applyAlignment="1" applyProtection="1">
      <alignment horizontal="center" vertical="center" wrapText="1"/>
    </xf>
    <xf numFmtId="9" fontId="5" fillId="35" borderId="47" xfId="66" applyFont="1" applyFill="1" applyBorder="1" applyAlignment="1" applyProtection="1">
      <alignment horizontal="center" vertical="center" wrapText="1"/>
    </xf>
    <xf numFmtId="0" fontId="0" fillId="35" borderId="27" xfId="0" applyFill="1" applyBorder="1" applyAlignment="1">
      <alignment horizontal="center" vertical="center" wrapText="1"/>
    </xf>
    <xf numFmtId="0" fontId="0" fillId="35" borderId="47" xfId="0" applyFill="1" applyBorder="1" applyAlignment="1">
      <alignment horizontal="center" vertical="center" wrapText="1"/>
    </xf>
    <xf numFmtId="9" fontId="5" fillId="35" borderId="42" xfId="66" applyFont="1" applyFill="1" applyBorder="1" applyAlignment="1" applyProtection="1">
      <alignment horizontal="center" vertical="center" wrapText="1"/>
    </xf>
    <xf numFmtId="0" fontId="5" fillId="35" borderId="42" xfId="0" applyFont="1" applyFill="1" applyBorder="1" applyAlignment="1" applyProtection="1">
      <alignment horizontal="center" vertical="center" wrapText="1"/>
      <protection locked="0"/>
    </xf>
    <xf numFmtId="0" fontId="0" fillId="35" borderId="42" xfId="0" applyFill="1" applyBorder="1" applyAlignment="1">
      <alignment horizontal="center" vertical="center" wrapText="1"/>
    </xf>
    <xf numFmtId="0" fontId="5" fillId="35" borderId="42" xfId="0" applyFont="1" applyFill="1" applyBorder="1" applyAlignment="1">
      <alignment horizontal="center" vertical="center" wrapText="1"/>
    </xf>
    <xf numFmtId="0" fontId="5" fillId="35" borderId="30" xfId="0" applyFont="1" applyFill="1" applyBorder="1" applyAlignment="1" applyProtection="1">
      <alignment horizontal="center" vertical="center" wrapText="1"/>
      <protection locked="0"/>
    </xf>
    <xf numFmtId="0" fontId="7" fillId="35" borderId="42" xfId="0" applyFont="1" applyFill="1" applyBorder="1" applyAlignment="1">
      <alignment horizontal="center" vertical="center" wrapText="1"/>
    </xf>
    <xf numFmtId="0" fontId="7" fillId="35" borderId="70" xfId="0" applyFont="1" applyFill="1" applyBorder="1" applyAlignment="1" applyProtection="1">
      <alignment horizontal="center" vertical="center" wrapText="1"/>
      <protection locked="0"/>
    </xf>
    <xf numFmtId="0" fontId="7" fillId="35" borderId="30" xfId="0" applyFont="1" applyFill="1" applyBorder="1" applyAlignment="1" applyProtection="1">
      <alignment horizontal="center" vertical="center" wrapText="1"/>
      <protection locked="0"/>
    </xf>
    <xf numFmtId="0" fontId="7" fillId="4" borderId="42" xfId="0" applyFont="1" applyFill="1"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7" fillId="35" borderId="29" xfId="0" applyFont="1" applyFill="1" applyBorder="1" applyAlignment="1">
      <alignment horizontal="center" vertical="center" wrapText="1"/>
    </xf>
    <xf numFmtId="0" fontId="7" fillId="35" borderId="30" xfId="0" applyFont="1" applyFill="1" applyBorder="1" applyAlignment="1">
      <alignment horizontal="center" vertical="center" wrapText="1"/>
    </xf>
    <xf numFmtId="0" fontId="0" fillId="35" borderId="30" xfId="0" applyFill="1" applyBorder="1" applyAlignment="1" applyProtection="1">
      <alignment horizontal="center" vertical="center" wrapText="1"/>
      <protection locked="0"/>
    </xf>
    <xf numFmtId="0" fontId="0" fillId="35" borderId="30" xfId="0" applyFill="1" applyBorder="1" applyAlignment="1">
      <alignment horizontal="center" vertical="center" wrapText="1"/>
    </xf>
    <xf numFmtId="0" fontId="5" fillId="35" borderId="29" xfId="0" applyFont="1" applyFill="1" applyBorder="1" applyAlignment="1">
      <alignment horizontal="center" vertical="center" wrapText="1"/>
    </xf>
    <xf numFmtId="0" fontId="5" fillId="35" borderId="30" xfId="0" applyFont="1" applyFill="1" applyBorder="1" applyAlignment="1">
      <alignment horizontal="center" vertical="center" wrapText="1"/>
    </xf>
    <xf numFmtId="9" fontId="5" fillId="0" borderId="29" xfId="0" applyNumberFormat="1" applyFont="1" applyBorder="1" applyAlignment="1" applyProtection="1">
      <alignment horizontal="center" vertical="center" wrapText="1"/>
      <protection locked="0"/>
    </xf>
    <xf numFmtId="9" fontId="5" fillId="0" borderId="30" xfId="0" applyNumberFormat="1" applyFont="1" applyBorder="1" applyAlignment="1" applyProtection="1">
      <alignment horizontal="center" vertical="center" wrapText="1"/>
      <protection locked="0"/>
    </xf>
    <xf numFmtId="0" fontId="1" fillId="35" borderId="92" xfId="0" applyFont="1" applyFill="1" applyBorder="1" applyAlignment="1" applyProtection="1">
      <alignment horizontal="center" vertical="top" wrapText="1"/>
      <protection locked="0"/>
    </xf>
    <xf numFmtId="0" fontId="5" fillId="35" borderId="47" xfId="0" applyFont="1" applyFill="1" applyBorder="1" applyAlignment="1" applyProtection="1">
      <alignment horizontal="center" vertical="top" wrapText="1"/>
      <protection locked="0"/>
    </xf>
    <xf numFmtId="0" fontId="0" fillId="0" borderId="93" xfId="0" applyBorder="1" applyAlignment="1" applyProtection="1">
      <alignment horizontal="center" vertical="top" wrapText="1"/>
      <protection locked="0"/>
    </xf>
    <xf numFmtId="0" fontId="7" fillId="4" borderId="29" xfId="0" applyFont="1" applyFill="1" applyBorder="1" applyAlignment="1" applyProtection="1">
      <alignment horizontal="center" vertical="center" wrapText="1"/>
      <protection locked="0"/>
    </xf>
    <xf numFmtId="0" fontId="7" fillId="4" borderId="2" xfId="0" applyFont="1" applyFill="1" applyBorder="1" applyAlignment="1" applyProtection="1">
      <alignment horizontal="center" vertical="center" wrapText="1"/>
      <protection locked="0"/>
    </xf>
    <xf numFmtId="0" fontId="7" fillId="4" borderId="30" xfId="0" applyFont="1" applyFill="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5" fillId="0" borderId="71" xfId="0" applyFont="1" applyBorder="1" applyAlignment="1" applyProtection="1">
      <alignment horizontal="center" vertical="center" wrapText="1"/>
      <protection locked="0"/>
    </xf>
    <xf numFmtId="0" fontId="5" fillId="0" borderId="78" xfId="0" applyFont="1" applyBorder="1" applyAlignment="1" applyProtection="1">
      <alignment horizontal="center" vertical="top" wrapText="1"/>
      <protection locked="0"/>
    </xf>
    <xf numFmtId="0" fontId="5" fillId="0" borderId="80" xfId="0" applyFont="1" applyBorder="1" applyAlignment="1" applyProtection="1">
      <alignment horizontal="center" vertical="top" wrapText="1"/>
      <protection locked="0"/>
    </xf>
    <xf numFmtId="0" fontId="5" fillId="0" borderId="93" xfId="0" applyFont="1" applyBorder="1" applyAlignment="1" applyProtection="1">
      <alignment horizontal="center" vertical="top" wrapText="1"/>
      <protection locked="0"/>
    </xf>
    <xf numFmtId="0" fontId="5" fillId="0" borderId="34"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9" fontId="33" fillId="0" borderId="43" xfId="0" applyNumberFormat="1" applyFont="1" applyBorder="1" applyAlignment="1" applyProtection="1">
      <alignment horizontal="center" vertical="center" wrapText="1"/>
      <protection locked="0"/>
    </xf>
    <xf numFmtId="9" fontId="33" fillId="0" borderId="42" xfId="0" applyNumberFormat="1" applyFont="1" applyBorder="1" applyAlignment="1" applyProtection="1">
      <alignment horizontal="center" vertical="center" wrapText="1"/>
      <protection locked="0"/>
    </xf>
    <xf numFmtId="9" fontId="33" fillId="0" borderId="2" xfId="0" applyNumberFormat="1" applyFont="1"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0" fillId="0" borderId="93" xfId="0" applyBorder="1" applyAlignment="1" applyProtection="1">
      <alignment horizontal="center" vertical="center" wrapText="1"/>
      <protection locked="0"/>
    </xf>
    <xf numFmtId="0" fontId="7" fillId="35" borderId="74" xfId="0" applyFont="1" applyFill="1" applyBorder="1" applyAlignment="1" applyProtection="1">
      <alignment horizontal="center" vertical="center" wrapText="1"/>
      <protection locked="0"/>
    </xf>
    <xf numFmtId="0" fontId="7" fillId="35" borderId="79" xfId="0" applyFont="1" applyFill="1" applyBorder="1" applyAlignment="1" applyProtection="1">
      <alignment horizontal="center" vertical="center" wrapText="1"/>
      <protection locked="0"/>
    </xf>
    <xf numFmtId="0" fontId="7" fillId="35" borderId="92" xfId="0" applyFont="1" applyFill="1" applyBorder="1" applyAlignment="1" applyProtection="1">
      <alignment horizontal="center" vertical="center" wrapText="1"/>
      <protection locked="0"/>
    </xf>
    <xf numFmtId="0" fontId="7" fillId="4" borderId="77" xfId="0" applyFont="1" applyFill="1" applyBorder="1" applyAlignment="1" applyProtection="1">
      <alignment horizontal="center" vertical="center" wrapText="1"/>
      <protection locked="0"/>
    </xf>
    <xf numFmtId="0" fontId="7" fillId="35" borderId="77" xfId="0" applyFont="1" applyFill="1" applyBorder="1" applyAlignment="1">
      <alignment horizontal="center" vertical="center" wrapText="1"/>
    </xf>
    <xf numFmtId="9" fontId="5" fillId="0" borderId="77" xfId="0" applyNumberFormat="1" applyFont="1" applyBorder="1" applyAlignment="1">
      <alignment horizontal="center" vertical="center" wrapText="1"/>
    </xf>
    <xf numFmtId="9" fontId="5" fillId="0" borderId="2" xfId="0" applyNumberFormat="1" applyFont="1" applyBorder="1" applyAlignment="1">
      <alignment horizontal="center" vertical="center" wrapText="1"/>
    </xf>
    <xf numFmtId="9" fontId="78" fillId="0" borderId="77" xfId="0" applyNumberFormat="1" applyFont="1" applyBorder="1" applyAlignment="1" applyProtection="1">
      <alignment horizontal="center" vertical="center" wrapText="1"/>
      <protection locked="0"/>
    </xf>
    <xf numFmtId="0" fontId="48" fillId="0" borderId="89" xfId="0" applyFont="1" applyBorder="1" applyAlignment="1" applyProtection="1">
      <alignment horizontal="center" vertical="top" wrapText="1"/>
      <protection locked="0"/>
    </xf>
    <xf numFmtId="0" fontId="48" fillId="0" borderId="61" xfId="0" applyFont="1" applyBorder="1" applyAlignment="1" applyProtection="1">
      <alignment horizontal="center" vertical="top" wrapText="1"/>
      <protection locked="0"/>
    </xf>
    <xf numFmtId="0" fontId="48" fillId="0" borderId="86" xfId="0" applyFont="1" applyBorder="1" applyAlignment="1" applyProtection="1">
      <alignment horizontal="center" vertical="top" wrapText="1"/>
      <protection locked="0"/>
    </xf>
    <xf numFmtId="0" fontId="1" fillId="35" borderId="87" xfId="0" applyFont="1" applyFill="1" applyBorder="1" applyAlignment="1" applyProtection="1">
      <alignment horizontal="center" vertical="top" wrapText="1"/>
      <protection locked="0"/>
    </xf>
    <xf numFmtId="0" fontId="5" fillId="35" borderId="2" xfId="0" applyFont="1" applyFill="1" applyBorder="1" applyAlignment="1" applyProtection="1">
      <alignment horizontal="center" vertical="top" wrapText="1"/>
      <protection locked="0"/>
    </xf>
    <xf numFmtId="0" fontId="5" fillId="35" borderId="1" xfId="0" applyFont="1" applyFill="1"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61" xfId="0" applyBorder="1" applyAlignment="1" applyProtection="1">
      <alignment horizontal="center" vertical="top" wrapText="1"/>
      <protection locked="0"/>
    </xf>
    <xf numFmtId="0" fontId="0" fillId="0" borderId="86" xfId="0" applyBorder="1" applyAlignment="1" applyProtection="1">
      <alignment horizontal="center" vertical="top" wrapText="1"/>
      <protection locked="0"/>
    </xf>
    <xf numFmtId="0" fontId="5" fillId="35" borderId="44" xfId="0" applyFont="1" applyFill="1" applyBorder="1" applyAlignment="1" applyProtection="1">
      <alignment horizontal="center" vertical="top" wrapText="1"/>
      <protection locked="0"/>
    </xf>
    <xf numFmtId="0" fontId="0" fillId="0" borderId="55" xfId="0" applyBorder="1" applyAlignment="1" applyProtection="1">
      <alignment horizontal="center" vertical="top" wrapText="1"/>
      <protection locked="0"/>
    </xf>
    <xf numFmtId="9" fontId="5" fillId="0" borderId="75" xfId="66" applyFont="1" applyFill="1" applyBorder="1" applyAlignment="1" applyProtection="1">
      <alignment horizontal="center" vertical="center" wrapText="1"/>
      <protection locked="0"/>
    </xf>
    <xf numFmtId="9" fontId="5" fillId="0" borderId="43" xfId="66" applyFont="1" applyFill="1" applyBorder="1" applyAlignment="1" applyProtection="1">
      <alignment horizontal="center" vertical="center" wrapText="1"/>
      <protection locked="0"/>
    </xf>
    <xf numFmtId="9" fontId="5" fillId="0" borderId="47" xfId="66" applyFont="1" applyFill="1" applyBorder="1" applyAlignment="1" applyProtection="1">
      <alignment horizontal="center" vertical="center" wrapText="1"/>
      <protection locked="0"/>
    </xf>
    <xf numFmtId="0" fontId="0" fillId="0" borderId="89" xfId="0" applyBorder="1" applyAlignment="1" applyProtection="1">
      <alignment horizontal="center" vertical="top" wrapText="1"/>
      <protection locked="0"/>
    </xf>
    <xf numFmtId="9" fontId="48" fillId="0" borderId="77" xfId="0" applyNumberFormat="1" applyFont="1" applyBorder="1" applyAlignment="1" applyProtection="1">
      <alignment horizontal="center" vertical="center" wrapText="1"/>
      <protection locked="0"/>
    </xf>
    <xf numFmtId="9" fontId="6" fillId="0" borderId="77" xfId="0" applyNumberFormat="1" applyFont="1" applyBorder="1" applyAlignment="1" applyProtection="1">
      <alignment horizontal="left" vertical="center" wrapText="1"/>
      <protection locked="0"/>
    </xf>
    <xf numFmtId="9" fontId="48" fillId="0" borderId="2" xfId="0" applyNumberFormat="1" applyFont="1" applyBorder="1" applyAlignment="1" applyProtection="1">
      <alignment horizontal="left" vertical="center" wrapText="1"/>
      <protection locked="0"/>
    </xf>
    <xf numFmtId="0" fontId="74" fillId="0" borderId="75" xfId="0" applyFont="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9" fontId="48" fillId="0" borderId="77" xfId="0" applyNumberFormat="1" applyFont="1" applyBorder="1" applyAlignment="1" applyProtection="1">
      <alignment horizontal="left" vertical="center" wrapText="1"/>
      <protection locked="0"/>
    </xf>
    <xf numFmtId="9" fontId="0" fillId="4" borderId="75" xfId="0" applyNumberFormat="1" applyFill="1" applyBorder="1" applyAlignment="1" applyProtection="1">
      <alignment horizontal="center" vertical="center" wrapText="1"/>
      <protection locked="0"/>
    </xf>
    <xf numFmtId="9" fontId="0" fillId="4" borderId="43" xfId="0" applyNumberFormat="1" applyFill="1" applyBorder="1" applyAlignment="1" applyProtection="1">
      <alignment horizontal="center" vertical="center" wrapText="1"/>
      <protection locked="0"/>
    </xf>
    <xf numFmtId="9" fontId="0" fillId="4" borderId="47" xfId="0" applyNumberFormat="1" applyFill="1" applyBorder="1" applyAlignment="1" applyProtection="1">
      <alignment horizontal="center" vertical="center" wrapText="1"/>
      <protection locked="0"/>
    </xf>
    <xf numFmtId="1" fontId="5" fillId="4" borderId="75" xfId="0" applyNumberFormat="1" applyFont="1" applyFill="1" applyBorder="1" applyAlignment="1" applyProtection="1">
      <alignment horizontal="center" vertical="center" wrapText="1"/>
      <protection locked="0"/>
    </xf>
    <xf numFmtId="1" fontId="5" fillId="4" borderId="43" xfId="0" applyNumberFormat="1" applyFont="1" applyFill="1" applyBorder="1" applyAlignment="1" applyProtection="1">
      <alignment horizontal="center" vertical="center" wrapText="1"/>
      <protection locked="0"/>
    </xf>
    <xf numFmtId="1" fontId="5" fillId="4" borderId="47" xfId="0" applyNumberFormat="1" applyFont="1" applyFill="1" applyBorder="1" applyAlignment="1" applyProtection="1">
      <alignment horizontal="center" vertical="center" wrapText="1"/>
      <protection locked="0"/>
    </xf>
    <xf numFmtId="9" fontId="5" fillId="4" borderId="75" xfId="0" applyNumberFormat="1" applyFont="1" applyFill="1" applyBorder="1" applyAlignment="1" applyProtection="1">
      <alignment horizontal="center" vertical="center" wrapText="1"/>
      <protection locked="0"/>
    </xf>
    <xf numFmtId="9" fontId="5" fillId="4" borderId="43" xfId="0" applyNumberFormat="1" applyFont="1" applyFill="1" applyBorder="1" applyAlignment="1" applyProtection="1">
      <alignment horizontal="center" vertical="center" wrapText="1"/>
      <protection locked="0"/>
    </xf>
    <xf numFmtId="9" fontId="5" fillId="4" borderId="47" xfId="0" applyNumberFormat="1" applyFont="1" applyFill="1" applyBorder="1" applyAlignment="1" applyProtection="1">
      <alignment horizontal="center" vertical="center" wrapText="1"/>
      <protection locked="0"/>
    </xf>
    <xf numFmtId="9" fontId="48" fillId="0" borderId="2" xfId="0" applyNumberFormat="1" applyFont="1" applyBorder="1" applyAlignment="1" applyProtection="1">
      <alignment horizontal="center" vertical="center" wrapText="1"/>
      <protection locked="0"/>
    </xf>
    <xf numFmtId="0" fontId="37" fillId="0" borderId="43" xfId="0" applyFont="1" applyBorder="1" applyAlignment="1" applyProtection="1">
      <alignment horizontal="left" vertical="center" wrapText="1"/>
      <protection locked="0"/>
    </xf>
    <xf numFmtId="0" fontId="41" fillId="34" borderId="43" xfId="0" applyFont="1" applyFill="1" applyBorder="1" applyAlignment="1" applyProtection="1">
      <alignment horizontal="center" vertical="center" wrapText="1"/>
      <protection locked="0"/>
    </xf>
    <xf numFmtId="0" fontId="4" fillId="30" borderId="43" xfId="0" applyFont="1" applyFill="1" applyBorder="1" applyAlignment="1">
      <alignment horizontal="center" vertical="center" wrapText="1"/>
    </xf>
    <xf numFmtId="0" fontId="4" fillId="30" borderId="47" xfId="0" applyFont="1" applyFill="1" applyBorder="1" applyAlignment="1">
      <alignment horizontal="center" vertical="center" wrapText="1"/>
    </xf>
    <xf numFmtId="0" fontId="41" fillId="30" borderId="61" xfId="0" applyFont="1" applyFill="1" applyBorder="1" applyAlignment="1">
      <alignment horizontal="center" vertical="center" wrapText="1"/>
    </xf>
    <xf numFmtId="0" fontId="41" fillId="30" borderId="62" xfId="0" applyFont="1" applyFill="1" applyBorder="1" applyAlignment="1">
      <alignment horizontal="center" vertical="center" wrapText="1"/>
    </xf>
    <xf numFmtId="0" fontId="41" fillId="30" borderId="4" xfId="0" applyFont="1" applyFill="1" applyBorder="1" applyAlignment="1">
      <alignment horizontal="center" vertical="center" wrapText="1"/>
    </xf>
    <xf numFmtId="0" fontId="41" fillId="30" borderId="54" xfId="0" applyFont="1" applyFill="1" applyBorder="1" applyAlignment="1">
      <alignment horizontal="center" vertical="center" wrapText="1"/>
    </xf>
    <xf numFmtId="0" fontId="5" fillId="0" borderId="89" xfId="0" applyFont="1" applyBorder="1" applyAlignment="1" applyProtection="1">
      <alignment horizontal="center" vertical="top" wrapText="1"/>
      <protection locked="0"/>
    </xf>
    <xf numFmtId="0" fontId="5" fillId="0" borderId="61" xfId="0" applyFont="1" applyBorder="1" applyAlignment="1" applyProtection="1">
      <alignment horizontal="center" vertical="top" wrapText="1"/>
      <protection locked="0"/>
    </xf>
    <xf numFmtId="0" fontId="5" fillId="0" borderId="55" xfId="0" applyFont="1" applyBorder="1" applyAlignment="1" applyProtection="1">
      <alignment horizontal="center" vertical="top" wrapText="1"/>
      <protection locked="0"/>
    </xf>
    <xf numFmtId="0" fontId="0" fillId="4" borderId="75" xfId="0" applyFill="1" applyBorder="1" applyAlignment="1" applyProtection="1">
      <alignment horizontal="center" vertical="center" wrapText="1"/>
      <protection locked="0"/>
    </xf>
    <xf numFmtId="0" fontId="0" fillId="4" borderId="43" xfId="0" applyFill="1" applyBorder="1" applyAlignment="1" applyProtection="1">
      <alignment horizontal="center" vertical="center" wrapText="1"/>
      <protection locked="0"/>
    </xf>
    <xf numFmtId="0" fontId="0" fillId="4" borderId="47" xfId="0" applyFill="1" applyBorder="1" applyAlignment="1" applyProtection="1">
      <alignment horizontal="center" vertical="center" wrapText="1"/>
      <protection locked="0"/>
    </xf>
    <xf numFmtId="0" fontId="0" fillId="4" borderId="78" xfId="0" applyFill="1" applyBorder="1" applyAlignment="1" applyProtection="1">
      <alignment horizontal="center" vertical="center" wrapText="1"/>
      <protection locked="0"/>
    </xf>
    <xf numFmtId="0" fontId="0" fillId="4" borderId="80" xfId="0" applyFill="1" applyBorder="1" applyAlignment="1" applyProtection="1">
      <alignment horizontal="center" vertical="center" wrapText="1"/>
      <protection locked="0"/>
    </xf>
    <xf numFmtId="0" fontId="0" fillId="4" borderId="93" xfId="0" applyFill="1" applyBorder="1" applyAlignment="1" applyProtection="1">
      <alignment horizontal="center" vertical="center" wrapText="1"/>
      <protection locked="0"/>
    </xf>
    <xf numFmtId="0" fontId="4" fillId="6" borderId="47" xfId="0" applyFont="1" applyFill="1" applyBorder="1" applyAlignment="1">
      <alignment horizontal="center" vertical="center" wrapText="1"/>
    </xf>
    <xf numFmtId="0" fontId="4" fillId="5" borderId="47" xfId="0" applyFont="1" applyFill="1" applyBorder="1" applyAlignment="1">
      <alignment horizontal="center" vertical="center" wrapText="1"/>
    </xf>
    <xf numFmtId="0" fontId="4" fillId="5" borderId="47" xfId="0" applyFont="1" applyFill="1" applyBorder="1" applyAlignment="1">
      <alignment horizontal="center" vertical="center" textRotation="90" wrapText="1"/>
    </xf>
    <xf numFmtId="0" fontId="4" fillId="7" borderId="47"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0" fillId="0" borderId="91"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4" fillId="30" borderId="61" xfId="0" applyFont="1" applyFill="1" applyBorder="1" applyAlignment="1">
      <alignment horizontal="center" vertical="center" wrapText="1"/>
    </xf>
    <xf numFmtId="0" fontId="4" fillId="30" borderId="54" xfId="0" applyFont="1" applyFill="1" applyBorder="1" applyAlignment="1">
      <alignment horizontal="center" vertical="center" wrapText="1"/>
    </xf>
    <xf numFmtId="0" fontId="4" fillId="6" borderId="43"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0" fillId="0" borderId="91"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0" fillId="0" borderId="78" xfId="0" applyBorder="1" applyAlignment="1" applyProtection="1">
      <alignment horizontal="left" vertical="center" wrapText="1"/>
      <protection locked="0"/>
    </xf>
    <xf numFmtId="0" fontId="0" fillId="0" borderId="80" xfId="0" applyBorder="1" applyAlignment="1" applyProtection="1">
      <alignment horizontal="left" vertical="center" wrapText="1"/>
      <protection locked="0"/>
    </xf>
    <xf numFmtId="0" fontId="0" fillId="0" borderId="93" xfId="0" applyBorder="1" applyAlignment="1" applyProtection="1">
      <alignment horizontal="left" vertical="center" wrapText="1"/>
      <protection locked="0"/>
    </xf>
    <xf numFmtId="0" fontId="0" fillId="0" borderId="75" xfId="0" applyBorder="1" applyAlignment="1" applyProtection="1">
      <alignment horizontal="left" vertical="center" wrapText="1"/>
      <protection locked="0"/>
    </xf>
    <xf numFmtId="0" fontId="4" fillId="8" borderId="62"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5" fillId="35" borderId="89" xfId="0" applyFont="1" applyFill="1" applyBorder="1" applyAlignment="1" applyProtection="1">
      <alignment horizontal="center" vertical="center" wrapText="1"/>
      <protection locked="0"/>
    </xf>
    <xf numFmtId="0" fontId="5" fillId="35" borderId="61" xfId="0" applyFont="1" applyFill="1" applyBorder="1" applyAlignment="1" applyProtection="1">
      <alignment horizontal="center" vertical="center" wrapText="1"/>
      <protection locked="0"/>
    </xf>
    <xf numFmtId="0" fontId="45" fillId="34" borderId="43" xfId="0" applyFont="1" applyFill="1" applyBorder="1" applyAlignment="1">
      <alignment horizontal="center" vertical="center" wrapText="1"/>
    </xf>
    <xf numFmtId="0" fontId="4" fillId="8" borderId="55"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1" fillId="8" borderId="4"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6" borderId="43" xfId="0" applyFont="1" applyFill="1" applyBorder="1" applyAlignment="1">
      <alignment horizontal="center" vertical="center" wrapText="1"/>
    </xf>
    <xf numFmtId="0" fontId="30" fillId="30" borderId="55" xfId="0" applyFont="1" applyFill="1" applyBorder="1" applyAlignment="1">
      <alignment horizontal="center" vertical="center" wrapText="1"/>
    </xf>
    <xf numFmtId="0" fontId="4" fillId="30" borderId="63" xfId="0" applyFont="1" applyFill="1" applyBorder="1" applyAlignment="1">
      <alignment horizontal="center" vertical="center" wrapText="1"/>
    </xf>
    <xf numFmtId="0" fontId="4" fillId="30" borderId="53" xfId="0" applyFont="1" applyFill="1" applyBorder="1" applyAlignment="1">
      <alignment horizontal="center" vertical="center" wrapText="1"/>
    </xf>
    <xf numFmtId="0" fontId="41" fillId="5" borderId="61" xfId="0" applyFont="1" applyFill="1" applyBorder="1" applyAlignment="1">
      <alignment horizontal="center" vertical="center" wrapText="1"/>
    </xf>
    <xf numFmtId="0" fontId="41" fillId="5" borderId="62" xfId="0" applyFont="1" applyFill="1" applyBorder="1" applyAlignment="1">
      <alignment horizontal="center" vertical="center" wrapText="1"/>
    </xf>
    <xf numFmtId="1" fontId="5" fillId="0" borderId="75" xfId="0" applyNumberFormat="1" applyFont="1" applyBorder="1" applyAlignment="1" applyProtection="1">
      <alignment horizontal="center" vertical="center" wrapText="1"/>
      <protection locked="0"/>
    </xf>
    <xf numFmtId="1" fontId="5" fillId="0" borderId="43" xfId="0" applyNumberFormat="1" applyFont="1" applyBorder="1" applyAlignment="1" applyProtection="1">
      <alignment horizontal="center" vertical="center" wrapText="1"/>
      <protection locked="0"/>
    </xf>
    <xf numFmtId="1" fontId="5" fillId="0" borderId="47" xfId="0" applyNumberFormat="1" applyFont="1" applyBorder="1" applyAlignment="1" applyProtection="1">
      <alignment horizontal="center" vertical="center" wrapText="1"/>
      <protection locked="0"/>
    </xf>
    <xf numFmtId="49" fontId="5" fillId="0" borderId="77" xfId="0" applyNumberFormat="1"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78" xfId="0" applyFont="1" applyBorder="1" applyAlignment="1" applyProtection="1">
      <alignment horizontal="center" vertical="center" wrapText="1"/>
      <protection locked="0"/>
    </xf>
    <xf numFmtId="0" fontId="5" fillId="0" borderId="80" xfId="0" applyFont="1" applyBorder="1" applyAlignment="1" applyProtection="1">
      <alignment horizontal="center" vertical="center" wrapText="1"/>
      <protection locked="0"/>
    </xf>
    <xf numFmtId="0" fontId="5" fillId="0" borderId="93" xfId="0" applyFont="1" applyBorder="1" applyAlignment="1" applyProtection="1">
      <alignment horizontal="center" vertical="center" wrapText="1"/>
      <protection locked="0"/>
    </xf>
    <xf numFmtId="0" fontId="5" fillId="37" borderId="77" xfId="0" applyFont="1" applyFill="1" applyBorder="1" applyAlignment="1">
      <alignment horizontal="center" vertical="center" wrapText="1"/>
    </xf>
    <xf numFmtId="0" fontId="5" fillId="37" borderId="2" xfId="0" applyFont="1" applyFill="1" applyBorder="1" applyAlignment="1">
      <alignment horizontal="center" vertical="center" wrapText="1"/>
    </xf>
    <xf numFmtId="12" fontId="5" fillId="0" borderId="77" xfId="0" applyNumberFormat="1" applyFont="1" applyBorder="1" applyAlignment="1" applyProtection="1">
      <alignment horizontal="center" vertical="center" wrapText="1"/>
      <protection locked="0"/>
    </xf>
    <xf numFmtId="0" fontId="48" fillId="0" borderId="77" xfId="0" applyFont="1" applyBorder="1" applyAlignment="1">
      <alignment horizontal="center" vertical="center" wrapText="1"/>
    </xf>
    <xf numFmtId="0" fontId="48" fillId="0" borderId="2" xfId="0" applyFont="1" applyBorder="1" applyAlignment="1">
      <alignment horizontal="center" vertical="center" wrapText="1"/>
    </xf>
    <xf numFmtId="0" fontId="5" fillId="4" borderId="77" xfId="0" applyFont="1" applyFill="1" applyBorder="1" applyAlignment="1" applyProtection="1">
      <alignment horizontal="center" vertical="center" wrapText="1"/>
      <protection locked="0"/>
    </xf>
    <xf numFmtId="0" fontId="5" fillId="4" borderId="2" xfId="0" applyFont="1" applyFill="1" applyBorder="1" applyAlignment="1" applyProtection="1">
      <alignment horizontal="center" vertical="center" wrapText="1"/>
      <protection locked="0"/>
    </xf>
    <xf numFmtId="9" fontId="5" fillId="4" borderId="77" xfId="0" applyNumberFormat="1" applyFont="1" applyFill="1" applyBorder="1" applyAlignment="1" applyProtection="1">
      <alignment horizontal="center" vertical="center" wrapText="1"/>
      <protection locked="0"/>
    </xf>
    <xf numFmtId="9" fontId="5" fillId="4" borderId="2" xfId="0" applyNumberFormat="1" applyFont="1" applyFill="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9" fontId="0" fillId="0" borderId="75" xfId="0" applyNumberFormat="1" applyBorder="1" applyAlignment="1" applyProtection="1">
      <alignment horizontal="center" vertical="center" wrapText="1"/>
      <protection locked="0"/>
    </xf>
    <xf numFmtId="9" fontId="0" fillId="0" borderId="43" xfId="0" applyNumberFormat="1" applyBorder="1" applyAlignment="1" applyProtection="1">
      <alignment horizontal="center" vertical="center" wrapText="1"/>
      <protection locked="0"/>
    </xf>
    <xf numFmtId="9" fontId="0" fillId="0" borderId="47" xfId="0" applyNumberFormat="1" applyBorder="1" applyAlignment="1" applyProtection="1">
      <alignment horizontal="center" vertical="center" wrapText="1"/>
      <protection locked="0"/>
    </xf>
    <xf numFmtId="0" fontId="41" fillId="7" borderId="61" xfId="0" applyFont="1" applyFill="1" applyBorder="1" applyAlignment="1">
      <alignment horizontal="center" vertical="center" wrapText="1"/>
    </xf>
    <xf numFmtId="0" fontId="41" fillId="7" borderId="62" xfId="0" applyFont="1" applyFill="1" applyBorder="1" applyAlignment="1">
      <alignment horizontal="center" vertical="center" wrapText="1"/>
    </xf>
    <xf numFmtId="0" fontId="41" fillId="7" borderId="54" xfId="0" applyFont="1" applyFill="1" applyBorder="1" applyAlignment="1">
      <alignment horizontal="center" vertical="center" wrapText="1"/>
    </xf>
    <xf numFmtId="0" fontId="4" fillId="8" borderId="61" xfId="0" applyFont="1" applyFill="1" applyBorder="1" applyAlignment="1">
      <alignment horizontal="center" vertical="center" wrapText="1"/>
    </xf>
    <xf numFmtId="0" fontId="4" fillId="8" borderId="62" xfId="0" applyFont="1" applyFill="1" applyBorder="1" applyAlignment="1">
      <alignment horizontal="center" vertical="center"/>
    </xf>
    <xf numFmtId="0" fontId="4" fillId="8" borderId="54" xfId="0" applyFont="1" applyFill="1" applyBorder="1" applyAlignment="1">
      <alignment horizontal="center" vertical="center"/>
    </xf>
    <xf numFmtId="0" fontId="41" fillId="30" borderId="43" xfId="0" applyFont="1" applyFill="1" applyBorder="1" applyAlignment="1" applyProtection="1">
      <alignment horizontal="center" vertical="center" wrapText="1"/>
      <protection locked="0"/>
    </xf>
    <xf numFmtId="0" fontId="41" fillId="8" borderId="61" xfId="0" applyFont="1" applyFill="1" applyBorder="1" applyAlignment="1">
      <alignment horizontal="center" vertical="center" wrapText="1"/>
    </xf>
    <xf numFmtId="0" fontId="41" fillId="8" borderId="62" xfId="0" applyFont="1" applyFill="1" applyBorder="1" applyAlignment="1">
      <alignment horizontal="center" vertical="center" wrapText="1"/>
    </xf>
    <xf numFmtId="0" fontId="41" fillId="8" borderId="54" xfId="0" applyFont="1" applyFill="1" applyBorder="1" applyAlignment="1">
      <alignment horizontal="center" vertical="center" wrapText="1"/>
    </xf>
    <xf numFmtId="9" fontId="74" fillId="0" borderId="77" xfId="0" applyNumberFormat="1" applyFont="1" applyBorder="1" applyAlignment="1" applyProtection="1">
      <alignment horizontal="center" vertical="center" wrapText="1"/>
      <protection locked="0"/>
    </xf>
    <xf numFmtId="1" fontId="5" fillId="0" borderId="82" xfId="0" applyNumberFormat="1" applyFont="1" applyBorder="1" applyAlignment="1" applyProtection="1">
      <alignment horizontal="center" vertical="center" wrapText="1"/>
      <protection locked="0"/>
    </xf>
    <xf numFmtId="9" fontId="5" fillId="0" borderId="82" xfId="66" applyFont="1" applyFill="1" applyBorder="1" applyAlignment="1" applyProtection="1">
      <alignment horizontal="center" vertical="center" wrapText="1"/>
      <protection locked="0"/>
    </xf>
    <xf numFmtId="0" fontId="7" fillId="35" borderId="1" xfId="0" applyFont="1" applyFill="1" applyBorder="1" applyAlignment="1">
      <alignment horizontal="center" vertical="center" wrapText="1"/>
    </xf>
    <xf numFmtId="9" fontId="48" fillId="0" borderId="44" xfId="0" applyNumberFormat="1" applyFont="1" applyBorder="1" applyAlignment="1" applyProtection="1">
      <alignment horizontal="center" vertical="center" wrapText="1"/>
      <protection locked="0"/>
    </xf>
    <xf numFmtId="0" fontId="0" fillId="0" borderId="84" xfId="0"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7" fillId="35" borderId="29" xfId="0" applyNumberFormat="1" applyFont="1" applyFill="1" applyBorder="1" applyAlignment="1">
      <alignment horizontal="center" vertical="center" wrapText="1"/>
    </xf>
    <xf numFmtId="9" fontId="7" fillId="35" borderId="2" xfId="0" applyNumberFormat="1" applyFont="1" applyFill="1" applyBorder="1" applyAlignment="1">
      <alignment horizontal="center" vertical="center" wrapText="1"/>
    </xf>
    <xf numFmtId="9" fontId="7" fillId="35" borderId="30" xfId="0" applyNumberFormat="1" applyFont="1" applyFill="1" applyBorder="1" applyAlignment="1">
      <alignment horizontal="center" vertical="center" wrapText="1"/>
    </xf>
    <xf numFmtId="1" fontId="5" fillId="0" borderId="27" xfId="0" applyNumberFormat="1" applyFont="1" applyBorder="1" applyAlignment="1" applyProtection="1">
      <alignment horizontal="center" vertical="center" wrapText="1"/>
      <protection locked="0"/>
    </xf>
    <xf numFmtId="1" fontId="5" fillId="0" borderId="42" xfId="0" applyNumberFormat="1" applyFont="1" applyBorder="1" applyAlignment="1" applyProtection="1">
      <alignment horizontal="center" vertical="center" wrapText="1"/>
      <protection locked="0"/>
    </xf>
    <xf numFmtId="9" fontId="5" fillId="0" borderId="27" xfId="66" applyFont="1" applyFill="1" applyBorder="1" applyAlignment="1" applyProtection="1">
      <alignment horizontal="center" vertical="center" wrapText="1"/>
      <protection locked="0"/>
    </xf>
    <xf numFmtId="9" fontId="5" fillId="0" borderId="42" xfId="66" applyFont="1" applyFill="1" applyBorder="1" applyAlignment="1" applyProtection="1">
      <alignment horizontal="center" vertical="center" wrapText="1"/>
      <protection locked="0"/>
    </xf>
    <xf numFmtId="0" fontId="7" fillId="35" borderId="100" xfId="0" applyFont="1" applyFill="1" applyBorder="1" applyAlignment="1" applyProtection="1">
      <alignment horizontal="center" vertical="center" wrapText="1"/>
      <protection locked="0"/>
    </xf>
    <xf numFmtId="0" fontId="7" fillId="35" borderId="73" xfId="0" applyFont="1" applyFill="1" applyBorder="1" applyAlignment="1" applyProtection="1">
      <alignment horizontal="center" vertical="center" wrapText="1"/>
      <protection locked="0"/>
    </xf>
    <xf numFmtId="0" fontId="7" fillId="35" borderId="101" xfId="0" applyFont="1" applyFill="1" applyBorder="1" applyAlignment="1" applyProtection="1">
      <alignment horizontal="center" vertical="center" wrapText="1"/>
      <protection locked="0"/>
    </xf>
    <xf numFmtId="9" fontId="5" fillId="0" borderId="29" xfId="66" applyFont="1" applyFill="1" applyBorder="1" applyAlignment="1" applyProtection="1">
      <alignment horizontal="center" vertical="center" wrapText="1"/>
    </xf>
    <xf numFmtId="9" fontId="5" fillId="0" borderId="2" xfId="66" applyFont="1" applyFill="1" applyBorder="1" applyAlignment="1" applyProtection="1">
      <alignment horizontal="center" vertical="center" wrapText="1"/>
    </xf>
    <xf numFmtId="9" fontId="5" fillId="0" borderId="30" xfId="66" applyFont="1" applyFill="1" applyBorder="1" applyAlignment="1" applyProtection="1">
      <alignment horizontal="center" vertical="center" wrapText="1"/>
    </xf>
    <xf numFmtId="0" fontId="0" fillId="0" borderId="29" xfId="0" applyBorder="1" applyAlignment="1">
      <alignment horizontal="center" vertical="center" wrapText="1"/>
    </xf>
    <xf numFmtId="0" fontId="0" fillId="0" borderId="2" xfId="0" applyBorder="1" applyAlignment="1">
      <alignment horizontal="center" vertical="center" wrapText="1"/>
    </xf>
    <xf numFmtId="0" fontId="0" fillId="0" borderId="30" xfId="0" applyBorder="1" applyAlignment="1">
      <alignment horizontal="center" vertical="center" wrapText="1"/>
    </xf>
    <xf numFmtId="0" fontId="5" fillId="0" borderId="2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0" xfId="0" applyFont="1" applyBorder="1" applyAlignment="1">
      <alignment horizontal="center" vertical="center" wrapText="1"/>
    </xf>
    <xf numFmtId="9" fontId="7" fillId="0" borderId="29" xfId="0" applyNumberFormat="1" applyFont="1" applyBorder="1" applyAlignment="1">
      <alignment horizontal="center" vertical="center" wrapText="1"/>
    </xf>
    <xf numFmtId="9" fontId="7" fillId="0" borderId="2" xfId="0" applyNumberFormat="1" applyFont="1" applyBorder="1" applyAlignment="1">
      <alignment horizontal="center" vertical="center" wrapText="1"/>
    </xf>
    <xf numFmtId="9" fontId="7" fillId="0" borderId="30" xfId="0" applyNumberFormat="1" applyFont="1" applyBorder="1" applyAlignment="1">
      <alignment horizontal="center" vertical="center" wrapText="1"/>
    </xf>
    <xf numFmtId="0" fontId="58" fillId="0" borderId="29" xfId="0" applyFont="1" applyBorder="1" applyAlignment="1" applyProtection="1">
      <alignment horizontal="center" vertical="center" wrapText="1"/>
      <protection locked="0"/>
    </xf>
    <xf numFmtId="0" fontId="59" fillId="4" borderId="29" xfId="0" applyFont="1" applyFill="1" applyBorder="1" applyAlignment="1" applyProtection="1">
      <alignment horizontal="center" vertical="center" wrapText="1"/>
      <protection locked="0"/>
    </xf>
    <xf numFmtId="0" fontId="59" fillId="4" borderId="2" xfId="0" applyFont="1" applyFill="1" applyBorder="1" applyAlignment="1" applyProtection="1">
      <alignment horizontal="center" vertical="center" wrapText="1"/>
      <protection locked="0"/>
    </xf>
    <xf numFmtId="0" fontId="59" fillId="4" borderId="44" xfId="0" applyFont="1" applyFill="1" applyBorder="1" applyAlignment="1" applyProtection="1">
      <alignment horizontal="center" vertical="center" wrapText="1"/>
      <protection locked="0"/>
    </xf>
    <xf numFmtId="9" fontId="0" fillId="4" borderId="29" xfId="0" applyNumberFormat="1" applyFill="1" applyBorder="1" applyAlignment="1" applyProtection="1">
      <alignment horizontal="center" vertical="center" wrapText="1"/>
      <protection locked="0"/>
    </xf>
    <xf numFmtId="9" fontId="0" fillId="4" borderId="2" xfId="0" applyNumberFormat="1" applyFill="1" applyBorder="1" applyAlignment="1" applyProtection="1">
      <alignment horizontal="center" vertical="center" wrapText="1"/>
      <protection locked="0"/>
    </xf>
    <xf numFmtId="9" fontId="0" fillId="4" borderId="30" xfId="0" applyNumberFormat="1" applyFill="1" applyBorder="1" applyAlignment="1" applyProtection="1">
      <alignment horizontal="center" vertical="center" wrapText="1"/>
      <protection locked="0"/>
    </xf>
    <xf numFmtId="0" fontId="59" fillId="4" borderId="34" xfId="0" applyFont="1" applyFill="1" applyBorder="1" applyAlignment="1" applyProtection="1">
      <alignment horizontal="center" vertical="center" wrapText="1"/>
      <protection locked="0"/>
    </xf>
    <xf numFmtId="0" fontId="59" fillId="4" borderId="35" xfId="0" applyFont="1" applyFill="1" applyBorder="1" applyAlignment="1" applyProtection="1">
      <alignment horizontal="center" vertical="center" wrapText="1"/>
      <protection locked="0"/>
    </xf>
    <xf numFmtId="0" fontId="59" fillId="4" borderId="45" xfId="0" applyFont="1" applyFill="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58" fillId="0" borderId="35" xfId="0" applyFont="1" applyBorder="1" applyAlignment="1" applyProtection="1">
      <alignment horizontal="center" vertical="center" wrapText="1"/>
      <protection locked="0"/>
    </xf>
    <xf numFmtId="0" fontId="58" fillId="0" borderId="45" xfId="0" applyFont="1" applyBorder="1" applyAlignment="1" applyProtection="1">
      <alignment horizontal="center" vertical="center" wrapText="1"/>
      <protection locked="0"/>
    </xf>
    <xf numFmtId="0" fontId="6" fillId="4" borderId="34" xfId="0" applyFont="1" applyFill="1" applyBorder="1" applyAlignment="1" applyProtection="1">
      <alignment horizontal="center" vertical="center" wrapText="1"/>
      <protection locked="0"/>
    </xf>
    <xf numFmtId="0" fontId="6" fillId="4" borderId="35" xfId="0" applyFont="1" applyFill="1" applyBorder="1" applyAlignment="1" applyProtection="1">
      <alignment horizontal="center" vertical="center" wrapText="1"/>
      <protection locked="0"/>
    </xf>
    <xf numFmtId="0" fontId="6" fillId="4" borderId="45" xfId="0" applyFont="1" applyFill="1" applyBorder="1" applyAlignment="1" applyProtection="1">
      <alignment horizontal="center" vertical="center" wrapText="1"/>
      <protection locked="0"/>
    </xf>
    <xf numFmtId="0" fontId="48" fillId="35" borderId="29" xfId="0" applyFont="1" applyFill="1" applyBorder="1" applyAlignment="1">
      <alignment horizontal="center" vertical="center" wrapText="1"/>
    </xf>
    <xf numFmtId="0" fontId="48" fillId="35" borderId="2" xfId="0" applyFont="1" applyFill="1" applyBorder="1" applyAlignment="1">
      <alignment horizontal="center" vertical="center" wrapText="1"/>
    </xf>
    <xf numFmtId="0" fontId="48" fillId="35" borderId="30" xfId="0" applyFont="1" applyFill="1" applyBorder="1" applyAlignment="1">
      <alignment horizontal="center" vertical="center" wrapText="1"/>
    </xf>
    <xf numFmtId="0" fontId="48" fillId="0" borderId="27"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1" fontId="48" fillId="0" borderId="27" xfId="0" applyNumberFormat="1" applyFont="1" applyBorder="1" applyAlignment="1" applyProtection="1">
      <alignment horizontal="center" vertical="center" wrapText="1"/>
      <protection locked="0"/>
    </xf>
    <xf numFmtId="1" fontId="48" fillId="0" borderId="43" xfId="0" applyNumberFormat="1" applyFont="1" applyBorder="1" applyAlignment="1" applyProtection="1">
      <alignment horizontal="center" vertical="center" wrapText="1"/>
      <protection locked="0"/>
    </xf>
    <xf numFmtId="1" fontId="48" fillId="0" borderId="42" xfId="0" applyNumberFormat="1" applyFont="1" applyBorder="1" applyAlignment="1" applyProtection="1">
      <alignment horizontal="center" vertical="center" wrapText="1"/>
      <protection locked="0"/>
    </xf>
    <xf numFmtId="0" fontId="0" fillId="35" borderId="47" xfId="0" applyFill="1" applyBorder="1" applyAlignment="1" applyProtection="1">
      <alignment horizontal="center" vertical="center" wrapText="1"/>
      <protection locked="0"/>
    </xf>
    <xf numFmtId="9" fontId="5" fillId="4" borderId="29" xfId="0" applyNumberFormat="1" applyFont="1" applyFill="1" applyBorder="1" applyAlignment="1" applyProtection="1">
      <alignment horizontal="center" vertical="center" wrapText="1"/>
      <protection locked="0"/>
    </xf>
    <xf numFmtId="9" fontId="5" fillId="4" borderId="30" xfId="0" applyNumberFormat="1" applyFont="1" applyFill="1" applyBorder="1" applyAlignment="1" applyProtection="1">
      <alignment horizontal="center" vertical="center" wrapText="1"/>
      <protection locked="0"/>
    </xf>
    <xf numFmtId="0" fontId="6" fillId="4" borderId="29" xfId="0" applyFont="1" applyFill="1" applyBorder="1" applyAlignment="1" applyProtection="1">
      <alignment horizontal="center" vertical="center" wrapText="1"/>
      <protection locked="0"/>
    </xf>
    <xf numFmtId="0" fontId="6" fillId="4" borderId="2" xfId="0" applyFont="1" applyFill="1" applyBorder="1" applyAlignment="1" applyProtection="1">
      <alignment horizontal="center" vertical="center" wrapText="1"/>
      <protection locked="0"/>
    </xf>
    <xf numFmtId="0" fontId="6" fillId="4" borderId="44" xfId="0" applyFont="1" applyFill="1" applyBorder="1" applyAlignment="1" applyProtection="1">
      <alignment horizontal="center" vertical="center" wrapText="1"/>
      <protection locked="0"/>
    </xf>
    <xf numFmtId="0" fontId="59" fillId="0" borderId="77"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59" fillId="0" borderId="30" xfId="0"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59" fillId="0" borderId="44" xfId="0" applyFont="1" applyBorder="1" applyAlignment="1" applyProtection="1">
      <alignment horizontal="center" vertical="center" wrapText="1"/>
      <protection locked="0"/>
    </xf>
    <xf numFmtId="0" fontId="59" fillId="0" borderId="95" xfId="0" applyFont="1" applyBorder="1" applyAlignment="1" applyProtection="1">
      <alignment horizontal="center" vertical="center" wrapText="1"/>
      <protection locked="0"/>
    </xf>
    <xf numFmtId="0" fontId="59" fillId="0" borderId="35" xfId="0" applyFont="1" applyBorder="1" applyAlignment="1" applyProtection="1">
      <alignment horizontal="center" vertical="center" wrapText="1"/>
      <protection locked="0"/>
    </xf>
    <xf numFmtId="0" fontId="59" fillId="0" borderId="36" xfId="0" applyFont="1" applyBorder="1" applyAlignment="1" applyProtection="1">
      <alignment horizontal="center" vertical="center" wrapText="1"/>
      <protection locked="0"/>
    </xf>
    <xf numFmtId="0" fontId="48" fillId="4" borderId="27" xfId="0" applyFont="1" applyFill="1" applyBorder="1" applyAlignment="1" applyProtection="1">
      <alignment horizontal="center" vertical="center" wrapText="1"/>
      <protection locked="0"/>
    </xf>
    <xf numFmtId="0" fontId="0" fillId="4" borderId="42" xfId="0" applyFill="1" applyBorder="1" applyAlignment="1" applyProtection="1">
      <alignment horizontal="center" vertical="center" wrapText="1"/>
      <protection locked="0"/>
    </xf>
    <xf numFmtId="0" fontId="0" fillId="4" borderId="27"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46" xfId="0" applyFill="1" applyBorder="1" applyAlignment="1" applyProtection="1">
      <alignment horizontal="center" vertical="center" wrapText="1"/>
      <protection locked="0"/>
    </xf>
    <xf numFmtId="0" fontId="0" fillId="4" borderId="71" xfId="0" applyFill="1" applyBorder="1" applyAlignment="1" applyProtection="1">
      <alignment horizontal="center" vertical="center" wrapText="1"/>
      <protection locked="0"/>
    </xf>
    <xf numFmtId="0" fontId="6" fillId="4" borderId="27" xfId="0" applyFont="1" applyFill="1" applyBorder="1" applyAlignment="1" applyProtection="1">
      <alignment horizontal="center" vertical="center" wrapText="1"/>
      <protection locked="0"/>
    </xf>
    <xf numFmtId="0" fontId="48" fillId="4" borderId="43" xfId="0" applyFont="1" applyFill="1" applyBorder="1" applyAlignment="1" applyProtection="1">
      <alignment horizontal="center" vertical="center" wrapText="1"/>
      <protection locked="0"/>
    </xf>
    <xf numFmtId="0" fontId="48" fillId="4" borderId="42" xfId="0" applyFont="1" applyFill="1" applyBorder="1" applyAlignment="1" applyProtection="1">
      <alignment horizontal="center" vertical="center" wrapText="1"/>
      <protection locked="0"/>
    </xf>
    <xf numFmtId="0" fontId="5" fillId="4" borderId="27" xfId="0" applyFont="1" applyFill="1" applyBorder="1" applyAlignment="1" applyProtection="1">
      <alignment horizontal="center" vertical="center" wrapText="1"/>
      <protection locked="0"/>
    </xf>
    <xf numFmtId="0" fontId="5" fillId="4" borderId="42" xfId="0" applyFont="1" applyFill="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protection locked="0"/>
    </xf>
    <xf numFmtId="0" fontId="5" fillId="4" borderId="46" xfId="0" applyFont="1" applyFill="1" applyBorder="1" applyAlignment="1" applyProtection="1">
      <alignment horizontal="center" vertical="center" wrapText="1"/>
      <protection locked="0"/>
    </xf>
    <xf numFmtId="0" fontId="5" fillId="4" borderId="71" xfId="0" applyFont="1" applyFill="1" applyBorder="1" applyAlignment="1" applyProtection="1">
      <alignment horizontal="center" vertical="center" wrapText="1"/>
      <protection locked="0"/>
    </xf>
    <xf numFmtId="9" fontId="78" fillId="0" borderId="29" xfId="0" applyNumberFormat="1" applyFont="1" applyBorder="1" applyAlignment="1" applyProtection="1">
      <alignment horizontal="center" vertical="center" wrapText="1"/>
      <protection locked="0"/>
    </xf>
    <xf numFmtId="0" fontId="5" fillId="35" borderId="47" xfId="0" quotePrefix="1" applyFont="1" applyFill="1" applyBorder="1" applyAlignment="1" applyProtection="1">
      <alignment horizontal="center" vertical="center" wrapText="1"/>
      <protection locked="0"/>
    </xf>
    <xf numFmtId="0" fontId="5" fillId="0" borderId="27" xfId="0" quotePrefix="1" applyFont="1" applyBorder="1" applyAlignment="1" applyProtection="1">
      <alignment horizontal="center" vertical="center" wrapText="1"/>
      <protection locked="0"/>
    </xf>
    <xf numFmtId="0" fontId="5" fillId="4" borderId="27" xfId="0" quotePrefix="1" applyFont="1" applyFill="1" applyBorder="1" applyAlignment="1" applyProtection="1">
      <alignment horizontal="center" vertical="center" wrapText="1"/>
      <protection locked="0"/>
    </xf>
    <xf numFmtId="9" fontId="5" fillId="4" borderId="27" xfId="0" applyNumberFormat="1" applyFont="1" applyFill="1" applyBorder="1" applyAlignment="1" applyProtection="1">
      <alignment horizontal="center" vertical="center" wrapText="1"/>
      <protection locked="0"/>
    </xf>
    <xf numFmtId="9" fontId="5" fillId="4" borderId="42" xfId="0" applyNumberFormat="1" applyFont="1" applyFill="1" applyBorder="1" applyAlignment="1" applyProtection="1">
      <alignment horizontal="center" vertical="center" wrapText="1"/>
      <protection locked="0"/>
    </xf>
    <xf numFmtId="0" fontId="5" fillId="4" borderId="34" xfId="0" applyFont="1" applyFill="1" applyBorder="1" applyAlignment="1" applyProtection="1">
      <alignment horizontal="center" vertical="center" wrapText="1"/>
      <protection locked="0"/>
    </xf>
    <xf numFmtId="0" fontId="5" fillId="4" borderId="35" xfId="0" applyFont="1" applyFill="1" applyBorder="1" applyAlignment="1" applyProtection="1">
      <alignment horizontal="center" vertical="center" wrapText="1"/>
      <protection locked="0"/>
    </xf>
    <xf numFmtId="0" fontId="5" fillId="4" borderId="36" xfId="0" applyFont="1" applyFill="1" applyBorder="1" applyAlignment="1" applyProtection="1">
      <alignment horizontal="center" vertical="center" wrapText="1"/>
      <protection locked="0"/>
    </xf>
    <xf numFmtId="0" fontId="5" fillId="32" borderId="27" xfId="0" applyFont="1" applyFill="1" applyBorder="1" applyAlignment="1" applyProtection="1">
      <alignment horizontal="center" vertical="center" wrapText="1"/>
      <protection locked="0"/>
    </xf>
    <xf numFmtId="0" fontId="5" fillId="32" borderId="43" xfId="0" applyFont="1" applyFill="1" applyBorder="1" applyAlignment="1" applyProtection="1">
      <alignment horizontal="center" vertical="center" wrapText="1"/>
      <protection locked="0"/>
    </xf>
    <xf numFmtId="0" fontId="5" fillId="32" borderId="42" xfId="0" applyFont="1" applyFill="1" applyBorder="1" applyAlignment="1" applyProtection="1">
      <alignment horizontal="center" vertical="center" wrapText="1"/>
      <protection locked="0"/>
    </xf>
    <xf numFmtId="9" fontId="5" fillId="32" borderId="27" xfId="66" applyFont="1" applyFill="1" applyBorder="1" applyAlignment="1" applyProtection="1">
      <alignment horizontal="center" vertical="center" wrapText="1"/>
    </xf>
    <xf numFmtId="9" fontId="5" fillId="32" borderId="43" xfId="66" applyFont="1" applyFill="1" applyBorder="1" applyAlignment="1" applyProtection="1">
      <alignment horizontal="center" vertical="center" wrapText="1"/>
    </xf>
    <xf numFmtId="9" fontId="5" fillId="32" borderId="42" xfId="66" applyFont="1" applyFill="1" applyBorder="1" applyAlignment="1" applyProtection="1">
      <alignment horizontal="center" vertical="center" wrapText="1"/>
    </xf>
    <xf numFmtId="0" fontId="58" fillId="4" borderId="29" xfId="0" applyFont="1" applyFill="1" applyBorder="1" applyAlignment="1" applyProtection="1">
      <alignment horizontal="center" vertical="center" wrapText="1"/>
      <protection locked="0"/>
    </xf>
    <xf numFmtId="0" fontId="58" fillId="4" borderId="2" xfId="0" applyFont="1" applyFill="1" applyBorder="1" applyAlignment="1" applyProtection="1">
      <alignment horizontal="center" vertical="center" wrapText="1"/>
      <protection locked="0"/>
    </xf>
    <xf numFmtId="0" fontId="58" fillId="4" borderId="44" xfId="0" applyFont="1" applyFill="1" applyBorder="1" applyAlignment="1" applyProtection="1">
      <alignment horizontal="center" vertical="center" wrapText="1"/>
      <protection locked="0"/>
    </xf>
    <xf numFmtId="0" fontId="58" fillId="4" borderId="34" xfId="0" applyFont="1" applyFill="1" applyBorder="1" applyAlignment="1" applyProtection="1">
      <alignment horizontal="center" vertical="center" wrapText="1"/>
      <protection locked="0"/>
    </xf>
    <xf numFmtId="0" fontId="58" fillId="4" borderId="35" xfId="0" applyFont="1" applyFill="1" applyBorder="1" applyAlignment="1" applyProtection="1">
      <alignment horizontal="center" vertical="center" wrapText="1"/>
      <protection locked="0"/>
    </xf>
    <xf numFmtId="0" fontId="58" fillId="4" borderId="45" xfId="0" applyFont="1" applyFill="1"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97" xfId="0" applyBorder="1" applyAlignment="1" applyProtection="1">
      <alignment horizontal="center" vertical="center" wrapText="1"/>
      <protection locked="0"/>
    </xf>
    <xf numFmtId="0" fontId="0" fillId="0" borderId="98" xfId="0" applyBorder="1" applyAlignment="1" applyProtection="1">
      <alignment horizontal="center" vertical="center" wrapText="1"/>
      <protection locked="0"/>
    </xf>
    <xf numFmtId="0" fontId="0" fillId="0" borderId="96" xfId="0" applyBorder="1" applyAlignment="1" applyProtection="1">
      <alignment horizontal="center" vertical="center" wrapText="1"/>
      <protection locked="0"/>
    </xf>
    <xf numFmtId="0" fontId="0" fillId="0" borderId="7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0" borderId="97" xfId="0" applyBorder="1" applyAlignment="1" applyProtection="1">
      <alignment horizontal="center" vertical="center"/>
      <protection locked="0"/>
    </xf>
    <xf numFmtId="0" fontId="0" fillId="0" borderId="98" xfId="0" applyBorder="1" applyAlignment="1" applyProtection="1">
      <alignment horizontal="center" vertical="center"/>
      <protection locked="0"/>
    </xf>
    <xf numFmtId="0" fontId="7" fillId="35" borderId="87" xfId="0" applyFont="1" applyFill="1" applyBorder="1" applyAlignment="1">
      <alignment horizontal="center" vertical="center" wrapText="1"/>
    </xf>
    <xf numFmtId="0" fontId="7" fillId="35" borderId="79" xfId="0" applyFont="1" applyFill="1" applyBorder="1" applyAlignment="1">
      <alignment horizontal="center" vertical="center" wrapText="1"/>
    </xf>
    <xf numFmtId="0" fontId="7" fillId="35" borderId="81" xfId="0" applyFont="1" applyFill="1" applyBorder="1" applyAlignment="1">
      <alignment horizontal="center" vertical="center" wrapText="1"/>
    </xf>
    <xf numFmtId="0" fontId="1" fillId="35" borderId="1" xfId="0" applyFont="1" applyFill="1" applyBorder="1" applyAlignment="1">
      <alignment horizontal="center" vertical="center" wrapText="1"/>
    </xf>
    <xf numFmtId="0" fontId="1" fillId="35" borderId="43" xfId="0" applyFont="1" applyFill="1" applyBorder="1" applyAlignment="1">
      <alignment horizontal="center" vertical="center" wrapText="1"/>
    </xf>
    <xf numFmtId="0" fontId="1" fillId="35" borderId="82" xfId="0" applyFont="1" applyFill="1" applyBorder="1" applyAlignment="1">
      <alignment horizontal="center" vertical="center" wrapText="1"/>
    </xf>
    <xf numFmtId="0" fontId="13" fillId="35" borderId="1" xfId="0" applyFont="1" applyFill="1" applyBorder="1" applyAlignment="1">
      <alignment horizontal="center" vertical="center" wrapText="1"/>
    </xf>
    <xf numFmtId="0" fontId="13" fillId="35" borderId="43" xfId="0" applyFont="1" applyFill="1" applyBorder="1" applyAlignment="1">
      <alignment horizontal="center" vertical="center" wrapText="1"/>
    </xf>
    <xf numFmtId="0" fontId="13" fillId="35" borderId="82"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2" xfId="0" applyFont="1" applyBorder="1" applyAlignment="1">
      <alignment horizontal="center" vertical="center" wrapText="1"/>
    </xf>
    <xf numFmtId="0" fontId="0" fillId="0" borderId="1" xfId="0" applyBorder="1" applyAlignment="1">
      <alignment horizontal="center" vertical="center"/>
    </xf>
    <xf numFmtId="0" fontId="0" fillId="0" borderId="43" xfId="0" applyBorder="1" applyAlignment="1">
      <alignment horizontal="center" vertical="center"/>
    </xf>
    <xf numFmtId="0" fontId="0" fillId="0" borderId="82" xfId="0" applyBorder="1" applyAlignment="1">
      <alignment horizontal="center" vertical="center"/>
    </xf>
    <xf numFmtId="0" fontId="0" fillId="0" borderId="1" xfId="0" applyBorder="1" applyAlignment="1">
      <alignment horizontal="center" vertical="center" wrapText="1"/>
    </xf>
    <xf numFmtId="0" fontId="0" fillId="0" borderId="43" xfId="0" applyBorder="1" applyAlignment="1">
      <alignment horizontal="center" vertical="center" wrapText="1"/>
    </xf>
    <xf numFmtId="0" fontId="0" fillId="0" borderId="82" xfId="0" applyBorder="1" applyAlignment="1">
      <alignment horizontal="center" vertical="center" wrapText="1"/>
    </xf>
    <xf numFmtId="0" fontId="0" fillId="35" borderId="1" xfId="0" applyFill="1" applyBorder="1" applyAlignment="1" applyProtection="1">
      <alignment horizontal="center" vertical="center" wrapText="1"/>
      <protection locked="0"/>
    </xf>
    <xf numFmtId="0" fontId="0" fillId="35" borderId="43" xfId="0" applyFill="1" applyBorder="1" applyAlignment="1" applyProtection="1">
      <alignment horizontal="center" vertical="center" wrapText="1"/>
      <protection locked="0"/>
    </xf>
    <xf numFmtId="0" fontId="0" fillId="35" borderId="82" xfId="0" applyFill="1" applyBorder="1" applyAlignment="1" applyProtection="1">
      <alignment horizontal="center" vertical="center" wrapText="1"/>
      <protection locked="0"/>
    </xf>
    <xf numFmtId="0" fontId="5" fillId="0" borderId="75" xfId="0" applyFont="1" applyBorder="1" applyAlignment="1">
      <alignment horizontal="center" vertical="center" wrapText="1"/>
    </xf>
    <xf numFmtId="0" fontId="0" fillId="0" borderId="75" xfId="0" applyBorder="1" applyAlignment="1">
      <alignment horizontal="center" vertical="center"/>
    </xf>
    <xf numFmtId="0" fontId="0" fillId="0" borderId="75" xfId="0" applyBorder="1" applyAlignment="1">
      <alignment horizontal="center" vertical="center" wrapText="1"/>
    </xf>
    <xf numFmtId="0" fontId="0" fillId="35" borderId="75" xfId="0" applyFill="1" applyBorder="1" applyAlignment="1" applyProtection="1">
      <alignment horizontal="center" vertical="center" wrapText="1"/>
      <protection locked="0"/>
    </xf>
    <xf numFmtId="0" fontId="13" fillId="35" borderId="47" xfId="0" applyFont="1" applyFill="1" applyBorder="1" applyAlignment="1">
      <alignment horizontal="center" vertical="center" wrapText="1"/>
    </xf>
    <xf numFmtId="0" fontId="5" fillId="0" borderId="47" xfId="0" applyFont="1" applyBorder="1" applyAlignment="1">
      <alignment horizontal="center" vertical="center" wrapText="1"/>
    </xf>
    <xf numFmtId="0" fontId="0" fillId="0" borderId="47" xfId="0" applyBorder="1" applyAlignment="1">
      <alignment horizontal="center" vertical="center"/>
    </xf>
    <xf numFmtId="0" fontId="0" fillId="0" borderId="47" xfId="0" applyBorder="1" applyAlignment="1">
      <alignment horizontal="center" vertical="center" wrapText="1"/>
    </xf>
    <xf numFmtId="0" fontId="7" fillId="35" borderId="74" xfId="0" applyFont="1" applyFill="1" applyBorder="1" applyAlignment="1">
      <alignment horizontal="center" vertical="center" wrapText="1"/>
    </xf>
    <xf numFmtId="0" fontId="5" fillId="35" borderId="89" xfId="0" applyFont="1" applyFill="1" applyBorder="1" applyAlignment="1">
      <alignment horizontal="center" vertical="center" wrapText="1"/>
    </xf>
    <xf numFmtId="0" fontId="5" fillId="35" borderId="61" xfId="0" applyFont="1" applyFill="1" applyBorder="1" applyAlignment="1">
      <alignment horizontal="center" vertical="center" wrapText="1"/>
    </xf>
    <xf numFmtId="0" fontId="5" fillId="35" borderId="86" xfId="0" applyFont="1" applyFill="1" applyBorder="1" applyAlignment="1">
      <alignment horizontal="center" vertical="center" wrapText="1"/>
    </xf>
    <xf numFmtId="0" fontId="1" fillId="35" borderId="75" xfId="0" applyFont="1" applyFill="1" applyBorder="1" applyAlignment="1">
      <alignment horizontal="center" vertical="center" wrapText="1"/>
    </xf>
    <xf numFmtId="0" fontId="13" fillId="35" borderId="75" xfId="0" applyFont="1" applyFill="1" applyBorder="1" applyAlignment="1">
      <alignment horizontal="center" vertical="center" wrapText="1"/>
    </xf>
    <xf numFmtId="0" fontId="7" fillId="35" borderId="92" xfId="0" applyFont="1" applyFill="1" applyBorder="1" applyAlignment="1">
      <alignment horizontal="center" vertical="center" wrapText="1"/>
    </xf>
    <xf numFmtId="0" fontId="1" fillId="35" borderId="47" xfId="0" applyFont="1" applyFill="1" applyBorder="1" applyAlignment="1">
      <alignment horizontal="center" vertical="center" wrapText="1"/>
    </xf>
    <xf numFmtId="0" fontId="7" fillId="35" borderId="26" xfId="0" applyFont="1" applyFill="1" applyBorder="1" applyAlignment="1">
      <alignment horizontal="center" vertical="center" wrapText="1"/>
    </xf>
    <xf numFmtId="0" fontId="7" fillId="35" borderId="52" xfId="0" applyFont="1" applyFill="1" applyBorder="1" applyAlignment="1">
      <alignment horizontal="center" vertical="center" wrapText="1"/>
    </xf>
    <xf numFmtId="0" fontId="7" fillId="35" borderId="64" xfId="0" applyFont="1" applyFill="1" applyBorder="1" applyAlignment="1">
      <alignment horizontal="center" vertical="center" wrapText="1"/>
    </xf>
    <xf numFmtId="0" fontId="5" fillId="35" borderId="32" xfId="0" applyFont="1" applyFill="1" applyBorder="1" applyAlignment="1">
      <alignment horizontal="center" vertical="center" wrapText="1"/>
    </xf>
    <xf numFmtId="0" fontId="5" fillId="35" borderId="55" xfId="0" applyFont="1" applyFill="1" applyBorder="1" applyAlignment="1">
      <alignment horizontal="center" vertical="center" wrapText="1"/>
    </xf>
    <xf numFmtId="0" fontId="7" fillId="35" borderId="24" xfId="0" applyFont="1" applyFill="1" applyBorder="1" applyAlignment="1">
      <alignment horizontal="center" vertical="center" wrapText="1"/>
    </xf>
    <xf numFmtId="0" fontId="7" fillId="35" borderId="109" xfId="0" applyFont="1" applyFill="1" applyBorder="1" applyAlignment="1">
      <alignment horizontal="center" vertical="center" wrapText="1"/>
    </xf>
    <xf numFmtId="0" fontId="5" fillId="35" borderId="3" xfId="0" applyFont="1" applyFill="1" applyBorder="1" applyAlignment="1">
      <alignment horizontal="center" vertical="center" wrapText="1"/>
    </xf>
    <xf numFmtId="0" fontId="5" fillId="35" borderId="69" xfId="0" applyFont="1" applyFill="1" applyBorder="1" applyAlignment="1">
      <alignment horizontal="center" vertical="center" wrapText="1"/>
    </xf>
    <xf numFmtId="0" fontId="48" fillId="0" borderId="1" xfId="0" applyFont="1" applyBorder="1" applyAlignment="1">
      <alignment horizontal="center" vertical="center" wrapText="1"/>
    </xf>
    <xf numFmtId="0" fontId="48" fillId="0" borderId="43" xfId="0" applyFont="1" applyBorder="1" applyAlignment="1">
      <alignment horizontal="center" vertical="center" wrapText="1"/>
    </xf>
    <xf numFmtId="0" fontId="48" fillId="0" borderId="82" xfId="0" applyFont="1" applyBorder="1" applyAlignment="1">
      <alignment horizontal="center" vertical="center" wrapText="1"/>
    </xf>
    <xf numFmtId="0" fontId="55" fillId="35" borderId="1" xfId="0" applyFont="1" applyFill="1" applyBorder="1" applyAlignment="1">
      <alignment horizontal="center" vertical="center" wrapText="1"/>
    </xf>
    <xf numFmtId="0" fontId="55" fillId="35" borderId="43" xfId="0" applyFont="1" applyFill="1" applyBorder="1" applyAlignment="1">
      <alignment horizontal="center" vertical="center" wrapText="1"/>
    </xf>
    <xf numFmtId="0" fontId="55" fillId="35" borderId="82" xfId="0" applyFont="1" applyFill="1" applyBorder="1" applyAlignment="1">
      <alignment horizontal="center" vertical="center" wrapText="1"/>
    </xf>
    <xf numFmtId="0" fontId="5" fillId="0" borderId="44" xfId="0" applyFont="1" applyBorder="1" applyAlignment="1">
      <alignment horizontal="center" vertical="center" wrapText="1"/>
    </xf>
    <xf numFmtId="0" fontId="0" fillId="0" borderId="2" xfId="0" applyBorder="1" applyAlignment="1">
      <alignment horizontal="center" vertical="center"/>
    </xf>
    <xf numFmtId="0" fontId="0" fillId="0" borderId="44" xfId="0" applyBorder="1" applyAlignment="1">
      <alignment horizontal="center" vertical="center"/>
    </xf>
    <xf numFmtId="0" fontId="0" fillId="0" borderId="44" xfId="0" applyBorder="1" applyAlignment="1">
      <alignment horizontal="center" vertical="center" wrapText="1"/>
    </xf>
    <xf numFmtId="0" fontId="7" fillId="35" borderId="73" xfId="0" applyFont="1" applyFill="1" applyBorder="1" applyAlignment="1">
      <alignment horizontal="center" vertical="center" wrapText="1"/>
    </xf>
    <xf numFmtId="0" fontId="7" fillId="35" borderId="107" xfId="0" applyFont="1" applyFill="1" applyBorder="1" applyAlignment="1">
      <alignment horizontal="center" vertical="center" wrapText="1"/>
    </xf>
    <xf numFmtId="0" fontId="1" fillId="35" borderId="2" xfId="0" applyFont="1" applyFill="1" applyBorder="1" applyAlignment="1">
      <alignment horizontal="center" vertical="center" wrapText="1"/>
    </xf>
    <xf numFmtId="0" fontId="1" fillId="35" borderId="44" xfId="0" applyFont="1" applyFill="1" applyBorder="1" applyAlignment="1">
      <alignment horizontal="center" vertical="center" wrapText="1"/>
    </xf>
    <xf numFmtId="0" fontId="13" fillId="35" borderId="2" xfId="0" applyFont="1" applyFill="1" applyBorder="1" applyAlignment="1">
      <alignment horizontal="center" vertical="center" wrapText="1"/>
    </xf>
    <xf numFmtId="0" fontId="13" fillId="35" borderId="44" xfId="0" applyFont="1" applyFill="1" applyBorder="1" applyAlignment="1">
      <alignment horizontal="center" vertical="center" wrapText="1"/>
    </xf>
    <xf numFmtId="0" fontId="5" fillId="0" borderId="77" xfId="0" applyFont="1" applyBorder="1" applyAlignment="1">
      <alignment horizontal="center" vertical="center" wrapText="1"/>
    </xf>
    <xf numFmtId="0" fontId="0" fillId="0" borderId="77" xfId="0" applyBorder="1" applyAlignment="1">
      <alignment horizontal="center" vertical="center"/>
    </xf>
    <xf numFmtId="0" fontId="0" fillId="0" borderId="77" xfId="0" applyBorder="1" applyAlignment="1">
      <alignment horizontal="center" vertical="center" wrapText="1"/>
    </xf>
    <xf numFmtId="0" fontId="7" fillId="35" borderId="102" xfId="0" applyFont="1" applyFill="1" applyBorder="1" applyAlignment="1">
      <alignment horizontal="center" vertical="center" wrapText="1"/>
    </xf>
    <xf numFmtId="0" fontId="7" fillId="35" borderId="103" xfId="0" applyFont="1" applyFill="1" applyBorder="1" applyAlignment="1">
      <alignment horizontal="center" vertical="center" wrapText="1"/>
    </xf>
    <xf numFmtId="0" fontId="7" fillId="35" borderId="104" xfId="0" applyFont="1" applyFill="1" applyBorder="1" applyAlignment="1">
      <alignment horizontal="center" vertical="center" wrapText="1"/>
    </xf>
    <xf numFmtId="0" fontId="1" fillId="35" borderId="77" xfId="0" applyFont="1" applyFill="1" applyBorder="1" applyAlignment="1">
      <alignment horizontal="center" vertical="center" wrapText="1"/>
    </xf>
    <xf numFmtId="0" fontId="13" fillId="35" borderId="77" xfId="0" applyFont="1" applyFill="1" applyBorder="1" applyAlignment="1">
      <alignment horizontal="center" vertical="center" wrapText="1"/>
    </xf>
    <xf numFmtId="0" fontId="41" fillId="30" borderId="56" xfId="0" applyFont="1" applyFill="1" applyBorder="1" applyAlignment="1" applyProtection="1">
      <alignment horizontal="center" vertical="center" wrapText="1"/>
      <protection locked="0"/>
    </xf>
    <xf numFmtId="0" fontId="41" fillId="30" borderId="0" xfId="0" applyFont="1" applyFill="1" applyAlignment="1" applyProtection="1">
      <alignment horizontal="center" vertical="center" wrapText="1"/>
      <protection locked="0"/>
    </xf>
    <xf numFmtId="0" fontId="41" fillId="34" borderId="61" xfId="0" applyFont="1" applyFill="1" applyBorder="1" applyAlignment="1">
      <alignment horizontal="center" vertical="center" wrapText="1"/>
    </xf>
    <xf numFmtId="0" fontId="41" fillId="34" borderId="62" xfId="0" applyFont="1" applyFill="1" applyBorder="1" applyAlignment="1">
      <alignment horizontal="center" vertical="center" wrapText="1"/>
    </xf>
    <xf numFmtId="0" fontId="5" fillId="35" borderId="108" xfId="0" applyFont="1" applyFill="1" applyBorder="1" applyAlignment="1">
      <alignment horizontal="center" vertical="center" wrapText="1"/>
    </xf>
    <xf numFmtId="0" fontId="5" fillId="35" borderId="56" xfId="0" applyFont="1" applyFill="1" applyBorder="1" applyAlignment="1">
      <alignment horizontal="center" vertical="center" wrapText="1"/>
    </xf>
    <xf numFmtId="0" fontId="5" fillId="35" borderId="97" xfId="0" applyFont="1" applyFill="1" applyBorder="1" applyAlignment="1">
      <alignment horizontal="center" vertical="center" wrapText="1"/>
    </xf>
    <xf numFmtId="0" fontId="5" fillId="35" borderId="98" xfId="0" applyFont="1" applyFill="1" applyBorder="1" applyAlignment="1">
      <alignment horizontal="center" vertical="center" wrapText="1"/>
    </xf>
    <xf numFmtId="0" fontId="4" fillId="6" borderId="61" xfId="0" applyFont="1" applyFill="1" applyBorder="1" applyAlignment="1">
      <alignment horizontal="center"/>
    </xf>
    <xf numFmtId="0" fontId="4" fillId="6" borderId="62" xfId="0" applyFont="1" applyFill="1" applyBorder="1" applyAlignment="1">
      <alignment horizontal="center"/>
    </xf>
    <xf numFmtId="0" fontId="4" fillId="8" borderId="61" xfId="0" applyFont="1" applyFill="1" applyBorder="1" applyAlignment="1">
      <alignment horizontal="center"/>
    </xf>
    <xf numFmtId="0" fontId="4" fillId="8" borderId="62" xfId="0" applyFont="1" applyFill="1" applyBorder="1" applyAlignment="1">
      <alignment horizontal="center"/>
    </xf>
    <xf numFmtId="0" fontId="4" fillId="8" borderId="54" xfId="0" applyFont="1" applyFill="1" applyBorder="1" applyAlignment="1">
      <alignment horizontal="center"/>
    </xf>
    <xf numFmtId="0" fontId="4" fillId="7" borderId="61" xfId="0" applyFont="1" applyFill="1" applyBorder="1" applyAlignment="1">
      <alignment horizontal="center" vertical="center" wrapText="1"/>
    </xf>
    <xf numFmtId="0" fontId="4" fillId="7" borderId="62" xfId="0" applyFont="1" applyFill="1" applyBorder="1" applyAlignment="1">
      <alignment horizontal="center" vertical="center" wrapText="1"/>
    </xf>
    <xf numFmtId="0" fontId="4" fillId="6" borderId="61" xfId="0" applyFont="1" applyFill="1" applyBorder="1" applyAlignment="1">
      <alignment horizontal="center" vertical="center"/>
    </xf>
    <xf numFmtId="0" fontId="4" fillId="6" borderId="62" xfId="0" applyFont="1" applyFill="1" applyBorder="1" applyAlignment="1">
      <alignment horizontal="center" vertical="center"/>
    </xf>
    <xf numFmtId="0" fontId="4" fillId="5" borderId="62" xfId="0" applyFont="1" applyFill="1" applyBorder="1" applyAlignment="1">
      <alignment horizontal="center" vertical="center"/>
    </xf>
    <xf numFmtId="0" fontId="4" fillId="2" borderId="62" xfId="0" applyFont="1" applyFill="1" applyBorder="1" applyAlignment="1">
      <alignment horizontal="center" vertical="center"/>
    </xf>
    <xf numFmtId="0" fontId="7" fillId="35" borderId="48" xfId="0" applyFont="1" applyFill="1" applyBorder="1" applyAlignment="1">
      <alignment horizontal="center" vertical="center" wrapText="1"/>
    </xf>
    <xf numFmtId="0" fontId="7" fillId="35" borderId="49" xfId="0" applyFont="1" applyFill="1" applyBorder="1" applyAlignment="1">
      <alignment horizontal="center" vertical="center" wrapText="1"/>
    </xf>
    <xf numFmtId="0" fontId="7" fillId="35" borderId="51" xfId="0" applyFont="1" applyFill="1" applyBorder="1" applyAlignment="1">
      <alignment horizontal="center" vertical="center" wrapText="1"/>
    </xf>
    <xf numFmtId="0" fontId="5" fillId="35" borderId="106" xfId="0" applyFont="1" applyFill="1" applyBorder="1" applyAlignment="1">
      <alignment horizontal="center" vertical="center" wrapText="1"/>
    </xf>
    <xf numFmtId="0" fontId="5" fillId="35" borderId="105" xfId="0" applyFont="1" applyFill="1" applyBorder="1" applyAlignment="1">
      <alignment horizontal="center" vertical="center" wrapText="1"/>
    </xf>
    <xf numFmtId="0" fontId="1" fillId="35" borderId="103" xfId="0" applyFont="1" applyFill="1" applyBorder="1" applyAlignment="1" applyProtection="1">
      <alignment horizontal="center" vertical="top" wrapText="1"/>
      <protection locked="0"/>
    </xf>
    <xf numFmtId="0" fontId="1" fillId="35" borderId="104" xfId="0" applyFont="1" applyFill="1" applyBorder="1" applyAlignment="1" applyProtection="1">
      <alignment horizontal="center" vertical="top" wrapText="1"/>
      <protection locked="0"/>
    </xf>
    <xf numFmtId="0" fontId="0" fillId="35" borderId="2" xfId="0" applyFill="1" applyBorder="1" applyAlignment="1" applyProtection="1">
      <alignment horizontal="center" vertical="top" wrapText="1"/>
      <protection locked="0"/>
    </xf>
    <xf numFmtId="0" fontId="0" fillId="35" borderId="44" xfId="0" applyFill="1" applyBorder="1" applyAlignment="1" applyProtection="1">
      <alignment horizontal="center" vertical="top" wrapText="1"/>
      <protection locked="0"/>
    </xf>
    <xf numFmtId="0" fontId="1" fillId="35" borderId="102" xfId="0" applyFont="1" applyFill="1" applyBorder="1" applyAlignment="1" applyProtection="1">
      <alignment horizontal="center" vertical="top" wrapText="1"/>
      <protection locked="0"/>
    </xf>
    <xf numFmtId="0" fontId="0" fillId="35" borderId="95" xfId="0" applyFill="1" applyBorder="1" applyAlignment="1" applyProtection="1">
      <alignment horizontal="center" vertical="top" wrapText="1"/>
      <protection locked="0"/>
    </xf>
    <xf numFmtId="0" fontId="0" fillId="35" borderId="35" xfId="0" applyFill="1" applyBorder="1" applyAlignment="1" applyProtection="1">
      <alignment horizontal="center" vertical="top" wrapText="1"/>
      <protection locked="0"/>
    </xf>
    <xf numFmtId="0" fontId="0" fillId="35" borderId="45" xfId="0" applyFill="1" applyBorder="1" applyAlignment="1" applyProtection="1">
      <alignment horizontal="center" vertical="top" wrapText="1"/>
      <protection locked="0"/>
    </xf>
    <xf numFmtId="0" fontId="0" fillId="35" borderId="97" xfId="0" applyFill="1" applyBorder="1" applyAlignment="1" applyProtection="1">
      <alignment horizontal="center" vertical="top" wrapText="1"/>
      <protection locked="0"/>
    </xf>
    <xf numFmtId="0" fontId="0" fillId="35" borderId="98" xfId="0" applyFill="1" applyBorder="1" applyAlignment="1" applyProtection="1">
      <alignment horizontal="center" vertical="top" wrapText="1"/>
      <protection locked="0"/>
    </xf>
    <xf numFmtId="0" fontId="44" fillId="0" borderId="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44" fillId="0" borderId="82" xfId="0" applyFont="1" applyBorder="1" applyAlignment="1" applyProtection="1">
      <alignment horizontal="center" vertical="center" wrapText="1"/>
      <protection locked="0"/>
    </xf>
    <xf numFmtId="9" fontId="44" fillId="0" borderId="1" xfId="0" applyNumberFormat="1" applyFont="1" applyBorder="1" applyAlignment="1" applyProtection="1">
      <alignment horizontal="center" vertical="center" wrapText="1"/>
      <protection locked="0"/>
    </xf>
    <xf numFmtId="9" fontId="44" fillId="0" borderId="43" xfId="0" applyNumberFormat="1" applyFont="1" applyBorder="1" applyAlignment="1" applyProtection="1">
      <alignment horizontal="center" vertical="center" wrapText="1"/>
      <protection locked="0"/>
    </xf>
    <xf numFmtId="9" fontId="44" fillId="0" borderId="82" xfId="0" applyNumberFormat="1" applyFont="1" applyBorder="1" applyAlignment="1" applyProtection="1">
      <alignment horizontal="center" vertical="center" wrapText="1"/>
      <protection locked="0"/>
    </xf>
    <xf numFmtId="9" fontId="5" fillId="0" borderId="97" xfId="0" applyNumberFormat="1" applyFont="1" applyBorder="1" applyAlignment="1" applyProtection="1">
      <alignment horizontal="center" vertical="center" wrapText="1"/>
      <protection locked="0"/>
    </xf>
    <xf numFmtId="9" fontId="5" fillId="0" borderId="98" xfId="0" applyNumberFormat="1" applyFont="1" applyBorder="1" applyAlignment="1" applyProtection="1">
      <alignment horizontal="center" vertical="center" wrapText="1"/>
      <protection locked="0"/>
    </xf>
    <xf numFmtId="9" fontId="48" fillId="4" borderId="1" xfId="0" applyNumberFormat="1" applyFont="1" applyFill="1" applyBorder="1" applyAlignment="1" applyProtection="1">
      <alignment horizontal="center" vertical="center" wrapText="1"/>
      <protection locked="0"/>
    </xf>
    <xf numFmtId="9" fontId="48" fillId="4" borderId="43" xfId="0" applyNumberFormat="1" applyFont="1" applyFill="1" applyBorder="1" applyAlignment="1" applyProtection="1">
      <alignment horizontal="center" vertical="center" wrapText="1"/>
      <protection locked="0"/>
    </xf>
    <xf numFmtId="9" fontId="48" fillId="4" borderId="82"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7" fillId="0" borderId="82" xfId="0" applyFont="1" applyBorder="1" applyAlignment="1" applyProtection="1">
      <alignment horizontal="center" vertical="center" wrapText="1"/>
      <protection locked="0"/>
    </xf>
    <xf numFmtId="0" fontId="58" fillId="4" borderId="97" xfId="0" applyFont="1" applyFill="1" applyBorder="1" applyAlignment="1" applyProtection="1">
      <alignment horizontal="center" vertical="center" wrapText="1"/>
      <protection locked="0"/>
    </xf>
    <xf numFmtId="0" fontId="58" fillId="4" borderId="98" xfId="0" applyFont="1" applyFill="1" applyBorder="1" applyAlignment="1" applyProtection="1">
      <alignment horizontal="center" vertical="center" wrapText="1"/>
      <protection locked="0"/>
    </xf>
    <xf numFmtId="9" fontId="5" fillId="4" borderId="88" xfId="0" applyNumberFormat="1" applyFont="1" applyFill="1" applyBorder="1" applyAlignment="1" applyProtection="1">
      <alignment horizontal="center" vertical="center" wrapText="1"/>
      <protection locked="0"/>
    </xf>
    <xf numFmtId="9" fontId="5" fillId="4" borderId="80" xfId="0" applyNumberFormat="1" applyFont="1" applyFill="1" applyBorder="1" applyAlignment="1" applyProtection="1">
      <alignment horizontal="center" vertical="center" wrapText="1"/>
      <protection locked="0"/>
    </xf>
    <xf numFmtId="9" fontId="5" fillId="4" borderId="84" xfId="0" applyNumberFormat="1" applyFont="1" applyFill="1" applyBorder="1" applyAlignment="1" applyProtection="1">
      <alignment horizontal="center" vertical="center" wrapText="1"/>
      <protection locked="0"/>
    </xf>
    <xf numFmtId="9" fontId="5" fillId="4" borderId="1" xfId="0" applyNumberFormat="1" applyFont="1" applyFill="1" applyBorder="1" applyAlignment="1" applyProtection="1">
      <alignment horizontal="center" vertical="center" wrapText="1"/>
      <protection locked="0"/>
    </xf>
    <xf numFmtId="9" fontId="5" fillId="4" borderId="82" xfId="0" applyNumberFormat="1" applyFont="1" applyFill="1" applyBorder="1" applyAlignment="1" applyProtection="1">
      <alignment horizontal="center" vertical="center" wrapText="1"/>
      <protection locked="0"/>
    </xf>
    <xf numFmtId="9" fontId="5" fillId="0" borderId="1" xfId="66" applyFont="1" applyFill="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4" borderId="84" xfId="0" applyFill="1" applyBorder="1" applyAlignment="1" applyProtection="1">
      <alignment horizontal="center" vertical="center" wrapText="1"/>
      <protection locked="0"/>
    </xf>
    <xf numFmtId="0" fontId="59" fillId="4" borderId="75" xfId="0" applyFont="1" applyFill="1" applyBorder="1" applyAlignment="1" applyProtection="1">
      <alignment horizontal="center" vertical="center" wrapText="1"/>
      <protection locked="0"/>
    </xf>
    <xf numFmtId="0" fontId="0" fillId="4" borderId="82" xfId="0" applyFill="1" applyBorder="1" applyAlignment="1" applyProtection="1">
      <alignment horizontal="center" vertical="center" wrapText="1"/>
      <protection locked="0"/>
    </xf>
    <xf numFmtId="0" fontId="0" fillId="4" borderId="75" xfId="0" applyFill="1" applyBorder="1" applyAlignment="1" applyProtection="1">
      <alignment horizontal="left" vertical="center" wrapText="1"/>
      <protection locked="0"/>
    </xf>
    <xf numFmtId="0" fontId="0" fillId="4" borderId="43" xfId="0" applyFill="1" applyBorder="1" applyAlignment="1" applyProtection="1">
      <alignment horizontal="left" vertical="center" wrapText="1"/>
      <protection locked="0"/>
    </xf>
    <xf numFmtId="0" fontId="0" fillId="4" borderId="82" xfId="0" applyFill="1" applyBorder="1" applyAlignment="1" applyProtection="1">
      <alignment horizontal="left" vertical="center" wrapText="1"/>
      <protection locked="0"/>
    </xf>
    <xf numFmtId="14" fontId="0" fillId="4" borderId="75" xfId="0" applyNumberFormat="1" applyFill="1" applyBorder="1" applyAlignment="1" applyProtection="1">
      <alignment horizontal="center" vertical="center" wrapText="1"/>
      <protection locked="0"/>
    </xf>
    <xf numFmtId="0" fontId="7" fillId="0" borderId="75" xfId="0" applyFont="1" applyBorder="1" applyAlignment="1" applyProtection="1">
      <alignment horizontal="center" vertical="center" wrapText="1"/>
      <protection locked="0"/>
    </xf>
    <xf numFmtId="0" fontId="5" fillId="35" borderId="77" xfId="0" applyFont="1" applyFill="1" applyBorder="1" applyAlignment="1" applyProtection="1">
      <alignment horizontal="center" vertical="top" wrapText="1"/>
      <protection locked="0"/>
    </xf>
    <xf numFmtId="0" fontId="0" fillId="0" borderId="28"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9" fontId="0" fillId="0" borderId="42" xfId="0" applyNumberFormat="1" applyBorder="1" applyAlignment="1" applyProtection="1">
      <alignment horizontal="center" vertical="center" wrapText="1"/>
      <protection locked="0"/>
    </xf>
    <xf numFmtId="0" fontId="7" fillId="0" borderId="42" xfId="0" applyFont="1" applyBorder="1" applyAlignment="1" applyProtection="1">
      <alignment horizontal="center" vertical="center" wrapText="1"/>
      <protection locked="0"/>
    </xf>
    <xf numFmtId="0" fontId="1" fillId="35" borderId="48" xfId="0" applyFont="1" applyFill="1" applyBorder="1" applyAlignment="1" applyProtection="1">
      <alignment horizontal="center" vertical="top" wrapText="1"/>
      <protection locked="0"/>
    </xf>
    <xf numFmtId="0" fontId="1" fillId="35" borderId="49" xfId="0" applyFont="1" applyFill="1" applyBorder="1" applyAlignment="1" applyProtection="1">
      <alignment horizontal="center" vertical="top" wrapText="1"/>
      <protection locked="0"/>
    </xf>
    <xf numFmtId="0" fontId="5" fillId="35" borderId="29" xfId="0" applyFont="1" applyFill="1" applyBorder="1" applyAlignment="1" applyProtection="1">
      <alignment horizontal="center" vertical="top" wrapText="1"/>
      <protection locked="0"/>
    </xf>
    <xf numFmtId="0" fontId="0" fillId="35" borderId="34" xfId="0" applyFill="1" applyBorder="1" applyAlignment="1" applyProtection="1">
      <alignment horizontal="center" vertical="top" wrapText="1"/>
      <protection locked="0"/>
    </xf>
    <xf numFmtId="0" fontId="4" fillId="8" borderId="69" xfId="0" applyFont="1" applyFill="1" applyBorder="1" applyAlignment="1">
      <alignment horizontal="center" vertical="center" wrapText="1"/>
    </xf>
    <xf numFmtId="0" fontId="4" fillId="8" borderId="7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47" xfId="0" applyFont="1" applyFill="1" applyBorder="1" applyAlignment="1">
      <alignment horizontal="center" vertical="center"/>
    </xf>
    <xf numFmtId="0" fontId="4" fillId="30" borderId="55" xfId="0" applyFont="1" applyFill="1" applyBorder="1" applyAlignment="1">
      <alignment horizontal="center" vertical="center" wrapText="1"/>
    </xf>
    <xf numFmtId="0" fontId="4" fillId="36" borderId="47" xfId="0" applyFont="1" applyFill="1" applyBorder="1" applyAlignment="1">
      <alignment horizontal="center" vertical="center" wrapText="1"/>
    </xf>
    <xf numFmtId="0" fontId="4" fillId="36" borderId="2" xfId="0" applyFont="1" applyFill="1" applyBorder="1" applyAlignment="1">
      <alignment horizontal="center" vertical="center" wrapText="1"/>
    </xf>
    <xf numFmtId="0" fontId="45" fillId="34" borderId="55" xfId="0" applyFont="1" applyFill="1" applyBorder="1" applyAlignment="1">
      <alignment horizontal="center" vertical="center" wrapText="1"/>
    </xf>
    <xf numFmtId="0" fontId="45" fillId="34" borderId="63" xfId="0" applyFont="1" applyFill="1" applyBorder="1" applyAlignment="1">
      <alignment horizontal="center" vertical="center" wrapText="1"/>
    </xf>
    <xf numFmtId="0" fontId="45" fillId="34" borderId="53" xfId="0" applyFont="1" applyFill="1" applyBorder="1" applyAlignment="1">
      <alignment horizontal="center" vertical="center" wrapText="1"/>
    </xf>
    <xf numFmtId="0" fontId="45" fillId="34" borderId="3"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6"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0" fillId="0" borderId="27" xfId="0" applyBorder="1" applyAlignment="1" applyProtection="1">
      <alignment horizontal="left" vertical="center" wrapText="1"/>
      <protection locked="0"/>
    </xf>
    <xf numFmtId="0" fontId="5" fillId="35" borderId="27" xfId="0" applyFont="1" applyFill="1" applyBorder="1" applyAlignment="1" applyProtection="1">
      <alignment horizontal="left" vertical="center" wrapText="1"/>
      <protection locked="0"/>
    </xf>
    <xf numFmtId="0" fontId="5" fillId="35" borderId="43" xfId="0" applyFont="1" applyFill="1" applyBorder="1" applyAlignment="1" applyProtection="1">
      <alignment horizontal="left" vertical="center" wrapText="1"/>
      <protection locked="0"/>
    </xf>
    <xf numFmtId="0" fontId="7" fillId="35" borderId="27" xfId="0" applyFont="1" applyFill="1" applyBorder="1" applyAlignment="1">
      <alignment horizontal="left" vertical="center" wrapText="1"/>
    </xf>
    <xf numFmtId="0" fontId="7" fillId="35" borderId="43" xfId="0" applyFont="1" applyFill="1" applyBorder="1" applyAlignment="1">
      <alignment horizontal="left" vertical="center" wrapText="1"/>
    </xf>
    <xf numFmtId="0" fontId="48" fillId="35" borderId="27" xfId="0" applyFont="1" applyFill="1" applyBorder="1" applyAlignment="1" applyProtection="1">
      <alignment horizontal="center" vertical="center" wrapText="1"/>
      <protection locked="0"/>
    </xf>
    <xf numFmtId="0" fontId="48" fillId="35" borderId="43" xfId="0" applyFont="1" applyFill="1" applyBorder="1" applyAlignment="1" applyProtection="1">
      <alignment horizontal="center" vertical="center" wrapText="1"/>
      <protection locked="0"/>
    </xf>
    <xf numFmtId="0" fontId="1" fillId="35" borderId="26" xfId="0" applyFont="1" applyFill="1" applyBorder="1" applyAlignment="1" applyProtection="1">
      <alignment horizontal="center" vertical="top" wrapText="1"/>
      <protection locked="0"/>
    </xf>
    <xf numFmtId="0" fontId="1" fillId="35" borderId="52" xfId="0" applyFont="1" applyFill="1" applyBorder="1" applyAlignment="1" applyProtection="1">
      <alignment horizontal="center" vertical="top" wrapText="1"/>
      <protection locked="0"/>
    </xf>
    <xf numFmtId="0" fontId="1" fillId="35" borderId="109" xfId="0" applyFont="1" applyFill="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5" fillId="0" borderId="43" xfId="0" applyFont="1" applyBorder="1" applyAlignment="1" applyProtection="1">
      <alignment horizontal="center" vertical="top" wrapText="1"/>
      <protection locked="0"/>
    </xf>
    <xf numFmtId="0" fontId="5" fillId="0" borderId="42" xfId="0" applyFont="1" applyBorder="1" applyAlignment="1" applyProtection="1">
      <alignment horizontal="center" vertical="top" wrapText="1"/>
      <protection locked="0"/>
    </xf>
    <xf numFmtId="0" fontId="0" fillId="0" borderId="27" xfId="0" applyBorder="1" applyAlignment="1" applyProtection="1">
      <alignment horizontal="left" vertical="top" wrapText="1"/>
      <protection locked="0"/>
    </xf>
    <xf numFmtId="0" fontId="0" fillId="0" borderId="43" xfId="0" applyBorder="1" applyAlignment="1" applyProtection="1">
      <alignment horizontal="left" vertical="top" wrapText="1"/>
      <protection locked="0"/>
    </xf>
    <xf numFmtId="0" fontId="0" fillId="0" borderId="42" xfId="0" applyBorder="1" applyAlignment="1" applyProtection="1">
      <alignment horizontal="left" vertical="top" wrapText="1"/>
      <protection locked="0"/>
    </xf>
    <xf numFmtId="0" fontId="7" fillId="35" borderId="27" xfId="0" applyFont="1" applyFill="1" applyBorder="1" applyAlignment="1" applyProtection="1">
      <alignment horizontal="center" vertical="center" wrapText="1"/>
      <protection locked="0"/>
    </xf>
    <xf numFmtId="0" fontId="7" fillId="35" borderId="43" xfId="0" applyFont="1" applyFill="1" applyBorder="1" applyAlignment="1" applyProtection="1">
      <alignment horizontal="center" vertical="center" wrapText="1"/>
      <protection locked="0"/>
    </xf>
    <xf numFmtId="9" fontId="5" fillId="0" borderId="28" xfId="0" applyNumberFormat="1" applyFont="1" applyBorder="1" applyAlignment="1" applyProtection="1">
      <alignment horizontal="center" vertical="center" wrapText="1"/>
      <protection locked="0"/>
    </xf>
    <xf numFmtId="9" fontId="5" fillId="0" borderId="46" xfId="0" applyNumberFormat="1" applyFont="1" applyBorder="1" applyAlignment="1" applyProtection="1">
      <alignment horizontal="center" vertical="center" wrapText="1"/>
      <protection locked="0"/>
    </xf>
    <xf numFmtId="9" fontId="7" fillId="35" borderId="43" xfId="0" applyNumberFormat="1" applyFont="1" applyFill="1" applyBorder="1" applyAlignment="1">
      <alignment horizontal="center" vertical="center" wrapText="1"/>
    </xf>
    <xf numFmtId="0" fontId="5" fillId="28" borderId="43" xfId="0" applyFont="1" applyFill="1" applyBorder="1" applyAlignment="1" applyProtection="1">
      <alignment horizontal="center" vertical="center" wrapText="1"/>
      <protection locked="0"/>
    </xf>
    <xf numFmtId="0" fontId="5" fillId="28" borderId="42" xfId="0" applyFont="1" applyFill="1" applyBorder="1" applyAlignment="1" applyProtection="1">
      <alignment horizontal="center" vertical="center" wrapText="1"/>
      <protection locked="0"/>
    </xf>
    <xf numFmtId="0" fontId="7" fillId="35" borderId="42" xfId="0" applyFont="1" applyFill="1" applyBorder="1" applyAlignment="1">
      <alignment horizontal="left" vertical="center" wrapText="1"/>
    </xf>
    <xf numFmtId="0" fontId="48" fillId="35" borderId="42" xfId="0" applyFont="1" applyFill="1" applyBorder="1" applyAlignment="1" applyProtection="1">
      <alignment horizontal="center" vertical="center" wrapText="1"/>
      <protection locked="0"/>
    </xf>
    <xf numFmtId="0" fontId="0" fillId="0" borderId="42" xfId="0" applyBorder="1" applyAlignment="1" applyProtection="1">
      <alignment horizontal="left" vertical="center" wrapText="1"/>
      <protection locked="0"/>
    </xf>
    <xf numFmtId="0" fontId="7" fillId="35" borderId="42" xfId="0" applyFont="1" applyFill="1" applyBorder="1" applyAlignment="1" applyProtection="1">
      <alignment horizontal="center" vertical="center" wrapText="1"/>
      <protection locked="0"/>
    </xf>
    <xf numFmtId="0" fontId="5" fillId="35" borderId="42" xfId="0" applyFont="1" applyFill="1" applyBorder="1" applyAlignment="1" applyProtection="1">
      <alignment horizontal="left" vertical="center" wrapText="1"/>
      <protection locked="0"/>
    </xf>
    <xf numFmtId="0" fontId="48" fillId="35" borderId="47" xfId="0" applyFont="1" applyFill="1" applyBorder="1" applyAlignment="1" applyProtection="1">
      <alignment horizontal="center" vertical="center" wrapText="1"/>
      <protection locked="0"/>
    </xf>
    <xf numFmtId="0" fontId="7" fillId="35" borderId="47" xfId="0" applyFont="1" applyFill="1" applyBorder="1" applyAlignment="1">
      <alignment horizontal="left" vertical="center" wrapText="1"/>
    </xf>
    <xf numFmtId="9" fontId="5" fillId="0" borderId="71" xfId="0" applyNumberFormat="1" applyFont="1" applyBorder="1" applyAlignment="1" applyProtection="1">
      <alignment horizontal="center" vertical="center" wrapText="1"/>
      <protection locked="0"/>
    </xf>
    <xf numFmtId="0" fontId="0" fillId="0" borderId="27" xfId="0" applyBorder="1" applyAlignment="1" applyProtection="1">
      <alignment horizontal="center" vertical="top" wrapText="1"/>
      <protection locked="0"/>
    </xf>
    <xf numFmtId="0" fontId="0" fillId="0" borderId="43" xfId="0" applyBorder="1" applyAlignment="1" applyProtection="1">
      <alignment horizontal="center" vertical="top" wrapText="1"/>
      <protection locked="0"/>
    </xf>
    <xf numFmtId="0" fontId="0" fillId="0" borderId="42" xfId="0" applyBorder="1" applyAlignment="1" applyProtection="1">
      <alignment horizontal="center" vertical="top" wrapText="1"/>
      <protection locked="0"/>
    </xf>
    <xf numFmtId="14" fontId="0" fillId="0" borderId="27" xfId="0" applyNumberFormat="1" applyBorder="1" applyAlignment="1" applyProtection="1">
      <alignment horizontal="center" vertical="center" wrapText="1"/>
      <protection locked="0"/>
    </xf>
    <xf numFmtId="14" fontId="0" fillId="0" borderId="43" xfId="0" applyNumberFormat="1" applyBorder="1" applyAlignment="1" applyProtection="1">
      <alignment horizontal="center" vertical="center" wrapText="1"/>
      <protection locked="0"/>
    </xf>
    <xf numFmtId="0" fontId="56" fillId="35" borderId="26" xfId="0" applyFont="1" applyFill="1" applyBorder="1" applyAlignment="1" applyProtection="1">
      <alignment horizontal="center" vertical="top" wrapText="1"/>
      <protection locked="0"/>
    </xf>
    <xf numFmtId="0" fontId="56" fillId="35" borderId="52" xfId="0" applyFont="1" applyFill="1" applyBorder="1" applyAlignment="1" applyProtection="1">
      <alignment horizontal="center" vertical="top" wrapText="1"/>
      <protection locked="0"/>
    </xf>
    <xf numFmtId="0" fontId="56" fillId="35" borderId="109" xfId="0" applyFont="1" applyFill="1" applyBorder="1" applyAlignment="1" applyProtection="1">
      <alignment horizontal="center" vertical="top" wrapText="1"/>
      <protection locked="0"/>
    </xf>
    <xf numFmtId="0" fontId="48" fillId="0" borderId="27" xfId="0" applyFont="1" applyBorder="1" applyAlignment="1" applyProtection="1">
      <alignment horizontal="center" vertical="top" wrapText="1"/>
      <protection locked="0"/>
    </xf>
    <xf numFmtId="0" fontId="48" fillId="0" borderId="43" xfId="0" applyFont="1" applyBorder="1" applyAlignment="1" applyProtection="1">
      <alignment horizontal="center" vertical="top" wrapText="1"/>
      <protection locked="0"/>
    </xf>
    <xf numFmtId="0" fontId="48" fillId="0" borderId="42" xfId="0" applyFont="1" applyBorder="1" applyAlignment="1" applyProtection="1">
      <alignment horizontal="center" vertical="top" wrapText="1"/>
      <protection locked="0"/>
    </xf>
    <xf numFmtId="0" fontId="6" fillId="0" borderId="27" xfId="0" applyFont="1" applyBorder="1" applyAlignment="1" applyProtection="1">
      <alignment vertical="top" wrapText="1"/>
      <protection locked="0"/>
    </xf>
    <xf numFmtId="0" fontId="6" fillId="0" borderId="43" xfId="0" applyFont="1" applyBorder="1" applyAlignment="1" applyProtection="1">
      <alignment vertical="top" wrapText="1"/>
      <protection locked="0"/>
    </xf>
    <xf numFmtId="0" fontId="6" fillId="0" borderId="42" xfId="0" applyFont="1" applyBorder="1" applyAlignment="1" applyProtection="1">
      <alignment vertical="top" wrapText="1"/>
      <protection locked="0"/>
    </xf>
    <xf numFmtId="0" fontId="56" fillId="35" borderId="27" xfId="0" applyFont="1" applyFill="1" applyBorder="1" applyAlignment="1" applyProtection="1">
      <alignment horizontal="center" vertical="center" wrapText="1"/>
      <protection locked="0"/>
    </xf>
    <xf numFmtId="0" fontId="56" fillId="35" borderId="43" xfId="0" applyFont="1" applyFill="1" applyBorder="1" applyAlignment="1" applyProtection="1">
      <alignment horizontal="center" vertical="center" wrapText="1"/>
      <protection locked="0"/>
    </xf>
    <xf numFmtId="0" fontId="56" fillId="0" borderId="27" xfId="0" applyFont="1" applyBorder="1" applyAlignment="1" applyProtection="1">
      <alignment horizontal="center" vertical="center" wrapText="1"/>
      <protection locked="0"/>
    </xf>
    <xf numFmtId="0" fontId="56" fillId="0" borderId="43" xfId="0" applyFont="1" applyBorder="1" applyAlignment="1" applyProtection="1">
      <alignment horizontal="center" vertical="center" wrapText="1"/>
      <protection locked="0"/>
    </xf>
    <xf numFmtId="0" fontId="48" fillId="35" borderId="27" xfId="0" applyFont="1" applyFill="1" applyBorder="1" applyAlignment="1">
      <alignment horizontal="center" vertical="center" wrapText="1"/>
    </xf>
    <xf numFmtId="0" fontId="48" fillId="35" borderId="43" xfId="0" applyFont="1" applyFill="1" applyBorder="1" applyAlignment="1">
      <alignment horizontal="center" vertical="center" wrapText="1"/>
    </xf>
    <xf numFmtId="9" fontId="48" fillId="35" borderId="27" xfId="66" applyFont="1" applyFill="1" applyBorder="1" applyAlignment="1" applyProtection="1">
      <alignment horizontal="center" vertical="center" wrapText="1"/>
    </xf>
    <xf numFmtId="9" fontId="48" fillId="35" borderId="43" xfId="66" applyFont="1" applyFill="1" applyBorder="1" applyAlignment="1" applyProtection="1">
      <alignment horizontal="center" vertical="center" wrapText="1"/>
    </xf>
    <xf numFmtId="9" fontId="56" fillId="35" borderId="27" xfId="0" applyNumberFormat="1" applyFont="1" applyFill="1" applyBorder="1" applyAlignment="1">
      <alignment horizontal="center" vertical="center" wrapText="1"/>
    </xf>
    <xf numFmtId="0" fontId="56" fillId="35" borderId="43" xfId="0" applyFont="1" applyFill="1" applyBorder="1" applyAlignment="1">
      <alignment horizontal="center" vertical="center" wrapText="1"/>
    </xf>
    <xf numFmtId="0" fontId="48" fillId="0" borderId="27"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9" fontId="48" fillId="0" borderId="27" xfId="0" applyNumberFormat="1" applyFont="1" applyBorder="1" applyAlignment="1" applyProtection="1">
      <alignment horizontal="center" vertical="center" wrapText="1"/>
      <protection locked="0"/>
    </xf>
    <xf numFmtId="9" fontId="48" fillId="0" borderId="43" xfId="0" applyNumberFormat="1" applyFont="1" applyBorder="1" applyAlignment="1" applyProtection="1">
      <alignment horizontal="center" vertical="center" wrapText="1"/>
      <protection locked="0"/>
    </xf>
    <xf numFmtId="0" fontId="48" fillId="0" borderId="42" xfId="0" applyFont="1" applyBorder="1" applyAlignment="1" applyProtection="1">
      <alignment horizontal="left" vertical="center" wrapText="1"/>
      <protection locked="0"/>
    </xf>
    <xf numFmtId="0" fontId="48" fillId="0" borderId="28" xfId="0" applyFont="1" applyBorder="1" applyAlignment="1" applyProtection="1">
      <alignment horizontal="center" vertical="center" wrapText="1"/>
      <protection locked="0"/>
    </xf>
    <xf numFmtId="0" fontId="48" fillId="0" borderId="46" xfId="0" applyFont="1" applyBorder="1" applyAlignment="1" applyProtection="1">
      <alignment horizontal="center" vertical="center" wrapText="1"/>
      <protection locked="0"/>
    </xf>
    <xf numFmtId="0" fontId="56" fillId="35" borderId="42" xfId="0" applyFont="1" applyFill="1" applyBorder="1" applyAlignment="1" applyProtection="1">
      <alignment horizontal="center" vertical="center" wrapText="1"/>
      <protection locked="0"/>
    </xf>
    <xf numFmtId="0" fontId="56" fillId="0" borderId="42" xfId="0" applyFont="1" applyBorder="1" applyAlignment="1" applyProtection="1">
      <alignment horizontal="center" vertical="center" wrapText="1"/>
      <protection locked="0"/>
    </xf>
    <xf numFmtId="9" fontId="56" fillId="35" borderId="43" xfId="0" applyNumberFormat="1" applyFont="1" applyFill="1" applyBorder="1" applyAlignment="1">
      <alignment horizontal="center" vertical="center" wrapText="1"/>
    </xf>
    <xf numFmtId="0" fontId="56" fillId="35" borderId="42" xfId="0" applyFont="1" applyFill="1" applyBorder="1" applyAlignment="1">
      <alignment horizontal="center" vertical="center" wrapText="1"/>
    </xf>
    <xf numFmtId="0" fontId="48" fillId="35" borderId="42" xfId="0" applyFont="1" applyFill="1" applyBorder="1" applyAlignment="1">
      <alignment horizontal="center" vertical="center" wrapText="1"/>
    </xf>
    <xf numFmtId="9" fontId="48" fillId="35" borderId="42" xfId="66" applyFont="1" applyFill="1" applyBorder="1" applyAlignment="1" applyProtection="1">
      <alignment horizontal="center" vertical="center" wrapText="1"/>
    </xf>
    <xf numFmtId="9" fontId="48" fillId="0" borderId="42" xfId="0" applyNumberFormat="1"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43" xfId="0" applyFont="1" applyBorder="1" applyAlignment="1" applyProtection="1">
      <alignment horizontal="center" vertical="center" wrapText="1"/>
      <protection locked="0"/>
    </xf>
    <xf numFmtId="0" fontId="6" fillId="0" borderId="27" xfId="0" applyFont="1" applyBorder="1" applyAlignment="1" applyProtection="1">
      <alignment horizontal="center" vertical="top" wrapText="1"/>
      <protection locked="0"/>
    </xf>
    <xf numFmtId="0" fontId="6" fillId="0" borderId="43" xfId="0" applyFont="1" applyBorder="1" applyAlignment="1" applyProtection="1">
      <alignment horizontal="center" vertical="top" wrapText="1"/>
      <protection locked="0"/>
    </xf>
    <xf numFmtId="0" fontId="5" fillId="0" borderId="43" xfId="0" applyFont="1" applyBorder="1" applyAlignment="1" applyProtection="1">
      <alignment horizontal="left" vertical="top" wrapText="1"/>
      <protection locked="0"/>
    </xf>
    <xf numFmtId="0" fontId="59" fillId="0" borderId="43" xfId="0" applyFont="1" applyBorder="1" applyAlignment="1" applyProtection="1">
      <alignment horizontal="left" vertical="top" wrapText="1"/>
      <protection locked="0"/>
    </xf>
    <xf numFmtId="0" fontId="58" fillId="0" borderId="43" xfId="0" applyFont="1" applyBorder="1" applyAlignment="1" applyProtection="1">
      <alignment horizontal="center" vertical="top" wrapText="1"/>
      <protection locked="0"/>
    </xf>
    <xf numFmtId="9" fontId="6" fillId="0" borderId="43" xfId="0" applyNumberFormat="1" applyFont="1" applyBorder="1" applyAlignment="1" applyProtection="1">
      <alignment horizontal="center" vertical="center" wrapText="1"/>
      <protection locked="0"/>
    </xf>
    <xf numFmtId="0" fontId="64" fillId="0" borderId="43" xfId="0" applyFont="1" applyBorder="1" applyAlignment="1" applyProtection="1">
      <alignment vertical="top" wrapText="1"/>
      <protection locked="0"/>
    </xf>
    <xf numFmtId="14" fontId="48" fillId="0" borderId="43" xfId="0" applyNumberFormat="1" applyFont="1" applyBorder="1" applyAlignment="1" applyProtection="1">
      <alignment horizontal="center" vertical="top" wrapText="1"/>
      <protection locked="0"/>
    </xf>
    <xf numFmtId="0" fontId="6" fillId="0" borderId="43" xfId="0" applyFont="1" applyBorder="1" applyAlignment="1" applyProtection="1">
      <alignment horizontal="left" vertical="top" wrapText="1"/>
      <protection locked="0"/>
    </xf>
    <xf numFmtId="0" fontId="48" fillId="0" borderId="43" xfId="0" applyFont="1" applyBorder="1" applyAlignment="1" applyProtection="1">
      <alignment horizontal="left" vertical="top" wrapText="1"/>
      <protection locked="0"/>
    </xf>
    <xf numFmtId="0" fontId="58" fillId="0" borderId="43" xfId="0" applyFont="1" applyBorder="1" applyAlignment="1" applyProtection="1">
      <alignment vertical="center" wrapText="1"/>
      <protection locked="0"/>
    </xf>
    <xf numFmtId="0" fontId="6" fillId="0" borderId="43" xfId="0" applyFont="1" applyBorder="1" applyAlignment="1" applyProtection="1">
      <alignment horizontal="left" vertical="center" wrapText="1"/>
      <protection locked="0"/>
    </xf>
    <xf numFmtId="14" fontId="48" fillId="0" borderId="43" xfId="0" applyNumberFormat="1"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6" fillId="0" borderId="71" xfId="0" applyFont="1" applyBorder="1" applyAlignment="1" applyProtection="1">
      <alignment horizontal="center" vertical="center" wrapText="1"/>
      <protection locked="0"/>
    </xf>
    <xf numFmtId="0" fontId="58" fillId="0" borderId="43" xfId="0" applyFont="1" applyBorder="1" applyAlignment="1" applyProtection="1">
      <alignment horizontal="center" vertical="center" wrapText="1"/>
      <protection locked="0"/>
    </xf>
    <xf numFmtId="0" fontId="72" fillId="0" borderId="27" xfId="0" applyFont="1" applyBorder="1" applyAlignment="1" applyProtection="1">
      <alignment vertical="center" wrapText="1"/>
      <protection locked="0"/>
    </xf>
    <xf numFmtId="0" fontId="72" fillId="0" borderId="43" xfId="0" applyFont="1" applyBorder="1" applyAlignment="1" applyProtection="1">
      <alignment vertical="center" wrapText="1"/>
      <protection locked="0"/>
    </xf>
    <xf numFmtId="49" fontId="48" fillId="0" borderId="27" xfId="0" applyNumberFormat="1" applyFont="1" applyBorder="1" applyAlignment="1" applyProtection="1">
      <alignment horizontal="center" vertical="center" wrapText="1"/>
      <protection locked="0"/>
    </xf>
    <xf numFmtId="49" fontId="48" fillId="0" borderId="43" xfId="0" applyNumberFormat="1" applyFont="1" applyBorder="1" applyAlignment="1" applyProtection="1">
      <alignment horizontal="center" vertical="center" wrapText="1"/>
      <protection locked="0"/>
    </xf>
    <xf numFmtId="0" fontId="58" fillId="0" borderId="27" xfId="0" applyFont="1" applyBorder="1" applyAlignment="1" applyProtection="1">
      <alignment horizontal="left" vertical="center" wrapText="1"/>
      <protection locked="0"/>
    </xf>
    <xf numFmtId="0" fontId="5" fillId="0" borderId="43" xfId="0" applyFont="1" applyBorder="1" applyAlignment="1" applyProtection="1">
      <alignment horizontal="left" vertical="center" wrapText="1"/>
      <protection locked="0"/>
    </xf>
    <xf numFmtId="0" fontId="59" fillId="0" borderId="27" xfId="0" applyFont="1" applyBorder="1" applyAlignment="1" applyProtection="1">
      <alignment horizontal="left" vertical="center" wrapText="1"/>
      <protection locked="0"/>
    </xf>
    <xf numFmtId="0" fontId="58" fillId="0" borderId="43" xfId="0" applyFont="1" applyBorder="1" applyAlignment="1" applyProtection="1">
      <alignment horizontal="left" vertical="center" wrapText="1"/>
      <protection locked="0"/>
    </xf>
    <xf numFmtId="0" fontId="59" fillId="0" borderId="43" xfId="0" applyFont="1" applyBorder="1" applyAlignment="1" applyProtection="1">
      <alignment horizontal="left" vertical="center" wrapText="1"/>
      <protection locked="0"/>
    </xf>
    <xf numFmtId="0" fontId="6" fillId="0" borderId="43" xfId="0" applyFont="1" applyBorder="1" applyAlignment="1" applyProtection="1">
      <alignment vertical="center" wrapText="1"/>
      <protection locked="0"/>
    </xf>
    <xf numFmtId="49" fontId="0" fillId="0" borderId="43" xfId="0" applyNumberFormat="1" applyBorder="1" applyAlignment="1" applyProtection="1">
      <alignment horizontal="center" vertical="center" wrapText="1"/>
      <protection locked="0"/>
    </xf>
    <xf numFmtId="0" fontId="73" fillId="0" borderId="43" xfId="0" applyFont="1" applyBorder="1" applyAlignment="1" applyProtection="1">
      <alignment vertical="center" wrapText="1"/>
      <protection locked="0"/>
    </xf>
    <xf numFmtId="0" fontId="72" fillId="0" borderId="47" xfId="0" applyFont="1" applyBorder="1" applyAlignment="1">
      <alignment horizontal="center" vertical="center" wrapText="1"/>
    </xf>
    <xf numFmtId="0" fontId="72" fillId="0" borderId="2" xfId="0" applyFont="1" applyBorder="1" applyAlignment="1">
      <alignment horizontal="center" vertical="center" wrapText="1"/>
    </xf>
    <xf numFmtId="0" fontId="72" fillId="0" borderId="1" xfId="0" applyFont="1" applyBorder="1" applyAlignment="1">
      <alignment horizontal="center" vertical="center" wrapText="1"/>
    </xf>
    <xf numFmtId="0" fontId="6" fillId="0" borderId="47"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72" fillId="0" borderId="43" xfId="0" applyFont="1" applyBorder="1" applyAlignment="1" applyProtection="1">
      <alignment horizontal="center" vertical="center" wrapText="1"/>
      <protection locked="0"/>
    </xf>
    <xf numFmtId="49" fontId="5" fillId="4" borderId="43" xfId="0" applyNumberFormat="1" applyFont="1" applyFill="1" applyBorder="1" applyAlignment="1" applyProtection="1">
      <alignment horizontal="center" vertical="center" wrapText="1"/>
      <protection locked="0"/>
    </xf>
    <xf numFmtId="0" fontId="5" fillId="0" borderId="42" xfId="0" applyFont="1" applyBorder="1" applyAlignment="1" applyProtection="1">
      <alignment horizontal="left" vertical="center" wrapText="1"/>
      <protection locked="0"/>
    </xf>
    <xf numFmtId="0" fontId="32" fillId="0" borderId="27" xfId="0" applyFont="1" applyBorder="1" applyAlignment="1" applyProtection="1">
      <alignment horizontal="center" vertical="center" wrapText="1"/>
      <protection locked="0"/>
    </xf>
    <xf numFmtId="0" fontId="32" fillId="0" borderId="43" xfId="0" applyFont="1" applyBorder="1" applyAlignment="1" applyProtection="1">
      <alignment horizontal="center" vertical="center" wrapText="1"/>
      <protection locked="0"/>
    </xf>
    <xf numFmtId="0" fontId="37" fillId="0" borderId="27" xfId="0" applyFont="1" applyBorder="1" applyAlignment="1" applyProtection="1">
      <alignment horizontal="center" vertical="top" wrapText="1"/>
      <protection locked="0"/>
    </xf>
    <xf numFmtId="0" fontId="37" fillId="0" borderId="43" xfId="0" applyFont="1" applyBorder="1" applyAlignment="1" applyProtection="1">
      <alignment horizontal="center" vertical="top" wrapText="1"/>
      <protection locked="0"/>
    </xf>
    <xf numFmtId="0" fontId="37" fillId="0" borderId="42" xfId="0" applyFont="1" applyBorder="1" applyAlignment="1" applyProtection="1">
      <alignment horizontal="center" vertical="top" wrapText="1"/>
      <protection locked="0"/>
    </xf>
    <xf numFmtId="0" fontId="40" fillId="35" borderId="27" xfId="0" applyFont="1" applyFill="1" applyBorder="1" applyAlignment="1" applyProtection="1">
      <alignment horizontal="center" vertical="center" wrapText="1"/>
      <protection locked="0"/>
    </xf>
    <xf numFmtId="0" fontId="40" fillId="35" borderId="43" xfId="0" applyFont="1" applyFill="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43"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43" xfId="0" applyFont="1" applyBorder="1" applyAlignment="1" applyProtection="1">
      <alignment horizontal="center" vertical="center" wrapText="1"/>
      <protection locked="0"/>
    </xf>
    <xf numFmtId="49" fontId="0" fillId="0" borderId="42" xfId="0" applyNumberFormat="1" applyBorder="1" applyAlignment="1" applyProtection="1">
      <alignment horizontal="center" vertical="center" wrapText="1"/>
      <protection locked="0"/>
    </xf>
    <xf numFmtId="14" fontId="0" fillId="0" borderId="42" xfId="0" applyNumberFormat="1" applyBorder="1" applyAlignment="1" applyProtection="1">
      <alignment horizontal="center" vertical="center" wrapText="1"/>
      <protection locked="0"/>
    </xf>
    <xf numFmtId="0" fontId="72" fillId="0" borderId="42" xfId="0" applyFont="1" applyBorder="1" applyAlignment="1" applyProtection="1">
      <alignment vertical="center" wrapText="1"/>
      <protection locked="0"/>
    </xf>
    <xf numFmtId="0" fontId="37" fillId="0" borderId="27"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37" fillId="35" borderId="27" xfId="0" applyFont="1" applyFill="1" applyBorder="1" applyAlignment="1" applyProtection="1">
      <alignment horizontal="center" vertical="center" wrapText="1"/>
      <protection locked="0"/>
    </xf>
    <xf numFmtId="0" fontId="37" fillId="35" borderId="43" xfId="0" applyFont="1" applyFill="1" applyBorder="1" applyAlignment="1" applyProtection="1">
      <alignment horizontal="center" vertical="center" wrapText="1"/>
      <protection locked="0"/>
    </xf>
    <xf numFmtId="14" fontId="5" fillId="0" borderId="43" xfId="0" applyNumberFormat="1" applyFont="1" applyBorder="1" applyAlignment="1" applyProtection="1">
      <alignment horizontal="center" vertical="center" wrapText="1"/>
      <protection locked="0"/>
    </xf>
    <xf numFmtId="14" fontId="32" fillId="0" borderId="43" xfId="0" applyNumberFormat="1" applyFont="1" applyBorder="1" applyAlignment="1" applyProtection="1">
      <alignment horizontal="center" vertical="center" wrapText="1"/>
      <protection locked="0"/>
    </xf>
    <xf numFmtId="14" fontId="37" fillId="0" borderId="43" xfId="0" applyNumberFormat="1" applyFont="1" applyBorder="1" applyAlignment="1" applyProtection="1">
      <alignment horizontal="center" vertical="center" wrapText="1"/>
      <protection locked="0"/>
    </xf>
    <xf numFmtId="0" fontId="37" fillId="4" borderId="43" xfId="0" applyFont="1" applyFill="1" applyBorder="1" applyAlignment="1" applyProtection="1">
      <alignment horizontal="center" vertical="center" wrapText="1"/>
      <protection locked="0"/>
    </xf>
    <xf numFmtId="0" fontId="67" fillId="0" borderId="43" xfId="0" applyFont="1" applyBorder="1" applyAlignment="1" applyProtection="1">
      <alignment horizontal="center" vertical="center" wrapText="1"/>
      <protection locked="0"/>
    </xf>
    <xf numFmtId="0" fontId="37" fillId="0" borderId="42" xfId="0" applyFont="1" applyBorder="1" applyAlignment="1" applyProtection="1">
      <alignment horizontal="left" vertical="center" wrapText="1"/>
      <protection locked="0"/>
    </xf>
    <xf numFmtId="0" fontId="37" fillId="35" borderId="42" xfId="0" applyFont="1" applyFill="1" applyBorder="1" applyAlignment="1" applyProtection="1">
      <alignment horizontal="center" vertical="center" wrapText="1"/>
      <protection locked="0"/>
    </xf>
    <xf numFmtId="0" fontId="40" fillId="35" borderId="42" xfId="0" applyFont="1" applyFill="1" applyBorder="1" applyAlignment="1" applyProtection="1">
      <alignment horizontal="center" vertical="center" wrapText="1"/>
      <protection locked="0"/>
    </xf>
    <xf numFmtId="0" fontId="40" fillId="0" borderId="42" xfId="0" applyFont="1" applyBorder="1" applyAlignment="1" applyProtection="1">
      <alignment horizontal="center" vertical="center" wrapText="1"/>
      <protection locked="0"/>
    </xf>
    <xf numFmtId="0" fontId="37" fillId="4" borderId="42" xfId="0" applyFont="1" applyFill="1" applyBorder="1" applyAlignment="1" applyProtection="1">
      <alignment horizontal="center" vertical="center" wrapText="1"/>
      <protection locked="0"/>
    </xf>
    <xf numFmtId="14" fontId="67" fillId="0" borderId="43" xfId="0" applyNumberFormat="1" applyFont="1" applyBorder="1" applyAlignment="1" applyProtection="1">
      <alignment horizontal="center" vertical="center" wrapText="1"/>
      <protection locked="0"/>
    </xf>
    <xf numFmtId="0" fontId="37" fillId="0" borderId="42" xfId="0" applyFont="1" applyBorder="1" applyAlignment="1" applyProtection="1">
      <alignment horizontal="center" vertical="center" wrapText="1"/>
      <protection locked="0"/>
    </xf>
    <xf numFmtId="14" fontId="37" fillId="0" borderId="42" xfId="0" applyNumberFormat="1" applyFont="1" applyBorder="1" applyAlignment="1" applyProtection="1">
      <alignment horizontal="center" vertical="center" wrapText="1"/>
      <protection locked="0"/>
    </xf>
    <xf numFmtId="10" fontId="0" fillId="0" borderId="27" xfId="0" applyNumberFormat="1" applyBorder="1" applyAlignment="1" applyProtection="1">
      <alignment horizontal="left" vertical="center" wrapText="1" indent="1"/>
      <protection locked="0"/>
    </xf>
    <xf numFmtId="10" fontId="0" fillId="0" borderId="43" xfId="0" applyNumberFormat="1" applyBorder="1" applyAlignment="1" applyProtection="1">
      <alignment horizontal="left" vertical="center" wrapText="1" indent="1"/>
      <protection locked="0"/>
    </xf>
    <xf numFmtId="0" fontId="48" fillId="9" borderId="43" xfId="0" applyFont="1" applyFill="1" applyBorder="1" applyAlignment="1">
      <alignment horizontal="center" vertical="center" wrapText="1"/>
    </xf>
    <xf numFmtId="10" fontId="0" fillId="0" borderId="43" xfId="0" applyNumberFormat="1" applyBorder="1" applyAlignment="1" applyProtection="1">
      <alignment horizontal="center" vertical="center" wrapText="1"/>
      <protection locked="0"/>
    </xf>
    <xf numFmtId="9" fontId="0" fillId="0" borderId="27" xfId="66" applyFont="1" applyBorder="1" applyAlignment="1" applyProtection="1">
      <alignment horizontal="center" vertical="center" wrapText="1"/>
      <protection locked="0"/>
    </xf>
    <xf numFmtId="9" fontId="0" fillId="0" borderId="43" xfId="66" applyFont="1" applyBorder="1" applyAlignment="1" applyProtection="1">
      <alignment horizontal="center" vertical="center" wrapText="1"/>
      <protection locked="0"/>
    </xf>
    <xf numFmtId="14" fontId="5" fillId="0" borderId="27" xfId="0" applyNumberFormat="1" applyFont="1" applyBorder="1" applyAlignment="1" applyProtection="1">
      <alignment horizontal="center" vertical="center" wrapText="1"/>
      <protection locked="0"/>
    </xf>
    <xf numFmtId="0" fontId="5" fillId="38" borderId="43" xfId="0" applyFont="1" applyFill="1" applyBorder="1" applyAlignment="1" applyProtection="1">
      <alignment horizontal="center" vertical="center" wrapText="1"/>
      <protection locked="0"/>
    </xf>
    <xf numFmtId="0" fontId="0" fillId="35" borderId="42" xfId="0" applyFill="1" applyBorder="1" applyAlignment="1" applyProtection="1">
      <alignment horizontal="center" vertical="center" wrapText="1"/>
      <protection locked="0"/>
    </xf>
    <xf numFmtId="0" fontId="58" fillId="0" borderId="28" xfId="0" applyFont="1" applyBorder="1" applyAlignment="1" applyProtection="1">
      <alignment vertical="center" wrapText="1"/>
      <protection locked="0"/>
    </xf>
    <xf numFmtId="0" fontId="58" fillId="0" borderId="46" xfId="0" applyFont="1" applyBorder="1" applyAlignment="1" applyProtection="1">
      <alignment vertical="center" wrapText="1"/>
      <protection locked="0"/>
    </xf>
    <xf numFmtId="9" fontId="6" fillId="0" borderId="27" xfId="0" applyNumberFormat="1" applyFont="1" applyBorder="1" applyAlignment="1" applyProtection="1">
      <alignment vertical="center" wrapText="1"/>
      <protection locked="0"/>
    </xf>
    <xf numFmtId="0" fontId="58" fillId="0" borderId="27" xfId="0"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9" fontId="6" fillId="0" borderId="43" xfId="0" applyNumberFormat="1" applyFont="1" applyBorder="1" applyAlignment="1" applyProtection="1">
      <alignment vertical="center" wrapText="1"/>
      <protection locked="0"/>
    </xf>
    <xf numFmtId="9" fontId="6" fillId="0" borderId="43" xfId="66" applyFont="1" applyBorder="1" applyAlignment="1" applyProtection="1">
      <alignment vertical="center" wrapText="1"/>
      <protection locked="0"/>
    </xf>
    <xf numFmtId="0" fontId="58" fillId="0" borderId="42" xfId="0" applyFont="1" applyBorder="1" applyAlignment="1" applyProtection="1">
      <alignment vertical="center" wrapText="1"/>
      <protection locked="0"/>
    </xf>
    <xf numFmtId="0" fontId="58" fillId="0" borderId="71" xfId="0" applyFont="1" applyBorder="1" applyAlignment="1" applyProtection="1">
      <alignment vertical="center" wrapText="1"/>
      <protection locked="0"/>
    </xf>
    <xf numFmtId="0" fontId="6" fillId="0" borderId="42" xfId="0" applyFont="1" applyBorder="1" applyAlignment="1" applyProtection="1">
      <alignment vertical="center" wrapText="1"/>
      <protection locked="0"/>
    </xf>
    <xf numFmtId="14" fontId="48" fillId="0" borderId="42" xfId="0" applyNumberFormat="1" applyFont="1" applyBorder="1" applyAlignment="1" applyProtection="1">
      <alignment horizontal="center" vertical="center" wrapText="1"/>
      <protection locked="0"/>
    </xf>
    <xf numFmtId="0" fontId="5" fillId="4" borderId="27" xfId="0" applyFont="1" applyFill="1" applyBorder="1" applyAlignment="1" applyProtection="1">
      <alignment horizontal="center" vertical="top" wrapText="1"/>
      <protection locked="0"/>
    </xf>
    <xf numFmtId="0" fontId="5" fillId="4" borderId="43" xfId="0" applyFont="1" applyFill="1" applyBorder="1" applyAlignment="1" applyProtection="1">
      <alignment horizontal="center" vertical="top" wrapText="1"/>
      <protection locked="0"/>
    </xf>
    <xf numFmtId="0" fontId="5" fillId="4" borderId="42" xfId="0" applyFont="1" applyFill="1" applyBorder="1" applyAlignment="1" applyProtection="1">
      <alignment horizontal="center" vertical="top" wrapText="1"/>
      <protection locked="0"/>
    </xf>
    <xf numFmtId="0" fontId="5" fillId="0" borderId="27" xfId="0" applyFont="1" applyBorder="1" applyAlignment="1" applyProtection="1">
      <alignment horizontal="left" vertical="center" wrapText="1"/>
      <protection locked="0"/>
    </xf>
    <xf numFmtId="0" fontId="70" fillId="0" borderId="43" xfId="0" applyFont="1" applyBorder="1" applyAlignment="1" applyProtection="1">
      <alignment horizontal="center" vertical="center" wrapText="1"/>
      <protection locked="0"/>
    </xf>
    <xf numFmtId="0" fontId="5" fillId="3" borderId="43" xfId="0" applyFont="1" applyFill="1" applyBorder="1" applyAlignment="1" applyProtection="1">
      <alignment horizontal="center" vertical="center" wrapText="1"/>
      <protection locked="0"/>
    </xf>
    <xf numFmtId="0" fontId="70" fillId="4" borderId="43" xfId="0" applyFont="1" applyFill="1" applyBorder="1" applyAlignment="1" applyProtection="1">
      <alignment horizontal="center" vertical="center" wrapText="1"/>
      <protection locked="0"/>
    </xf>
    <xf numFmtId="0" fontId="5" fillId="4" borderId="43" xfId="0" applyFont="1" applyFill="1" applyBorder="1" applyAlignment="1" applyProtection="1">
      <alignment vertical="center" wrapText="1"/>
      <protection locked="0"/>
    </xf>
    <xf numFmtId="0" fontId="5" fillId="0" borderId="43" xfId="0" applyFont="1" applyBorder="1" applyAlignment="1" applyProtection="1">
      <alignment vertical="center" wrapText="1"/>
      <protection locked="0"/>
    </xf>
    <xf numFmtId="0" fontId="71" fillId="4" borderId="43" xfId="0" applyFont="1" applyFill="1" applyBorder="1" applyAlignment="1" applyProtection="1">
      <alignment vertical="center" wrapText="1"/>
      <protection locked="0"/>
    </xf>
    <xf numFmtId="0" fontId="33" fillId="0" borderId="43" xfId="0" applyFont="1" applyBorder="1" applyAlignment="1" applyProtection="1">
      <alignment vertical="center" wrapText="1"/>
      <protection locked="0"/>
    </xf>
    <xf numFmtId="0" fontId="6" fillId="4" borderId="43" xfId="0" applyFont="1" applyFill="1" applyBorder="1" applyAlignment="1" applyProtection="1">
      <alignment vertical="center" wrapText="1"/>
      <protection locked="0"/>
    </xf>
    <xf numFmtId="9" fontId="5" fillId="0" borderId="43" xfId="66" applyFont="1" applyFill="1" applyBorder="1" applyAlignment="1" applyProtection="1">
      <alignment horizontal="center" vertical="center" wrapText="1"/>
    </xf>
    <xf numFmtId="9" fontId="5" fillId="0" borderId="42" xfId="66" applyFont="1" applyFill="1" applyBorder="1" applyAlignment="1" applyProtection="1">
      <alignment horizontal="center" vertical="center" wrapText="1"/>
    </xf>
    <xf numFmtId="0" fontId="0" fillId="0" borderId="42" xfId="0" applyBorder="1" applyAlignment="1">
      <alignment horizontal="center" vertical="center" wrapText="1"/>
    </xf>
    <xf numFmtId="0" fontId="5" fillId="0" borderId="42" xfId="0" applyFont="1" applyBorder="1" applyAlignment="1">
      <alignment horizontal="center" vertical="center" wrapText="1"/>
    </xf>
    <xf numFmtId="0" fontId="70" fillId="0" borderId="42" xfId="0" applyFont="1" applyBorder="1" applyAlignment="1" applyProtection="1">
      <alignment horizontal="center" vertical="center" wrapText="1"/>
      <protection locked="0"/>
    </xf>
    <xf numFmtId="14" fontId="6" fillId="0" borderId="43" xfId="0" applyNumberFormat="1" applyFont="1" applyBorder="1" applyAlignment="1" applyProtection="1">
      <alignment horizontal="center" vertical="center" wrapText="1"/>
      <protection locked="0"/>
    </xf>
    <xf numFmtId="14" fontId="48" fillId="0" borderId="27" xfId="0" applyNumberFormat="1" applyFont="1" applyBorder="1" applyAlignment="1" applyProtection="1">
      <alignment horizontal="center" vertical="center" wrapText="1"/>
      <protection locked="0"/>
    </xf>
    <xf numFmtId="0" fontId="0" fillId="35" borderId="27" xfId="0" applyFill="1" applyBorder="1" applyAlignment="1" applyProtection="1">
      <alignment horizontal="center" vertical="center" wrapText="1"/>
      <protection locked="0"/>
    </xf>
    <xf numFmtId="0" fontId="6" fillId="35" borderId="43" xfId="0" applyFont="1" applyFill="1" applyBorder="1" applyAlignment="1" applyProtection="1">
      <alignment horizontal="center" vertical="center" wrapText="1"/>
      <protection locked="0"/>
    </xf>
    <xf numFmtId="0" fontId="33" fillId="35" borderId="43" xfId="0" applyFont="1" applyFill="1" applyBorder="1" applyAlignment="1" applyProtection="1">
      <alignment horizontal="center" vertical="center" wrapText="1"/>
      <protection locked="0"/>
    </xf>
    <xf numFmtId="0" fontId="79" fillId="0" borderId="43" xfId="0" applyFont="1" applyBorder="1" applyAlignment="1" applyProtection="1">
      <alignment horizontal="center" vertical="center" wrapText="1"/>
      <protection locked="0"/>
    </xf>
    <xf numFmtId="9" fontId="79" fillId="0" borderId="43" xfId="0" applyNumberFormat="1" applyFont="1" applyBorder="1" applyAlignment="1" applyProtection="1">
      <alignment horizontal="center" vertical="center" wrapText="1"/>
      <protection locked="0"/>
    </xf>
    <xf numFmtId="0" fontId="33" fillId="35" borderId="42" xfId="0" applyFont="1" applyFill="1" applyBorder="1" applyAlignment="1" applyProtection="1">
      <alignment horizontal="center" vertical="center" wrapText="1"/>
      <protection locked="0"/>
    </xf>
    <xf numFmtId="9" fontId="7" fillId="35" borderId="27" xfId="0" applyNumberFormat="1" applyFont="1" applyFill="1" applyBorder="1" applyAlignment="1">
      <alignment horizontal="left" vertical="center" wrapText="1"/>
    </xf>
    <xf numFmtId="0" fontId="48" fillId="35" borderId="27" xfId="0" applyFont="1" applyFill="1" applyBorder="1" applyAlignment="1" applyProtection="1">
      <alignment horizontal="left" vertical="center" wrapText="1"/>
      <protection locked="0"/>
    </xf>
    <xf numFmtId="0" fontId="6" fillId="35" borderId="43" xfId="0" applyFont="1" applyFill="1" applyBorder="1" applyAlignment="1" applyProtection="1">
      <alignment horizontal="left" vertical="center" wrapText="1"/>
      <protection locked="0"/>
    </xf>
    <xf numFmtId="0" fontId="48" fillId="35" borderId="43" xfId="0" applyFont="1" applyFill="1" applyBorder="1" applyAlignment="1" applyProtection="1">
      <alignment horizontal="left" vertical="center" wrapText="1"/>
      <protection locked="0"/>
    </xf>
    <xf numFmtId="9" fontId="58" fillId="0" borderId="43" xfId="0" applyNumberFormat="1" applyFont="1" applyBorder="1" applyAlignment="1" applyProtection="1">
      <alignment horizontal="center" vertical="center" wrapText="1"/>
      <protection locked="0"/>
    </xf>
    <xf numFmtId="0" fontId="41" fillId="5" borderId="0" xfId="0" applyFont="1" applyFill="1" applyAlignment="1" applyProtection="1">
      <alignment horizontal="center" vertical="center" wrapText="1"/>
      <protection locked="0"/>
    </xf>
    <xf numFmtId="0" fontId="41" fillId="5" borderId="73" xfId="0" applyFont="1" applyFill="1" applyBorder="1" applyAlignment="1" applyProtection="1">
      <alignment horizontal="center" vertical="center" wrapText="1"/>
      <protection locked="0"/>
    </xf>
    <xf numFmtId="0" fontId="33" fillId="0" borderId="43" xfId="0" applyFont="1" applyBorder="1" applyAlignment="1" applyProtection="1">
      <alignment horizontal="center" vertical="center" wrapText="1"/>
      <protection locked="0"/>
    </xf>
    <xf numFmtId="0" fontId="33" fillId="0" borderId="42" xfId="0" applyFont="1" applyBorder="1" applyAlignment="1" applyProtection="1">
      <alignment horizontal="center" vertical="center" wrapText="1"/>
      <protection locked="0"/>
    </xf>
    <xf numFmtId="0" fontId="48" fillId="35" borderId="42" xfId="0" applyFont="1" applyFill="1" applyBorder="1" applyAlignment="1" applyProtection="1">
      <alignment horizontal="left" vertical="center" wrapText="1"/>
      <protection locked="0"/>
    </xf>
    <xf numFmtId="0" fontId="1" fillId="39" borderId="43" xfId="0" applyFont="1" applyFill="1" applyBorder="1" applyAlignment="1">
      <alignment horizontal="center" vertical="center"/>
    </xf>
    <xf numFmtId="0" fontId="34" fillId="4" borderId="52" xfId="0" applyFont="1" applyFill="1" applyBorder="1" applyAlignment="1">
      <alignment horizontal="center" vertical="center" wrapText="1" readingOrder="1"/>
    </xf>
    <xf numFmtId="0" fontId="34" fillId="4" borderId="109" xfId="0" applyFont="1" applyFill="1" applyBorder="1" applyAlignment="1">
      <alignment horizontal="center" vertical="center" wrapText="1" readingOrder="1"/>
    </xf>
    <xf numFmtId="0" fontId="34" fillId="4" borderId="43" xfId="0" applyFont="1" applyFill="1" applyBorder="1" applyAlignment="1">
      <alignment horizontal="center" vertical="center" wrapText="1" readingOrder="1"/>
    </xf>
    <xf numFmtId="0" fontId="34" fillId="4" borderId="42" xfId="0" applyFont="1" applyFill="1" applyBorder="1" applyAlignment="1">
      <alignment horizontal="center" vertical="center" wrapText="1" readingOrder="1"/>
    </xf>
    <xf numFmtId="0" fontId="36" fillId="0" borderId="0" xfId="0" applyFont="1" applyAlignment="1">
      <alignment horizontal="center" vertical="center"/>
    </xf>
    <xf numFmtId="0" fontId="34" fillId="33" borderId="16" xfId="0" applyFont="1" applyFill="1" applyBorder="1" applyAlignment="1">
      <alignment horizontal="center" vertical="center" wrapText="1" readingOrder="1"/>
    </xf>
    <xf numFmtId="0" fontId="34" fillId="33" borderId="17" xfId="0" applyFont="1" applyFill="1" applyBorder="1" applyAlignment="1">
      <alignment horizontal="center" vertical="center" wrapText="1" readingOrder="1"/>
    </xf>
    <xf numFmtId="0" fontId="34" fillId="33" borderId="18" xfId="0" applyFont="1" applyFill="1" applyBorder="1" applyAlignment="1">
      <alignment horizontal="center" vertical="center" wrapText="1" readingOrder="1"/>
    </xf>
    <xf numFmtId="0" fontId="34" fillId="33" borderId="21" xfId="0" applyFont="1" applyFill="1" applyBorder="1" applyAlignment="1">
      <alignment horizontal="center" vertical="center" wrapText="1" readingOrder="1"/>
    </xf>
    <xf numFmtId="0" fontId="34" fillId="33" borderId="22" xfId="0" applyFont="1" applyFill="1" applyBorder="1" applyAlignment="1">
      <alignment horizontal="center" vertical="center" wrapText="1" readingOrder="1"/>
    </xf>
    <xf numFmtId="0" fontId="34" fillId="4" borderId="24"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cellXfs>
  <cellStyles count="86">
    <cellStyle name="Bueno 2" xfId="3" xr:uid="{00000000-0005-0000-0000-000000000000}"/>
    <cellStyle name="Cálculo 2" xfId="4" xr:uid="{00000000-0005-0000-0000-000001000000}"/>
    <cellStyle name="Cálculo 2 2" xfId="69" xr:uid="{00000000-0005-0000-0000-000002000000}"/>
    <cellStyle name="Cálculo 2 3" xfId="75" xr:uid="{00000000-0005-0000-0000-000003000000}"/>
    <cellStyle name="Cálculo 2 4" xfId="83" xr:uid="{00000000-0005-0000-0000-000004000000}"/>
    <cellStyle name="Celda de comprobación 2" xfId="5" xr:uid="{00000000-0005-0000-0000-000005000000}"/>
    <cellStyle name="Celda vinculada 2" xfId="6" xr:uid="{00000000-0005-0000-0000-000006000000}"/>
    <cellStyle name="Encabezado 1 2" xfId="41" xr:uid="{00000000-0005-0000-0000-000007000000}"/>
    <cellStyle name="Encabezado 4 2" xfId="7" xr:uid="{00000000-0005-0000-0000-000008000000}"/>
    <cellStyle name="Énfasis 1" xfId="8" xr:uid="{00000000-0005-0000-0000-000009000000}"/>
    <cellStyle name="Énfasis 2" xfId="9" xr:uid="{00000000-0005-0000-0000-00000A000000}"/>
    <cellStyle name="Énfasis 3" xfId="10" xr:uid="{00000000-0005-0000-0000-00000B000000}"/>
    <cellStyle name="Énfasis1 - 20%" xfId="12" xr:uid="{00000000-0005-0000-0000-00000C000000}"/>
    <cellStyle name="Énfasis1 - 40%" xfId="13" xr:uid="{00000000-0005-0000-0000-00000D000000}"/>
    <cellStyle name="Énfasis1 - 60%" xfId="14" xr:uid="{00000000-0005-0000-0000-00000E000000}"/>
    <cellStyle name="Énfasis1 2" xfId="11" xr:uid="{00000000-0005-0000-0000-00000F000000}"/>
    <cellStyle name="Énfasis1 3" xfId="60" xr:uid="{00000000-0005-0000-0000-000010000000}"/>
    <cellStyle name="Énfasis2 - 20%" xfId="16" xr:uid="{00000000-0005-0000-0000-000011000000}"/>
    <cellStyle name="Énfasis2 - 40%" xfId="17" xr:uid="{00000000-0005-0000-0000-000012000000}"/>
    <cellStyle name="Énfasis2 - 60%" xfId="18" xr:uid="{00000000-0005-0000-0000-000013000000}"/>
    <cellStyle name="Énfasis2 2" xfId="15" xr:uid="{00000000-0005-0000-0000-000014000000}"/>
    <cellStyle name="Énfasis2 3" xfId="61" xr:uid="{00000000-0005-0000-0000-000015000000}"/>
    <cellStyle name="Énfasis3 - 20%" xfId="20" xr:uid="{00000000-0005-0000-0000-000016000000}"/>
    <cellStyle name="Énfasis3 - 40%" xfId="21" xr:uid="{00000000-0005-0000-0000-000017000000}"/>
    <cellStyle name="Énfasis3 - 60%" xfId="22" xr:uid="{00000000-0005-0000-0000-000018000000}"/>
    <cellStyle name="Énfasis3 2" xfId="19" xr:uid="{00000000-0005-0000-0000-000019000000}"/>
    <cellStyle name="Énfasis3 3" xfId="62" xr:uid="{00000000-0005-0000-0000-00001A000000}"/>
    <cellStyle name="Énfasis4 - 20%" xfId="24" xr:uid="{00000000-0005-0000-0000-00001B000000}"/>
    <cellStyle name="Énfasis4 - 40%" xfId="25" xr:uid="{00000000-0005-0000-0000-00001C000000}"/>
    <cellStyle name="Énfasis4 - 60%" xfId="26" xr:uid="{00000000-0005-0000-0000-00001D000000}"/>
    <cellStyle name="Énfasis4 2" xfId="23" xr:uid="{00000000-0005-0000-0000-00001E000000}"/>
    <cellStyle name="Énfasis4 3" xfId="63" xr:uid="{00000000-0005-0000-0000-00001F000000}"/>
    <cellStyle name="Énfasis5 - 20%" xfId="28" xr:uid="{00000000-0005-0000-0000-000020000000}"/>
    <cellStyle name="Énfasis5 - 40%" xfId="29" xr:uid="{00000000-0005-0000-0000-000021000000}"/>
    <cellStyle name="Énfasis5 - 60%" xfId="30" xr:uid="{00000000-0005-0000-0000-000022000000}"/>
    <cellStyle name="Énfasis5 2" xfId="27" xr:uid="{00000000-0005-0000-0000-000023000000}"/>
    <cellStyle name="Énfasis5 3" xfId="64" xr:uid="{00000000-0005-0000-0000-000024000000}"/>
    <cellStyle name="Énfasis6 - 20%" xfId="32" xr:uid="{00000000-0005-0000-0000-000025000000}"/>
    <cellStyle name="Énfasis6 - 40%" xfId="33" xr:uid="{00000000-0005-0000-0000-000026000000}"/>
    <cellStyle name="Énfasis6 - 60%" xfId="34" xr:uid="{00000000-0005-0000-0000-000027000000}"/>
    <cellStyle name="Énfasis6 2" xfId="31" xr:uid="{00000000-0005-0000-0000-000028000000}"/>
    <cellStyle name="Énfasis6 3" xfId="65" xr:uid="{00000000-0005-0000-0000-000029000000}"/>
    <cellStyle name="Entrada 2" xfId="35" xr:uid="{00000000-0005-0000-0000-00002A000000}"/>
    <cellStyle name="Entrada 2 2" xfId="70" xr:uid="{00000000-0005-0000-0000-00002B000000}"/>
    <cellStyle name="Entrada 2 3" xfId="79" xr:uid="{00000000-0005-0000-0000-00002C000000}"/>
    <cellStyle name="Entrada 2 4" xfId="78" xr:uid="{00000000-0005-0000-0000-00002D000000}"/>
    <cellStyle name="Incorrecto 2" xfId="36" xr:uid="{00000000-0005-0000-0000-00002E000000}"/>
    <cellStyle name="Millares [0]" xfId="67" builtinId="6"/>
    <cellStyle name="Millares [0] 2" xfId="74" xr:uid="{00000000-0005-0000-0000-000030000000}"/>
    <cellStyle name="Millares [0] 3" xfId="85" xr:uid="{00000000-0005-0000-0000-000031000000}"/>
    <cellStyle name="Neutral 2" xfId="37" xr:uid="{00000000-0005-0000-0000-000032000000}"/>
    <cellStyle name="Normal" xfId="0" builtinId="0"/>
    <cellStyle name="Normal 2" xfId="2" xr:uid="{00000000-0005-0000-0000-000034000000}"/>
    <cellStyle name="Normal 2 2" xfId="49" xr:uid="{00000000-0005-0000-0000-000035000000}"/>
    <cellStyle name="Normal 2 2 2" xfId="68" xr:uid="{00000000-0005-0000-0000-000036000000}"/>
    <cellStyle name="Normal 2 3" xfId="46" xr:uid="{00000000-0005-0000-0000-000037000000}"/>
    <cellStyle name="Normal 3" xfId="1" xr:uid="{00000000-0005-0000-0000-000038000000}"/>
    <cellStyle name="Normal 3 2" xfId="52" xr:uid="{00000000-0005-0000-0000-000039000000}"/>
    <cellStyle name="Normal 3 2 2" xfId="58" xr:uid="{00000000-0005-0000-0000-00003A000000}"/>
    <cellStyle name="Normal 3 3" xfId="54" xr:uid="{00000000-0005-0000-0000-00003B000000}"/>
    <cellStyle name="Normal 3 4" xfId="47" xr:uid="{00000000-0005-0000-0000-00003C000000}"/>
    <cellStyle name="Normal 4" xfId="48" xr:uid="{00000000-0005-0000-0000-00003D000000}"/>
    <cellStyle name="Normal 4 2" xfId="51" xr:uid="{00000000-0005-0000-0000-00003E000000}"/>
    <cellStyle name="Normal 4 2 2" xfId="57" xr:uid="{00000000-0005-0000-0000-00003F000000}"/>
    <cellStyle name="Normal 4 3" xfId="55" xr:uid="{00000000-0005-0000-0000-000040000000}"/>
    <cellStyle name="Normal 5" xfId="50" xr:uid="{00000000-0005-0000-0000-000041000000}"/>
    <cellStyle name="Normal 5 2" xfId="56" xr:uid="{00000000-0005-0000-0000-000042000000}"/>
    <cellStyle name="Normal 6" xfId="53" xr:uid="{00000000-0005-0000-0000-000043000000}"/>
    <cellStyle name="Normal 6 2" xfId="59" xr:uid="{00000000-0005-0000-0000-000044000000}"/>
    <cellStyle name="Notas 2" xfId="38" xr:uid="{00000000-0005-0000-0000-000045000000}"/>
    <cellStyle name="Notas 2 2" xfId="71" xr:uid="{00000000-0005-0000-0000-000046000000}"/>
    <cellStyle name="Notas 2 3" xfId="80" xr:uid="{00000000-0005-0000-0000-000047000000}"/>
    <cellStyle name="Notas 2 4" xfId="84" xr:uid="{00000000-0005-0000-0000-000048000000}"/>
    <cellStyle name="Porcentaje" xfId="66" builtinId="5"/>
    <cellStyle name="Salida 2" xfId="39" xr:uid="{00000000-0005-0000-0000-00004A000000}"/>
    <cellStyle name="Salida 2 2" xfId="72" xr:uid="{00000000-0005-0000-0000-00004B000000}"/>
    <cellStyle name="Salida 2 3" xfId="81" xr:uid="{00000000-0005-0000-0000-00004C000000}"/>
    <cellStyle name="Salida 2 4" xfId="77" xr:uid="{00000000-0005-0000-0000-00004D000000}"/>
    <cellStyle name="Texto de advertencia 2" xfId="40" xr:uid="{00000000-0005-0000-0000-00004E000000}"/>
    <cellStyle name="Título 2 2" xfId="42" xr:uid="{00000000-0005-0000-0000-00004F000000}"/>
    <cellStyle name="Título 3 2" xfId="43" xr:uid="{00000000-0005-0000-0000-000050000000}"/>
    <cellStyle name="Título de hoja" xfId="44" xr:uid="{00000000-0005-0000-0000-000051000000}"/>
    <cellStyle name="Total 2" xfId="45" xr:uid="{00000000-0005-0000-0000-000052000000}"/>
    <cellStyle name="Total 2 2" xfId="73" xr:uid="{00000000-0005-0000-0000-000053000000}"/>
    <cellStyle name="Total 2 3" xfId="82" xr:uid="{00000000-0005-0000-0000-000054000000}"/>
    <cellStyle name="Total 2 4" xfId="76" xr:uid="{00000000-0005-0000-0000-000055000000}"/>
  </cellStyles>
  <dxfs count="152">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FFCC99"/>
      <color rgb="FF92D050"/>
      <color rgb="FFFFFF66"/>
      <color rgb="FFFFFFCC"/>
      <color rgb="FFFFFF00"/>
      <color rgb="FFFFFF99"/>
      <color rgb="FFE26B0A"/>
      <color rgb="FFC00000"/>
      <color rgb="FF00B050"/>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9</xdr:col>
      <xdr:colOff>1339932</xdr:colOff>
      <xdr:row>3</xdr:row>
      <xdr:rowOff>265958</xdr:rowOff>
    </xdr:from>
    <xdr:to>
      <xdr:col>9</xdr:col>
      <xdr:colOff>2329897</xdr:colOff>
      <xdr:row>4</xdr:row>
      <xdr:rowOff>109476</xdr:rowOff>
    </xdr:to>
    <xdr:pic>
      <xdr:nvPicPr>
        <xdr:cNvPr id="3" name="Imagen 2">
          <a:extLst>
            <a:ext uri="{FF2B5EF4-FFF2-40B4-BE49-F238E27FC236}">
              <a16:creationId xmlns:a16="http://schemas.microsoft.com/office/drawing/2014/main" id="{C3F09365-69E0-452F-96FD-EBC75B224B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86159" y="854776"/>
          <a:ext cx="989965" cy="9198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7</xdr:col>
      <xdr:colOff>1125680</xdr:colOff>
      <xdr:row>2</xdr:row>
      <xdr:rowOff>225136</xdr:rowOff>
    </xdr:to>
    <xdr:pic>
      <xdr:nvPicPr>
        <xdr:cNvPr id="2" name="Imagen 1">
          <a:extLst>
            <a:ext uri="{FF2B5EF4-FFF2-40B4-BE49-F238E27FC236}">
              <a16:creationId xmlns:a16="http://schemas.microsoft.com/office/drawing/2014/main" id="{E7D324C9-3399-45B8-A1FF-078A8FD456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0" y="51952"/>
          <a:ext cx="623453" cy="5715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476250</xdr:colOff>
      <xdr:row>0</xdr:row>
      <xdr:rowOff>50222</xdr:rowOff>
    </xdr:from>
    <xdr:to>
      <xdr:col>9</xdr:col>
      <xdr:colOff>1159081</xdr:colOff>
      <xdr:row>2</xdr:row>
      <xdr:rowOff>160440</xdr:rowOff>
    </xdr:to>
    <xdr:pic>
      <xdr:nvPicPr>
        <xdr:cNvPr id="2" name="Imagen 1">
          <a:extLst>
            <a:ext uri="{FF2B5EF4-FFF2-40B4-BE49-F238E27FC236}">
              <a16:creationId xmlns:a16="http://schemas.microsoft.com/office/drawing/2014/main" id="{E3C2CFB7-F368-4E3E-8E5A-B936EF6D83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50222"/>
          <a:ext cx="682831" cy="5007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171450</xdr:colOff>
      <xdr:row>0</xdr:row>
      <xdr:rowOff>0</xdr:rowOff>
    </xdr:from>
    <xdr:to>
      <xdr:col>7</xdr:col>
      <xdr:colOff>1009650</xdr:colOff>
      <xdr:row>2</xdr:row>
      <xdr:rowOff>171450</xdr:rowOff>
    </xdr:to>
    <xdr:pic>
      <xdr:nvPicPr>
        <xdr:cNvPr id="3" name="Imagen 2">
          <a:extLst>
            <a:ext uri="{FF2B5EF4-FFF2-40B4-BE49-F238E27FC236}">
              <a16:creationId xmlns:a16="http://schemas.microsoft.com/office/drawing/2014/main" id="{4990A6A2-4222-4D7F-B853-3CE37DD910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10425" y="0"/>
          <a:ext cx="83820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299357</xdr:colOff>
      <xdr:row>6</xdr:row>
      <xdr:rowOff>176893</xdr:rowOff>
    </xdr:from>
    <xdr:to>
      <xdr:col>14</xdr:col>
      <xdr:colOff>449036</xdr:colOff>
      <xdr:row>17</xdr:row>
      <xdr:rowOff>293638</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4154" t="8622" r="6254"/>
        <a:stretch/>
      </xdr:blipFill>
      <xdr:spPr>
        <a:xfrm>
          <a:off x="10691132" y="1329418"/>
          <a:ext cx="7179129" cy="4905098"/>
        </a:xfrm>
        <a:prstGeom prst="rect">
          <a:avLst/>
        </a:prstGeom>
      </xdr:spPr>
    </xdr:pic>
    <xdr:clientData/>
  </xdr:twoCellAnchor>
  <xdr:twoCellAnchor editAs="oneCell">
    <xdr:from>
      <xdr:col>1</xdr:col>
      <xdr:colOff>0</xdr:colOff>
      <xdr:row>0</xdr:row>
      <xdr:rowOff>0</xdr:rowOff>
    </xdr:from>
    <xdr:to>
      <xdr:col>2</xdr:col>
      <xdr:colOff>306955</xdr:colOff>
      <xdr:row>3</xdr:row>
      <xdr:rowOff>54346</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0975" y="0"/>
          <a:ext cx="1992880" cy="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atastrobogotacol-my.sharepoint.com/personal/oficina_asesora_planeacion_catastrobogota_gov_co/Documents/FileServer_OAP/78_MIPG/78.5_Adm_Riesgos/2024/Seguimiento_MR_III-Trim_2024/MR_GSAD_III_trim_2024%20(1).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ntenedor/Users/nvanegas/Downloads/MR_GCON_III_trim_2024%20(2).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ntenedor/Users/nvanegas/Downloads/MR_GJUR_III_trim_2024_Ok%20(1).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ntenedor/Users/nvanegas/Downloads/MR_GOTI_III_trim_2024_OK.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ontenedor/Users/nvanegas/Downloads/MR_EIGE_III_trim_2024_Ok%20(1).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ntenedor/Users/nvanegas/Downloads/MR_GDIS_III_trim_2024_Ok.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atastrobogotacol-my.sharepoint.com/personal/oficina_asesora_planeacion_catastrobogota_gov_co/Documents/FileServer_OAP/78_MIPG/78.5_Adm_Riesgos/Monitoreo%20SI%20IV%20TRIM%202024_23en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enedor/Users/nvanegas/Downloads/MR_GESP_III_trim_2024_Ok.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ntenedor/Users/nvanegas/Downloads/MR_GCIN_III_trim_2024_Ok.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enedor/Users/nvanegas/Downloads/MR_REES_III_trim_2024_Ok%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ntenedor/Users/nvanegas/Downloads/MR_GICV_III_trim_2024_v2%2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ntenedor/Users/nvanegas/Downloads/MR_GIGE_III_trim_2024_OK.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ntenedor/Users/nvanegas/Downloads/MR_GPFI_III_trim_2024_v2.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atastrobogotacol-my.sharepoint.com/personal/oficina_asesora_planeacion_catastrobogota_gov_co/Documents/FileServer_OAP/78_MIPG/78.5_Adm_Riesgos/2024/Seguimiento_MR_III-Trim_2024/MR_GDOC_III_trim_2024_OK.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_Ges_Seg_Fis"/>
      <sheetName val="Contexto"/>
      <sheetName val="MR_Corr1"/>
      <sheetName val="Árbol_GF"/>
      <sheetName val="Árbol_Corr"/>
      <sheetName val="MR_Corr2"/>
      <sheetName val="MR_Corr3"/>
      <sheetName val="Vulnerabilidades_SI"/>
      <sheetName val="Amenazas_SI"/>
      <sheetName val="Controles_SI"/>
      <sheetName val="Catalogo_FIS"/>
      <sheetName val="Tablas_GSF"/>
      <sheetName val="Listas"/>
    </sheetNames>
    <sheetDataSet>
      <sheetData sheetId="0"/>
      <sheetData sheetId="1" refreshError="1"/>
      <sheetData sheetId="2" refreshError="1"/>
      <sheetData sheetId="3">
        <row r="22">
          <cell r="B22" t="str">
            <v/>
          </cell>
        </row>
        <row r="29">
          <cell r="G29" t="str">
            <v>Si seleccionó efecto dañoso seleccione:</v>
          </cell>
        </row>
        <row r="41">
          <cell r="B41" t="str">
            <v/>
          </cell>
        </row>
        <row r="47">
          <cell r="G47" t="str">
            <v>Si seleccionó efecto dañoso seleccione:</v>
          </cell>
        </row>
        <row r="59">
          <cell r="B59" t="str">
            <v/>
          </cell>
        </row>
        <row r="65">
          <cell r="G65" t="str">
            <v>Si seleccionó efecto dañoso seleccione:</v>
          </cell>
        </row>
        <row r="77">
          <cell r="B77" t="str">
            <v/>
          </cell>
        </row>
        <row r="83">
          <cell r="G83" t="str">
            <v>Si seleccionó efecto dañoso seleccione:</v>
          </cell>
        </row>
        <row r="95">
          <cell r="B95" t="str">
            <v/>
          </cell>
        </row>
        <row r="101">
          <cell r="G101" t="str">
            <v>Si seleccionó efecto dañoso seleccione:</v>
          </cell>
        </row>
        <row r="113">
          <cell r="B113" t="str">
            <v/>
          </cell>
        </row>
        <row r="119">
          <cell r="G119" t="str">
            <v>Si seleccionó efecto dañoso seleccione:</v>
          </cell>
        </row>
        <row r="131">
          <cell r="B131" t="str">
            <v/>
          </cell>
        </row>
        <row r="137">
          <cell r="G137" t="str">
            <v>Si seleccionó efecto dañoso seleccione:</v>
          </cell>
        </row>
        <row r="149">
          <cell r="B149" t="str">
            <v/>
          </cell>
        </row>
        <row r="155">
          <cell r="G155" t="str">
            <v>Si seleccionó efecto dañoso seleccione:</v>
          </cell>
        </row>
        <row r="167">
          <cell r="B167" t="str">
            <v/>
          </cell>
        </row>
        <row r="173">
          <cell r="G173" t="str">
            <v>Si seleccionó efecto dañoso seleccione:</v>
          </cell>
        </row>
        <row r="185">
          <cell r="B185" t="str">
            <v/>
          </cell>
        </row>
        <row r="191">
          <cell r="G191" t="str">
            <v>Si seleccionó efecto dañoso seleccione:</v>
          </cell>
        </row>
        <row r="203">
          <cell r="B203" t="str">
            <v/>
          </cell>
        </row>
        <row r="209">
          <cell r="G209" t="str">
            <v>Si seleccionó efecto dañoso seleccione:</v>
          </cell>
        </row>
        <row r="221">
          <cell r="B221" t="str">
            <v/>
          </cell>
        </row>
        <row r="227">
          <cell r="B227" t="str">
            <v>Efecto 
Impacto (DAFP)</v>
          </cell>
        </row>
        <row r="233">
          <cell r="B233" t="str">
            <v>Problema central
Evento de riesgo 
Causa raiz (DAFP) 
Para Riesgo fiscal: acción u omisión que genera el daño</v>
          </cell>
        </row>
        <row r="239">
          <cell r="B239" t="str">
            <v>Posibilidad de afectación (qué)…por… (cómo)...debido a (por qué)</v>
          </cell>
        </row>
        <row r="245">
          <cell r="B245" t="str">
            <v>Efecto 
Impacto (DAFP)</v>
          </cell>
        </row>
        <row r="251">
          <cell r="B251" t="str">
            <v>Problema central
Evento de riesgo 
Causa raiz (DAFP) 
Para Riesgo fiscal: acción u omisión que genera el daño</v>
          </cell>
        </row>
        <row r="257">
          <cell r="B257" t="str">
            <v>Posibilidad de afectación (qué)…por… (cómo)...debido a (por qué)</v>
          </cell>
        </row>
        <row r="263">
          <cell r="B263" t="str">
            <v>Efecto 
Impacto (DAFP)</v>
          </cell>
        </row>
        <row r="269">
          <cell r="B269" t="str">
            <v>Problema central
Evento de riesgo 
Causa raiz (DAFP) 
Para Riesgo fiscal: acción u omisión que genera el daño</v>
          </cell>
        </row>
        <row r="275">
          <cell r="B275" t="str">
            <v>Posibilidad de afectación (qué)…por… (cómo)...debido a (por qué)</v>
          </cell>
        </row>
        <row r="281">
          <cell r="B281" t="str">
            <v>Efecto 
Impacto (DAFP)</v>
          </cell>
        </row>
        <row r="287">
          <cell r="B287" t="str">
            <v>Problema central
Evento de riesgo 
Causa raiz (DAFP) 
Para Riesgo fiscal: acción u omisión que genera el daño</v>
          </cell>
        </row>
        <row r="293">
          <cell r="B293" t="str">
            <v>Posibilidad de afectación (qué)…por… (cómo)...debido a (por qué)</v>
          </cell>
        </row>
        <row r="299">
          <cell r="B299" t="str">
            <v>Efecto 
Impacto (DAFP)</v>
          </cell>
        </row>
        <row r="305">
          <cell r="B305" t="str">
            <v>Problema central
Evento de riesgo 
Causa raiz (DAFP) 
Para Riesgo fiscal: acción u omisión que genera el daño</v>
          </cell>
        </row>
        <row r="311">
          <cell r="B311" t="str">
            <v>Posibilidad de afectación (qué)…por… (cómo)...debido a (por qué)</v>
          </cell>
        </row>
        <row r="317">
          <cell r="B317" t="str">
            <v>Efecto 
Impacto (DAFP)</v>
          </cell>
        </row>
        <row r="323">
          <cell r="B323" t="str">
            <v>Problema central
Evento de riesgo 
Causa raiz (DAFP) 
Para Riesgo fiscal: acción u omisión que genera el daño</v>
          </cell>
        </row>
        <row r="329">
          <cell r="B329" t="str">
            <v>Posibilidad de afectación (qué)…por… (cómo)...debido a (por qué)</v>
          </cell>
        </row>
        <row r="335">
          <cell r="B335" t="str">
            <v>Efecto 
Impacto (DAFP)</v>
          </cell>
        </row>
        <row r="341">
          <cell r="B341" t="str">
            <v>Problema central
Evento de riesgo 
Causa raiz (DAFP) 
Para Riesgo fiscal: acción u omisión que genera el daño</v>
          </cell>
        </row>
        <row r="347">
          <cell r="B347" t="str">
            <v>Posibilidad de afectación (qué)…por… (cómo)...debido a (por qué)</v>
          </cell>
        </row>
        <row r="353">
          <cell r="B353" t="str">
            <v>Efecto 
Impacto (DAFP)</v>
          </cell>
        </row>
        <row r="359">
          <cell r="B359" t="str">
            <v>Problema central
Evento de riesgo 
Causa raiz (DAFP) 
Para Riesgo fiscal: acción u omisión que genera el daño</v>
          </cell>
        </row>
        <row r="365">
          <cell r="B365" t="str">
            <v>Posibilidad de afectación (qué)…por… (cómo)...debido a (por qué)</v>
          </cell>
        </row>
        <row r="371">
          <cell r="B371" t="str">
            <v>Efecto 
Impacto (DAFP)</v>
          </cell>
        </row>
        <row r="377">
          <cell r="B377" t="str">
            <v>Problema central
Evento de riesgo 
Causa raiz (DAFP) 
Para Riesgo fiscal: acción u omisión que genera el daño</v>
          </cell>
        </row>
        <row r="383">
          <cell r="B383" t="str">
            <v>Posibilidad de afectación (qué)…por… (cómo)...debido a (por qué)</v>
          </cell>
        </row>
        <row r="389">
          <cell r="B389" t="str">
            <v>Efecto 
Impacto (DAFP)</v>
          </cell>
        </row>
        <row r="395">
          <cell r="B395" t="str">
            <v>Problema central
Evento de riesgo 
Causa raiz (DAFP) 
Para Riesgo fiscal: acción u omisión que genera el daño</v>
          </cell>
        </row>
        <row r="401">
          <cell r="B401" t="str">
            <v>Posibilidad de afectación (qué)…por… (cómo)...debido a (por qué)</v>
          </cell>
        </row>
        <row r="407">
          <cell r="B407" t="str">
            <v>Efecto 
Impacto (DAFP)</v>
          </cell>
        </row>
        <row r="413">
          <cell r="B413" t="str">
            <v>Problema central
Evento de riesgo 
Causa raiz (DAFP) 
Para Riesgo fiscal: acción u omisión que genera el daño</v>
          </cell>
        </row>
        <row r="419">
          <cell r="B419" t="str">
            <v>Posibilidad de afectación (qué)…por… (cómo)...debido a (por qué)</v>
          </cell>
        </row>
        <row r="425">
          <cell r="B425" t="str">
            <v>Efecto 
Impacto (DAFP)</v>
          </cell>
        </row>
        <row r="431">
          <cell r="B431" t="str">
            <v>Problema central
Evento de riesgo 
Causa raiz (DAFP) 
Para Riesgo fiscal: acción u omisión que genera el daño</v>
          </cell>
        </row>
        <row r="437">
          <cell r="B437" t="str">
            <v>Posibilidad de afectación (qué)…por… (cómo)...debido a (por qué)</v>
          </cell>
        </row>
        <row r="443">
          <cell r="B443" t="str">
            <v>Efecto 
Impacto (DAFP)</v>
          </cell>
        </row>
        <row r="449">
          <cell r="B449" t="str">
            <v>Problema central
Evento de riesgo 
Causa raiz (DAFP) 
Para Riesgo fiscal: acción u omisión que genera el daño</v>
          </cell>
        </row>
        <row r="455">
          <cell r="B455" t="str">
            <v>Posibilidad de afectación (qué)…por… (cómo)...debido a (por qué)</v>
          </cell>
        </row>
        <row r="461">
          <cell r="B461" t="str">
            <v>Efecto 
Impacto (DAFP)</v>
          </cell>
        </row>
        <row r="467">
          <cell r="B467" t="str">
            <v>Problema central
Evento de riesgo 
Causa raiz (DAFP) 
Para Riesgo fiscal: acción u omisión que genera el daño</v>
          </cell>
        </row>
        <row r="473">
          <cell r="B473" t="str">
            <v>Posibilidad de afectación (qué)…por… (cómo)...debido a (por qué)</v>
          </cell>
        </row>
        <row r="479">
          <cell r="B479" t="str">
            <v>Efecto 
Impacto (DAFP)</v>
          </cell>
        </row>
        <row r="485">
          <cell r="B485" t="str">
            <v>Problema central
Evento de riesgo 
Causa raiz (DAFP) 
Para Riesgo fiscal: acción u omisión que genera el daño</v>
          </cell>
        </row>
        <row r="491">
          <cell r="B491" t="str">
            <v>Posibilidad de afectación (qué)…por… (cómo)...debido a (por qué)</v>
          </cell>
        </row>
        <row r="497">
          <cell r="B497" t="str">
            <v>Efecto 
Impacto (DAFP)</v>
          </cell>
        </row>
        <row r="503">
          <cell r="B503" t="str">
            <v>Problema central
Evento de riesgo 
Causa raiz (DAFP) 
Para Riesgo fiscal: acción u omisión que genera el daño</v>
          </cell>
        </row>
        <row r="509">
          <cell r="B509" t="str">
            <v>Posibilidad de afectación (qué)…por… (cómo)...debido a (por qué)</v>
          </cell>
        </row>
        <row r="515">
          <cell r="B515" t="str">
            <v>Efecto 
Impacto (DAFP)</v>
          </cell>
        </row>
        <row r="521">
          <cell r="B521" t="str">
            <v>Problema central
Evento de riesgo 
Causa raiz (DAFP) 
Para Riesgo fiscal: acción u omisión que genera el daño</v>
          </cell>
        </row>
        <row r="527">
          <cell r="B527" t="str">
            <v>Posibilidad de afectación (qué)…por… (cómo)...debido a (por qué)</v>
          </cell>
        </row>
        <row r="533">
          <cell r="B533" t="str">
            <v>Efecto 
Impacto (DAFP)</v>
          </cell>
        </row>
        <row r="539">
          <cell r="B539" t="str">
            <v>Problema central
Evento de riesgo 
Causa raiz (DAFP) 
Para Riesgo fiscal: acción u omisión que genera el daño</v>
          </cell>
        </row>
        <row r="545">
          <cell r="B545" t="str">
            <v>Posibilidad de afectación (qué)…por… (cómo)...debido a (por qué)</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3" displayName="Tabla13" ref="A4:D18" totalsRowShown="0" headerRowDxfId="8" dataDxfId="6" headerRowBorderDxfId="7" tableBorderDxfId="5" totalsRowBorderDxfId="4">
  <tableColumns count="4">
    <tableColumn id="1" xr3:uid="{00000000-0010-0000-0000-000001000000}" name="No" dataDxfId="3"/>
    <tableColumn id="2" xr3:uid="{00000000-0010-0000-0000-000002000000}" name="TRÁMITE" dataDxfId="2"/>
    <tableColumn id="3" xr3:uid="{00000000-0010-0000-0000-000003000000}" name="RIESGO DE CORRUPCIÓN ASOCIADO" dataDxfId="1"/>
    <tableColumn id="4" xr3:uid="{00000000-0010-0000-0000-000004000000}" name="PROCESO"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53"/>
  <sheetViews>
    <sheetView topLeftCell="A7" zoomScaleNormal="100" workbookViewId="0">
      <selection activeCell="G18" sqref="G18"/>
    </sheetView>
  </sheetViews>
  <sheetFormatPr baseColWidth="10" defaultColWidth="11.42578125" defaultRowHeight="12.75"/>
  <cols>
    <col min="1" max="1" width="4.28515625" style="194" customWidth="1"/>
    <col min="2" max="2" width="81.7109375" style="194" customWidth="1"/>
    <col min="3" max="3" width="78.42578125" style="194" customWidth="1"/>
    <col min="4" max="4" width="11.42578125" style="194"/>
    <col min="5" max="5" width="14.85546875" style="194" customWidth="1"/>
    <col min="6" max="6" width="14.42578125" style="194" customWidth="1"/>
    <col min="7" max="16384" width="11.42578125" style="194"/>
  </cols>
  <sheetData>
    <row r="2" spans="2:3">
      <c r="B2" s="568" t="s">
        <v>0</v>
      </c>
      <c r="C2" s="569"/>
    </row>
    <row r="3" spans="2:3">
      <c r="B3" s="193"/>
      <c r="C3" s="202"/>
    </row>
    <row r="4" spans="2:3">
      <c r="B4" s="570" t="s">
        <v>1</v>
      </c>
      <c r="C4" s="571"/>
    </row>
    <row r="5" spans="2:3">
      <c r="B5" s="572" t="s">
        <v>2</v>
      </c>
      <c r="C5" s="573"/>
    </row>
    <row r="6" spans="2:3">
      <c r="B6" s="574" t="s">
        <v>3</v>
      </c>
      <c r="C6" s="575"/>
    </row>
    <row r="7" spans="2:3">
      <c r="B7" s="574" t="s">
        <v>4</v>
      </c>
      <c r="C7" s="575"/>
    </row>
    <row r="8" spans="2:3">
      <c r="B8" s="205" t="s">
        <v>5</v>
      </c>
      <c r="C8" s="205" t="s">
        <v>6</v>
      </c>
    </row>
    <row r="9" spans="2:3">
      <c r="B9" s="567" t="s">
        <v>7</v>
      </c>
      <c r="C9" s="567"/>
    </row>
    <row r="10" spans="2:3" ht="57.75" customHeight="1">
      <c r="B10" s="196" t="s">
        <v>8</v>
      </c>
      <c r="C10" s="197" t="s">
        <v>9</v>
      </c>
    </row>
    <row r="11" spans="2:3" ht="48" customHeight="1">
      <c r="B11" s="197" t="s">
        <v>10</v>
      </c>
      <c r="C11" s="207" t="s">
        <v>11</v>
      </c>
    </row>
    <row r="12" spans="2:3" ht="25.5">
      <c r="B12" s="197" t="s">
        <v>12</v>
      </c>
      <c r="C12" s="207" t="s">
        <v>13</v>
      </c>
    </row>
    <row r="13" spans="2:3">
      <c r="B13" s="197" t="s">
        <v>14</v>
      </c>
      <c r="C13" s="197" t="s">
        <v>15</v>
      </c>
    </row>
    <row r="14" spans="2:3" ht="25.5">
      <c r="B14" s="197" t="s">
        <v>16</v>
      </c>
      <c r="C14" s="197" t="s">
        <v>17</v>
      </c>
    </row>
    <row r="15" spans="2:3" ht="25.5">
      <c r="B15" s="197" t="s">
        <v>18</v>
      </c>
      <c r="C15" s="197" t="s">
        <v>19</v>
      </c>
    </row>
    <row r="16" spans="2:3">
      <c r="B16" s="197" t="s">
        <v>20</v>
      </c>
      <c r="C16" s="195" t="s">
        <v>21</v>
      </c>
    </row>
    <row r="17" spans="2:3" ht="25.5">
      <c r="B17" s="197" t="s">
        <v>22</v>
      </c>
      <c r="C17" s="197" t="s">
        <v>23</v>
      </c>
    </row>
    <row r="18" spans="2:3" ht="63.75">
      <c r="B18" s="197" t="s">
        <v>24</v>
      </c>
      <c r="C18" s="197" t="s">
        <v>25</v>
      </c>
    </row>
    <row r="19" spans="2:3" ht="30" customHeight="1">
      <c r="B19" s="197" t="s">
        <v>26</v>
      </c>
      <c r="C19" s="197" t="s">
        <v>27</v>
      </c>
    </row>
    <row r="20" spans="2:3">
      <c r="B20" s="197" t="s">
        <v>28</v>
      </c>
      <c r="C20" s="197" t="s">
        <v>29</v>
      </c>
    </row>
    <row r="21" spans="2:3" ht="30" customHeight="1">
      <c r="B21" s="197" t="s">
        <v>30</v>
      </c>
      <c r="C21" s="197" t="s">
        <v>31</v>
      </c>
    </row>
    <row r="22" spans="2:3" ht="38.25">
      <c r="B22" s="204" t="s">
        <v>32</v>
      </c>
      <c r="C22" s="197" t="s">
        <v>33</v>
      </c>
    </row>
    <row r="23" spans="2:3" ht="46.5" customHeight="1">
      <c r="B23" s="197" t="s">
        <v>34</v>
      </c>
      <c r="C23" s="197" t="s">
        <v>35</v>
      </c>
    </row>
    <row r="24" spans="2:3" ht="31.5" customHeight="1">
      <c r="B24" s="197" t="s">
        <v>36</v>
      </c>
      <c r="C24" s="197" t="s">
        <v>37</v>
      </c>
    </row>
    <row r="25" spans="2:3" ht="84.75" customHeight="1">
      <c r="B25" s="197" t="s">
        <v>38</v>
      </c>
      <c r="C25" s="197" t="s">
        <v>39</v>
      </c>
    </row>
    <row r="26" spans="2:3" ht="25.5">
      <c r="B26" s="197" t="s">
        <v>40</v>
      </c>
      <c r="C26" s="192"/>
    </row>
    <row r="27" spans="2:3" ht="25.5">
      <c r="B27" s="198" t="s">
        <v>41</v>
      </c>
      <c r="C27" s="192"/>
    </row>
    <row r="28" spans="2:3">
      <c r="B28" s="197" t="s">
        <v>42</v>
      </c>
      <c r="C28" s="197"/>
    </row>
    <row r="29" spans="2:3">
      <c r="B29" s="204"/>
      <c r="C29" s="204"/>
    </row>
    <row r="30" spans="2:3">
      <c r="B30" s="198"/>
      <c r="C30" s="199"/>
    </row>
    <row r="31" spans="2:3">
      <c r="B31" s="566" t="s">
        <v>43</v>
      </c>
      <c r="C31" s="566"/>
    </row>
    <row r="32" spans="2:3">
      <c r="B32" s="566" t="s">
        <v>4</v>
      </c>
      <c r="C32" s="566"/>
    </row>
    <row r="33" spans="2:3">
      <c r="B33" s="205" t="s">
        <v>44</v>
      </c>
      <c r="C33" s="205" t="s">
        <v>45</v>
      </c>
    </row>
    <row r="34" spans="2:3" ht="24.75" customHeight="1">
      <c r="B34" s="567" t="s">
        <v>46</v>
      </c>
      <c r="C34" s="567"/>
    </row>
    <row r="35" spans="2:3" ht="30" customHeight="1">
      <c r="B35" s="207" t="s">
        <v>47</v>
      </c>
      <c r="C35" s="207" t="s">
        <v>48</v>
      </c>
    </row>
    <row r="36" spans="2:3" ht="30" customHeight="1">
      <c r="B36" s="207" t="s">
        <v>49</v>
      </c>
      <c r="C36" s="204" t="s">
        <v>50</v>
      </c>
    </row>
    <row r="37" spans="2:3">
      <c r="B37" s="207" t="s">
        <v>51</v>
      </c>
      <c r="C37" s="197" t="s">
        <v>52</v>
      </c>
    </row>
    <row r="38" spans="2:3" ht="76.5">
      <c r="B38" s="207" t="s">
        <v>53</v>
      </c>
      <c r="C38" s="203" t="s">
        <v>54</v>
      </c>
    </row>
    <row r="39" spans="2:3" ht="25.5">
      <c r="B39" s="207" t="s">
        <v>55</v>
      </c>
      <c r="C39" s="197" t="s">
        <v>56</v>
      </c>
    </row>
    <row r="40" spans="2:3">
      <c r="B40" s="207" t="s">
        <v>57</v>
      </c>
      <c r="C40" s="197" t="s">
        <v>58</v>
      </c>
    </row>
    <row r="41" spans="2:3" ht="25.5">
      <c r="B41" s="207" t="s">
        <v>59</v>
      </c>
      <c r="C41" s="197" t="s">
        <v>60</v>
      </c>
    </row>
    <row r="42" spans="2:3" ht="25.5">
      <c r="B42" s="207" t="s">
        <v>61</v>
      </c>
      <c r="C42" s="197" t="s">
        <v>62</v>
      </c>
    </row>
    <row r="43" spans="2:3" ht="25.5">
      <c r="B43" s="207" t="s">
        <v>63</v>
      </c>
      <c r="C43" s="197" t="s">
        <v>64</v>
      </c>
    </row>
    <row r="44" spans="2:3" ht="25.5">
      <c r="B44" s="204" t="s">
        <v>65</v>
      </c>
      <c r="C44" s="207" t="s">
        <v>66</v>
      </c>
    </row>
    <row r="45" spans="2:3" ht="25.5">
      <c r="B45" s="204" t="s">
        <v>67</v>
      </c>
      <c r="C45" s="197" t="s">
        <v>68</v>
      </c>
    </row>
    <row r="46" spans="2:3" ht="25.5">
      <c r="B46" s="207" t="s">
        <v>69</v>
      </c>
      <c r="C46" s="204" t="s">
        <v>70</v>
      </c>
    </row>
    <row r="47" spans="2:3" ht="25.5">
      <c r="B47" s="207" t="s">
        <v>71</v>
      </c>
      <c r="C47" s="191" t="s">
        <v>72</v>
      </c>
    </row>
    <row r="48" spans="2:3" ht="48" customHeight="1">
      <c r="B48" s="207" t="s">
        <v>73</v>
      </c>
      <c r="C48" s="203" t="s">
        <v>74</v>
      </c>
    </row>
    <row r="49" spans="2:3" ht="30" customHeight="1">
      <c r="B49" s="204" t="s">
        <v>75</v>
      </c>
      <c r="C49" s="203" t="s">
        <v>76</v>
      </c>
    </row>
    <row r="50" spans="2:3" ht="25.5">
      <c r="B50" s="204" t="s">
        <v>77</v>
      </c>
      <c r="C50" s="191" t="s">
        <v>78</v>
      </c>
    </row>
    <row r="51" spans="2:3">
      <c r="B51" s="207" t="s">
        <v>79</v>
      </c>
      <c r="C51" s="199"/>
    </row>
    <row r="52" spans="2:3" ht="25.5">
      <c r="B52" s="207" t="s">
        <v>80</v>
      </c>
      <c r="C52" s="192"/>
    </row>
    <row r="53" spans="2:3">
      <c r="B53" s="201"/>
    </row>
  </sheetData>
  <mergeCells count="9">
    <mergeCell ref="B31:C31"/>
    <mergeCell ref="B32:C32"/>
    <mergeCell ref="B34:C34"/>
    <mergeCell ref="B2:C2"/>
    <mergeCell ref="B4:C4"/>
    <mergeCell ref="B5:C5"/>
    <mergeCell ref="B6:C6"/>
    <mergeCell ref="B7:C7"/>
    <mergeCell ref="B9:C9"/>
  </mergeCells>
  <pageMargins left="0.70866141732283472" right="0.70866141732283472" top="0.74803149606299213" bottom="0.74803149606299213" header="0.31496062992125984" footer="0.31496062992125984"/>
  <pageSetup paperSize="9" scale="29" fitToHeight="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Y358"/>
  <sheetViews>
    <sheetView tabSelected="1" zoomScale="40" zoomScaleNormal="40" zoomScaleSheetLayoutView="40" zoomScalePageLayoutView="70" workbookViewId="0">
      <selection activeCell="B5" sqref="B5"/>
    </sheetView>
  </sheetViews>
  <sheetFormatPr baseColWidth="10" defaultColWidth="11.42578125" defaultRowHeight="15"/>
  <cols>
    <col min="1" max="1" width="18" style="4" customWidth="1"/>
    <col min="2" max="2" width="20.140625" style="4" customWidth="1"/>
    <col min="3" max="3" width="21.28515625" style="4" customWidth="1"/>
    <col min="4" max="5" width="9.140625" style="4" customWidth="1"/>
    <col min="6" max="6" width="9.140625" style="4" bestFit="1" customWidth="1"/>
    <col min="7" max="7" width="23.42578125" style="4" customWidth="1"/>
    <col min="8" max="8" width="16.7109375" style="4" hidden="1" customWidth="1"/>
    <col min="9" max="9" width="18" style="4" hidden="1" customWidth="1"/>
    <col min="10" max="10" width="55.5703125" style="4" customWidth="1"/>
    <col min="11" max="11" width="9.140625" style="4" customWidth="1"/>
    <col min="12" max="12" width="24" style="4" customWidth="1"/>
    <col min="13" max="13" width="36" style="4" customWidth="1"/>
    <col min="14" max="15" width="23.85546875" style="4" hidden="1" customWidth="1"/>
    <col min="16" max="16" width="50.7109375" style="4" customWidth="1"/>
    <col min="17" max="17" width="9.42578125" style="4" customWidth="1"/>
    <col min="18" max="18" width="12.7109375" style="7" customWidth="1"/>
    <col min="19" max="19" width="10.28515625" style="7" customWidth="1"/>
    <col min="20" max="20" width="14.140625" style="4" customWidth="1"/>
    <col min="21" max="21" width="7.28515625" style="4" customWidth="1"/>
    <col min="22" max="22" width="14.85546875" style="4" customWidth="1"/>
    <col min="23" max="23" width="6.42578125" style="4" bestFit="1" customWidth="1"/>
    <col min="24" max="24" width="13.5703125" style="7" customWidth="1"/>
    <col min="25" max="25" width="6.42578125" style="7" bestFit="1" customWidth="1"/>
    <col min="26" max="26" width="12.28515625" style="4" hidden="1" customWidth="1"/>
    <col min="27" max="27" width="19.28515625" style="8" customWidth="1"/>
    <col min="28" max="28" width="5.140625" style="4" customWidth="1"/>
    <col min="29" max="29" width="99.140625" style="4" customWidth="1"/>
    <col min="30" max="30" width="9.5703125" style="4" customWidth="1"/>
    <col min="31" max="31" width="58.42578125" style="4" customWidth="1"/>
    <col min="32" max="32" width="4.28515625" style="4" bestFit="1" customWidth="1"/>
    <col min="33" max="33" width="7.140625" style="7" customWidth="1"/>
    <col min="34" max="34" width="9.5703125" style="7" customWidth="1"/>
    <col min="35" max="35" width="7.140625" style="7" customWidth="1"/>
    <col min="36" max="36" width="9.5703125" style="7" customWidth="1"/>
    <col min="37" max="37" width="8.28515625" style="7" customWidth="1"/>
    <col min="38" max="38" width="14.140625" style="7" customWidth="1"/>
    <col min="39" max="39" width="12.28515625" style="7" customWidth="1"/>
    <col min="40" max="40" width="4.28515625" style="4" customWidth="1"/>
    <col min="41" max="42" width="4.28515625" style="4" bestFit="1" customWidth="1"/>
    <col min="43" max="43" width="38" style="4" customWidth="1"/>
    <col min="44" max="44" width="17.7109375" style="4" customWidth="1"/>
    <col min="45" max="45" width="9" style="4" customWidth="1"/>
    <col min="46" max="46" width="11.28515625" style="4" customWidth="1"/>
    <col min="47" max="47" width="12.5703125" style="4" bestFit="1" customWidth="1"/>
    <col min="48" max="48" width="8.7109375" style="4" customWidth="1"/>
    <col min="49" max="49" width="13.5703125" style="4" customWidth="1"/>
    <col min="50" max="50" width="18" style="4" customWidth="1"/>
    <col min="51" max="51" width="18.140625" style="4" bestFit="1" customWidth="1"/>
    <col min="52" max="52" width="21.7109375" style="4" customWidth="1"/>
    <col min="53" max="53" width="38.5703125" style="4" customWidth="1"/>
    <col min="54" max="54" width="35" style="4" customWidth="1"/>
    <col min="55" max="55" width="15.85546875" style="7" customWidth="1"/>
    <col min="56" max="56" width="10.28515625" style="4" customWidth="1"/>
    <col min="57" max="57" width="11" style="4" customWidth="1"/>
    <col min="58" max="58" width="14.7109375" style="4" customWidth="1"/>
    <col min="59" max="59" width="16.7109375" style="4" customWidth="1"/>
    <col min="60" max="60" width="23.140625" style="4" customWidth="1"/>
    <col min="61" max="61" width="26.28515625" style="4" customWidth="1"/>
    <col min="62" max="62" width="84.28515625" style="4" customWidth="1"/>
    <col min="63" max="63" width="60" style="4" customWidth="1"/>
    <col min="64" max="67" width="9.7109375" style="5" customWidth="1"/>
    <col min="68" max="69" width="15.140625" style="101" customWidth="1"/>
    <col min="70" max="70" width="73.42578125" style="4" customWidth="1"/>
    <col min="71" max="71" width="29.42578125" style="4" customWidth="1"/>
    <col min="72" max="72" width="17.85546875" style="4" customWidth="1"/>
    <col min="73" max="73" width="34.42578125" style="4" customWidth="1"/>
    <col min="74" max="74" width="27.7109375" style="4" customWidth="1"/>
    <col min="75" max="75" width="11.42578125" style="4"/>
    <col min="76" max="76" width="12.85546875" style="4" customWidth="1"/>
    <col min="77" max="16384" width="11.42578125" style="4"/>
  </cols>
  <sheetData>
    <row r="1" spans="1:77" ht="15.75">
      <c r="A1" s="856" t="s">
        <v>81</v>
      </c>
      <c r="B1" s="856"/>
      <c r="C1" s="856"/>
      <c r="D1" s="856"/>
      <c r="E1" s="856"/>
      <c r="F1" s="856"/>
      <c r="G1" s="856"/>
      <c r="K1" s="5"/>
      <c r="L1" s="6"/>
      <c r="M1" s="6"/>
      <c r="N1" s="6"/>
      <c r="O1" s="6"/>
      <c r="P1" s="6"/>
      <c r="Q1" s="6"/>
      <c r="R1" s="64"/>
      <c r="S1" s="64"/>
      <c r="T1" s="6"/>
      <c r="U1" s="6"/>
      <c r="V1" s="6"/>
      <c r="W1" s="6"/>
      <c r="X1" s="64"/>
    </row>
    <row r="2" spans="1:77" ht="15" customHeight="1">
      <c r="A2" s="9" t="s">
        <v>82</v>
      </c>
      <c r="B2" s="70">
        <v>2024</v>
      </c>
      <c r="C2" s="79"/>
      <c r="K2" s="5"/>
      <c r="L2" s="6"/>
      <c r="M2" s="65" t="s">
        <v>83</v>
      </c>
      <c r="N2" s="6"/>
      <c r="O2" s="6"/>
      <c r="P2" s="6"/>
      <c r="Q2" s="6"/>
      <c r="R2" s="64"/>
      <c r="S2" s="64"/>
      <c r="T2" s="6"/>
      <c r="U2" s="6"/>
      <c r="V2" s="6"/>
      <c r="W2" s="6"/>
      <c r="X2" s="64"/>
      <c r="AD2" s="25"/>
      <c r="BR2" s="10"/>
      <c r="BS2" s="10"/>
    </row>
    <row r="3" spans="1:77" ht="15" customHeight="1">
      <c r="A3" s="9" t="s">
        <v>84</v>
      </c>
      <c r="B3" s="339">
        <v>5</v>
      </c>
      <c r="K3" s="5"/>
      <c r="L3" s="6"/>
      <c r="M3" s="66" t="s">
        <v>85</v>
      </c>
      <c r="N3" s="6"/>
      <c r="O3" s="6"/>
      <c r="P3" s="6"/>
      <c r="Q3" s="6"/>
      <c r="R3" s="64"/>
      <c r="S3" s="64"/>
      <c r="T3" s="6"/>
      <c r="U3" s="6"/>
      <c r="V3" s="6"/>
      <c r="W3" s="6"/>
      <c r="X3" s="64"/>
      <c r="AD3" s="25"/>
      <c r="BR3" s="10"/>
      <c r="BS3" s="10"/>
    </row>
    <row r="4" spans="1:77" ht="84.75" customHeight="1">
      <c r="A4" s="340" t="s">
        <v>86</v>
      </c>
      <c r="B4" s="774" t="s">
        <v>87</v>
      </c>
      <c r="C4" s="774"/>
      <c r="D4" s="774"/>
      <c r="E4" s="774"/>
      <c r="F4" s="774"/>
      <c r="G4" s="774"/>
      <c r="H4" s="71"/>
      <c r="I4" s="80"/>
      <c r="K4" s="5"/>
      <c r="L4" s="73"/>
      <c r="M4" s="66" t="s">
        <v>88</v>
      </c>
      <c r="N4" s="6"/>
      <c r="Q4" s="6"/>
      <c r="R4" s="67"/>
      <c r="S4" s="64"/>
      <c r="T4" s="6"/>
      <c r="U4" s="6"/>
      <c r="V4" s="6"/>
      <c r="W4" s="6"/>
      <c r="X4" s="64"/>
      <c r="AD4" s="25"/>
      <c r="BJ4" s="342" t="s">
        <v>89</v>
      </c>
      <c r="BK4" s="343"/>
      <c r="BR4" s="10"/>
      <c r="BS4" s="10"/>
    </row>
    <row r="5" spans="1:77">
      <c r="D5" s="26"/>
      <c r="J5" s="74"/>
      <c r="K5" s="71"/>
      <c r="L5" s="80"/>
      <c r="M5" s="6"/>
      <c r="N5" s="6"/>
      <c r="O5" s="69"/>
      <c r="P5" s="73"/>
      <c r="Q5" s="6"/>
      <c r="R5" s="73"/>
      <c r="S5" s="64"/>
      <c r="T5" s="6"/>
      <c r="U5" s="6"/>
      <c r="V5" s="6"/>
      <c r="W5" s="6"/>
      <c r="X5" s="64"/>
      <c r="AC5" s="6"/>
      <c r="AE5" s="10"/>
      <c r="AQ5" s="5"/>
      <c r="AZ5" s="94"/>
      <c r="BA5" s="69"/>
      <c r="BJ5" s="73"/>
      <c r="BS5" s="73"/>
      <c r="BT5" s="6"/>
    </row>
    <row r="6" spans="1:77" ht="15.75">
      <c r="A6" s="775" t="s">
        <v>91</v>
      </c>
      <c r="B6" s="775"/>
      <c r="C6" s="775"/>
      <c r="D6" s="775"/>
      <c r="E6" s="775"/>
      <c r="F6" s="775"/>
      <c r="G6" s="775"/>
      <c r="J6" s="74"/>
      <c r="K6" s="71"/>
      <c r="L6" s="80"/>
      <c r="M6" s="6"/>
      <c r="N6" s="6"/>
      <c r="O6" s="69"/>
      <c r="P6" s="73"/>
      <c r="Q6" s="6"/>
      <c r="R6" s="73"/>
      <c r="S6" s="64"/>
      <c r="T6" s="6"/>
      <c r="U6" s="6"/>
      <c r="V6" s="6"/>
      <c r="W6" s="6"/>
      <c r="X6" s="64"/>
      <c r="AC6" s="6"/>
      <c r="AE6" s="10"/>
      <c r="AQ6" s="5"/>
      <c r="AZ6" s="94"/>
      <c r="BA6" s="69"/>
      <c r="BJ6" s="73"/>
      <c r="BS6" s="73"/>
      <c r="BT6" s="6"/>
    </row>
    <row r="7" spans="1:77">
      <c r="D7" s="26"/>
      <c r="J7" s="74"/>
      <c r="K7" s="71"/>
      <c r="L7" s="80"/>
      <c r="M7" s="6"/>
      <c r="N7" s="6"/>
      <c r="O7" s="69"/>
      <c r="P7" s="73"/>
      <c r="Q7" s="6"/>
      <c r="R7" s="73"/>
      <c r="S7" s="64"/>
      <c r="T7" s="6"/>
      <c r="U7" s="6"/>
      <c r="V7" s="6"/>
      <c r="W7" s="6"/>
      <c r="X7" s="64"/>
      <c r="AC7" s="6"/>
      <c r="AE7" s="10"/>
      <c r="AG7" s="72"/>
      <c r="AH7" s="72"/>
      <c r="AI7" s="72"/>
      <c r="AJ7" s="72"/>
      <c r="AK7" s="72"/>
      <c r="AL7" s="72"/>
      <c r="AM7" s="72"/>
      <c r="AQ7" s="5"/>
      <c r="AZ7" s="94"/>
      <c r="BA7" s="69"/>
      <c r="BJ7" s="73"/>
      <c r="BS7" s="73"/>
      <c r="BT7" s="6"/>
    </row>
    <row r="8" spans="1:77" s="11" customFormat="1" ht="15.75" customHeight="1">
      <c r="A8" s="776" t="s">
        <v>92</v>
      </c>
      <c r="B8" s="776" t="s">
        <v>93</v>
      </c>
      <c r="C8" s="776" t="s">
        <v>94</v>
      </c>
      <c r="D8" s="778" t="s">
        <v>95</v>
      </c>
      <c r="E8" s="779"/>
      <c r="F8" s="779"/>
      <c r="G8" s="779"/>
      <c r="H8" s="779"/>
      <c r="I8" s="779"/>
      <c r="J8" s="779"/>
      <c r="K8" s="779"/>
      <c r="L8" s="780"/>
      <c r="M8" s="779"/>
      <c r="N8" s="779"/>
      <c r="O8" s="779"/>
      <c r="P8" s="779"/>
      <c r="Q8" s="781"/>
      <c r="R8" s="821" t="s">
        <v>96</v>
      </c>
      <c r="S8" s="821"/>
      <c r="T8" s="821"/>
      <c r="U8" s="821"/>
      <c r="V8" s="821"/>
      <c r="W8" s="821"/>
      <c r="X8" s="821"/>
      <c r="Y8" s="821"/>
      <c r="Z8" s="821"/>
      <c r="AA8" s="821"/>
      <c r="AB8" s="825" t="s">
        <v>97</v>
      </c>
      <c r="AC8" s="826"/>
      <c r="AD8" s="826"/>
      <c r="AE8" s="826"/>
      <c r="AF8" s="826"/>
      <c r="AG8" s="826"/>
      <c r="AH8" s="826"/>
      <c r="AI8" s="826"/>
      <c r="AJ8" s="826"/>
      <c r="AK8" s="826"/>
      <c r="AL8" s="826"/>
      <c r="AM8" s="826"/>
      <c r="AN8" s="826"/>
      <c r="AO8" s="826"/>
      <c r="AP8" s="826"/>
      <c r="AQ8" s="794" t="s">
        <v>98</v>
      </c>
      <c r="AR8" s="819" t="s">
        <v>99</v>
      </c>
      <c r="AS8" s="819"/>
      <c r="AT8" s="819"/>
      <c r="AU8" s="819"/>
      <c r="AV8" s="819"/>
      <c r="AW8" s="819"/>
      <c r="AX8" s="819"/>
      <c r="AY8" s="819"/>
      <c r="AZ8" s="820"/>
      <c r="BA8" s="815" t="s">
        <v>100</v>
      </c>
      <c r="BB8" s="815"/>
      <c r="BC8" s="815"/>
      <c r="BD8" s="815"/>
      <c r="BE8" s="815"/>
      <c r="BF8" s="815"/>
      <c r="BG8" s="815"/>
      <c r="BH8" s="815"/>
      <c r="BI8" s="815"/>
      <c r="BJ8" s="857" t="s">
        <v>101</v>
      </c>
      <c r="BK8" s="858"/>
      <c r="BL8" s="858"/>
      <c r="BM8" s="858"/>
      <c r="BN8" s="858"/>
      <c r="BO8" s="858"/>
      <c r="BP8" s="858"/>
      <c r="BQ8" s="859"/>
      <c r="BR8" s="850"/>
      <c r="BS8" s="851"/>
      <c r="BT8" s="851"/>
      <c r="BU8" s="852"/>
    </row>
    <row r="9" spans="1:77" ht="85.5" customHeight="1">
      <c r="A9" s="776"/>
      <c r="B9" s="776"/>
      <c r="C9" s="776"/>
      <c r="D9" s="209"/>
      <c r="E9" s="210"/>
      <c r="F9" s="210"/>
      <c r="G9" s="210"/>
      <c r="H9" s="210"/>
      <c r="I9" s="210"/>
      <c r="J9" s="210"/>
      <c r="K9" s="210"/>
      <c r="L9" s="210"/>
      <c r="M9" s="210"/>
      <c r="N9" s="210"/>
      <c r="O9" s="210"/>
      <c r="P9" s="800" t="s">
        <v>102</v>
      </c>
      <c r="Q9" s="801"/>
      <c r="R9" s="802" t="s">
        <v>103</v>
      </c>
      <c r="S9" s="802"/>
      <c r="T9" s="802" t="s">
        <v>104</v>
      </c>
      <c r="U9" s="802"/>
      <c r="V9" s="802"/>
      <c r="W9" s="802"/>
      <c r="X9" s="802"/>
      <c r="Y9" s="802"/>
      <c r="Z9" s="2"/>
      <c r="AA9" s="3"/>
      <c r="AB9" s="795"/>
      <c r="AC9" s="796"/>
      <c r="AD9" s="796"/>
      <c r="AE9" s="796"/>
      <c r="AF9" s="345"/>
      <c r="AG9" s="803"/>
      <c r="AH9" s="803"/>
      <c r="AI9" s="803"/>
      <c r="AJ9" s="803"/>
      <c r="AK9" s="803"/>
      <c r="AL9" s="803"/>
      <c r="AM9" s="803"/>
      <c r="AN9" s="803"/>
      <c r="AO9" s="803"/>
      <c r="AP9" s="795"/>
      <c r="AQ9" s="818"/>
      <c r="AR9" s="811" t="s">
        <v>105</v>
      </c>
      <c r="AS9" s="811"/>
      <c r="AT9" s="811"/>
      <c r="AU9" s="812" t="s">
        <v>106</v>
      </c>
      <c r="AV9" s="812"/>
      <c r="AW9" s="812"/>
      <c r="AX9" s="346"/>
      <c r="AY9" s="346"/>
      <c r="AZ9" s="347"/>
      <c r="BA9" s="97"/>
      <c r="BB9" s="98"/>
      <c r="BC9" s="98"/>
      <c r="BD9" s="815" t="s">
        <v>107</v>
      </c>
      <c r="BE9" s="815"/>
      <c r="BF9" s="815"/>
      <c r="BG9" s="815"/>
      <c r="BH9" s="98"/>
      <c r="BI9" s="98"/>
      <c r="BJ9" s="853" t="s">
        <v>108</v>
      </c>
      <c r="BK9" s="854"/>
      <c r="BL9" s="854"/>
      <c r="BM9" s="854"/>
      <c r="BN9" s="854"/>
      <c r="BO9" s="854"/>
      <c r="BP9" s="854"/>
      <c r="BQ9" s="855"/>
      <c r="BR9" s="348" t="s">
        <v>109</v>
      </c>
      <c r="BS9" s="794" t="s">
        <v>110</v>
      </c>
      <c r="BT9" s="794"/>
      <c r="BU9" s="794"/>
    </row>
    <row r="10" spans="1:77" ht="203.25" customHeight="1">
      <c r="A10" s="777"/>
      <c r="B10" s="777"/>
      <c r="C10" s="777"/>
      <c r="D10" s="822" t="s">
        <v>111</v>
      </c>
      <c r="E10" s="823"/>
      <c r="F10" s="824"/>
      <c r="G10" s="211" t="s">
        <v>112</v>
      </c>
      <c r="H10" s="349" t="s">
        <v>113</v>
      </c>
      <c r="I10" s="349" t="s">
        <v>114</v>
      </c>
      <c r="J10" s="211" t="s">
        <v>115</v>
      </c>
      <c r="K10" s="212" t="s">
        <v>116</v>
      </c>
      <c r="L10" s="211" t="s">
        <v>117</v>
      </c>
      <c r="M10" s="211" t="s">
        <v>118</v>
      </c>
      <c r="N10" s="349" t="s">
        <v>119</v>
      </c>
      <c r="O10" s="349" t="s">
        <v>120</v>
      </c>
      <c r="P10" s="211" t="s">
        <v>121</v>
      </c>
      <c r="Q10" s="211" t="s">
        <v>122</v>
      </c>
      <c r="R10" s="791" t="s">
        <v>123</v>
      </c>
      <c r="S10" s="791"/>
      <c r="T10" s="791" t="s">
        <v>124</v>
      </c>
      <c r="U10" s="791"/>
      <c r="V10" s="791" t="s">
        <v>125</v>
      </c>
      <c r="W10" s="791"/>
      <c r="X10" s="791" t="s">
        <v>126</v>
      </c>
      <c r="Y10" s="791"/>
      <c r="Z10" s="171"/>
      <c r="AA10" s="171" t="s">
        <v>127</v>
      </c>
      <c r="AB10" s="174" t="s">
        <v>128</v>
      </c>
      <c r="AC10" s="174" t="s">
        <v>129</v>
      </c>
      <c r="AD10" s="350" t="s">
        <v>130</v>
      </c>
      <c r="AE10" s="174" t="s">
        <v>131</v>
      </c>
      <c r="AF10" s="350" t="s">
        <v>132</v>
      </c>
      <c r="AG10" s="792" t="s">
        <v>133</v>
      </c>
      <c r="AH10" s="792"/>
      <c r="AI10" s="793" t="s">
        <v>134</v>
      </c>
      <c r="AJ10" s="793"/>
      <c r="AK10" s="350" t="s">
        <v>135</v>
      </c>
      <c r="AL10" s="174" t="s">
        <v>136</v>
      </c>
      <c r="AM10" s="174" t="s">
        <v>137</v>
      </c>
      <c r="AN10" s="350" t="s">
        <v>138</v>
      </c>
      <c r="AO10" s="350" t="s">
        <v>139</v>
      </c>
      <c r="AP10" s="351" t="s">
        <v>140</v>
      </c>
      <c r="AQ10" s="818"/>
      <c r="AR10" s="352" t="s">
        <v>141</v>
      </c>
      <c r="AS10" s="816" t="s">
        <v>142</v>
      </c>
      <c r="AT10" s="817"/>
      <c r="AU10" s="171" t="s">
        <v>143</v>
      </c>
      <c r="AV10" s="816" t="s">
        <v>144</v>
      </c>
      <c r="AW10" s="817"/>
      <c r="AX10" s="171" t="s">
        <v>145</v>
      </c>
      <c r="AY10" s="178" t="s">
        <v>146</v>
      </c>
      <c r="AZ10" s="178" t="s">
        <v>147</v>
      </c>
      <c r="BA10" s="349" t="s">
        <v>148</v>
      </c>
      <c r="BB10" s="349" t="s">
        <v>149</v>
      </c>
      <c r="BC10" s="353" t="s">
        <v>150</v>
      </c>
      <c r="BD10" s="349" t="s">
        <v>151</v>
      </c>
      <c r="BE10" s="349" t="s">
        <v>152</v>
      </c>
      <c r="BF10" s="349" t="s">
        <v>153</v>
      </c>
      <c r="BG10" s="349" t="s">
        <v>90</v>
      </c>
      <c r="BH10" s="354" t="s">
        <v>154</v>
      </c>
      <c r="BI10" s="349" t="s">
        <v>155</v>
      </c>
      <c r="BJ10" s="178" t="s">
        <v>156</v>
      </c>
      <c r="BK10" s="178" t="s">
        <v>157</v>
      </c>
      <c r="BL10" s="178" t="s">
        <v>151</v>
      </c>
      <c r="BM10" s="178" t="s">
        <v>152</v>
      </c>
      <c r="BN10" s="178" t="s">
        <v>153</v>
      </c>
      <c r="BO10" s="178" t="s">
        <v>90</v>
      </c>
      <c r="BP10" s="178" t="s">
        <v>158</v>
      </c>
      <c r="BQ10" s="178" t="s">
        <v>159</v>
      </c>
      <c r="BR10" s="355" t="s">
        <v>160</v>
      </c>
      <c r="BS10" s="344" t="s">
        <v>161</v>
      </c>
      <c r="BT10" s="344" t="s">
        <v>162</v>
      </c>
      <c r="BU10" s="344" t="s">
        <v>163</v>
      </c>
    </row>
    <row r="11" spans="1:77" s="15" customFormat="1" ht="151.5" customHeight="1">
      <c r="A11" s="653" t="s">
        <v>164</v>
      </c>
      <c r="B11" s="656" t="s">
        <v>165</v>
      </c>
      <c r="C11" s="782" t="s">
        <v>166</v>
      </c>
      <c r="D11" s="734" t="s">
        <v>167</v>
      </c>
      <c r="E11" s="663" t="s">
        <v>168</v>
      </c>
      <c r="F11" s="664">
        <v>1</v>
      </c>
      <c r="G11" s="665" t="s">
        <v>169</v>
      </c>
      <c r="H11" s="633"/>
      <c r="I11" s="636"/>
      <c r="J11" s="738" t="s">
        <v>170</v>
      </c>
      <c r="K11" s="667" t="s">
        <v>171</v>
      </c>
      <c r="L11" s="668" t="s">
        <v>172</v>
      </c>
      <c r="M11" s="669" t="s">
        <v>173</v>
      </c>
      <c r="N11" s="668"/>
      <c r="O11" s="668"/>
      <c r="P11" s="665" t="s">
        <v>174</v>
      </c>
      <c r="Q11" s="673">
        <v>0.95</v>
      </c>
      <c r="R11" s="636" t="s">
        <v>175</v>
      </c>
      <c r="S11" s="628">
        <f>IF(R11="Muy Alta",100%,IF(R11="Alta",80%,IF(R11="Media",60%,IF(R11="Baja",40%,IF(R11="Muy Baja",20%,"")))))</f>
        <v>0.6</v>
      </c>
      <c r="T11" s="636"/>
      <c r="U11" s="628" t="str">
        <f>IF(T11="Catastrófico",100%,IF(T11="Mayor",80%,IF(T11="Moderado",60%,IF(T11="Menor",40%,IF(T11="Leve",20%,"")))))</f>
        <v/>
      </c>
      <c r="V11" s="636" t="s">
        <v>176</v>
      </c>
      <c r="W11" s="628">
        <f>IF(V11="Catastrófico",100%,IF(V11="Mayor",80%,IF(V11="Moderado",60%,IF(V11="Menor",40%,IF(V11="Leve",20%,"")))))</f>
        <v>0.6</v>
      </c>
      <c r="X11" s="629" t="str">
        <f>IF(Y11=100%,"Catastrófico",IF(Y11=80%,"Mayor",IF(Y11=60%,"Moderado",IF(Y11=40%,"Menor",IF(Y11=20%,"Leve","")))))</f>
        <v>Moderado</v>
      </c>
      <c r="Y11" s="628">
        <f>IF(AND(U11="",W11=""),"",MAX(U11,W11))</f>
        <v>0.6</v>
      </c>
      <c r="Z11" s="628" t="str">
        <f>CONCATENATE(R11,X11)</f>
        <v>MediaModerado</v>
      </c>
      <c r="AA11" s="630" t="str">
        <f>IF(Z11="Muy AltaLeve","Alto",IF(Z11="Muy AltaMenor","Alto",IF(Z11="Muy AltaModerado","Alto",IF(Z11="Muy AltaMayor","Alto",IF(Z11="Muy AltaCatastrófico","Extremo",IF(Z11="AltaLeve","Moderado",IF(Z11="AltaMenor","Moderado",IF(Z11="AltaModerado","Alto",IF(Z11="AltaMayor","Alto",IF(Z11="AltaCatastrófico","Extremo",IF(Z11="MediaLeve","Moderado",IF(Z11="MediaMenor","Moderado",IF(Z11="MediaModerado","Moderado",IF(Z11="MediaMayor","Alto",IF(Z11="MediaCatastrófico","Extremo",IF(Z11="BajaLeve","Bajo",IF(Z11="BajaMenor","Moderado",IF(Z11="BajaModerado","Moderado",IF(Z11="BajaMayor","Alto",IF(Z11="BajaCatastrófico","Extremo",IF(Z11="Muy BajaLeve","Bajo",IF(Z11="Muy BajaMenor","Bajo",IF(Z11="Muy BajaModerado","Moderado",IF(Z11="Muy BajaMayor","Alto",IF(Z11="Muy BajaCatastrófico","Extremo","")))))))))))))))))))))))))</f>
        <v>Moderado</v>
      </c>
      <c r="AB11" s="426">
        <v>1</v>
      </c>
      <c r="AC11" s="458" t="s">
        <v>177</v>
      </c>
      <c r="AD11" s="458">
        <v>1</v>
      </c>
      <c r="AE11" s="458" t="s">
        <v>178</v>
      </c>
      <c r="AF11" s="429" t="str">
        <f t="shared" ref="AF11:AF58" si="0">IF(OR(AG11="Preventivo",AG11="Detectivo"),"Probabilidad",IF(AG11="Correctivo","Impacto",""))</f>
        <v>Probabilidad</v>
      </c>
      <c r="AG11" s="430" t="s">
        <v>179</v>
      </c>
      <c r="AH11" s="425">
        <f t="shared" ref="AH11:AH58" si="1">IF(AG11="","",IF(AG11="Preventivo",25%,IF(AG11="Detectivo",15%,IF(AG11="Correctivo",10%))))</f>
        <v>0.25</v>
      </c>
      <c r="AI11" s="430" t="s">
        <v>180</v>
      </c>
      <c r="AJ11" s="425">
        <f t="shared" ref="AJ11:AJ58" si="2">IF(AI11="Automático",25%,IF(AI11="Manual",15%,""))</f>
        <v>0.15</v>
      </c>
      <c r="AK11" s="431">
        <f t="shared" ref="AK11:AK58" si="3">IF(OR(AH11="",AJ11=""),"",AH11+AJ11)</f>
        <v>0.4</v>
      </c>
      <c r="AL11" s="432">
        <f>IFERROR(IF(AF11="Probabilidad",(S11-(+S11*AK11)),IF(AF11="Impacto",S11,"")),"")</f>
        <v>0.36</v>
      </c>
      <c r="AM11" s="432">
        <f>IFERROR(IF(AF11="Impacto",(Y11-(+Y11*AK11)),IF(AF11="Probabilidad",Y11,"")),"")</f>
        <v>0.6</v>
      </c>
      <c r="AN11" s="433" t="s">
        <v>181</v>
      </c>
      <c r="AO11" s="433" t="s">
        <v>182</v>
      </c>
      <c r="AP11" s="433" t="s">
        <v>183</v>
      </c>
      <c r="AQ11" s="633" t="s">
        <v>184</v>
      </c>
      <c r="AR11" s="634">
        <f>S11</f>
        <v>0.6</v>
      </c>
      <c r="AS11" s="634">
        <f>IF(AL11="","",MIN(AL11:AL16))</f>
        <v>2.7993599999999997E-2</v>
      </c>
      <c r="AT11" s="635" t="str">
        <f>IFERROR(IF(AS11="","",IF(AS11&lt;=0.2,"Muy Baja",IF(AS11&lt;=0.4,"Baja",IF(AS11&lt;=0.6,"Media",IF(AS11&lt;=0.8,"Alta","Muy Alta"))))),"")</f>
        <v>Muy Baja</v>
      </c>
      <c r="AU11" s="634">
        <f>Y11</f>
        <v>0.6</v>
      </c>
      <c r="AV11" s="634">
        <f>IF(AM11="","",MIN(AM11:AM16))</f>
        <v>0.6</v>
      </c>
      <c r="AW11" s="635" t="str">
        <f>IFERROR(IF(AV11="","",IF(AV11&lt;=0.2,"Leve",IF(AV11&lt;=0.4,"Menor",IF(AV11&lt;=0.6,"Moderado",IF(AV11&lt;=0.8,"Mayor","Catastrófico"))))),"")</f>
        <v>Moderado</v>
      </c>
      <c r="AX11" s="635" t="str">
        <f>AA11</f>
        <v>Moderado</v>
      </c>
      <c r="AY11" s="635" t="str">
        <f>IFERROR(IF(OR(AND(AT11="Muy Baja",AW11="Leve"),AND(AT11="Muy Baja",AW11="Menor"),AND(AT11="Baja",AW11="Leve")),"Bajo",IF(OR(AND(AT11="Muy baja",AW11="Moderado"),AND(AT11="Baja",AW11="Menor"),AND(AT11="Baja",AW11="Moderado"),AND(AT11="Media",AW11="Leve"),AND(AT11="Media",AW11="Menor"),AND(AT11="Media",AW11="Moderado"),AND(AT11="Alta",AW11="Leve"),AND(AT11="Alta",AW11="Menor")),"Moderado",IF(OR(AND(AT11="Muy Baja",AW11="Mayor"),AND(AT11="Baja",AW11="Mayor"),AND(AT11="Media",AW11="Mayor"),AND(AT11="Alta",AW11="Moderado"),AND(AT11="Alta",AW11="Mayor"),AND(AT11="Muy Alta",AW11="Leve"),AND(AT11="Muy Alta",AW11="Menor"),AND(AT11="Muy Alta",AW11="Moderado"),AND(AT11="Muy Alta",AW11="Mayor")),"Alto",IF(OR(AND(AT11="Muy Baja",AW11="Catastrófico"),AND(AT11="Baja",AW11="Catastrófico"),AND(AT11="Media",AW11="Catastrófico"),AND(AT11="Alta",AW11="Catastrófico"),AND(AT11="Muy Alta",AW11="Catastrófico")),"Extremo","")))),"")</f>
        <v>Moderado</v>
      </c>
      <c r="AZ11" s="813" t="s">
        <v>185</v>
      </c>
      <c r="BA11" s="461" t="s">
        <v>186</v>
      </c>
      <c r="BB11" s="461" t="s">
        <v>187</v>
      </c>
      <c r="BC11" s="462">
        <v>4</v>
      </c>
      <c r="BD11" s="463"/>
      <c r="BE11" s="463"/>
      <c r="BF11" s="463">
        <v>4</v>
      </c>
      <c r="BG11" s="463"/>
      <c r="BH11" s="461" t="s">
        <v>188</v>
      </c>
      <c r="BI11" s="461" t="s">
        <v>189</v>
      </c>
      <c r="BJ11" s="464"/>
      <c r="BK11" s="437"/>
      <c r="BL11" s="438"/>
      <c r="BM11" s="438"/>
      <c r="BN11" s="438"/>
      <c r="BO11" s="438"/>
      <c r="BP11" s="439" t="str">
        <f>IF(SUM(BL11:BO11)=0,"",SUM(BL11:BO11))</f>
        <v/>
      </c>
      <c r="BQ11" s="440" t="str">
        <f>IF(ISERROR(BP11/BC11),"",(BP11/BC11))</f>
        <v/>
      </c>
      <c r="BR11" s="758"/>
      <c r="BS11" s="668"/>
      <c r="BT11" s="797"/>
      <c r="BU11" s="731"/>
      <c r="BW11" s="16"/>
      <c r="BX11" s="16"/>
      <c r="BY11" s="16"/>
    </row>
    <row r="12" spans="1:77" s="15" customFormat="1" ht="144.75" customHeight="1">
      <c r="A12" s="654"/>
      <c r="B12" s="657"/>
      <c r="C12" s="783"/>
      <c r="D12" s="735"/>
      <c r="E12" s="587"/>
      <c r="F12" s="590"/>
      <c r="G12" s="607"/>
      <c r="H12" s="595"/>
      <c r="I12" s="598"/>
      <c r="J12" s="600"/>
      <c r="K12" s="602"/>
      <c r="L12" s="593"/>
      <c r="M12" s="604"/>
      <c r="N12" s="593"/>
      <c r="O12" s="593"/>
      <c r="P12" s="607"/>
      <c r="Q12" s="610"/>
      <c r="R12" s="598"/>
      <c r="S12" s="613"/>
      <c r="T12" s="598"/>
      <c r="U12" s="613"/>
      <c r="V12" s="598"/>
      <c r="W12" s="613"/>
      <c r="X12" s="616"/>
      <c r="Y12" s="613"/>
      <c r="Z12" s="613"/>
      <c r="AA12" s="631"/>
      <c r="AB12" s="216">
        <v>2</v>
      </c>
      <c r="AC12" s="217" t="s">
        <v>191</v>
      </c>
      <c r="AD12" s="217">
        <v>1</v>
      </c>
      <c r="AE12" s="217" t="s">
        <v>192</v>
      </c>
      <c r="AF12" s="213" t="str">
        <f t="shared" si="0"/>
        <v>Probabilidad</v>
      </c>
      <c r="AG12" s="18" t="s">
        <v>179</v>
      </c>
      <c r="AH12" s="214">
        <f t="shared" si="1"/>
        <v>0.25</v>
      </c>
      <c r="AI12" s="219" t="s">
        <v>180</v>
      </c>
      <c r="AJ12" s="214">
        <f t="shared" si="2"/>
        <v>0.15</v>
      </c>
      <c r="AK12" s="215">
        <f t="shared" si="3"/>
        <v>0.4</v>
      </c>
      <c r="AL12" s="220">
        <f>IFERROR(IF(AND(AF11="Probabilidad",AF12="Probabilidad"),(AL11-(+AL11*AK12)),IF(AF12="Probabilidad",(S11-(+S11*AK12)),IF(AF12="Impacto",AL11,""))),"")</f>
        <v>0.216</v>
      </c>
      <c r="AM12" s="220">
        <f>IFERROR(IF(AND(AF11="Impacto",AF12="Impacto"),(AM11-(+AM11*AK12)),IF(AF12="Impacto",(Y11-(+Y11*AK12)),IF(AF12="Probabilidad",AM11,""))),"")</f>
        <v>0.6</v>
      </c>
      <c r="AN12" s="221" t="s">
        <v>181</v>
      </c>
      <c r="AO12" s="221" t="s">
        <v>182</v>
      </c>
      <c r="AP12" s="221" t="s">
        <v>183</v>
      </c>
      <c r="AQ12" s="595"/>
      <c r="AR12" s="626"/>
      <c r="AS12" s="626"/>
      <c r="AT12" s="619"/>
      <c r="AU12" s="626"/>
      <c r="AV12" s="626"/>
      <c r="AW12" s="619"/>
      <c r="AX12" s="619"/>
      <c r="AY12" s="619"/>
      <c r="AZ12" s="814"/>
      <c r="BA12" s="109" t="s">
        <v>193</v>
      </c>
      <c r="BB12" s="109" t="s">
        <v>194</v>
      </c>
      <c r="BC12" s="111">
        <v>1</v>
      </c>
      <c r="BD12" s="110"/>
      <c r="BE12" s="110"/>
      <c r="BF12" s="110">
        <v>1</v>
      </c>
      <c r="BG12" s="110"/>
      <c r="BH12" s="109" t="s">
        <v>188</v>
      </c>
      <c r="BI12" s="109" t="s">
        <v>189</v>
      </c>
      <c r="BJ12" s="416"/>
      <c r="BK12" s="416"/>
      <c r="BL12" s="185"/>
      <c r="BM12" s="185"/>
      <c r="BN12" s="185"/>
      <c r="BO12" s="185"/>
      <c r="BP12" s="186" t="str">
        <f>IF(SUM(BL12:BO12)=0,"",SUM(BL12:BO12))</f>
        <v/>
      </c>
      <c r="BQ12" s="356" t="str">
        <f>IF(ISERROR(BP12/BC12),"",(BP12/BC12))</f>
        <v/>
      </c>
      <c r="BR12" s="759"/>
      <c r="BS12" s="593"/>
      <c r="BT12" s="798"/>
      <c r="BU12" s="732"/>
    </row>
    <row r="13" spans="1:77" s="15" customFormat="1" ht="88.5" customHeight="1">
      <c r="A13" s="654"/>
      <c r="B13" s="657"/>
      <c r="C13" s="783"/>
      <c r="D13" s="735"/>
      <c r="E13" s="587"/>
      <c r="F13" s="590"/>
      <c r="G13" s="607"/>
      <c r="H13" s="595"/>
      <c r="I13" s="598"/>
      <c r="J13" s="600"/>
      <c r="K13" s="602"/>
      <c r="L13" s="593"/>
      <c r="M13" s="604"/>
      <c r="N13" s="593"/>
      <c r="O13" s="593"/>
      <c r="P13" s="607"/>
      <c r="Q13" s="610"/>
      <c r="R13" s="598"/>
      <c r="S13" s="613"/>
      <c r="T13" s="598"/>
      <c r="U13" s="613"/>
      <c r="V13" s="598"/>
      <c r="W13" s="613"/>
      <c r="X13" s="616"/>
      <c r="Y13" s="613"/>
      <c r="Z13" s="613"/>
      <c r="AA13" s="631"/>
      <c r="AB13" s="216">
        <v>3</v>
      </c>
      <c r="AC13" s="217" t="s">
        <v>195</v>
      </c>
      <c r="AD13" s="217">
        <v>1</v>
      </c>
      <c r="AE13" s="217" t="s">
        <v>196</v>
      </c>
      <c r="AF13" s="213" t="str">
        <f t="shared" si="0"/>
        <v>Probabilidad</v>
      </c>
      <c r="AG13" s="18" t="s">
        <v>179</v>
      </c>
      <c r="AH13" s="214">
        <f t="shared" si="1"/>
        <v>0.25</v>
      </c>
      <c r="AI13" s="219" t="s">
        <v>180</v>
      </c>
      <c r="AJ13" s="214">
        <f t="shared" si="2"/>
        <v>0.15</v>
      </c>
      <c r="AK13" s="215">
        <f t="shared" si="3"/>
        <v>0.4</v>
      </c>
      <c r="AL13" s="220">
        <f>IFERROR(IF(AND(AF12="Probabilidad",AF13="Probabilidad"),(AL12-(+AL12*AK13)),IF(AND(AF12="Impacto",AF13="Probabilidad"),(AL11-(+AL11*AK13)),IF(AF13="Impacto",AL12,""))),"")</f>
        <v>0.12959999999999999</v>
      </c>
      <c r="AM13" s="220">
        <f>IFERROR(IF(AND(AF12="Impacto",AF13="Impacto"),(AM12-(+AM12*AK13)),IF(AND(AF12="Probabilidad",AF13="Impacto"),(AM11-(+AM11*AK13)),IF(AF13="Probabilidad",AM12,""))),"")</f>
        <v>0.6</v>
      </c>
      <c r="AN13" s="221" t="s">
        <v>181</v>
      </c>
      <c r="AO13" s="221" t="s">
        <v>182</v>
      </c>
      <c r="AP13" s="221" t="s">
        <v>183</v>
      </c>
      <c r="AQ13" s="595"/>
      <c r="AR13" s="626"/>
      <c r="AS13" s="626"/>
      <c r="AT13" s="619"/>
      <c r="AU13" s="626"/>
      <c r="AV13" s="626"/>
      <c r="AW13" s="619"/>
      <c r="AX13" s="619"/>
      <c r="AY13" s="619"/>
      <c r="AZ13" s="598"/>
      <c r="BA13" s="112"/>
      <c r="BB13" s="112"/>
      <c r="BC13" s="113" t="str">
        <f t="shared" ref="BC13:BC28" si="4">IF(SUM(BD13:BG13)=0,"",SUM(BD13:BG13))</f>
        <v/>
      </c>
      <c r="BD13" s="106"/>
      <c r="BE13" s="106"/>
      <c r="BF13" s="106"/>
      <c r="BG13" s="106"/>
      <c r="BH13" s="114"/>
      <c r="BI13" s="114"/>
      <c r="BJ13" s="157"/>
      <c r="BK13" s="157"/>
      <c r="BL13" s="185"/>
      <c r="BM13" s="185"/>
      <c r="BN13" s="185"/>
      <c r="BO13" s="185"/>
      <c r="BP13" s="186" t="str">
        <f t="shared" ref="BP13:BP28" si="5">IF(SUM(BL13:BO13)=0,"",SUM(BL13:BO13))</f>
        <v/>
      </c>
      <c r="BQ13" s="160" t="str">
        <f t="shared" ref="BQ13:BQ28" si="6">IF(ISERROR(BP13/BC13),"",(BP13/BC13))</f>
        <v/>
      </c>
      <c r="BR13" s="759"/>
      <c r="BS13" s="593"/>
      <c r="BT13" s="798"/>
      <c r="BU13" s="732"/>
    </row>
    <row r="14" spans="1:77" s="15" customFormat="1" ht="84.75" customHeight="1">
      <c r="A14" s="654"/>
      <c r="B14" s="657"/>
      <c r="C14" s="783"/>
      <c r="D14" s="735"/>
      <c r="E14" s="587"/>
      <c r="F14" s="590"/>
      <c r="G14" s="607"/>
      <c r="H14" s="595"/>
      <c r="I14" s="598"/>
      <c r="J14" s="600"/>
      <c r="K14" s="602"/>
      <c r="L14" s="593"/>
      <c r="M14" s="604"/>
      <c r="N14" s="593"/>
      <c r="O14" s="593"/>
      <c r="P14" s="607"/>
      <c r="Q14" s="610"/>
      <c r="R14" s="598"/>
      <c r="S14" s="613"/>
      <c r="T14" s="598"/>
      <c r="U14" s="613"/>
      <c r="V14" s="598"/>
      <c r="W14" s="613"/>
      <c r="X14" s="616"/>
      <c r="Y14" s="613"/>
      <c r="Z14" s="613"/>
      <c r="AA14" s="631"/>
      <c r="AB14" s="216">
        <v>4</v>
      </c>
      <c r="AC14" s="217" t="s">
        <v>197</v>
      </c>
      <c r="AD14" s="217">
        <v>2.2999999999999998</v>
      </c>
      <c r="AE14" s="217" t="s">
        <v>198</v>
      </c>
      <c r="AF14" s="213" t="str">
        <f t="shared" si="0"/>
        <v>Probabilidad</v>
      </c>
      <c r="AG14" s="18" t="s">
        <v>179</v>
      </c>
      <c r="AH14" s="214">
        <f t="shared" si="1"/>
        <v>0.25</v>
      </c>
      <c r="AI14" s="219" t="s">
        <v>180</v>
      </c>
      <c r="AJ14" s="214">
        <f t="shared" si="2"/>
        <v>0.15</v>
      </c>
      <c r="AK14" s="215">
        <f t="shared" si="3"/>
        <v>0.4</v>
      </c>
      <c r="AL14" s="220">
        <f>IFERROR(IF(AND(AF13="Probabilidad",AF14="Probabilidad"),(AL13-(+AL13*AK14)),IF(AND(AF13="Impacto",AF14="Probabilidad"),(AL12-(+AL12*AK14)),IF(AF14="Impacto",AL13,""))),"")</f>
        <v>7.7759999999999996E-2</v>
      </c>
      <c r="AM14" s="220">
        <f>IFERROR(IF(AND(AF13="Impacto",AF14="Impacto"),(AM13-(+AM13*AK14)),IF(AND(AF13="Probabilidad",AF14="Impacto"),(AM12-(+AM12*AK14)),IF(AF14="Probabilidad",AM13,""))),"")</f>
        <v>0.6</v>
      </c>
      <c r="AN14" s="221" t="s">
        <v>181</v>
      </c>
      <c r="AO14" s="221" t="s">
        <v>182</v>
      </c>
      <c r="AP14" s="221" t="s">
        <v>183</v>
      </c>
      <c r="AQ14" s="595"/>
      <c r="AR14" s="626"/>
      <c r="AS14" s="626"/>
      <c r="AT14" s="619"/>
      <c r="AU14" s="626"/>
      <c r="AV14" s="626"/>
      <c r="AW14" s="619"/>
      <c r="AX14" s="619"/>
      <c r="AY14" s="619"/>
      <c r="AZ14" s="598"/>
      <c r="BA14" s="179"/>
      <c r="BB14" s="179"/>
      <c r="BC14" s="222" t="str">
        <f t="shared" si="4"/>
        <v/>
      </c>
      <c r="BD14" s="335"/>
      <c r="BE14" s="335"/>
      <c r="BF14" s="335"/>
      <c r="BG14" s="335"/>
      <c r="BH14" s="157"/>
      <c r="BI14" s="157"/>
      <c r="BJ14" s="157"/>
      <c r="BK14" s="157"/>
      <c r="BL14" s="185"/>
      <c r="BM14" s="185"/>
      <c r="BN14" s="185"/>
      <c r="BO14" s="185"/>
      <c r="BP14" s="186" t="str">
        <f t="shared" si="5"/>
        <v/>
      </c>
      <c r="BQ14" s="160" t="str">
        <f t="shared" si="6"/>
        <v/>
      </c>
      <c r="BR14" s="759"/>
      <c r="BS14" s="593"/>
      <c r="BT14" s="798"/>
      <c r="BU14" s="732"/>
    </row>
    <row r="15" spans="1:77" s="15" customFormat="1" ht="93" customHeight="1">
      <c r="A15" s="654"/>
      <c r="B15" s="657"/>
      <c r="C15" s="783"/>
      <c r="D15" s="735"/>
      <c r="E15" s="587"/>
      <c r="F15" s="590"/>
      <c r="G15" s="607"/>
      <c r="H15" s="595"/>
      <c r="I15" s="598"/>
      <c r="J15" s="600"/>
      <c r="K15" s="602"/>
      <c r="L15" s="593"/>
      <c r="M15" s="604"/>
      <c r="N15" s="593"/>
      <c r="O15" s="593"/>
      <c r="P15" s="607"/>
      <c r="Q15" s="610"/>
      <c r="R15" s="598"/>
      <c r="S15" s="613"/>
      <c r="T15" s="598"/>
      <c r="U15" s="613"/>
      <c r="V15" s="598"/>
      <c r="W15" s="613"/>
      <c r="X15" s="616"/>
      <c r="Y15" s="613"/>
      <c r="Z15" s="613"/>
      <c r="AA15" s="631"/>
      <c r="AB15" s="216">
        <v>5</v>
      </c>
      <c r="AC15" s="217" t="s">
        <v>199</v>
      </c>
      <c r="AD15" s="217">
        <v>2.2999999999999998</v>
      </c>
      <c r="AE15" s="217" t="s">
        <v>200</v>
      </c>
      <c r="AF15" s="213" t="str">
        <f t="shared" si="0"/>
        <v>Probabilidad</v>
      </c>
      <c r="AG15" s="18" t="s">
        <v>179</v>
      </c>
      <c r="AH15" s="214">
        <f t="shared" si="1"/>
        <v>0.25</v>
      </c>
      <c r="AI15" s="219" t="s">
        <v>180</v>
      </c>
      <c r="AJ15" s="214">
        <f t="shared" si="2"/>
        <v>0.15</v>
      </c>
      <c r="AK15" s="215">
        <f t="shared" si="3"/>
        <v>0.4</v>
      </c>
      <c r="AL15" s="220">
        <f>IFERROR(IF(AND(AF14="Probabilidad",AF15="Probabilidad"),(AL14-(+AL14*AK15)),IF(AND(AF14="Impacto",AF15="Probabilidad"),(AL13-(+AL13*AK15)),IF(AF15="Impacto",AL14,""))),"")</f>
        <v>4.6655999999999996E-2</v>
      </c>
      <c r="AM15" s="220">
        <f>IFERROR(IF(AND(AF14="Impacto",AF15="Impacto"),(AM14-(+AM14*AK15)),IF(AND(AF14="Probabilidad",AF15="Impacto"),(AM13-(+AM13*AK15)),IF(AF15="Probabilidad",AM14,""))),"")</f>
        <v>0.6</v>
      </c>
      <c r="AN15" s="221" t="s">
        <v>181</v>
      </c>
      <c r="AO15" s="221" t="s">
        <v>182</v>
      </c>
      <c r="AP15" s="221" t="s">
        <v>183</v>
      </c>
      <c r="AQ15" s="595"/>
      <c r="AR15" s="626"/>
      <c r="AS15" s="626"/>
      <c r="AT15" s="619"/>
      <c r="AU15" s="626"/>
      <c r="AV15" s="626"/>
      <c r="AW15" s="619"/>
      <c r="AX15" s="619"/>
      <c r="AY15" s="619"/>
      <c r="AZ15" s="598"/>
      <c r="BA15" s="179"/>
      <c r="BB15" s="179"/>
      <c r="BC15" s="222" t="str">
        <f t="shared" si="4"/>
        <v/>
      </c>
      <c r="BD15" s="335"/>
      <c r="BE15" s="335"/>
      <c r="BF15" s="335"/>
      <c r="BG15" s="335"/>
      <c r="BH15" s="157"/>
      <c r="BI15" s="157"/>
      <c r="BJ15" s="157"/>
      <c r="BK15" s="157"/>
      <c r="BL15" s="185"/>
      <c r="BM15" s="185"/>
      <c r="BN15" s="185"/>
      <c r="BO15" s="185"/>
      <c r="BP15" s="186" t="str">
        <f t="shared" si="5"/>
        <v/>
      </c>
      <c r="BQ15" s="160" t="str">
        <f t="shared" si="6"/>
        <v/>
      </c>
      <c r="BR15" s="759"/>
      <c r="BS15" s="593"/>
      <c r="BT15" s="798"/>
      <c r="BU15" s="732"/>
    </row>
    <row r="16" spans="1:77" s="15" customFormat="1" ht="95.25" customHeight="1">
      <c r="A16" s="654"/>
      <c r="B16" s="657"/>
      <c r="C16" s="783"/>
      <c r="D16" s="736"/>
      <c r="E16" s="587"/>
      <c r="F16" s="680"/>
      <c r="G16" s="649"/>
      <c r="H16" s="595"/>
      <c r="I16" s="645"/>
      <c r="J16" s="600"/>
      <c r="K16" s="602"/>
      <c r="L16" s="682"/>
      <c r="M16" s="604"/>
      <c r="N16" s="682"/>
      <c r="O16" s="682"/>
      <c r="P16" s="649"/>
      <c r="Q16" s="647"/>
      <c r="R16" s="645"/>
      <c r="S16" s="688"/>
      <c r="T16" s="645"/>
      <c r="U16" s="688"/>
      <c r="V16" s="645"/>
      <c r="W16" s="688"/>
      <c r="X16" s="690"/>
      <c r="Y16" s="688"/>
      <c r="Z16" s="688"/>
      <c r="AA16" s="631"/>
      <c r="AB16" s="255">
        <v>6</v>
      </c>
      <c r="AC16" s="256" t="s">
        <v>201</v>
      </c>
      <c r="AD16" s="256">
        <v>2.2999999999999998</v>
      </c>
      <c r="AE16" s="256" t="s">
        <v>202</v>
      </c>
      <c r="AF16" s="223" t="str">
        <f t="shared" si="0"/>
        <v>Probabilidad</v>
      </c>
      <c r="AG16" s="229" t="s">
        <v>179</v>
      </c>
      <c r="AH16" s="257">
        <f t="shared" si="1"/>
        <v>0.25</v>
      </c>
      <c r="AI16" s="229" t="s">
        <v>180</v>
      </c>
      <c r="AJ16" s="257">
        <f t="shared" si="2"/>
        <v>0.15</v>
      </c>
      <c r="AK16" s="258">
        <f t="shared" si="3"/>
        <v>0.4</v>
      </c>
      <c r="AL16" s="259">
        <f>IFERROR(IF(AND(AF15="Probabilidad",AF16="Probabilidad"),(AL15-(+AL15*AK16)),IF(AND(AF15="Impacto",AF16="Probabilidad"),(AL14-(+AL14*AK16)),IF(AF16="Impacto",AL15,""))),"")</f>
        <v>2.7993599999999997E-2</v>
      </c>
      <c r="AM16" s="259">
        <f>IFERROR(IF(AND(AF15="Impacto",AF16="Impacto"),(AM15-(+AM15*AK16)),IF(AND(AF15="Probabilidad",AF16="Impacto"),(AM14-(+AM14*AK16)),IF(AF16="Probabilidad",AM15,""))),"")</f>
        <v>0.6</v>
      </c>
      <c r="AN16" s="260" t="s">
        <v>181</v>
      </c>
      <c r="AO16" s="260" t="s">
        <v>182</v>
      </c>
      <c r="AP16" s="260" t="s">
        <v>183</v>
      </c>
      <c r="AQ16" s="595"/>
      <c r="AR16" s="641"/>
      <c r="AS16" s="641"/>
      <c r="AT16" s="643"/>
      <c r="AU16" s="641"/>
      <c r="AV16" s="641"/>
      <c r="AW16" s="643"/>
      <c r="AX16" s="643"/>
      <c r="AY16" s="643"/>
      <c r="AZ16" s="645"/>
      <c r="BA16" s="372"/>
      <c r="BB16" s="372"/>
      <c r="BC16" s="411" t="str">
        <f t="shared" si="4"/>
        <v/>
      </c>
      <c r="BD16" s="470"/>
      <c r="BE16" s="470"/>
      <c r="BF16" s="470"/>
      <c r="BG16" s="470"/>
      <c r="BH16" s="373"/>
      <c r="BI16" s="373"/>
      <c r="BJ16" s="373"/>
      <c r="BK16" s="373"/>
      <c r="BL16" s="374"/>
      <c r="BM16" s="374"/>
      <c r="BN16" s="374"/>
      <c r="BO16" s="374"/>
      <c r="BP16" s="375" t="str">
        <f t="shared" si="5"/>
        <v/>
      </c>
      <c r="BQ16" s="334" t="str">
        <f t="shared" si="6"/>
        <v/>
      </c>
      <c r="BR16" s="759"/>
      <c r="BS16" s="682"/>
      <c r="BT16" s="799"/>
      <c r="BU16" s="733"/>
    </row>
    <row r="17" spans="1:73" s="15" customFormat="1" ht="103.5" customHeight="1">
      <c r="A17" s="654"/>
      <c r="B17" s="657"/>
      <c r="C17" s="783"/>
      <c r="D17" s="734" t="s">
        <v>167</v>
      </c>
      <c r="E17" s="663" t="s">
        <v>168</v>
      </c>
      <c r="F17" s="664">
        <v>2</v>
      </c>
      <c r="G17" s="668" t="s">
        <v>203</v>
      </c>
      <c r="H17" s="633"/>
      <c r="I17" s="636"/>
      <c r="J17" s="738" t="s">
        <v>204</v>
      </c>
      <c r="K17" s="667" t="s">
        <v>205</v>
      </c>
      <c r="L17" s="668" t="s">
        <v>172</v>
      </c>
      <c r="M17" s="669" t="s">
        <v>206</v>
      </c>
      <c r="N17" s="668"/>
      <c r="O17" s="668"/>
      <c r="P17" s="665" t="s">
        <v>207</v>
      </c>
      <c r="Q17" s="770">
        <v>0.9</v>
      </c>
      <c r="R17" s="636" t="s">
        <v>175</v>
      </c>
      <c r="S17" s="628">
        <f>IF(R17="Muy Alta",100%,IF(R17="Alta",80%,IF(R17="Media",60%,IF(R17="Baja",40%,IF(R17="Muy Baja",20%,"")))))</f>
        <v>0.6</v>
      </c>
      <c r="T17" s="636"/>
      <c r="U17" s="628" t="str">
        <f>IF(T17="Catastrófico",100%,IF(T17="Mayor",80%,IF(T17="Moderado",60%,IF(T17="Menor",40%,IF(T17="Leve",20%,"")))))</f>
        <v/>
      </c>
      <c r="V17" s="636" t="s">
        <v>176</v>
      </c>
      <c r="W17" s="628">
        <f>IF(V17="Catastrófico",100%,IF(V17="Mayor",80%,IF(V17="Moderado",60%,IF(V17="Menor",40%,IF(V17="Leve",20%,"")))))</f>
        <v>0.6</v>
      </c>
      <c r="X17" s="629" t="str">
        <f>IF(Y17=100%,"Catastrófico",IF(Y17=80%,"Mayor",IF(Y17=60%,"Moderado",IF(Y17=40%,"Menor",IF(Y17=20%,"Leve","")))))</f>
        <v>Moderado</v>
      </c>
      <c r="Y17" s="628">
        <f>IF(AND(U17="",W17=""),"",MAX(U17,W17))</f>
        <v>0.6</v>
      </c>
      <c r="Z17" s="628" t="str">
        <f>CONCATENATE(R17,X17)</f>
        <v>MediaModerado</v>
      </c>
      <c r="AA17" s="635" t="str">
        <f>IF(Z17="Muy AltaLeve","Alto",IF(Z17="Muy AltaMenor","Alto",IF(Z17="Muy AltaModerado","Alto",IF(Z17="Muy AltaMayor","Alto",IF(Z17="Muy AltaCatastrófico","Extremo",IF(Z17="AltaLeve","Moderado",IF(Z17="AltaMenor","Moderado",IF(Z17="AltaModerado","Alto",IF(Z17="AltaMayor","Alto",IF(Z17="AltaCatastrófico","Extremo",IF(Z17="MediaLeve","Moderado",IF(Z17="MediaMenor","Moderado",IF(Z17="MediaModerado","Moderado",IF(Z17="MediaMayor","Alto",IF(Z17="MediaCatastrófico","Extremo",IF(Z17="BajaLeve","Bajo",IF(Z17="BajaMenor","Moderado",IF(Z17="BajaModerado","Moderado",IF(Z17="BajaMayor","Alto",IF(Z17="BajaCatastrófico","Extremo",IF(Z17="Muy BajaLeve","Bajo",IF(Z17="Muy BajaMenor","Bajo",IF(Z17="Muy BajaModerado","Moderado",IF(Z17="Muy BajaMayor","Alto",IF(Z17="Muy BajaCatastrófico","Extremo","")))))))))))))))))))))))))</f>
        <v>Moderado</v>
      </c>
      <c r="AB17" s="426">
        <v>1</v>
      </c>
      <c r="AC17" s="481" t="s">
        <v>208</v>
      </c>
      <c r="AD17" s="422">
        <v>1</v>
      </c>
      <c r="AE17" s="424" t="s">
        <v>209</v>
      </c>
      <c r="AF17" s="429" t="str">
        <f t="shared" si="0"/>
        <v>Probabilidad</v>
      </c>
      <c r="AG17" s="430" t="s">
        <v>179</v>
      </c>
      <c r="AH17" s="425">
        <f t="shared" si="1"/>
        <v>0.25</v>
      </c>
      <c r="AI17" s="430" t="s">
        <v>180</v>
      </c>
      <c r="AJ17" s="425">
        <f t="shared" si="2"/>
        <v>0.15</v>
      </c>
      <c r="AK17" s="431">
        <f t="shared" si="3"/>
        <v>0.4</v>
      </c>
      <c r="AL17" s="432">
        <f>IFERROR(IF(AF17="Probabilidad",(S17-(+S17*AK17)),IF(AF17="Impacto",S17,"")),"")</f>
        <v>0.36</v>
      </c>
      <c r="AM17" s="432">
        <f>IFERROR(IF(AF17="Impacto",(Y17-(+Y17*AK17)),IF(AF17="Probabilidad",Y17,"")),"")</f>
        <v>0.6</v>
      </c>
      <c r="AN17" s="433" t="s">
        <v>181</v>
      </c>
      <c r="AO17" s="433" t="s">
        <v>182</v>
      </c>
      <c r="AP17" s="433" t="s">
        <v>183</v>
      </c>
      <c r="AQ17" s="633" t="s">
        <v>210</v>
      </c>
      <c r="AR17" s="634">
        <f>S17</f>
        <v>0.6</v>
      </c>
      <c r="AS17" s="634">
        <f>IF(AL17="","",MIN(AL17:AL22))</f>
        <v>4.6655999999999996E-2</v>
      </c>
      <c r="AT17" s="635" t="str">
        <f>IFERROR(IF(AS17="","",IF(AS17&lt;=0.2,"Muy Baja",IF(AS17&lt;=0.4,"Baja",IF(AS17&lt;=0.6,"Media",IF(AS17&lt;=0.8,"Alta","Muy Alta"))))),"")</f>
        <v>Muy Baja</v>
      </c>
      <c r="AU17" s="634">
        <f>Y17</f>
        <v>0.6</v>
      </c>
      <c r="AV17" s="634">
        <f>IF(AM17="","",MIN(AM17:AM22))</f>
        <v>0.6</v>
      </c>
      <c r="AW17" s="635" t="str">
        <f>IFERROR(IF(AV17="","",IF(AV17&lt;=0.2,"Leve",IF(AV17&lt;=0.4,"Menor",IF(AV17&lt;=0.6,"Moderado",IF(AV17&lt;=0.8,"Mayor","Catastrófico"))))),"")</f>
        <v>Moderado</v>
      </c>
      <c r="AX17" s="635" t="str">
        <f>AA17</f>
        <v>Moderado</v>
      </c>
      <c r="AY17" s="635" t="str">
        <f>IFERROR(IF(OR(AND(AT17="Muy Baja",AW17="Leve"),AND(AT17="Muy Baja",AW17="Menor"),AND(AT17="Baja",AW17="Leve")),"Bajo",IF(OR(AND(AT17="Muy baja",AW17="Moderado"),AND(AT17="Baja",AW17="Menor"),AND(AT17="Baja",AW17="Moderado"),AND(AT17="Media",AW17="Leve"),AND(AT17="Media",AW17="Menor"),AND(AT17="Media",AW17="Moderado"),AND(AT17="Alta",AW17="Leve"),AND(AT17="Alta",AW17="Menor")),"Moderado",IF(OR(AND(AT17="Muy Baja",AW17="Mayor"),AND(AT17="Baja",AW17="Mayor"),AND(AT17="Media",AW17="Mayor"),AND(AT17="Alta",AW17="Moderado"),AND(AT17="Alta",AW17="Mayor"),AND(AT17="Muy Alta",AW17="Leve"),AND(AT17="Muy Alta",AW17="Menor"),AND(AT17="Muy Alta",AW17="Moderado"),AND(AT17="Muy Alta",AW17="Mayor")),"Alto",IF(OR(AND(AT17="Muy Baja",AW17="Catastrófico"),AND(AT17="Baja",AW17="Catastrófico"),AND(AT17="Media",AW17="Catastrófico"),AND(AT17="Alta",AW17="Catastrófico"),AND(AT17="Muy Alta",AW17="Catastrófico")),"Extremo","")))),"")</f>
        <v>Moderado</v>
      </c>
      <c r="AZ17" s="636" t="s">
        <v>185</v>
      </c>
      <c r="BA17" s="437" t="s">
        <v>211</v>
      </c>
      <c r="BB17" s="437" t="s">
        <v>212</v>
      </c>
      <c r="BC17" s="476">
        <f t="shared" si="4"/>
        <v>2</v>
      </c>
      <c r="BD17" s="424"/>
      <c r="BE17" s="424"/>
      <c r="BF17" s="424">
        <v>1</v>
      </c>
      <c r="BG17" s="424">
        <v>1</v>
      </c>
      <c r="BH17" s="437" t="s">
        <v>188</v>
      </c>
      <c r="BI17" s="437" t="s">
        <v>213</v>
      </c>
      <c r="BJ17" s="496"/>
      <c r="BK17" s="497"/>
      <c r="BL17" s="438"/>
      <c r="BM17" s="438"/>
      <c r="BN17" s="438"/>
      <c r="BO17" s="498"/>
      <c r="BP17" s="439" t="str">
        <f t="shared" si="5"/>
        <v/>
      </c>
      <c r="BQ17" s="440" t="str">
        <f t="shared" si="6"/>
        <v/>
      </c>
      <c r="BR17" s="760"/>
      <c r="BS17" s="810"/>
      <c r="BT17" s="804"/>
      <c r="BU17" s="807"/>
    </row>
    <row r="18" spans="1:73" s="15" customFormat="1" ht="70.5" customHeight="1">
      <c r="A18" s="654"/>
      <c r="B18" s="657"/>
      <c r="C18" s="783"/>
      <c r="D18" s="735"/>
      <c r="E18" s="587"/>
      <c r="F18" s="590"/>
      <c r="G18" s="593"/>
      <c r="H18" s="595"/>
      <c r="I18" s="598"/>
      <c r="J18" s="600"/>
      <c r="K18" s="602"/>
      <c r="L18" s="593"/>
      <c r="M18" s="604"/>
      <c r="N18" s="593"/>
      <c r="O18" s="593"/>
      <c r="P18" s="607"/>
      <c r="Q18" s="771"/>
      <c r="R18" s="598"/>
      <c r="S18" s="613"/>
      <c r="T18" s="598"/>
      <c r="U18" s="613"/>
      <c r="V18" s="598"/>
      <c r="W18" s="613"/>
      <c r="X18" s="616"/>
      <c r="Y18" s="613"/>
      <c r="Z18" s="613"/>
      <c r="AA18" s="619"/>
      <c r="AB18" s="216">
        <v>2</v>
      </c>
      <c r="AC18" s="234" t="s">
        <v>214</v>
      </c>
      <c r="AD18" s="217">
        <v>1</v>
      </c>
      <c r="AE18" s="218" t="s">
        <v>215</v>
      </c>
      <c r="AF18" s="225" t="str">
        <f>IF(OR(AG18="Preventivo",AG18="Detectivo"),"Probabilidad",IF(AG18="Correctivo","Impacto",""))</f>
        <v>Probabilidad</v>
      </c>
      <c r="AG18" s="219" t="s">
        <v>179</v>
      </c>
      <c r="AH18" s="214">
        <f t="shared" si="1"/>
        <v>0.25</v>
      </c>
      <c r="AI18" s="219" t="s">
        <v>180</v>
      </c>
      <c r="AJ18" s="214">
        <f t="shared" si="2"/>
        <v>0.15</v>
      </c>
      <c r="AK18" s="215">
        <f t="shared" si="3"/>
        <v>0.4</v>
      </c>
      <c r="AL18" s="226">
        <f>IFERROR(IF(AND(AF17="Probabilidad",AF18="Probabilidad"),(AL17-(+AL17*AK18)),IF(AF18="Probabilidad",(S17-(+S17*AK18)),IF(AF18="Impacto",AL17,""))),"")</f>
        <v>0.216</v>
      </c>
      <c r="AM18" s="226">
        <f>IFERROR(IF(AND(AF17="Impacto",AF18="Impacto"),(AM17-(+AM17*AK18)),IF(AF18="Impacto",(Y17-(+Y17*AK18)),IF(AF18="Probabilidad",AM17,""))),"")</f>
        <v>0.6</v>
      </c>
      <c r="AN18" s="221" t="s">
        <v>181</v>
      </c>
      <c r="AO18" s="221" t="s">
        <v>182</v>
      </c>
      <c r="AP18" s="221" t="s">
        <v>183</v>
      </c>
      <c r="AQ18" s="595"/>
      <c r="AR18" s="626"/>
      <c r="AS18" s="626"/>
      <c r="AT18" s="619"/>
      <c r="AU18" s="626"/>
      <c r="AV18" s="626"/>
      <c r="AW18" s="619"/>
      <c r="AX18" s="619"/>
      <c r="AY18" s="619"/>
      <c r="AZ18" s="598"/>
      <c r="BA18" s="157"/>
      <c r="BB18" s="157"/>
      <c r="BC18" s="160" t="str">
        <f t="shared" si="4"/>
        <v/>
      </c>
      <c r="BD18" s="218"/>
      <c r="BE18" s="218"/>
      <c r="BF18" s="218"/>
      <c r="BG18" s="218"/>
      <c r="BH18" s="157"/>
      <c r="BI18" s="157"/>
      <c r="BJ18" s="157"/>
      <c r="BK18" s="157"/>
      <c r="BL18" s="185"/>
      <c r="BM18" s="185"/>
      <c r="BN18" s="185"/>
      <c r="BO18" s="185"/>
      <c r="BP18" s="186" t="str">
        <f t="shared" si="5"/>
        <v/>
      </c>
      <c r="BQ18" s="359" t="str">
        <f t="shared" si="6"/>
        <v/>
      </c>
      <c r="BR18" s="761"/>
      <c r="BS18" s="761"/>
      <c r="BT18" s="805"/>
      <c r="BU18" s="808"/>
    </row>
    <row r="19" spans="1:73" s="15" customFormat="1" ht="108" customHeight="1">
      <c r="A19" s="654"/>
      <c r="B19" s="657"/>
      <c r="C19" s="783"/>
      <c r="D19" s="735"/>
      <c r="E19" s="587"/>
      <c r="F19" s="590"/>
      <c r="G19" s="593"/>
      <c r="H19" s="595"/>
      <c r="I19" s="598"/>
      <c r="J19" s="600"/>
      <c r="K19" s="602"/>
      <c r="L19" s="593"/>
      <c r="M19" s="604"/>
      <c r="N19" s="593"/>
      <c r="O19" s="593"/>
      <c r="P19" s="607"/>
      <c r="Q19" s="771"/>
      <c r="R19" s="598"/>
      <c r="S19" s="613"/>
      <c r="T19" s="598"/>
      <c r="U19" s="613"/>
      <c r="V19" s="598"/>
      <c r="W19" s="613"/>
      <c r="X19" s="616"/>
      <c r="Y19" s="613"/>
      <c r="Z19" s="613"/>
      <c r="AA19" s="619"/>
      <c r="AB19" s="216">
        <v>3</v>
      </c>
      <c r="AC19" s="218" t="s">
        <v>216</v>
      </c>
      <c r="AD19" s="217">
        <v>2.2999999999999998</v>
      </c>
      <c r="AE19" s="218" t="s">
        <v>217</v>
      </c>
      <c r="AF19" s="213" t="str">
        <f>IF(OR(AG19="Preventivo",AG19="Detectivo"),"Probabilidad",IF(AG19="Correctivo","Impacto",""))</f>
        <v>Probabilidad</v>
      </c>
      <c r="AG19" s="219" t="s">
        <v>179</v>
      </c>
      <c r="AH19" s="214">
        <f t="shared" si="1"/>
        <v>0.25</v>
      </c>
      <c r="AI19" s="219" t="s">
        <v>180</v>
      </c>
      <c r="AJ19" s="214">
        <f t="shared" si="2"/>
        <v>0.15</v>
      </c>
      <c r="AK19" s="215">
        <f t="shared" si="3"/>
        <v>0.4</v>
      </c>
      <c r="AL19" s="220">
        <f>IFERROR(IF(AND(AF18="Probabilidad",AF19="Probabilidad"),(AL18-(+AL18*AK19)),IF(AND(AF18="Impacto",AF19="Probabilidad"),(AL17-(+AL17*AK19)),IF(AF19="Impacto",AL18,""))),"")</f>
        <v>0.12959999999999999</v>
      </c>
      <c r="AM19" s="220">
        <f>IFERROR(IF(AND(AF18="Impacto",AF19="Impacto"),(AM18-(+AM18*AK19)),IF(AND(AF18="Probabilidad",AF19="Impacto"),(AM17-(+AM17*AK19)),IF(AF19="Probabilidad",AM18,""))),"")</f>
        <v>0.6</v>
      </c>
      <c r="AN19" s="221" t="s">
        <v>181</v>
      </c>
      <c r="AO19" s="221" t="s">
        <v>182</v>
      </c>
      <c r="AP19" s="221" t="s">
        <v>183</v>
      </c>
      <c r="AQ19" s="595"/>
      <c r="AR19" s="626"/>
      <c r="AS19" s="626"/>
      <c r="AT19" s="619"/>
      <c r="AU19" s="626"/>
      <c r="AV19" s="626"/>
      <c r="AW19" s="619"/>
      <c r="AX19" s="619"/>
      <c r="AY19" s="619"/>
      <c r="AZ19" s="598"/>
      <c r="BA19" s="157"/>
      <c r="BB19" s="157"/>
      <c r="BC19" s="160" t="str">
        <f t="shared" si="4"/>
        <v/>
      </c>
      <c r="BD19" s="218"/>
      <c r="BE19" s="218"/>
      <c r="BF19" s="218"/>
      <c r="BG19" s="218"/>
      <c r="BH19" s="157"/>
      <c r="BI19" s="157"/>
      <c r="BJ19" s="157"/>
      <c r="BK19" s="157"/>
      <c r="BL19" s="185"/>
      <c r="BM19" s="185"/>
      <c r="BN19" s="185"/>
      <c r="BO19" s="185"/>
      <c r="BP19" s="186" t="str">
        <f t="shared" si="5"/>
        <v/>
      </c>
      <c r="BQ19" s="359" t="str">
        <f t="shared" si="6"/>
        <v/>
      </c>
      <c r="BR19" s="761"/>
      <c r="BS19" s="761"/>
      <c r="BT19" s="805"/>
      <c r="BU19" s="808"/>
    </row>
    <row r="20" spans="1:73" s="15" customFormat="1" ht="70.5" customHeight="1">
      <c r="A20" s="654"/>
      <c r="B20" s="657"/>
      <c r="C20" s="783"/>
      <c r="D20" s="735"/>
      <c r="E20" s="587"/>
      <c r="F20" s="590"/>
      <c r="G20" s="593"/>
      <c r="H20" s="595"/>
      <c r="I20" s="598"/>
      <c r="J20" s="600"/>
      <c r="K20" s="602"/>
      <c r="L20" s="593"/>
      <c r="M20" s="604"/>
      <c r="N20" s="593"/>
      <c r="O20" s="593"/>
      <c r="P20" s="607"/>
      <c r="Q20" s="771"/>
      <c r="R20" s="598"/>
      <c r="S20" s="613"/>
      <c r="T20" s="598"/>
      <c r="U20" s="613"/>
      <c r="V20" s="598"/>
      <c r="W20" s="613"/>
      <c r="X20" s="616"/>
      <c r="Y20" s="613"/>
      <c r="Z20" s="613"/>
      <c r="AA20" s="619"/>
      <c r="AB20" s="216">
        <v>4</v>
      </c>
      <c r="AC20" s="218" t="s">
        <v>218</v>
      </c>
      <c r="AD20" s="217">
        <v>2</v>
      </c>
      <c r="AE20" s="218" t="s">
        <v>219</v>
      </c>
      <c r="AF20" s="213" t="str">
        <f t="shared" si="0"/>
        <v>Probabilidad</v>
      </c>
      <c r="AG20" s="219" t="s">
        <v>179</v>
      </c>
      <c r="AH20" s="214">
        <f t="shared" si="1"/>
        <v>0.25</v>
      </c>
      <c r="AI20" s="219" t="s">
        <v>180</v>
      </c>
      <c r="AJ20" s="214">
        <f t="shared" si="2"/>
        <v>0.15</v>
      </c>
      <c r="AK20" s="215">
        <f t="shared" si="3"/>
        <v>0.4</v>
      </c>
      <c r="AL20" s="220">
        <f>IFERROR(IF(AND(AF19="Probabilidad",AF20="Probabilidad"),(AL19-(+AL19*AK20)),IF(AND(AF19="Impacto",AF20="Probabilidad"),(AL18-(+AL18*AK20)),IF(AF20="Impacto",AL19,""))),"")</f>
        <v>7.7759999999999996E-2</v>
      </c>
      <c r="AM20" s="220">
        <f>IFERROR(IF(AND(AF19="Impacto",AF20="Impacto"),(AM19-(+AM19*AK20)),IF(AND(AF19="Probabilidad",AF20="Impacto"),(AM18-(+AM18*AK20)),IF(AF20="Probabilidad",AM19,""))),"")</f>
        <v>0.6</v>
      </c>
      <c r="AN20" s="221" t="s">
        <v>181</v>
      </c>
      <c r="AO20" s="221" t="s">
        <v>182</v>
      </c>
      <c r="AP20" s="221" t="s">
        <v>183</v>
      </c>
      <c r="AQ20" s="595"/>
      <c r="AR20" s="626"/>
      <c r="AS20" s="626"/>
      <c r="AT20" s="619"/>
      <c r="AU20" s="626"/>
      <c r="AV20" s="626"/>
      <c r="AW20" s="619"/>
      <c r="AX20" s="619"/>
      <c r="AY20" s="619"/>
      <c r="AZ20" s="598"/>
      <c r="BA20" s="157"/>
      <c r="BB20" s="157"/>
      <c r="BC20" s="160" t="str">
        <f t="shared" si="4"/>
        <v/>
      </c>
      <c r="BD20" s="218"/>
      <c r="BE20" s="218"/>
      <c r="BF20" s="218"/>
      <c r="BG20" s="218"/>
      <c r="BH20" s="157"/>
      <c r="BI20" s="157"/>
      <c r="BJ20" s="157"/>
      <c r="BK20" s="157"/>
      <c r="BL20" s="185"/>
      <c r="BM20" s="185"/>
      <c r="BN20" s="185"/>
      <c r="BO20" s="185"/>
      <c r="BP20" s="186" t="str">
        <f t="shared" si="5"/>
        <v/>
      </c>
      <c r="BQ20" s="359" t="str">
        <f t="shared" si="6"/>
        <v/>
      </c>
      <c r="BR20" s="761"/>
      <c r="BS20" s="761"/>
      <c r="BT20" s="805"/>
      <c r="BU20" s="808"/>
    </row>
    <row r="21" spans="1:73" s="15" customFormat="1" ht="70.5" customHeight="1">
      <c r="A21" s="654"/>
      <c r="B21" s="657"/>
      <c r="C21" s="783"/>
      <c r="D21" s="735"/>
      <c r="E21" s="587"/>
      <c r="F21" s="590"/>
      <c r="G21" s="593"/>
      <c r="H21" s="595"/>
      <c r="I21" s="598"/>
      <c r="J21" s="600"/>
      <c r="K21" s="602"/>
      <c r="L21" s="593"/>
      <c r="M21" s="604"/>
      <c r="N21" s="593"/>
      <c r="O21" s="593"/>
      <c r="P21" s="607"/>
      <c r="Q21" s="771"/>
      <c r="R21" s="598"/>
      <c r="S21" s="613"/>
      <c r="T21" s="598"/>
      <c r="U21" s="613"/>
      <c r="V21" s="598"/>
      <c r="W21" s="613"/>
      <c r="X21" s="616"/>
      <c r="Y21" s="613"/>
      <c r="Z21" s="613"/>
      <c r="AA21" s="619"/>
      <c r="AB21" s="216">
        <v>5</v>
      </c>
      <c r="AC21" s="217" t="s">
        <v>220</v>
      </c>
      <c r="AD21" s="217">
        <v>2</v>
      </c>
      <c r="AE21" s="218" t="s">
        <v>221</v>
      </c>
      <c r="AF21" s="213" t="str">
        <f t="shared" si="0"/>
        <v>Probabilidad</v>
      </c>
      <c r="AG21" s="219" t="s">
        <v>179</v>
      </c>
      <c r="AH21" s="214">
        <f t="shared" si="1"/>
        <v>0.25</v>
      </c>
      <c r="AI21" s="219" t="s">
        <v>180</v>
      </c>
      <c r="AJ21" s="214">
        <f t="shared" si="2"/>
        <v>0.15</v>
      </c>
      <c r="AK21" s="215">
        <f t="shared" si="3"/>
        <v>0.4</v>
      </c>
      <c r="AL21" s="220">
        <f>IFERROR(IF(AND(AF20="Probabilidad",AF21="Probabilidad"),(AL20-(+AL20*AK21)),IF(AND(AF20="Impacto",AF21="Probabilidad"),(AL19-(+AL19*AK21)),IF(AF21="Impacto",AL20,""))),"")</f>
        <v>4.6655999999999996E-2</v>
      </c>
      <c r="AM21" s="220">
        <f>IFERROR(IF(AND(AF20="Impacto",AF21="Impacto"),(AM20-(+AM20*AK21)),IF(AND(AF20="Probabilidad",AF21="Impacto"),(AM19-(+AM19*AK21)),IF(AF21="Probabilidad",AM20,""))),"")</f>
        <v>0.6</v>
      </c>
      <c r="AN21" s="221" t="s">
        <v>181</v>
      </c>
      <c r="AO21" s="221" t="s">
        <v>182</v>
      </c>
      <c r="AP21" s="221" t="s">
        <v>183</v>
      </c>
      <c r="AQ21" s="595"/>
      <c r="AR21" s="626"/>
      <c r="AS21" s="626"/>
      <c r="AT21" s="619"/>
      <c r="AU21" s="626"/>
      <c r="AV21" s="626"/>
      <c r="AW21" s="619"/>
      <c r="AX21" s="619"/>
      <c r="AY21" s="619"/>
      <c r="AZ21" s="598"/>
      <c r="BA21" s="157"/>
      <c r="BB21" s="157"/>
      <c r="BC21" s="160" t="str">
        <f t="shared" si="4"/>
        <v/>
      </c>
      <c r="BD21" s="218"/>
      <c r="BE21" s="218"/>
      <c r="BF21" s="218"/>
      <c r="BG21" s="218"/>
      <c r="BH21" s="157"/>
      <c r="BI21" s="157"/>
      <c r="BJ21" s="157"/>
      <c r="BK21" s="157"/>
      <c r="BL21" s="185"/>
      <c r="BM21" s="185"/>
      <c r="BN21" s="185"/>
      <c r="BO21" s="185"/>
      <c r="BP21" s="186" t="str">
        <f t="shared" si="5"/>
        <v/>
      </c>
      <c r="BQ21" s="359" t="str">
        <f t="shared" si="6"/>
        <v/>
      </c>
      <c r="BR21" s="761"/>
      <c r="BS21" s="761"/>
      <c r="BT21" s="805"/>
      <c r="BU21" s="808"/>
    </row>
    <row r="22" spans="1:73" s="15" customFormat="1" ht="15.75" customHeight="1">
      <c r="A22" s="654"/>
      <c r="B22" s="657"/>
      <c r="C22" s="783"/>
      <c r="D22" s="736"/>
      <c r="E22" s="587"/>
      <c r="F22" s="680"/>
      <c r="G22" s="682"/>
      <c r="H22" s="595"/>
      <c r="I22" s="645"/>
      <c r="J22" s="600"/>
      <c r="K22" s="602"/>
      <c r="L22" s="682"/>
      <c r="M22" s="604"/>
      <c r="N22" s="682"/>
      <c r="O22" s="682"/>
      <c r="P22" s="649"/>
      <c r="Q22" s="772"/>
      <c r="R22" s="645"/>
      <c r="S22" s="688"/>
      <c r="T22" s="645"/>
      <c r="U22" s="688"/>
      <c r="V22" s="645"/>
      <c r="W22" s="688"/>
      <c r="X22" s="690"/>
      <c r="Y22" s="688"/>
      <c r="Z22" s="688"/>
      <c r="AA22" s="643"/>
      <c r="AB22" s="255">
        <v>6</v>
      </c>
      <c r="AC22" s="234"/>
      <c r="AD22" s="234"/>
      <c r="AE22" s="234"/>
      <c r="AF22" s="223" t="str">
        <f t="shared" si="0"/>
        <v/>
      </c>
      <c r="AG22" s="229"/>
      <c r="AH22" s="257" t="str">
        <f t="shared" si="1"/>
        <v/>
      </c>
      <c r="AI22" s="229"/>
      <c r="AJ22" s="257" t="str">
        <f t="shared" si="2"/>
        <v/>
      </c>
      <c r="AK22" s="258" t="str">
        <f t="shared" si="3"/>
        <v/>
      </c>
      <c r="AL22" s="259" t="str">
        <f>IFERROR(IF(AND(AF21="Probabilidad",AF22="Probabilidad"),(AL21-(+AL21*AK22)),IF(AND(AF21="Impacto",AF22="Probabilidad"),(AL20-(+AL20*AK22)),IF(AF22="Impacto",AL21,""))),"")</f>
        <v/>
      </c>
      <c r="AM22" s="259" t="str">
        <f>IFERROR(IF(AND(AF21="Impacto",AF22="Impacto"),(AM21-(+AM21*AK22)),IF(AND(AF21="Probabilidad",AF22="Impacto"),(AM20-(+AM20*AK22)),IF(AF22="Probabilidad",AM21,""))),"")</f>
        <v/>
      </c>
      <c r="AN22" s="260"/>
      <c r="AO22" s="260"/>
      <c r="AP22" s="260"/>
      <c r="AQ22" s="595"/>
      <c r="AR22" s="641"/>
      <c r="AS22" s="641"/>
      <c r="AT22" s="643"/>
      <c r="AU22" s="641"/>
      <c r="AV22" s="641"/>
      <c r="AW22" s="643"/>
      <c r="AX22" s="643"/>
      <c r="AY22" s="643"/>
      <c r="AZ22" s="645"/>
      <c r="BA22" s="373"/>
      <c r="BB22" s="373"/>
      <c r="BC22" s="334" t="str">
        <f t="shared" si="4"/>
        <v/>
      </c>
      <c r="BD22" s="234"/>
      <c r="BE22" s="234"/>
      <c r="BF22" s="234"/>
      <c r="BG22" s="234"/>
      <c r="BH22" s="373"/>
      <c r="BI22" s="373"/>
      <c r="BJ22" s="373"/>
      <c r="BK22" s="373"/>
      <c r="BL22" s="374"/>
      <c r="BM22" s="374"/>
      <c r="BN22" s="374"/>
      <c r="BO22" s="374"/>
      <c r="BP22" s="375" t="str">
        <f t="shared" si="5"/>
        <v/>
      </c>
      <c r="BQ22" s="376" t="str">
        <f t="shared" si="6"/>
        <v/>
      </c>
      <c r="BR22" s="762"/>
      <c r="BS22" s="762"/>
      <c r="BT22" s="806"/>
      <c r="BU22" s="809"/>
    </row>
    <row r="23" spans="1:73" s="15" customFormat="1" ht="70.5" customHeight="1">
      <c r="A23" s="654"/>
      <c r="B23" s="657"/>
      <c r="C23" s="783"/>
      <c r="D23" s="734" t="s">
        <v>167</v>
      </c>
      <c r="E23" s="663" t="s">
        <v>168</v>
      </c>
      <c r="F23" s="664">
        <v>3</v>
      </c>
      <c r="G23" s="668" t="s">
        <v>222</v>
      </c>
      <c r="H23" s="633"/>
      <c r="I23" s="636"/>
      <c r="J23" s="738" t="s">
        <v>223</v>
      </c>
      <c r="K23" s="667" t="s">
        <v>205</v>
      </c>
      <c r="L23" s="668" t="s">
        <v>172</v>
      </c>
      <c r="M23" s="669" t="s">
        <v>224</v>
      </c>
      <c r="N23" s="668"/>
      <c r="O23" s="668"/>
      <c r="P23" s="665" t="s">
        <v>225</v>
      </c>
      <c r="Q23" s="753">
        <v>1</v>
      </c>
      <c r="R23" s="636" t="s">
        <v>226</v>
      </c>
      <c r="S23" s="628">
        <f>IF(R23="Muy Alta",100%,IF(R23="Alta",80%,IF(R23="Media",60%,IF(R23="Baja",40%,IF(R23="Muy Baja",20%,"")))))</f>
        <v>0.4</v>
      </c>
      <c r="T23" s="636"/>
      <c r="U23" s="628" t="str">
        <f>IF(T23="Catastrófico",100%,IF(T23="Mayor",80%,IF(T23="Moderado",60%,IF(T23="Menor",40%,IF(T23="Leve",20%,"")))))</f>
        <v/>
      </c>
      <c r="V23" s="636" t="s">
        <v>227</v>
      </c>
      <c r="W23" s="628">
        <f>IF(V23="Catastrófico",100%,IF(V23="Mayor",80%,IF(V23="Moderado",60%,IF(V23="Menor",40%,IF(V23="Leve",20%,"")))))</f>
        <v>0.4</v>
      </c>
      <c r="X23" s="629" t="str">
        <f>IF(Y23=100%,"Catastrófico",IF(Y23=80%,"Mayor",IF(Y23=60%,"Moderado",IF(Y23=40%,"Menor",IF(Y23=20%,"Leve","")))))</f>
        <v>Menor</v>
      </c>
      <c r="Y23" s="628">
        <f>IF(AND(U23="",W23=""),"",MAX(U23,W23))</f>
        <v>0.4</v>
      </c>
      <c r="Z23" s="628" t="str">
        <f>CONCATENATE(R23,X23)</f>
        <v>BajaMenor</v>
      </c>
      <c r="AA23" s="635" t="str">
        <f>IF(Z23="Muy AltaLeve","Alto",IF(Z23="Muy AltaMenor","Alto",IF(Z23="Muy AltaModerado","Alto",IF(Z23="Muy AltaMayor","Alto",IF(Z23="Muy AltaCatastrófico","Extremo",IF(Z23="AltaLeve","Moderado",IF(Z23="AltaMenor","Moderado",IF(Z23="AltaModerado","Alto",IF(Z23="AltaMayor","Alto",IF(Z23="AltaCatastrófico","Extremo",IF(Z23="MediaLeve","Moderado",IF(Z23="MediaMenor","Moderado",IF(Z23="MediaModerado","Moderado",IF(Z23="MediaMayor","Alto",IF(Z23="MediaCatastrófico","Extremo",IF(Z23="BajaLeve","Bajo",IF(Z23="BajaMenor","Moderado",IF(Z23="BajaModerado","Moderado",IF(Z23="BajaMayor","Alto",IF(Z23="BajaCatastrófico","Extremo",IF(Z23="Muy BajaLeve","Bajo",IF(Z23="Muy BajaMenor","Bajo",IF(Z23="Muy BajaModerado","Moderado",IF(Z23="Muy BajaMayor","Alto",IF(Z23="Muy BajaCatastrófico","Extremo","")))))))))))))))))))))))))</f>
        <v>Moderado</v>
      </c>
      <c r="AB23" s="426">
        <v>1</v>
      </c>
      <c r="AC23" s="424" t="s">
        <v>228</v>
      </c>
      <c r="AD23" s="458">
        <v>2</v>
      </c>
      <c r="AE23" s="424" t="s">
        <v>229</v>
      </c>
      <c r="AF23" s="429" t="str">
        <f t="shared" si="0"/>
        <v>Probabilidad</v>
      </c>
      <c r="AG23" s="430" t="s">
        <v>179</v>
      </c>
      <c r="AH23" s="425">
        <f t="shared" si="1"/>
        <v>0.25</v>
      </c>
      <c r="AI23" s="430" t="s">
        <v>180</v>
      </c>
      <c r="AJ23" s="425">
        <f t="shared" si="2"/>
        <v>0.15</v>
      </c>
      <c r="AK23" s="431">
        <f t="shared" si="3"/>
        <v>0.4</v>
      </c>
      <c r="AL23" s="432">
        <f>IFERROR(IF(AF23="Probabilidad",(S23-(+S23*AK23)),IF(AF23="Impacto",S23,"")),"")</f>
        <v>0.24</v>
      </c>
      <c r="AM23" s="432">
        <f>IFERROR(IF(AF23="Impacto",(Y23-(+Y23*AK23)),IF(AF23="Probabilidad",Y23,"")),"")</f>
        <v>0.4</v>
      </c>
      <c r="AN23" s="433" t="s">
        <v>181</v>
      </c>
      <c r="AO23" s="433" t="s">
        <v>182</v>
      </c>
      <c r="AP23" s="433" t="s">
        <v>183</v>
      </c>
      <c r="AQ23" s="633" t="s">
        <v>230</v>
      </c>
      <c r="AR23" s="634">
        <f>S23</f>
        <v>0.4</v>
      </c>
      <c r="AS23" s="634">
        <f>IF(AL23="","",MIN(AL23:AL28))</f>
        <v>8.6399999999999991E-2</v>
      </c>
      <c r="AT23" s="635" t="str">
        <f>IFERROR(IF(AS23="","",IF(AS23&lt;=0.2,"Muy Baja",IF(AS23&lt;=0.4,"Baja",IF(AS23&lt;=0.6,"Media",IF(AS23&lt;=0.8,"Alta","Muy Alta"))))),"")</f>
        <v>Muy Baja</v>
      </c>
      <c r="AU23" s="634">
        <f>Y23</f>
        <v>0.4</v>
      </c>
      <c r="AV23" s="634">
        <f>IF(AM23="","",MIN(AM23:AM28))</f>
        <v>0.4</v>
      </c>
      <c r="AW23" s="635" t="str">
        <f>IFERROR(IF(AV23="","",IF(AV23&lt;=0.2,"Leve",IF(AV23&lt;=0.4,"Menor",IF(AV23&lt;=0.6,"Moderado",IF(AV23&lt;=0.8,"Mayor","Catastrófico"))))),"")</f>
        <v>Menor</v>
      </c>
      <c r="AX23" s="635" t="str">
        <f>AA23</f>
        <v>Moderado</v>
      </c>
      <c r="AY23" s="635" t="str">
        <f>IFERROR(IF(OR(AND(AT23="Muy Baja",AW23="Leve"),AND(AT23="Muy Baja",AW23="Menor"),AND(AT23="Baja",AW23="Leve")),"Bajo",IF(OR(AND(AT23="Muy baja",AW23="Moderado"),AND(AT23="Baja",AW23="Menor"),AND(AT23="Baja",AW23="Moderado"),AND(AT23="Media",AW23="Leve"),AND(AT23="Media",AW23="Menor"),AND(AT23="Media",AW23="Moderado"),AND(AT23="Alta",AW23="Leve"),AND(AT23="Alta",AW23="Menor")),"Moderado",IF(OR(AND(AT23="Muy Baja",AW23="Mayor"),AND(AT23="Baja",AW23="Mayor"),AND(AT23="Media",AW23="Mayor"),AND(AT23="Alta",AW23="Moderado"),AND(AT23="Alta",AW23="Mayor"),AND(AT23="Muy Alta",AW23="Leve"),AND(AT23="Muy Alta",AW23="Menor"),AND(AT23="Muy Alta",AW23="Moderado"),AND(AT23="Muy Alta",AW23="Mayor")),"Alto",IF(OR(AND(AT23="Muy Baja",AW23="Catastrófico"),AND(AT23="Baja",AW23="Catastrófico"),AND(AT23="Media",AW23="Catastrófico"),AND(AT23="Alta",AW23="Catastrófico"),AND(AT23="Muy Alta",AW23="Catastrófico")),"Extremo","")))),"")</f>
        <v>Bajo</v>
      </c>
      <c r="AZ23" s="636" t="s">
        <v>231</v>
      </c>
      <c r="BA23" s="499"/>
      <c r="BB23" s="437"/>
      <c r="BC23" s="476" t="str">
        <f t="shared" si="4"/>
        <v/>
      </c>
      <c r="BD23" s="424"/>
      <c r="BE23" s="424"/>
      <c r="BF23" s="424"/>
      <c r="BG23" s="424"/>
      <c r="BH23" s="437"/>
      <c r="BI23" s="437"/>
      <c r="BJ23" s="437"/>
      <c r="BK23" s="437"/>
      <c r="BL23" s="438"/>
      <c r="BM23" s="438"/>
      <c r="BN23" s="438"/>
      <c r="BO23" s="438"/>
      <c r="BP23" s="439" t="str">
        <f t="shared" si="5"/>
        <v/>
      </c>
      <c r="BQ23" s="440" t="str">
        <f t="shared" si="6"/>
        <v/>
      </c>
      <c r="BR23" s="763"/>
      <c r="BS23" s="668"/>
      <c r="BT23" s="797"/>
      <c r="BU23" s="731"/>
    </row>
    <row r="24" spans="1:73" s="15" customFormat="1" ht="70.5" customHeight="1">
      <c r="A24" s="654"/>
      <c r="B24" s="657"/>
      <c r="C24" s="783"/>
      <c r="D24" s="735"/>
      <c r="E24" s="587"/>
      <c r="F24" s="590"/>
      <c r="G24" s="593"/>
      <c r="H24" s="595"/>
      <c r="I24" s="598"/>
      <c r="J24" s="600"/>
      <c r="K24" s="602"/>
      <c r="L24" s="593"/>
      <c r="M24" s="604"/>
      <c r="N24" s="593"/>
      <c r="O24" s="593"/>
      <c r="P24" s="607"/>
      <c r="Q24" s="754"/>
      <c r="R24" s="598"/>
      <c r="S24" s="613"/>
      <c r="T24" s="598"/>
      <c r="U24" s="613"/>
      <c r="V24" s="598"/>
      <c r="W24" s="613"/>
      <c r="X24" s="616"/>
      <c r="Y24" s="613"/>
      <c r="Z24" s="613"/>
      <c r="AA24" s="619"/>
      <c r="AB24" s="216">
        <v>2</v>
      </c>
      <c r="AC24" s="234" t="s">
        <v>232</v>
      </c>
      <c r="AD24" s="217">
        <v>3</v>
      </c>
      <c r="AE24" s="218" t="s">
        <v>233</v>
      </c>
      <c r="AF24" s="213" t="str">
        <f t="shared" si="0"/>
        <v>Probabilidad</v>
      </c>
      <c r="AG24" s="219" t="s">
        <v>179</v>
      </c>
      <c r="AH24" s="214">
        <f t="shared" si="1"/>
        <v>0.25</v>
      </c>
      <c r="AI24" s="219" t="s">
        <v>180</v>
      </c>
      <c r="AJ24" s="214">
        <f t="shared" si="2"/>
        <v>0.15</v>
      </c>
      <c r="AK24" s="215">
        <f t="shared" si="3"/>
        <v>0.4</v>
      </c>
      <c r="AL24" s="220">
        <f>IFERROR(IF(AND(AF23="Probabilidad",AF24="Probabilidad"),(AL23-(+AL23*AK24)),IF(AF24="Probabilidad",(S23-(+S23*AK24)),IF(AF24="Impacto",AL23,""))),"")</f>
        <v>0.14399999999999999</v>
      </c>
      <c r="AM24" s="220">
        <f>IFERROR(IF(AND(AF23="Impacto",AF24="Impacto"),(AM23-(+AM23*AK24)),IF(AF24="Impacto",(Y23-(+Y23*AK24)),IF(AF24="Probabilidad",AM23,""))),"")</f>
        <v>0.4</v>
      </c>
      <c r="AN24" s="221" t="s">
        <v>181</v>
      </c>
      <c r="AO24" s="221" t="s">
        <v>182</v>
      </c>
      <c r="AP24" s="221" t="s">
        <v>183</v>
      </c>
      <c r="AQ24" s="595"/>
      <c r="AR24" s="626"/>
      <c r="AS24" s="626"/>
      <c r="AT24" s="619"/>
      <c r="AU24" s="626"/>
      <c r="AV24" s="626"/>
      <c r="AW24" s="619"/>
      <c r="AX24" s="619"/>
      <c r="AY24" s="619"/>
      <c r="AZ24" s="598"/>
      <c r="BA24" s="360"/>
      <c r="BB24" s="157"/>
      <c r="BC24" s="160" t="str">
        <f t="shared" si="4"/>
        <v/>
      </c>
      <c r="BD24" s="218"/>
      <c r="BE24" s="218"/>
      <c r="BF24" s="218"/>
      <c r="BG24" s="218"/>
      <c r="BH24" s="157"/>
      <c r="BI24" s="157"/>
      <c r="BJ24" s="157"/>
      <c r="BK24" s="157"/>
      <c r="BL24" s="185"/>
      <c r="BM24" s="185"/>
      <c r="BN24" s="185"/>
      <c r="BO24" s="185"/>
      <c r="BP24" s="186" t="str">
        <f t="shared" si="5"/>
        <v/>
      </c>
      <c r="BQ24" s="359" t="str">
        <f t="shared" si="6"/>
        <v/>
      </c>
      <c r="BR24" s="759"/>
      <c r="BS24" s="593"/>
      <c r="BT24" s="798"/>
      <c r="BU24" s="732"/>
    </row>
    <row r="25" spans="1:73" s="15" customFormat="1" ht="70.5" customHeight="1">
      <c r="A25" s="654"/>
      <c r="B25" s="657"/>
      <c r="C25" s="783"/>
      <c r="D25" s="735"/>
      <c r="E25" s="587"/>
      <c r="F25" s="590"/>
      <c r="G25" s="593"/>
      <c r="H25" s="595"/>
      <c r="I25" s="598"/>
      <c r="J25" s="600"/>
      <c r="K25" s="602"/>
      <c r="L25" s="593"/>
      <c r="M25" s="604"/>
      <c r="N25" s="593"/>
      <c r="O25" s="593"/>
      <c r="P25" s="607"/>
      <c r="Q25" s="754"/>
      <c r="R25" s="598"/>
      <c r="S25" s="613"/>
      <c r="T25" s="598"/>
      <c r="U25" s="613"/>
      <c r="V25" s="598"/>
      <c r="W25" s="613"/>
      <c r="X25" s="616"/>
      <c r="Y25" s="613"/>
      <c r="Z25" s="613"/>
      <c r="AA25" s="619"/>
      <c r="AB25" s="216">
        <v>3</v>
      </c>
      <c r="AC25" s="218" t="s">
        <v>234</v>
      </c>
      <c r="AD25" s="217">
        <v>3</v>
      </c>
      <c r="AE25" s="218" t="s">
        <v>235</v>
      </c>
      <c r="AF25" s="213" t="str">
        <f t="shared" si="0"/>
        <v>Probabilidad</v>
      </c>
      <c r="AG25" s="219" t="s">
        <v>179</v>
      </c>
      <c r="AH25" s="214">
        <f t="shared" si="1"/>
        <v>0.25</v>
      </c>
      <c r="AI25" s="219" t="s">
        <v>180</v>
      </c>
      <c r="AJ25" s="214">
        <f t="shared" si="2"/>
        <v>0.15</v>
      </c>
      <c r="AK25" s="215">
        <f t="shared" si="3"/>
        <v>0.4</v>
      </c>
      <c r="AL25" s="220">
        <f>IFERROR(IF(AND(AF24="Probabilidad",AF25="Probabilidad"),(AL24-(+AL24*AK25)),IF(AND(AF24="Impacto",AF25="Probabilidad"),(AL23-(+AL23*AK25)),IF(AF25="Impacto",AL24,""))),"")</f>
        <v>8.6399999999999991E-2</v>
      </c>
      <c r="AM25" s="220">
        <f>IFERROR(IF(AND(AF24="Impacto",AF25="Impacto"),(AM24-(+AM24*AK25)),IF(AND(AF24="Probabilidad",AF25="Impacto"),(AM23-(+AM23*AK25)),IF(AF25="Probabilidad",AM24,""))),"")</f>
        <v>0.4</v>
      </c>
      <c r="AN25" s="221" t="s">
        <v>181</v>
      </c>
      <c r="AO25" s="221" t="s">
        <v>182</v>
      </c>
      <c r="AP25" s="221" t="s">
        <v>183</v>
      </c>
      <c r="AQ25" s="595"/>
      <c r="AR25" s="626"/>
      <c r="AS25" s="626"/>
      <c r="AT25" s="619"/>
      <c r="AU25" s="626"/>
      <c r="AV25" s="626"/>
      <c r="AW25" s="619"/>
      <c r="AX25" s="619"/>
      <c r="AY25" s="619"/>
      <c r="AZ25" s="598"/>
      <c r="BA25" s="360"/>
      <c r="BB25" s="157"/>
      <c r="BC25" s="160" t="str">
        <f t="shared" si="4"/>
        <v/>
      </c>
      <c r="BD25" s="218"/>
      <c r="BE25" s="218"/>
      <c r="BF25" s="218"/>
      <c r="BG25" s="218"/>
      <c r="BH25" s="157"/>
      <c r="BI25" s="157"/>
      <c r="BJ25" s="157"/>
      <c r="BK25" s="157"/>
      <c r="BL25" s="185"/>
      <c r="BM25" s="185"/>
      <c r="BN25" s="185"/>
      <c r="BO25" s="185"/>
      <c r="BP25" s="186" t="str">
        <f t="shared" si="5"/>
        <v/>
      </c>
      <c r="BQ25" s="359" t="str">
        <f t="shared" si="6"/>
        <v/>
      </c>
      <c r="BR25" s="759"/>
      <c r="BS25" s="593"/>
      <c r="BT25" s="798"/>
      <c r="BU25" s="732"/>
    </row>
    <row r="26" spans="1:73" s="15" customFormat="1">
      <c r="A26" s="654"/>
      <c r="B26" s="657"/>
      <c r="C26" s="783"/>
      <c r="D26" s="735"/>
      <c r="E26" s="587"/>
      <c r="F26" s="590"/>
      <c r="G26" s="593"/>
      <c r="H26" s="595"/>
      <c r="I26" s="598"/>
      <c r="J26" s="600"/>
      <c r="K26" s="602"/>
      <c r="L26" s="593"/>
      <c r="M26" s="604"/>
      <c r="N26" s="593"/>
      <c r="O26" s="593"/>
      <c r="P26" s="607"/>
      <c r="Q26" s="754"/>
      <c r="R26" s="598"/>
      <c r="S26" s="613"/>
      <c r="T26" s="598"/>
      <c r="U26" s="613"/>
      <c r="V26" s="598"/>
      <c r="W26" s="613"/>
      <c r="X26" s="616"/>
      <c r="Y26" s="613"/>
      <c r="Z26" s="613"/>
      <c r="AA26" s="619"/>
      <c r="AB26" s="216">
        <v>4</v>
      </c>
      <c r="AC26" s="227"/>
      <c r="AD26" s="227"/>
      <c r="AE26" s="218"/>
      <c r="AF26" s="213" t="str">
        <f t="shared" si="0"/>
        <v/>
      </c>
      <c r="AG26" s="219"/>
      <c r="AH26" s="214" t="str">
        <f t="shared" si="1"/>
        <v/>
      </c>
      <c r="AI26" s="219"/>
      <c r="AJ26" s="214" t="str">
        <f t="shared" si="2"/>
        <v/>
      </c>
      <c r="AK26" s="215" t="str">
        <f t="shared" si="3"/>
        <v/>
      </c>
      <c r="AL26" s="220" t="str">
        <f>IFERROR(IF(AND(AF25="Probabilidad",AF26="Probabilidad"),(AL25-(+AL25*AK26)),IF(AND(AF25="Impacto",AF26="Probabilidad"),(AL24-(+AL24*AK26)),IF(AF26="Impacto",AL25,""))),"")</f>
        <v/>
      </c>
      <c r="AM26" s="220" t="str">
        <f>IFERROR(IF(AND(AF25="Impacto",AF26="Impacto"),(AM25-(+AM25*AK26)),IF(AND(AF25="Probabilidad",AF26="Impacto"),(AM24-(+AM24*AK26)),IF(AF26="Probabilidad",AM25,""))),"")</f>
        <v/>
      </c>
      <c r="AN26" s="221"/>
      <c r="AO26" s="221"/>
      <c r="AP26" s="221"/>
      <c r="AQ26" s="595"/>
      <c r="AR26" s="626"/>
      <c r="AS26" s="626"/>
      <c r="AT26" s="619"/>
      <c r="AU26" s="626"/>
      <c r="AV26" s="626"/>
      <c r="AW26" s="619"/>
      <c r="AX26" s="619"/>
      <c r="AY26" s="619"/>
      <c r="AZ26" s="598"/>
      <c r="BA26" s="360"/>
      <c r="BB26" s="157"/>
      <c r="BC26" s="160" t="str">
        <f t="shared" si="4"/>
        <v/>
      </c>
      <c r="BD26" s="218"/>
      <c r="BE26" s="218"/>
      <c r="BF26" s="218"/>
      <c r="BG26" s="218"/>
      <c r="BH26" s="157"/>
      <c r="BI26" s="157"/>
      <c r="BJ26" s="157"/>
      <c r="BK26" s="157"/>
      <c r="BL26" s="185"/>
      <c r="BM26" s="185"/>
      <c r="BN26" s="185"/>
      <c r="BO26" s="185"/>
      <c r="BP26" s="186" t="str">
        <f t="shared" si="5"/>
        <v/>
      </c>
      <c r="BQ26" s="359" t="str">
        <f t="shared" si="6"/>
        <v/>
      </c>
      <c r="BR26" s="759"/>
      <c r="BS26" s="593"/>
      <c r="BT26" s="798"/>
      <c r="BU26" s="732"/>
    </row>
    <row r="27" spans="1:73" s="15" customFormat="1">
      <c r="A27" s="654"/>
      <c r="B27" s="657"/>
      <c r="C27" s="783"/>
      <c r="D27" s="735"/>
      <c r="E27" s="587"/>
      <c r="F27" s="590"/>
      <c r="G27" s="593"/>
      <c r="H27" s="595"/>
      <c r="I27" s="598"/>
      <c r="J27" s="600"/>
      <c r="K27" s="602"/>
      <c r="L27" s="593"/>
      <c r="M27" s="604"/>
      <c r="N27" s="593"/>
      <c r="O27" s="593"/>
      <c r="P27" s="607"/>
      <c r="Q27" s="754"/>
      <c r="R27" s="598"/>
      <c r="S27" s="613"/>
      <c r="T27" s="598"/>
      <c r="U27" s="613"/>
      <c r="V27" s="598"/>
      <c r="W27" s="613"/>
      <c r="X27" s="616"/>
      <c r="Y27" s="613"/>
      <c r="Z27" s="613"/>
      <c r="AA27" s="619"/>
      <c r="AB27" s="216">
        <v>5</v>
      </c>
      <c r="AC27" s="228"/>
      <c r="AD27" s="228"/>
      <c r="AE27" s="56"/>
      <c r="AF27" s="213" t="str">
        <f t="shared" si="0"/>
        <v/>
      </c>
      <c r="AG27" s="219"/>
      <c r="AH27" s="214" t="str">
        <f t="shared" si="1"/>
        <v/>
      </c>
      <c r="AI27" s="219"/>
      <c r="AJ27" s="214" t="str">
        <f t="shared" si="2"/>
        <v/>
      </c>
      <c r="AK27" s="215" t="str">
        <f t="shared" si="3"/>
        <v/>
      </c>
      <c r="AL27" s="220" t="str">
        <f>IFERROR(IF(AND(AF26="Probabilidad",AF27="Probabilidad"),(AL26-(+AL26*AK27)),IF(AND(AF26="Impacto",AF27="Probabilidad"),(AL25-(+AL25*AK27)),IF(AF27="Impacto",AL26,""))),"")</f>
        <v/>
      </c>
      <c r="AM27" s="220" t="str">
        <f>IFERROR(IF(AND(AF26="Impacto",AF27="Impacto"),(AM26-(+AM26*AK27)),IF(AND(AF26="Probabilidad",AF27="Impacto"),(AM25-(+AM25*AK27)),IF(AF27="Probabilidad",AM26,""))),"")</f>
        <v/>
      </c>
      <c r="AN27" s="221"/>
      <c r="AO27" s="221"/>
      <c r="AP27" s="221"/>
      <c r="AQ27" s="595"/>
      <c r="AR27" s="626"/>
      <c r="AS27" s="626"/>
      <c r="AT27" s="619"/>
      <c r="AU27" s="626"/>
      <c r="AV27" s="626"/>
      <c r="AW27" s="619"/>
      <c r="AX27" s="619"/>
      <c r="AY27" s="619"/>
      <c r="AZ27" s="598"/>
      <c r="BA27" s="360"/>
      <c r="BB27" s="157"/>
      <c r="BC27" s="160" t="str">
        <f t="shared" si="4"/>
        <v/>
      </c>
      <c r="BD27" s="218"/>
      <c r="BE27" s="218"/>
      <c r="BF27" s="218"/>
      <c r="BG27" s="218"/>
      <c r="BH27" s="157"/>
      <c r="BI27" s="157"/>
      <c r="BJ27" s="157"/>
      <c r="BK27" s="157"/>
      <c r="BL27" s="185"/>
      <c r="BM27" s="185"/>
      <c r="BN27" s="185"/>
      <c r="BO27" s="185"/>
      <c r="BP27" s="186" t="str">
        <f t="shared" si="5"/>
        <v/>
      </c>
      <c r="BQ27" s="359" t="str">
        <f t="shared" si="6"/>
        <v/>
      </c>
      <c r="BR27" s="759"/>
      <c r="BS27" s="593"/>
      <c r="BT27" s="798"/>
      <c r="BU27" s="732"/>
    </row>
    <row r="28" spans="1:73" s="15" customFormat="1" ht="15.75" customHeight="1">
      <c r="A28" s="709"/>
      <c r="B28" s="710"/>
      <c r="C28" s="784"/>
      <c r="D28" s="736"/>
      <c r="E28" s="587"/>
      <c r="F28" s="680"/>
      <c r="G28" s="682"/>
      <c r="H28" s="595"/>
      <c r="I28" s="645"/>
      <c r="J28" s="600"/>
      <c r="K28" s="602"/>
      <c r="L28" s="682"/>
      <c r="M28" s="604"/>
      <c r="N28" s="682"/>
      <c r="O28" s="682"/>
      <c r="P28" s="649"/>
      <c r="Q28" s="755"/>
      <c r="R28" s="645"/>
      <c r="S28" s="688"/>
      <c r="T28" s="645"/>
      <c r="U28" s="688"/>
      <c r="V28" s="645"/>
      <c r="W28" s="688"/>
      <c r="X28" s="690"/>
      <c r="Y28" s="688"/>
      <c r="Z28" s="688"/>
      <c r="AA28" s="643"/>
      <c r="AB28" s="255">
        <v>6</v>
      </c>
      <c r="AC28" s="234"/>
      <c r="AD28" s="234"/>
      <c r="AE28" s="234"/>
      <c r="AF28" s="223" t="str">
        <f t="shared" si="0"/>
        <v/>
      </c>
      <c r="AG28" s="229"/>
      <c r="AH28" s="257" t="str">
        <f t="shared" si="1"/>
        <v/>
      </c>
      <c r="AI28" s="229"/>
      <c r="AJ28" s="257" t="str">
        <f t="shared" si="2"/>
        <v/>
      </c>
      <c r="AK28" s="258" t="str">
        <f t="shared" si="3"/>
        <v/>
      </c>
      <c r="AL28" s="259" t="str">
        <f>IFERROR(IF(AND(AF27="Probabilidad",AF28="Probabilidad"),(AL27-(+AL27*AK28)),IF(AND(AF27="Impacto",AF28="Probabilidad"),(AL26-(+AL26*AK28)),IF(AF28="Impacto",AL27,""))),"")</f>
        <v/>
      </c>
      <c r="AM28" s="259" t="str">
        <f>IFERROR(IF(AND(AF27="Impacto",AF28="Impacto"),(AM27-(+AM27*AK28)),IF(AND(AF27="Probabilidad",AF28="Impacto"),(AM26-(+AM26*AK28)),IF(AF28="Probabilidad",AM27,""))),"")</f>
        <v/>
      </c>
      <c r="AN28" s="260"/>
      <c r="AO28" s="260"/>
      <c r="AP28" s="260"/>
      <c r="AQ28" s="595"/>
      <c r="AR28" s="641"/>
      <c r="AS28" s="641"/>
      <c r="AT28" s="643"/>
      <c r="AU28" s="641"/>
      <c r="AV28" s="641"/>
      <c r="AW28" s="643"/>
      <c r="AX28" s="643"/>
      <c r="AY28" s="643"/>
      <c r="AZ28" s="645"/>
      <c r="BA28" s="460"/>
      <c r="BB28" s="373"/>
      <c r="BC28" s="334" t="str">
        <f t="shared" si="4"/>
        <v/>
      </c>
      <c r="BD28" s="234"/>
      <c r="BE28" s="234"/>
      <c r="BF28" s="234"/>
      <c r="BG28" s="234"/>
      <c r="BH28" s="373"/>
      <c r="BI28" s="373"/>
      <c r="BJ28" s="373"/>
      <c r="BK28" s="373"/>
      <c r="BL28" s="374"/>
      <c r="BM28" s="374"/>
      <c r="BN28" s="374"/>
      <c r="BO28" s="374"/>
      <c r="BP28" s="375" t="str">
        <f t="shared" si="5"/>
        <v/>
      </c>
      <c r="BQ28" s="376" t="str">
        <f t="shared" si="6"/>
        <v/>
      </c>
      <c r="BR28" s="759"/>
      <c r="BS28" s="682"/>
      <c r="BT28" s="799"/>
      <c r="BU28" s="733"/>
    </row>
    <row r="29" spans="1:73" ht="135">
      <c r="A29" s="653" t="s">
        <v>236</v>
      </c>
      <c r="B29" s="656" t="s">
        <v>165</v>
      </c>
      <c r="C29" s="756" t="s">
        <v>237</v>
      </c>
      <c r="D29" s="734" t="s">
        <v>167</v>
      </c>
      <c r="E29" s="663" t="s">
        <v>238</v>
      </c>
      <c r="F29" s="664">
        <v>1</v>
      </c>
      <c r="G29" s="665" t="s">
        <v>239</v>
      </c>
      <c r="H29" s="633"/>
      <c r="I29" s="636"/>
      <c r="J29" s="738" t="s">
        <v>240</v>
      </c>
      <c r="K29" s="667" t="s">
        <v>171</v>
      </c>
      <c r="L29" s="668" t="s">
        <v>172</v>
      </c>
      <c r="M29" s="669" t="s">
        <v>241</v>
      </c>
      <c r="N29" s="668"/>
      <c r="O29" s="668"/>
      <c r="P29" s="665" t="s">
        <v>242</v>
      </c>
      <c r="Q29" s="673">
        <v>1</v>
      </c>
      <c r="R29" s="636" t="s">
        <v>175</v>
      </c>
      <c r="S29" s="628">
        <f>IF(R29="Muy Alta",100%,IF(R29="Alta",80%,IF(R29="Media",60%,IF(R29="Baja",40%,IF(R29="Muy Baja",20%,"")))))</f>
        <v>0.6</v>
      </c>
      <c r="T29" s="636" t="s">
        <v>227</v>
      </c>
      <c r="U29" s="628">
        <f>IF(T29="Catastrófico",100%,IF(T29="Mayor",80%,IF(T29="Moderado",60%,IF(T29="Menor",40%,IF(T29="Leve",20%,"")))))</f>
        <v>0.4</v>
      </c>
      <c r="V29" s="636" t="s">
        <v>176</v>
      </c>
      <c r="W29" s="628">
        <f>IF(V29="Catastrófico",100%,IF(V29="Mayor",80%,IF(V29="Moderado",60%,IF(V29="Menor",40%,IF(V29="Leve",20%,"")))))</f>
        <v>0.6</v>
      </c>
      <c r="X29" s="629" t="str">
        <f>IF(Y29=100%,"Catastrófico",IF(Y29=80%,"Mayor",IF(Y29=60%,"Moderado",IF(Y29=40%,"Menor",IF(Y29=20%,"Leve","")))))</f>
        <v>Moderado</v>
      </c>
      <c r="Y29" s="628">
        <f>IF(AND(U29="",W29=""),"",MAX(U29,W29))</f>
        <v>0.6</v>
      </c>
      <c r="Z29" s="628" t="str">
        <f>CONCATENATE(R29,X29)</f>
        <v>MediaModerado</v>
      </c>
      <c r="AA29" s="630" t="str">
        <f>IF(Z29="Muy AltaLeve","Alto",IF(Z29="Muy AltaMenor","Alto",IF(Z29="Muy AltaModerado","Alto",IF(Z29="Muy AltaMayor","Alto",IF(Z29="Muy AltaCatastrófico","Extremo",IF(Z29="AltaLeve","Moderado",IF(Z29="AltaMenor","Moderado",IF(Z29="AltaModerado","Alto",IF(Z29="AltaMayor","Alto",IF(Z29="AltaCatastrófico","Extremo",IF(Z29="MediaLeve","Moderado",IF(Z29="MediaMenor","Moderado",IF(Z29="MediaModerado","Moderado",IF(Z29="MediaMayor","Alto",IF(Z29="MediaCatastrófico","Extremo",IF(Z29="BajaLeve","Bajo",IF(Z29="BajaMenor","Moderado",IF(Z29="BajaModerado","Moderado",IF(Z29="BajaMayor","Alto",IF(Z29="BajaCatastrófico","Extremo",IF(Z29="Muy BajaLeve","Bajo",IF(Z29="Muy BajaMenor","Bajo",IF(Z29="Muy BajaModerado","Moderado",IF(Z29="Muy BajaMayor","Alto",IF(Z29="Muy BajaCatastrófico","Extremo","")))))))))))))))))))))))))</f>
        <v>Moderado</v>
      </c>
      <c r="AB29" s="426">
        <v>1</v>
      </c>
      <c r="AC29" s="424" t="s">
        <v>243</v>
      </c>
      <c r="AD29" s="424" t="s">
        <v>244</v>
      </c>
      <c r="AE29" s="424" t="s">
        <v>245</v>
      </c>
      <c r="AF29" s="429" t="str">
        <f t="shared" si="0"/>
        <v>Probabilidad</v>
      </c>
      <c r="AG29" s="430" t="s">
        <v>179</v>
      </c>
      <c r="AH29" s="425">
        <f t="shared" si="1"/>
        <v>0.25</v>
      </c>
      <c r="AI29" s="430" t="s">
        <v>180</v>
      </c>
      <c r="AJ29" s="425">
        <f t="shared" si="2"/>
        <v>0.15</v>
      </c>
      <c r="AK29" s="431">
        <f t="shared" si="3"/>
        <v>0.4</v>
      </c>
      <c r="AL29" s="432">
        <f>IFERROR(IF(AF29="Probabilidad",(S29-(+S29*AK29)),IF(AF29="Impacto",S29,"")),"")</f>
        <v>0.36</v>
      </c>
      <c r="AM29" s="432">
        <f>IFERROR(IF(AF29="Impacto",(Y29-(+Y29*AK29)),IF(AF29="Probabilidad",Y29,"")),"")</f>
        <v>0.6</v>
      </c>
      <c r="AN29" s="433" t="s">
        <v>181</v>
      </c>
      <c r="AO29" s="433" t="s">
        <v>182</v>
      </c>
      <c r="AP29" s="433" t="s">
        <v>183</v>
      </c>
      <c r="AQ29" s="633" t="s">
        <v>246</v>
      </c>
      <c r="AR29" s="634">
        <f>S29</f>
        <v>0.6</v>
      </c>
      <c r="AS29" s="634">
        <f>IF(AL29="","",MIN(AL29:AL34))</f>
        <v>2.7993599999999997E-2</v>
      </c>
      <c r="AT29" s="635" t="str">
        <f>IFERROR(IF(AS29="","",IF(AS29&lt;=0.2,"Muy Baja",IF(AS29&lt;=0.4,"Baja",IF(AS29&lt;=0.6,"Media",IF(AS29&lt;=0.8,"Alta","Muy Alta"))))),"")</f>
        <v>Muy Baja</v>
      </c>
      <c r="AU29" s="634">
        <f>Y29</f>
        <v>0.6</v>
      </c>
      <c r="AV29" s="634">
        <f>IF(AM29="","",MIN(AM29:AM34))</f>
        <v>0.6</v>
      </c>
      <c r="AW29" s="635" t="str">
        <f>IFERROR(IF(AV29="","",IF(AV29&lt;=0.2,"Leve",IF(AV29&lt;=0.4,"Menor",IF(AV29&lt;=0.6,"Moderado",IF(AV29&lt;=0.8,"Mayor","Catastrófico"))))),"")</f>
        <v>Moderado</v>
      </c>
      <c r="AX29" s="635" t="str">
        <f>AA29</f>
        <v>Moderado</v>
      </c>
      <c r="AY29" s="635" t="str">
        <f>IFERROR(IF(OR(AND(AT29="Muy Baja",AW29="Leve"),AND(AT29="Muy Baja",AW29="Menor"),AND(AT29="Baja",AW29="Leve")),"Bajo",IF(OR(AND(AT29="Muy baja",AW29="Moderado"),AND(AT29="Baja",AW29="Menor"),AND(AT29="Baja",AW29="Moderado"),AND(AT29="Media",AW29="Leve"),AND(AT29="Media",AW29="Menor"),AND(AT29="Media",AW29="Moderado"),AND(AT29="Alta",AW29="Leve"),AND(AT29="Alta",AW29="Menor")),"Moderado",IF(OR(AND(AT29="Muy Baja",AW29="Mayor"),AND(AT29="Baja",AW29="Mayor"),AND(AT29="Media",AW29="Mayor"),AND(AT29="Alta",AW29="Moderado"),AND(AT29="Alta",AW29="Mayor"),AND(AT29="Muy Alta",AW29="Leve"),AND(AT29="Muy Alta",AW29="Menor"),AND(AT29="Muy Alta",AW29="Moderado"),AND(AT29="Muy Alta",AW29="Mayor")),"Alto",IF(OR(AND(AT29="Muy Baja",AW29="Catastrófico"),AND(AT29="Baja",AW29="Catastrófico"),AND(AT29="Media",AW29="Catastrófico"),AND(AT29="Alta",AW29="Catastrófico"),AND(AT29="Muy Alta",AW29="Catastrófico")),"Extremo","")))),"")</f>
        <v>Moderado</v>
      </c>
      <c r="AZ29" s="636" t="s">
        <v>185</v>
      </c>
      <c r="BA29" s="434" t="s">
        <v>247</v>
      </c>
      <c r="BB29" s="434" t="s">
        <v>248</v>
      </c>
      <c r="BC29" s="435">
        <f>IF(SUM(BD29:BG29)=0,"",SUM(BD29:BG29))</f>
        <v>1</v>
      </c>
      <c r="BD29" s="436"/>
      <c r="BE29" s="436"/>
      <c r="BF29" s="436"/>
      <c r="BG29" s="436">
        <v>1</v>
      </c>
      <c r="BH29" s="437" t="s">
        <v>249</v>
      </c>
      <c r="BI29" s="437" t="s">
        <v>250</v>
      </c>
      <c r="BJ29" s="466"/>
      <c r="BK29" s="437"/>
      <c r="BL29" s="467"/>
      <c r="BM29" s="467"/>
      <c r="BN29" s="467"/>
      <c r="BO29" s="467"/>
      <c r="BP29" s="439" t="str">
        <f>IF(SUM(BL29:BO29)=0,"",SUM(BL29:BO29))</f>
        <v/>
      </c>
      <c r="BQ29" s="440" t="str">
        <f>IF(ISERROR(BP29/BC29),"",(BP29/BC29))</f>
        <v/>
      </c>
      <c r="BR29" s="665"/>
      <c r="BS29" s="785"/>
      <c r="BT29" s="785"/>
      <c r="BU29" s="788"/>
    </row>
    <row r="30" spans="1:73" ht="72">
      <c r="A30" s="654"/>
      <c r="B30" s="657"/>
      <c r="C30" s="749"/>
      <c r="D30" s="735"/>
      <c r="E30" s="587"/>
      <c r="F30" s="590"/>
      <c r="G30" s="607"/>
      <c r="H30" s="595"/>
      <c r="I30" s="598"/>
      <c r="J30" s="600"/>
      <c r="K30" s="602"/>
      <c r="L30" s="593"/>
      <c r="M30" s="604"/>
      <c r="N30" s="593"/>
      <c r="O30" s="593"/>
      <c r="P30" s="607"/>
      <c r="Q30" s="610"/>
      <c r="R30" s="598"/>
      <c r="S30" s="613"/>
      <c r="T30" s="598"/>
      <c r="U30" s="613"/>
      <c r="V30" s="598"/>
      <c r="W30" s="613"/>
      <c r="X30" s="616"/>
      <c r="Y30" s="613"/>
      <c r="Z30" s="613"/>
      <c r="AA30" s="631"/>
      <c r="AB30" s="216">
        <v>2</v>
      </c>
      <c r="AC30" s="217" t="s">
        <v>252</v>
      </c>
      <c r="AD30" s="217" t="s">
        <v>244</v>
      </c>
      <c r="AE30" s="218" t="s">
        <v>253</v>
      </c>
      <c r="AF30" s="213" t="str">
        <f t="shared" si="0"/>
        <v>Probabilidad</v>
      </c>
      <c r="AG30" s="219" t="s">
        <v>179</v>
      </c>
      <c r="AH30" s="214">
        <f t="shared" si="1"/>
        <v>0.25</v>
      </c>
      <c r="AI30" s="219" t="s">
        <v>180</v>
      </c>
      <c r="AJ30" s="214">
        <f t="shared" si="2"/>
        <v>0.15</v>
      </c>
      <c r="AK30" s="215">
        <f t="shared" si="3"/>
        <v>0.4</v>
      </c>
      <c r="AL30" s="220">
        <f>IFERROR(IF(AND(AF29="Probabilidad",AF30="Probabilidad"),(AL29-(+AL29*AK30)),IF(AF30="Probabilidad",(S29-(+S29*AK30)),IF(AF30="Impacto",AL29,""))),"")</f>
        <v>0.216</v>
      </c>
      <c r="AM30" s="220">
        <f>IFERROR(IF(AND(AF29="Impacto",AF30="Impacto"),(AM29-(+AM29*AK30)),IF(AF30="Impacto",(Y29-(+Y29*AK30)),IF(AF30="Probabilidad",AM29,""))),"")</f>
        <v>0.6</v>
      </c>
      <c r="AN30" s="221" t="s">
        <v>181</v>
      </c>
      <c r="AO30" s="221" t="s">
        <v>182</v>
      </c>
      <c r="AP30" s="221" t="s">
        <v>183</v>
      </c>
      <c r="AQ30" s="595"/>
      <c r="AR30" s="626"/>
      <c r="AS30" s="626"/>
      <c r="AT30" s="619"/>
      <c r="AU30" s="626"/>
      <c r="AV30" s="626"/>
      <c r="AW30" s="619"/>
      <c r="AX30" s="619"/>
      <c r="AY30" s="619"/>
      <c r="AZ30" s="598"/>
      <c r="BA30" s="179" t="s">
        <v>254</v>
      </c>
      <c r="BB30" s="179" t="s">
        <v>255</v>
      </c>
      <c r="BC30" s="222">
        <f t="shared" ref="BC30:BC58" si="7">IF(SUM(BD30:BG30)=0,"",SUM(BD30:BG30))</f>
        <v>2</v>
      </c>
      <c r="BD30" s="335"/>
      <c r="BE30" s="335"/>
      <c r="BF30" s="335">
        <v>1</v>
      </c>
      <c r="BG30" s="335">
        <v>1</v>
      </c>
      <c r="BH30" s="157" t="s">
        <v>249</v>
      </c>
      <c r="BI30" s="157" t="s">
        <v>256</v>
      </c>
      <c r="BJ30" s="329"/>
      <c r="BK30" s="329"/>
      <c r="BL30" s="418"/>
      <c r="BM30" s="418"/>
      <c r="BN30" s="419"/>
      <c r="BO30" s="419"/>
      <c r="BP30" s="186" t="str">
        <f>IF(SUM(BL30:BO30)=0,"",SUM(BL30:BO30))</f>
        <v/>
      </c>
      <c r="BQ30" s="356" t="str">
        <f>IF(ISERROR(BP30/BC30),"",(BP30/BC30))</f>
        <v/>
      </c>
      <c r="BR30" s="607"/>
      <c r="BS30" s="786"/>
      <c r="BT30" s="786"/>
      <c r="BU30" s="789"/>
    </row>
    <row r="31" spans="1:73" ht="70.5" customHeight="1">
      <c r="A31" s="654"/>
      <c r="B31" s="657"/>
      <c r="C31" s="749"/>
      <c r="D31" s="735"/>
      <c r="E31" s="587"/>
      <c r="F31" s="590"/>
      <c r="G31" s="607"/>
      <c r="H31" s="595"/>
      <c r="I31" s="598"/>
      <c r="J31" s="600"/>
      <c r="K31" s="602"/>
      <c r="L31" s="593"/>
      <c r="M31" s="604"/>
      <c r="N31" s="593"/>
      <c r="O31" s="593"/>
      <c r="P31" s="607"/>
      <c r="Q31" s="610"/>
      <c r="R31" s="598"/>
      <c r="S31" s="613"/>
      <c r="T31" s="598"/>
      <c r="U31" s="613"/>
      <c r="V31" s="598"/>
      <c r="W31" s="613"/>
      <c r="X31" s="616"/>
      <c r="Y31" s="613"/>
      <c r="Z31" s="613"/>
      <c r="AA31" s="631"/>
      <c r="AB31" s="216">
        <v>3</v>
      </c>
      <c r="AC31" s="217" t="s">
        <v>257</v>
      </c>
      <c r="AD31" s="217" t="s">
        <v>244</v>
      </c>
      <c r="AE31" s="217" t="s">
        <v>258</v>
      </c>
      <c r="AF31" s="213" t="str">
        <f t="shared" si="0"/>
        <v>Probabilidad</v>
      </c>
      <c r="AG31" s="219" t="s">
        <v>179</v>
      </c>
      <c r="AH31" s="214">
        <f t="shared" si="1"/>
        <v>0.25</v>
      </c>
      <c r="AI31" s="219" t="s">
        <v>180</v>
      </c>
      <c r="AJ31" s="214">
        <f t="shared" si="2"/>
        <v>0.15</v>
      </c>
      <c r="AK31" s="215">
        <f t="shared" si="3"/>
        <v>0.4</v>
      </c>
      <c r="AL31" s="220">
        <f>IFERROR(IF(AND(AF30="Probabilidad",AF31="Probabilidad"),(AL30-(+AL30*AK31)),IF(AND(AF30="Impacto",AF31="Probabilidad"),(AL29-(+AL29*AK31)),IF(AF31="Impacto",AL30,""))),"")</f>
        <v>0.12959999999999999</v>
      </c>
      <c r="AM31" s="220">
        <f>IFERROR(IF(AND(AF30="Impacto",AF31="Impacto"),(AM30-(+AM30*AK31)),IF(AND(AF30="Probabilidad",AF31="Impacto"),(AM29-(+AM29*AK31)),IF(AF31="Probabilidad",AM30,""))),"")</f>
        <v>0.6</v>
      </c>
      <c r="AN31" s="221" t="s">
        <v>181</v>
      </c>
      <c r="AO31" s="221" t="s">
        <v>182</v>
      </c>
      <c r="AP31" s="221" t="s">
        <v>183</v>
      </c>
      <c r="AQ31" s="595"/>
      <c r="AR31" s="626"/>
      <c r="AS31" s="626"/>
      <c r="AT31" s="619"/>
      <c r="AU31" s="626"/>
      <c r="AV31" s="626"/>
      <c r="AW31" s="619"/>
      <c r="AX31" s="619"/>
      <c r="AY31" s="619"/>
      <c r="AZ31" s="598"/>
      <c r="BA31" s="179"/>
      <c r="BB31" s="179"/>
      <c r="BC31" s="222" t="str">
        <f t="shared" si="7"/>
        <v/>
      </c>
      <c r="BD31" s="335"/>
      <c r="BE31" s="335"/>
      <c r="BF31" s="335"/>
      <c r="BG31" s="335"/>
      <c r="BH31" s="157"/>
      <c r="BI31" s="157"/>
      <c r="BJ31" s="157"/>
      <c r="BK31" s="157"/>
      <c r="BL31" s="185"/>
      <c r="BM31" s="185"/>
      <c r="BN31" s="185"/>
      <c r="BO31" s="185"/>
      <c r="BP31" s="186" t="str">
        <f t="shared" ref="BP31:BP58" si="8">IF(SUM(BL31:BO31)=0,"",SUM(BL31:BO31))</f>
        <v/>
      </c>
      <c r="BQ31" s="160" t="str">
        <f t="shared" ref="BQ31:BQ58" si="9">IF(ISERROR(BP31/BC31),"",(BP31/BC31))</f>
        <v/>
      </c>
      <c r="BR31" s="607"/>
      <c r="BS31" s="786"/>
      <c r="BT31" s="786"/>
      <c r="BU31" s="789"/>
    </row>
    <row r="32" spans="1:73" ht="75" customHeight="1">
      <c r="A32" s="654"/>
      <c r="B32" s="657"/>
      <c r="C32" s="749"/>
      <c r="D32" s="735"/>
      <c r="E32" s="587"/>
      <c r="F32" s="590"/>
      <c r="G32" s="607"/>
      <c r="H32" s="595"/>
      <c r="I32" s="598"/>
      <c r="J32" s="600"/>
      <c r="K32" s="602"/>
      <c r="L32" s="593"/>
      <c r="M32" s="604"/>
      <c r="N32" s="593"/>
      <c r="O32" s="593"/>
      <c r="P32" s="607"/>
      <c r="Q32" s="610"/>
      <c r="R32" s="598"/>
      <c r="S32" s="613"/>
      <c r="T32" s="598"/>
      <c r="U32" s="613"/>
      <c r="V32" s="598"/>
      <c r="W32" s="613"/>
      <c r="X32" s="616"/>
      <c r="Y32" s="613"/>
      <c r="Z32" s="613"/>
      <c r="AA32" s="631"/>
      <c r="AB32" s="216">
        <v>4</v>
      </c>
      <c r="AC32" s="218" t="s">
        <v>259</v>
      </c>
      <c r="AD32" s="218" t="s">
        <v>244</v>
      </c>
      <c r="AE32" s="218" t="s">
        <v>260</v>
      </c>
      <c r="AF32" s="213" t="str">
        <f t="shared" si="0"/>
        <v>Probabilidad</v>
      </c>
      <c r="AG32" s="219" t="s">
        <v>179</v>
      </c>
      <c r="AH32" s="214">
        <f t="shared" si="1"/>
        <v>0.25</v>
      </c>
      <c r="AI32" s="219" t="s">
        <v>180</v>
      </c>
      <c r="AJ32" s="214">
        <f t="shared" si="2"/>
        <v>0.15</v>
      </c>
      <c r="AK32" s="215">
        <f t="shared" si="3"/>
        <v>0.4</v>
      </c>
      <c r="AL32" s="220">
        <f>IFERROR(IF(AND(AF31="Probabilidad",AF32="Probabilidad"),(AL31-(+AL31*AK32)),IF(AND(AF31="Impacto",AF32="Probabilidad"),(AL30-(+AL30*AK32)),IF(AF32="Impacto",AL31,""))),"")</f>
        <v>7.7759999999999996E-2</v>
      </c>
      <c r="AM32" s="220">
        <f>IFERROR(IF(AND(AF31="Impacto",AF32="Impacto"),(AM31-(+AM31*AK32)),IF(AND(AF31="Probabilidad",AF32="Impacto"),(AM30-(+AM30*AK32)),IF(AF32="Probabilidad",AM31,""))),"")</f>
        <v>0.6</v>
      </c>
      <c r="AN32" s="221" t="s">
        <v>181</v>
      </c>
      <c r="AO32" s="221" t="s">
        <v>182</v>
      </c>
      <c r="AP32" s="221" t="s">
        <v>183</v>
      </c>
      <c r="AQ32" s="595"/>
      <c r="AR32" s="626"/>
      <c r="AS32" s="626"/>
      <c r="AT32" s="619"/>
      <c r="AU32" s="626"/>
      <c r="AV32" s="626"/>
      <c r="AW32" s="619"/>
      <c r="AX32" s="619"/>
      <c r="AY32" s="619"/>
      <c r="AZ32" s="598"/>
      <c r="BA32" s="179"/>
      <c r="BB32" s="179"/>
      <c r="BC32" s="222" t="str">
        <f t="shared" si="7"/>
        <v/>
      </c>
      <c r="BD32" s="335"/>
      <c r="BE32" s="335"/>
      <c r="BF32" s="335"/>
      <c r="BG32" s="335"/>
      <c r="BH32" s="157"/>
      <c r="BI32" s="157"/>
      <c r="BJ32" s="157"/>
      <c r="BK32" s="157"/>
      <c r="BL32" s="185"/>
      <c r="BM32" s="185"/>
      <c r="BN32" s="185"/>
      <c r="BO32" s="185"/>
      <c r="BP32" s="186" t="str">
        <f t="shared" si="8"/>
        <v/>
      </c>
      <c r="BQ32" s="160" t="str">
        <f t="shared" si="9"/>
        <v/>
      </c>
      <c r="BR32" s="607"/>
      <c r="BS32" s="786"/>
      <c r="BT32" s="786"/>
      <c r="BU32" s="789"/>
    </row>
    <row r="33" spans="1:73" ht="135" customHeight="1">
      <c r="A33" s="654"/>
      <c r="B33" s="657"/>
      <c r="C33" s="749"/>
      <c r="D33" s="735"/>
      <c r="E33" s="587"/>
      <c r="F33" s="590"/>
      <c r="G33" s="607"/>
      <c r="H33" s="595"/>
      <c r="I33" s="598"/>
      <c r="J33" s="600"/>
      <c r="K33" s="602"/>
      <c r="L33" s="593"/>
      <c r="M33" s="604"/>
      <c r="N33" s="593"/>
      <c r="O33" s="593"/>
      <c r="P33" s="607"/>
      <c r="Q33" s="610"/>
      <c r="R33" s="598"/>
      <c r="S33" s="613"/>
      <c r="T33" s="598"/>
      <c r="U33" s="613"/>
      <c r="V33" s="598"/>
      <c r="W33" s="613"/>
      <c r="X33" s="616"/>
      <c r="Y33" s="613"/>
      <c r="Z33" s="613"/>
      <c r="AA33" s="631"/>
      <c r="AB33" s="216">
        <v>5</v>
      </c>
      <c r="AC33" s="217" t="s">
        <v>261</v>
      </c>
      <c r="AD33" s="217" t="s">
        <v>244</v>
      </c>
      <c r="AE33" s="218" t="s">
        <v>262</v>
      </c>
      <c r="AF33" s="213" t="str">
        <f t="shared" si="0"/>
        <v>Probabilidad</v>
      </c>
      <c r="AG33" s="219" t="s">
        <v>179</v>
      </c>
      <c r="AH33" s="214">
        <f t="shared" si="1"/>
        <v>0.25</v>
      </c>
      <c r="AI33" s="219" t="s">
        <v>180</v>
      </c>
      <c r="AJ33" s="214">
        <f t="shared" si="2"/>
        <v>0.15</v>
      </c>
      <c r="AK33" s="215">
        <f t="shared" si="3"/>
        <v>0.4</v>
      </c>
      <c r="AL33" s="220">
        <f>IFERROR(IF(AND(AF32="Probabilidad",AF33="Probabilidad"),(AL32-(+AL32*AK33)),IF(AND(AF32="Impacto",AF33="Probabilidad"),(AL31-(+AL31*AK33)),IF(AF33="Impacto",AL32,""))),"")</f>
        <v>4.6655999999999996E-2</v>
      </c>
      <c r="AM33" s="220">
        <f>IFERROR(IF(AND(AF32="Impacto",AF33="Impacto"),(AM32-(+AM32*AK33)),IF(AND(AF32="Probabilidad",AF33="Impacto"),(AM31-(+AM31*AK33)),IF(AF33="Probabilidad",AM32,""))),"")</f>
        <v>0.6</v>
      </c>
      <c r="AN33" s="221" t="s">
        <v>181</v>
      </c>
      <c r="AO33" s="221" t="s">
        <v>182</v>
      </c>
      <c r="AP33" s="221" t="s">
        <v>183</v>
      </c>
      <c r="AQ33" s="595"/>
      <c r="AR33" s="626"/>
      <c r="AS33" s="626"/>
      <c r="AT33" s="619"/>
      <c r="AU33" s="626"/>
      <c r="AV33" s="626"/>
      <c r="AW33" s="619"/>
      <c r="AX33" s="619"/>
      <c r="AY33" s="619"/>
      <c r="AZ33" s="598"/>
      <c r="BA33" s="179"/>
      <c r="BB33" s="179"/>
      <c r="BC33" s="222" t="str">
        <f t="shared" si="7"/>
        <v/>
      </c>
      <c r="BD33" s="335"/>
      <c r="BE33" s="335"/>
      <c r="BF33" s="335"/>
      <c r="BG33" s="335"/>
      <c r="BH33" s="157"/>
      <c r="BI33" s="157"/>
      <c r="BJ33" s="157"/>
      <c r="BK33" s="157"/>
      <c r="BL33" s="185"/>
      <c r="BM33" s="185"/>
      <c r="BN33" s="185"/>
      <c r="BO33" s="185"/>
      <c r="BP33" s="186" t="str">
        <f t="shared" si="8"/>
        <v/>
      </c>
      <c r="BQ33" s="160" t="str">
        <f t="shared" si="9"/>
        <v/>
      </c>
      <c r="BR33" s="607"/>
      <c r="BS33" s="786"/>
      <c r="BT33" s="786"/>
      <c r="BU33" s="789"/>
    </row>
    <row r="34" spans="1:73" ht="71.25" customHeight="1">
      <c r="A34" s="654"/>
      <c r="B34" s="657"/>
      <c r="C34" s="749"/>
      <c r="D34" s="736"/>
      <c r="E34" s="587"/>
      <c r="F34" s="680"/>
      <c r="G34" s="649"/>
      <c r="H34" s="595"/>
      <c r="I34" s="645"/>
      <c r="J34" s="600"/>
      <c r="K34" s="602"/>
      <c r="L34" s="682"/>
      <c r="M34" s="604"/>
      <c r="N34" s="682"/>
      <c r="O34" s="682"/>
      <c r="P34" s="649"/>
      <c r="Q34" s="647"/>
      <c r="R34" s="645"/>
      <c r="S34" s="688"/>
      <c r="T34" s="645"/>
      <c r="U34" s="688"/>
      <c r="V34" s="645"/>
      <c r="W34" s="688"/>
      <c r="X34" s="690"/>
      <c r="Y34" s="688"/>
      <c r="Z34" s="688"/>
      <c r="AA34" s="631"/>
      <c r="AB34" s="255">
        <v>6</v>
      </c>
      <c r="AC34" s="234" t="s">
        <v>263</v>
      </c>
      <c r="AD34" s="234" t="s">
        <v>264</v>
      </c>
      <c r="AE34" s="234" t="s">
        <v>265</v>
      </c>
      <c r="AF34" s="223" t="str">
        <f t="shared" si="0"/>
        <v>Probabilidad</v>
      </c>
      <c r="AG34" s="229" t="s">
        <v>179</v>
      </c>
      <c r="AH34" s="257">
        <f t="shared" si="1"/>
        <v>0.25</v>
      </c>
      <c r="AI34" s="229" t="s">
        <v>180</v>
      </c>
      <c r="AJ34" s="257">
        <f t="shared" si="2"/>
        <v>0.15</v>
      </c>
      <c r="AK34" s="258">
        <f t="shared" si="3"/>
        <v>0.4</v>
      </c>
      <c r="AL34" s="259">
        <f>IFERROR(IF(AND(AF33="Probabilidad",AF34="Probabilidad"),(AL33-(+AL33*AK34)),IF(AND(AF33="Impacto",AF34="Probabilidad"),(AL32-(+AL32*AK34)),IF(AF34="Impacto",AL33,""))),"")</f>
        <v>2.7993599999999997E-2</v>
      </c>
      <c r="AM34" s="259">
        <f>IFERROR(IF(AND(AF33="Impacto",AF34="Impacto"),(AM33-(+AM33*AK34)),IF(AND(AF33="Probabilidad",AF34="Impacto"),(AM32-(+AM32*AK34)),IF(AF34="Probabilidad",AM33,""))),"")</f>
        <v>0.6</v>
      </c>
      <c r="AN34" s="260" t="s">
        <v>181</v>
      </c>
      <c r="AO34" s="260" t="s">
        <v>182</v>
      </c>
      <c r="AP34" s="260" t="s">
        <v>183</v>
      </c>
      <c r="AQ34" s="595"/>
      <c r="AR34" s="641"/>
      <c r="AS34" s="641"/>
      <c r="AT34" s="643"/>
      <c r="AU34" s="641"/>
      <c r="AV34" s="641"/>
      <c r="AW34" s="643"/>
      <c r="AX34" s="643"/>
      <c r="AY34" s="643"/>
      <c r="AZ34" s="645"/>
      <c r="BA34" s="372"/>
      <c r="BB34" s="372"/>
      <c r="BC34" s="411" t="str">
        <f t="shared" si="7"/>
        <v/>
      </c>
      <c r="BD34" s="470"/>
      <c r="BE34" s="470"/>
      <c r="BF34" s="470"/>
      <c r="BG34" s="470"/>
      <c r="BH34" s="373"/>
      <c r="BI34" s="373"/>
      <c r="BJ34" s="373"/>
      <c r="BK34" s="373"/>
      <c r="BL34" s="374"/>
      <c r="BM34" s="374"/>
      <c r="BN34" s="374"/>
      <c r="BO34" s="374"/>
      <c r="BP34" s="375" t="str">
        <f t="shared" si="8"/>
        <v/>
      </c>
      <c r="BQ34" s="334" t="str">
        <f t="shared" si="9"/>
        <v/>
      </c>
      <c r="BR34" s="649"/>
      <c r="BS34" s="787"/>
      <c r="BT34" s="787"/>
      <c r="BU34" s="790"/>
    </row>
    <row r="35" spans="1:73" ht="90">
      <c r="A35" s="654"/>
      <c r="B35" s="657"/>
      <c r="C35" s="749"/>
      <c r="D35" s="734" t="s">
        <v>167</v>
      </c>
      <c r="E35" s="663" t="s">
        <v>238</v>
      </c>
      <c r="F35" s="664">
        <v>2</v>
      </c>
      <c r="G35" s="668" t="s">
        <v>266</v>
      </c>
      <c r="H35" s="633"/>
      <c r="I35" s="636"/>
      <c r="J35" s="738" t="s">
        <v>267</v>
      </c>
      <c r="K35" s="667" t="s">
        <v>205</v>
      </c>
      <c r="L35" s="668" t="s">
        <v>268</v>
      </c>
      <c r="M35" s="669" t="s">
        <v>269</v>
      </c>
      <c r="N35" s="668"/>
      <c r="O35" s="668"/>
      <c r="P35" s="665" t="s">
        <v>270</v>
      </c>
      <c r="Q35" s="673">
        <v>1</v>
      </c>
      <c r="R35" s="636" t="s">
        <v>175</v>
      </c>
      <c r="S35" s="628">
        <f>IF(R35="Muy Alta",100%,IF(R35="Alta",80%,IF(R35="Media",60%,IF(R35="Baja",40%,IF(R35="Muy Baja",20%,"")))))</f>
        <v>0.6</v>
      </c>
      <c r="T35" s="636"/>
      <c r="U35" s="628" t="str">
        <f>IF(T35="Catastrófico",100%,IF(T35="Mayor",80%,IF(T35="Moderado",60%,IF(T35="Menor",40%,IF(T35="Leve",20%,"")))))</f>
        <v/>
      </c>
      <c r="V35" s="636" t="s">
        <v>271</v>
      </c>
      <c r="W35" s="628">
        <f>IF(V35="Catastrófico",100%,IF(V35="Mayor",80%,IF(V35="Moderado",60%,IF(V35="Menor",40%,IF(V35="Leve",20%,"")))))</f>
        <v>0.2</v>
      </c>
      <c r="X35" s="629" t="str">
        <f>IF(Y35=100%,"Catastrófico",IF(Y35=80%,"Mayor",IF(Y35=60%,"Moderado",IF(Y35=40%,"Menor",IF(Y35=20%,"Leve","")))))</f>
        <v>Leve</v>
      </c>
      <c r="Y35" s="628">
        <f>IF(AND(U35="",W35=""),"",MAX(U35,W35))</f>
        <v>0.2</v>
      </c>
      <c r="Z35" s="628" t="str">
        <f>CONCATENATE(R35,X35)</f>
        <v>MediaLeve</v>
      </c>
      <c r="AA35" s="635" t="str">
        <f>IF(Z35="Muy AltaLeve","Alto",IF(Z35="Muy AltaMenor","Alto",IF(Z35="Muy AltaModerado","Alto",IF(Z35="Muy AltaMayor","Alto",IF(Z35="Muy AltaCatastrófico","Extremo",IF(Z35="AltaLeve","Moderado",IF(Z35="AltaMenor","Moderado",IF(Z35="AltaModerado","Alto",IF(Z35="AltaMayor","Alto",IF(Z35="AltaCatastrófico","Extremo",IF(Z35="MediaLeve","Moderado",IF(Z35="MediaMenor","Moderado",IF(Z35="MediaModerado","Moderado",IF(Z35="MediaMayor","Alto",IF(Z35="MediaCatastrófico","Extremo",IF(Z35="BajaLeve","Bajo",IF(Z35="BajaMenor","Moderado",IF(Z35="BajaModerado","Moderado",IF(Z35="BajaMayor","Alto",IF(Z35="BajaCatastrófico","Extremo",IF(Z35="Muy BajaLeve","Bajo",IF(Z35="Muy BajaMenor","Bajo",IF(Z35="Muy BajaModerado","Moderado",IF(Z35="Muy BajaMayor","Alto",IF(Z35="Muy BajaCatastrófico","Extremo","")))))))))))))))))))))))))</f>
        <v>Moderado</v>
      </c>
      <c r="AB35" s="426">
        <v>1</v>
      </c>
      <c r="AC35" s="481" t="s">
        <v>272</v>
      </c>
      <c r="AD35" s="481" t="s">
        <v>273</v>
      </c>
      <c r="AE35" s="481" t="s">
        <v>274</v>
      </c>
      <c r="AF35" s="429" t="str">
        <f t="shared" si="0"/>
        <v>Probabilidad</v>
      </c>
      <c r="AG35" s="430" t="s">
        <v>179</v>
      </c>
      <c r="AH35" s="425">
        <f t="shared" si="1"/>
        <v>0.25</v>
      </c>
      <c r="AI35" s="430" t="s">
        <v>180</v>
      </c>
      <c r="AJ35" s="425">
        <f t="shared" si="2"/>
        <v>0.15</v>
      </c>
      <c r="AK35" s="431">
        <f t="shared" si="3"/>
        <v>0.4</v>
      </c>
      <c r="AL35" s="432">
        <f>IFERROR(IF(AF35="Probabilidad",(S35-(+S35*AK35)),IF(AF35="Impacto",S35,"")),"")</f>
        <v>0.36</v>
      </c>
      <c r="AM35" s="432">
        <f>IFERROR(IF(AF35="Impacto",(Y35-(+Y35*AK35)),IF(AF35="Probabilidad",Y35,"")),"")</f>
        <v>0.2</v>
      </c>
      <c r="AN35" s="433" t="s">
        <v>181</v>
      </c>
      <c r="AO35" s="433" t="s">
        <v>182</v>
      </c>
      <c r="AP35" s="433" t="s">
        <v>183</v>
      </c>
      <c r="AQ35" s="633" t="s">
        <v>275</v>
      </c>
      <c r="AR35" s="634">
        <f>S35</f>
        <v>0.6</v>
      </c>
      <c r="AS35" s="634">
        <f>IF(AL35="","",MIN(AL35:AL40))</f>
        <v>0.12959999999999999</v>
      </c>
      <c r="AT35" s="635" t="str">
        <f>IFERROR(IF(AS35="","",IF(AS35&lt;=0.2,"Muy Baja",IF(AS35&lt;=0.4,"Baja",IF(AS35&lt;=0.6,"Media",IF(AS35&lt;=0.8,"Alta","Muy Alta"))))),"")</f>
        <v>Muy Baja</v>
      </c>
      <c r="AU35" s="634">
        <f>Y35</f>
        <v>0.2</v>
      </c>
      <c r="AV35" s="634">
        <f>IF(AM35="","",MIN(AM35:AM40))</f>
        <v>0.2</v>
      </c>
      <c r="AW35" s="635" t="str">
        <f>IFERROR(IF(AV35="","",IF(AV35&lt;=0.2,"Leve",IF(AV35&lt;=0.4,"Menor",IF(AV35&lt;=0.6,"Moderado",IF(AV35&lt;=0.8,"Mayor","Catastrófico"))))),"")</f>
        <v>Leve</v>
      </c>
      <c r="AX35" s="635" t="str">
        <f>AA35</f>
        <v>Moderado</v>
      </c>
      <c r="AY35" s="635" t="str">
        <f>IFERROR(IF(OR(AND(AT35="Muy Baja",AW35="Leve"),AND(AT35="Muy Baja",AW35="Menor"),AND(AT35="Baja",AW35="Leve")),"Bajo",IF(OR(AND(AT35="Muy baja",AW35="Moderado"),AND(AT35="Baja",AW35="Menor"),AND(AT35="Baja",AW35="Moderado"),AND(AT35="Media",AW35="Leve"),AND(AT35="Media",AW35="Menor"),AND(AT35="Media",AW35="Moderado"),AND(AT35="Alta",AW35="Leve"),AND(AT35="Alta",AW35="Menor")),"Moderado",IF(OR(AND(AT35="Muy Baja",AW35="Mayor"),AND(AT35="Baja",AW35="Mayor"),AND(AT35="Media",AW35="Mayor"),AND(AT35="Alta",AW35="Moderado"),AND(AT35="Alta",AW35="Mayor"),AND(AT35="Muy Alta",AW35="Leve"),AND(AT35="Muy Alta",AW35="Menor"),AND(AT35="Muy Alta",AW35="Moderado"),AND(AT35="Muy Alta",AW35="Mayor")),"Alto",IF(OR(AND(AT35="Muy Baja",AW35="Catastrófico"),AND(AT35="Baja",AW35="Catastrófico"),AND(AT35="Media",AW35="Catastrófico"),AND(AT35="Alta",AW35="Catastrófico"),AND(AT35="Muy Alta",AW35="Catastrófico")),"Extremo","")))),"")</f>
        <v>Bajo</v>
      </c>
      <c r="AZ35" s="636" t="s">
        <v>231</v>
      </c>
      <c r="BA35" s="437"/>
      <c r="BB35" s="437"/>
      <c r="BC35" s="476" t="str">
        <f t="shared" si="7"/>
        <v/>
      </c>
      <c r="BD35" s="424"/>
      <c r="BE35" s="424"/>
      <c r="BF35" s="424"/>
      <c r="BG35" s="424"/>
      <c r="BH35" s="437"/>
      <c r="BI35" s="437"/>
      <c r="BJ35" s="437"/>
      <c r="BK35" s="437"/>
      <c r="BL35" s="438"/>
      <c r="BM35" s="438"/>
      <c r="BN35" s="438"/>
      <c r="BO35" s="438"/>
      <c r="BP35" s="439" t="str">
        <f t="shared" si="8"/>
        <v/>
      </c>
      <c r="BQ35" s="440" t="str">
        <f t="shared" si="9"/>
        <v/>
      </c>
      <c r="BR35" s="764"/>
      <c r="BS35" s="785"/>
      <c r="BT35" s="785"/>
      <c r="BU35" s="788"/>
    </row>
    <row r="36" spans="1:73" ht="70.5" customHeight="1">
      <c r="A36" s="654"/>
      <c r="B36" s="657"/>
      <c r="C36" s="749"/>
      <c r="D36" s="735"/>
      <c r="E36" s="587"/>
      <c r="F36" s="590"/>
      <c r="G36" s="593"/>
      <c r="H36" s="595"/>
      <c r="I36" s="598"/>
      <c r="J36" s="600"/>
      <c r="K36" s="602"/>
      <c r="L36" s="593"/>
      <c r="M36" s="604"/>
      <c r="N36" s="593"/>
      <c r="O36" s="593"/>
      <c r="P36" s="607"/>
      <c r="Q36" s="610"/>
      <c r="R36" s="598"/>
      <c r="S36" s="613"/>
      <c r="T36" s="598"/>
      <c r="U36" s="613"/>
      <c r="V36" s="598"/>
      <c r="W36" s="613"/>
      <c r="X36" s="616"/>
      <c r="Y36" s="613"/>
      <c r="Z36" s="613"/>
      <c r="AA36" s="619"/>
      <c r="AB36" s="216">
        <v>2</v>
      </c>
      <c r="AC36" s="218" t="s">
        <v>276</v>
      </c>
      <c r="AD36" s="218" t="s">
        <v>273</v>
      </c>
      <c r="AE36" s="218" t="s">
        <v>277</v>
      </c>
      <c r="AF36" s="225" t="str">
        <f>IF(OR(AG36="Preventivo",AG36="Detectivo"),"Probabilidad",IF(AG36="Correctivo","Impacto",""))</f>
        <v>Probabilidad</v>
      </c>
      <c r="AG36" s="221" t="s">
        <v>179</v>
      </c>
      <c r="AH36" s="214">
        <f t="shared" si="1"/>
        <v>0.25</v>
      </c>
      <c r="AI36" s="221" t="s">
        <v>180</v>
      </c>
      <c r="AJ36" s="214">
        <f t="shared" si="2"/>
        <v>0.15</v>
      </c>
      <c r="AK36" s="215">
        <f t="shared" si="3"/>
        <v>0.4</v>
      </c>
      <c r="AL36" s="226">
        <f>IFERROR(IF(AND(AF35="Probabilidad",AF36="Probabilidad"),(AL35-(+AL35*AK36)),IF(AF36="Probabilidad",(S35-(+S35*AK36)),IF(AF36="Impacto",AL35,""))),"")</f>
        <v>0.216</v>
      </c>
      <c r="AM36" s="226">
        <f>IFERROR(IF(AND(AF35="Impacto",AF36="Impacto"),(AM35-(+AM35*AK36)),IF(AF36="Impacto",(Y35-(+Y35*AK36)),IF(AF36="Probabilidad",AM35,""))),"")</f>
        <v>0.2</v>
      </c>
      <c r="AN36" s="221" t="s">
        <v>181</v>
      </c>
      <c r="AO36" s="221" t="s">
        <v>182</v>
      </c>
      <c r="AP36" s="221" t="s">
        <v>183</v>
      </c>
      <c r="AQ36" s="595"/>
      <c r="AR36" s="626"/>
      <c r="AS36" s="626"/>
      <c r="AT36" s="619"/>
      <c r="AU36" s="626"/>
      <c r="AV36" s="626"/>
      <c r="AW36" s="619"/>
      <c r="AX36" s="619"/>
      <c r="AY36" s="619"/>
      <c r="AZ36" s="598"/>
      <c r="BA36" s="157"/>
      <c r="BB36" s="157"/>
      <c r="BC36" s="160" t="str">
        <f t="shared" si="7"/>
        <v/>
      </c>
      <c r="BD36" s="218"/>
      <c r="BE36" s="218"/>
      <c r="BF36" s="218"/>
      <c r="BG36" s="218"/>
      <c r="BH36" s="157"/>
      <c r="BI36" s="157"/>
      <c r="BJ36" s="157"/>
      <c r="BK36" s="157"/>
      <c r="BL36" s="185"/>
      <c r="BM36" s="185"/>
      <c r="BN36" s="185"/>
      <c r="BO36" s="185"/>
      <c r="BP36" s="186" t="str">
        <f t="shared" si="8"/>
        <v/>
      </c>
      <c r="BQ36" s="359" t="str">
        <f t="shared" si="9"/>
        <v/>
      </c>
      <c r="BR36" s="765"/>
      <c r="BS36" s="786"/>
      <c r="BT36" s="786"/>
      <c r="BU36" s="789"/>
    </row>
    <row r="37" spans="1:73" ht="75" customHeight="1">
      <c r="A37" s="654"/>
      <c r="B37" s="657"/>
      <c r="C37" s="749"/>
      <c r="D37" s="735"/>
      <c r="E37" s="587"/>
      <c r="F37" s="590"/>
      <c r="G37" s="593"/>
      <c r="H37" s="595"/>
      <c r="I37" s="598"/>
      <c r="J37" s="600"/>
      <c r="K37" s="602"/>
      <c r="L37" s="593"/>
      <c r="M37" s="604"/>
      <c r="N37" s="593"/>
      <c r="O37" s="593"/>
      <c r="P37" s="607"/>
      <c r="Q37" s="610"/>
      <c r="R37" s="598"/>
      <c r="S37" s="613"/>
      <c r="T37" s="598"/>
      <c r="U37" s="613"/>
      <c r="V37" s="598"/>
      <c r="W37" s="613"/>
      <c r="X37" s="616"/>
      <c r="Y37" s="613"/>
      <c r="Z37" s="613"/>
      <c r="AA37" s="619"/>
      <c r="AB37" s="216">
        <v>3</v>
      </c>
      <c r="AC37" s="217" t="s">
        <v>278</v>
      </c>
      <c r="AD37" s="217" t="s">
        <v>279</v>
      </c>
      <c r="AE37" s="218" t="s">
        <v>280</v>
      </c>
      <c r="AF37" s="213" t="str">
        <f>IF(OR(AG37="Preventivo",AG37="Detectivo"),"Probabilidad",IF(AG37="Correctivo","Impacto",""))</f>
        <v>Probabilidad</v>
      </c>
      <c r="AG37" s="219" t="s">
        <v>179</v>
      </c>
      <c r="AH37" s="214">
        <f t="shared" si="1"/>
        <v>0.25</v>
      </c>
      <c r="AI37" s="219" t="s">
        <v>180</v>
      </c>
      <c r="AJ37" s="214">
        <f t="shared" si="2"/>
        <v>0.15</v>
      </c>
      <c r="AK37" s="215">
        <f t="shared" si="3"/>
        <v>0.4</v>
      </c>
      <c r="AL37" s="220">
        <f>IFERROR(IF(AND(AF36="Probabilidad",AF37="Probabilidad"),(AL36-(+AL36*AK37)),IF(AND(AF36="Impacto",AF37="Probabilidad"),(AL35-(+AL35*AK37)),IF(AF37="Impacto",AL36,""))),"")</f>
        <v>0.12959999999999999</v>
      </c>
      <c r="AM37" s="220">
        <f>IFERROR(IF(AND(AF36="Impacto",AF37="Impacto"),(AM36-(+AM36*AK37)),IF(AND(AF36="Probabilidad",AF37="Impacto"),(AM35-(+AM35*AK37)),IF(AF37="Probabilidad",AM36,""))),"")</f>
        <v>0.2</v>
      </c>
      <c r="AN37" s="221" t="s">
        <v>181</v>
      </c>
      <c r="AO37" s="221" t="s">
        <v>182</v>
      </c>
      <c r="AP37" s="221" t="s">
        <v>183</v>
      </c>
      <c r="AQ37" s="595"/>
      <c r="AR37" s="626"/>
      <c r="AS37" s="626"/>
      <c r="AT37" s="619"/>
      <c r="AU37" s="626"/>
      <c r="AV37" s="626"/>
      <c r="AW37" s="619"/>
      <c r="AX37" s="619"/>
      <c r="AY37" s="619"/>
      <c r="AZ37" s="598"/>
      <c r="BA37" s="157"/>
      <c r="BB37" s="157"/>
      <c r="BC37" s="160" t="str">
        <f t="shared" si="7"/>
        <v/>
      </c>
      <c r="BD37" s="218"/>
      <c r="BE37" s="218"/>
      <c r="BF37" s="218"/>
      <c r="BG37" s="218"/>
      <c r="BH37" s="157"/>
      <c r="BI37" s="157"/>
      <c r="BJ37" s="157"/>
      <c r="BK37" s="157"/>
      <c r="BL37" s="328"/>
      <c r="BM37" s="328"/>
      <c r="BN37" s="185"/>
      <c r="BO37" s="185"/>
      <c r="BP37" s="186" t="str">
        <f t="shared" si="8"/>
        <v/>
      </c>
      <c r="BQ37" s="359" t="str">
        <f t="shared" si="9"/>
        <v/>
      </c>
      <c r="BR37" s="765"/>
      <c r="BS37" s="786"/>
      <c r="BT37" s="786"/>
      <c r="BU37" s="789"/>
    </row>
    <row r="38" spans="1:73">
      <c r="A38" s="654"/>
      <c r="B38" s="657"/>
      <c r="C38" s="749"/>
      <c r="D38" s="735"/>
      <c r="E38" s="587"/>
      <c r="F38" s="590"/>
      <c r="G38" s="593"/>
      <c r="H38" s="595"/>
      <c r="I38" s="598"/>
      <c r="J38" s="600"/>
      <c r="K38" s="602"/>
      <c r="L38" s="593"/>
      <c r="M38" s="604"/>
      <c r="N38" s="593"/>
      <c r="O38" s="593"/>
      <c r="P38" s="607"/>
      <c r="Q38" s="610"/>
      <c r="R38" s="598"/>
      <c r="S38" s="613"/>
      <c r="T38" s="598"/>
      <c r="U38" s="613"/>
      <c r="V38" s="598"/>
      <c r="W38" s="613"/>
      <c r="X38" s="616"/>
      <c r="Y38" s="613"/>
      <c r="Z38" s="613"/>
      <c r="AA38" s="619"/>
      <c r="AB38" s="216">
        <v>4</v>
      </c>
      <c r="AC38" s="218"/>
      <c r="AD38" s="218"/>
      <c r="AE38" s="218"/>
      <c r="AF38" s="213" t="str">
        <f t="shared" si="0"/>
        <v/>
      </c>
      <c r="AG38" s="219"/>
      <c r="AH38" s="214" t="str">
        <f t="shared" si="1"/>
        <v/>
      </c>
      <c r="AI38" s="219"/>
      <c r="AJ38" s="214" t="str">
        <f t="shared" si="2"/>
        <v/>
      </c>
      <c r="AK38" s="215" t="str">
        <f t="shared" si="3"/>
        <v/>
      </c>
      <c r="AL38" s="220" t="str">
        <f>IFERROR(IF(AND(AF37="Probabilidad",AF38="Probabilidad"),(AL37-(+AL37*AK38)),IF(AND(AF37="Impacto",AF38="Probabilidad"),(AL36-(+AL36*AK38)),IF(AF38="Impacto",AL37,""))),"")</f>
        <v/>
      </c>
      <c r="AM38" s="220" t="str">
        <f>IFERROR(IF(AND(AF37="Impacto",AF38="Impacto"),(AM37-(+AM37*AK38)),IF(AND(AF37="Probabilidad",AF38="Impacto"),(AM36-(+AM36*AK38)),IF(AF38="Probabilidad",AM37,""))),"")</f>
        <v/>
      </c>
      <c r="AN38" s="221"/>
      <c r="AO38" s="221"/>
      <c r="AP38" s="221"/>
      <c r="AQ38" s="595"/>
      <c r="AR38" s="626"/>
      <c r="AS38" s="626"/>
      <c r="AT38" s="619"/>
      <c r="AU38" s="626"/>
      <c r="AV38" s="626"/>
      <c r="AW38" s="619"/>
      <c r="AX38" s="619"/>
      <c r="AY38" s="619"/>
      <c r="AZ38" s="598"/>
      <c r="BA38" s="157"/>
      <c r="BB38" s="157"/>
      <c r="BC38" s="160" t="str">
        <f t="shared" si="7"/>
        <v/>
      </c>
      <c r="BD38" s="218"/>
      <c r="BE38" s="218"/>
      <c r="BF38" s="218"/>
      <c r="BG38" s="218"/>
      <c r="BH38" s="157"/>
      <c r="BI38" s="157"/>
      <c r="BJ38" s="157"/>
      <c r="BK38" s="157"/>
      <c r="BL38" s="185"/>
      <c r="BM38" s="185"/>
      <c r="BN38" s="185"/>
      <c r="BO38" s="185"/>
      <c r="BP38" s="186" t="str">
        <f t="shared" si="8"/>
        <v/>
      </c>
      <c r="BQ38" s="359" t="str">
        <f t="shared" si="9"/>
        <v/>
      </c>
      <c r="BR38" s="765"/>
      <c r="BS38" s="786"/>
      <c r="BT38" s="786"/>
      <c r="BU38" s="789"/>
    </row>
    <row r="39" spans="1:73">
      <c r="A39" s="654"/>
      <c r="B39" s="657"/>
      <c r="C39" s="749"/>
      <c r="D39" s="735"/>
      <c r="E39" s="587"/>
      <c r="F39" s="590"/>
      <c r="G39" s="593"/>
      <c r="H39" s="595"/>
      <c r="I39" s="598"/>
      <c r="J39" s="600"/>
      <c r="K39" s="602"/>
      <c r="L39" s="593"/>
      <c r="M39" s="604"/>
      <c r="N39" s="593"/>
      <c r="O39" s="593"/>
      <c r="P39" s="607"/>
      <c r="Q39" s="610"/>
      <c r="R39" s="598"/>
      <c r="S39" s="613"/>
      <c r="T39" s="598"/>
      <c r="U39" s="613"/>
      <c r="V39" s="598"/>
      <c r="W39" s="613"/>
      <c r="X39" s="616"/>
      <c r="Y39" s="613"/>
      <c r="Z39" s="613"/>
      <c r="AA39" s="619"/>
      <c r="AB39" s="216">
        <v>5</v>
      </c>
      <c r="AC39" s="361"/>
      <c r="AD39" s="361"/>
      <c r="AE39" s="218"/>
      <c r="AF39" s="213" t="str">
        <f t="shared" si="0"/>
        <v/>
      </c>
      <c r="AG39" s="219"/>
      <c r="AH39" s="214" t="str">
        <f t="shared" si="1"/>
        <v/>
      </c>
      <c r="AI39" s="219"/>
      <c r="AJ39" s="214" t="str">
        <f t="shared" si="2"/>
        <v/>
      </c>
      <c r="AK39" s="215" t="str">
        <f t="shared" si="3"/>
        <v/>
      </c>
      <c r="AL39" s="220" t="str">
        <f>IFERROR(IF(AND(AF38="Probabilidad",AF39="Probabilidad"),(AL38-(+AL38*AK39)),IF(AND(AF38="Impacto",AF39="Probabilidad"),(AL37-(+AL37*AK39)),IF(AF39="Impacto",AL38,""))),"")</f>
        <v/>
      </c>
      <c r="AM39" s="220" t="str">
        <f>IFERROR(IF(AND(AF38="Impacto",AF39="Impacto"),(AM38-(+AM38*AK39)),IF(AND(AF38="Probabilidad",AF39="Impacto"),(AM37-(+AM37*AK39)),IF(AF39="Probabilidad",AM38,""))),"")</f>
        <v/>
      </c>
      <c r="AN39" s="221"/>
      <c r="AO39" s="221"/>
      <c r="AP39" s="221"/>
      <c r="AQ39" s="595"/>
      <c r="AR39" s="626"/>
      <c r="AS39" s="626"/>
      <c r="AT39" s="619"/>
      <c r="AU39" s="626"/>
      <c r="AV39" s="626"/>
      <c r="AW39" s="619"/>
      <c r="AX39" s="619"/>
      <c r="AY39" s="619"/>
      <c r="AZ39" s="598"/>
      <c r="BA39" s="157"/>
      <c r="BB39" s="157"/>
      <c r="BC39" s="160" t="str">
        <f t="shared" si="7"/>
        <v/>
      </c>
      <c r="BD39" s="218"/>
      <c r="BE39" s="218"/>
      <c r="BF39" s="218"/>
      <c r="BG39" s="218"/>
      <c r="BH39" s="157"/>
      <c r="BI39" s="157"/>
      <c r="BJ39" s="157"/>
      <c r="BK39" s="157"/>
      <c r="BL39" s="185"/>
      <c r="BM39" s="185"/>
      <c r="BN39" s="185"/>
      <c r="BO39" s="185"/>
      <c r="BP39" s="186" t="str">
        <f t="shared" si="8"/>
        <v/>
      </c>
      <c r="BQ39" s="359" t="str">
        <f t="shared" si="9"/>
        <v/>
      </c>
      <c r="BR39" s="765"/>
      <c r="BS39" s="786"/>
      <c r="BT39" s="786"/>
      <c r="BU39" s="789"/>
    </row>
    <row r="40" spans="1:73" ht="15.75" customHeight="1">
      <c r="A40" s="654"/>
      <c r="B40" s="657"/>
      <c r="C40" s="749"/>
      <c r="D40" s="736"/>
      <c r="E40" s="587"/>
      <c r="F40" s="680"/>
      <c r="G40" s="682"/>
      <c r="H40" s="595"/>
      <c r="I40" s="645"/>
      <c r="J40" s="600"/>
      <c r="K40" s="602"/>
      <c r="L40" s="682"/>
      <c r="M40" s="604"/>
      <c r="N40" s="682"/>
      <c r="O40" s="682"/>
      <c r="P40" s="649"/>
      <c r="Q40" s="647"/>
      <c r="R40" s="645"/>
      <c r="S40" s="688"/>
      <c r="T40" s="645"/>
      <c r="U40" s="688"/>
      <c r="V40" s="645"/>
      <c r="W40" s="688"/>
      <c r="X40" s="690"/>
      <c r="Y40" s="688"/>
      <c r="Z40" s="688"/>
      <c r="AA40" s="643"/>
      <c r="AB40" s="255">
        <v>6</v>
      </c>
      <c r="AC40" s="234"/>
      <c r="AD40" s="234"/>
      <c r="AE40" s="234"/>
      <c r="AF40" s="223" t="str">
        <f t="shared" si="0"/>
        <v/>
      </c>
      <c r="AG40" s="229"/>
      <c r="AH40" s="257" t="str">
        <f t="shared" si="1"/>
        <v/>
      </c>
      <c r="AI40" s="229"/>
      <c r="AJ40" s="257" t="str">
        <f t="shared" si="2"/>
        <v/>
      </c>
      <c r="AK40" s="258" t="str">
        <f t="shared" si="3"/>
        <v/>
      </c>
      <c r="AL40" s="259" t="str">
        <f>IFERROR(IF(AND(AF39="Probabilidad",AF40="Probabilidad"),(AL39-(+AL39*AK40)),IF(AND(AF39="Impacto",AF40="Probabilidad"),(AL38-(+AL38*AK40)),IF(AF40="Impacto",AL39,""))),"")</f>
        <v/>
      </c>
      <c r="AM40" s="259" t="str">
        <f>IFERROR(IF(AND(AF39="Impacto",AF40="Impacto"),(AM39-(+AM39*AK40)),IF(AND(AF39="Probabilidad",AF40="Impacto"),(AM38-(+AM38*AK40)),IF(AF40="Probabilidad",AM39,""))),"")</f>
        <v/>
      </c>
      <c r="AN40" s="260"/>
      <c r="AO40" s="260"/>
      <c r="AP40" s="260"/>
      <c r="AQ40" s="595"/>
      <c r="AR40" s="641"/>
      <c r="AS40" s="641"/>
      <c r="AT40" s="643"/>
      <c r="AU40" s="641"/>
      <c r="AV40" s="641"/>
      <c r="AW40" s="643"/>
      <c r="AX40" s="643"/>
      <c r="AY40" s="643"/>
      <c r="AZ40" s="645"/>
      <c r="BA40" s="373"/>
      <c r="BB40" s="373"/>
      <c r="BC40" s="334" t="str">
        <f t="shared" si="7"/>
        <v/>
      </c>
      <c r="BD40" s="234"/>
      <c r="BE40" s="234"/>
      <c r="BF40" s="234"/>
      <c r="BG40" s="234"/>
      <c r="BH40" s="373"/>
      <c r="BI40" s="373"/>
      <c r="BJ40" s="373"/>
      <c r="BK40" s="373"/>
      <c r="BL40" s="374"/>
      <c r="BM40" s="374"/>
      <c r="BN40" s="374"/>
      <c r="BO40" s="374"/>
      <c r="BP40" s="375" t="str">
        <f t="shared" si="8"/>
        <v/>
      </c>
      <c r="BQ40" s="376" t="str">
        <f t="shared" si="9"/>
        <v/>
      </c>
      <c r="BR40" s="766"/>
      <c r="BS40" s="787"/>
      <c r="BT40" s="787"/>
      <c r="BU40" s="790"/>
    </row>
    <row r="41" spans="1:73" ht="69" customHeight="1">
      <c r="A41" s="654"/>
      <c r="B41" s="657"/>
      <c r="C41" s="749"/>
      <c r="D41" s="734" t="s">
        <v>167</v>
      </c>
      <c r="E41" s="663" t="s">
        <v>238</v>
      </c>
      <c r="F41" s="664">
        <v>3</v>
      </c>
      <c r="G41" s="668" t="s">
        <v>266</v>
      </c>
      <c r="H41" s="633"/>
      <c r="I41" s="636"/>
      <c r="J41" s="738" t="s">
        <v>281</v>
      </c>
      <c r="K41" s="667" t="s">
        <v>171</v>
      </c>
      <c r="L41" s="668" t="s">
        <v>268</v>
      </c>
      <c r="M41" s="669" t="s">
        <v>282</v>
      </c>
      <c r="N41" s="668"/>
      <c r="O41" s="668"/>
      <c r="P41" s="665" t="s">
        <v>283</v>
      </c>
      <c r="Q41" s="673">
        <v>1</v>
      </c>
      <c r="R41" s="636" t="s">
        <v>175</v>
      </c>
      <c r="S41" s="628">
        <f>IF(R41="Muy Alta",100%,IF(R41="Alta",80%,IF(R41="Media",60%,IF(R41="Baja",40%,IF(R41="Muy Baja",20%,"")))))</f>
        <v>0.6</v>
      </c>
      <c r="T41" s="636"/>
      <c r="U41" s="628" t="str">
        <f>IF(T41="Catastrófico",100%,IF(T41="Mayor",80%,IF(T41="Moderado",60%,IF(T41="Menor",40%,IF(T41="Leve",20%,"")))))</f>
        <v/>
      </c>
      <c r="V41" s="636" t="s">
        <v>271</v>
      </c>
      <c r="W41" s="628">
        <f>IF(V41="Catastrófico",100%,IF(V41="Mayor",80%,IF(V41="Moderado",60%,IF(V41="Menor",40%,IF(V41="Leve",20%,"")))))</f>
        <v>0.2</v>
      </c>
      <c r="X41" s="629" t="str">
        <f>IF(Y41=100%,"Catastrófico",IF(Y41=80%,"Mayor",IF(Y41=60%,"Moderado",IF(Y41=40%,"Menor",IF(Y41=20%,"Leve","")))))</f>
        <v>Leve</v>
      </c>
      <c r="Y41" s="628">
        <f>IF(AND(U41="",W41=""),"",MAX(U41,W41))</f>
        <v>0.2</v>
      </c>
      <c r="Z41" s="628" t="str">
        <f>CONCATENATE(R41,X41)</f>
        <v>MediaLeve</v>
      </c>
      <c r="AA41" s="635" t="str">
        <f>IF(Z41="Muy AltaLeve","Alto",IF(Z41="Muy AltaMenor","Alto",IF(Z41="Muy AltaModerado","Alto",IF(Z41="Muy AltaMayor","Alto",IF(Z41="Muy AltaCatastrófico","Extremo",IF(Z41="AltaLeve","Moderado",IF(Z41="AltaMenor","Moderado",IF(Z41="AltaModerado","Alto",IF(Z41="AltaMayor","Alto",IF(Z41="AltaCatastrófico","Extremo",IF(Z41="MediaLeve","Moderado",IF(Z41="MediaMenor","Moderado",IF(Z41="MediaModerado","Moderado",IF(Z41="MediaMayor","Alto",IF(Z41="MediaCatastrófico","Extremo",IF(Z41="BajaLeve","Bajo",IF(Z41="BajaMenor","Moderado",IF(Z41="BajaModerado","Moderado",IF(Z41="BajaMayor","Alto",IF(Z41="BajaCatastrófico","Extremo",IF(Z41="Muy BajaLeve","Bajo",IF(Z41="Muy BajaMenor","Bajo",IF(Z41="Muy BajaModerado","Moderado",IF(Z41="Muy BajaMayor","Alto",IF(Z41="Muy BajaCatastrófico","Extremo","")))))))))))))))))))))))))</f>
        <v>Moderado</v>
      </c>
      <c r="AB41" s="426">
        <v>1</v>
      </c>
      <c r="AC41" s="458" t="s">
        <v>276</v>
      </c>
      <c r="AD41" s="458" t="s">
        <v>244</v>
      </c>
      <c r="AE41" s="481" t="s">
        <v>277</v>
      </c>
      <c r="AF41" s="429" t="str">
        <f t="shared" si="0"/>
        <v>Probabilidad</v>
      </c>
      <c r="AG41" s="430" t="s">
        <v>179</v>
      </c>
      <c r="AH41" s="425">
        <f t="shared" si="1"/>
        <v>0.25</v>
      </c>
      <c r="AI41" s="430" t="s">
        <v>180</v>
      </c>
      <c r="AJ41" s="425">
        <f t="shared" si="2"/>
        <v>0.15</v>
      </c>
      <c r="AK41" s="431">
        <f t="shared" si="3"/>
        <v>0.4</v>
      </c>
      <c r="AL41" s="432">
        <f>IFERROR(IF(AF41="Probabilidad",(S41-(+S41*AK41)),IF(AF41="Impacto",S41,"")),"")</f>
        <v>0.36</v>
      </c>
      <c r="AM41" s="432">
        <f>IFERROR(IF(AF41="Impacto",(Y41-(+Y41*AK41)),IF(AF41="Probabilidad",Y41,"")),"")</f>
        <v>0.2</v>
      </c>
      <c r="AN41" s="433" t="s">
        <v>181</v>
      </c>
      <c r="AO41" s="433" t="s">
        <v>182</v>
      </c>
      <c r="AP41" s="433" t="s">
        <v>183</v>
      </c>
      <c r="AQ41" s="633" t="s">
        <v>284</v>
      </c>
      <c r="AR41" s="634">
        <f>S41</f>
        <v>0.6</v>
      </c>
      <c r="AS41" s="634">
        <f>IF(AL41="","",MIN(AL41:AL46))</f>
        <v>0.12959999999999999</v>
      </c>
      <c r="AT41" s="635" t="str">
        <f>IFERROR(IF(AS41="","",IF(AS41&lt;=0.2,"Muy Baja",IF(AS41&lt;=0.4,"Baja",IF(AS41&lt;=0.6,"Media",IF(AS41&lt;=0.8,"Alta","Muy Alta"))))),"")</f>
        <v>Muy Baja</v>
      </c>
      <c r="AU41" s="634">
        <f>Y41</f>
        <v>0.2</v>
      </c>
      <c r="AV41" s="634">
        <f>IF(AM41="","",MIN(AM41:AM46))</f>
        <v>0.11250000000000002</v>
      </c>
      <c r="AW41" s="635" t="str">
        <f>IFERROR(IF(AV41="","",IF(AV41&lt;=0.2,"Leve",IF(AV41&lt;=0.4,"Menor",IF(AV41&lt;=0.6,"Moderado",IF(AV41&lt;=0.8,"Mayor","Catastrófico"))))),"")</f>
        <v>Leve</v>
      </c>
      <c r="AX41" s="635" t="str">
        <f>AA41</f>
        <v>Moderado</v>
      </c>
      <c r="AY41" s="635" t="str">
        <f>IFERROR(IF(OR(AND(AT41="Muy Baja",AW41="Leve"),AND(AT41="Muy Baja",AW41="Menor"),AND(AT41="Baja",AW41="Leve")),"Bajo",IF(OR(AND(AT41="Muy baja",AW41="Moderado"),AND(AT41="Baja",AW41="Menor"),AND(AT41="Baja",AW41="Moderado"),AND(AT41="Media",AW41="Leve"),AND(AT41="Media",AW41="Menor"),AND(AT41="Media",AW41="Moderado"),AND(AT41="Alta",AW41="Leve"),AND(AT41="Alta",AW41="Menor")),"Moderado",IF(OR(AND(AT41="Muy Baja",AW41="Mayor"),AND(AT41="Baja",AW41="Mayor"),AND(AT41="Media",AW41="Mayor"),AND(AT41="Alta",AW41="Moderado"),AND(AT41="Alta",AW41="Mayor"),AND(AT41="Muy Alta",AW41="Leve"),AND(AT41="Muy Alta",AW41="Menor"),AND(AT41="Muy Alta",AW41="Moderado"),AND(AT41="Muy Alta",AW41="Mayor")),"Alto",IF(OR(AND(AT41="Muy Baja",AW41="Catastrófico"),AND(AT41="Baja",AW41="Catastrófico"),AND(AT41="Media",AW41="Catastrófico"),AND(AT41="Alta",AW41="Catastrófico"),AND(AT41="Muy Alta",AW41="Catastrófico")),"Extremo","")))),"")</f>
        <v>Bajo</v>
      </c>
      <c r="AZ41" s="636" t="s">
        <v>231</v>
      </c>
      <c r="BA41" s="499"/>
      <c r="BB41" s="437"/>
      <c r="BC41" s="476" t="str">
        <f t="shared" si="7"/>
        <v/>
      </c>
      <c r="BD41" s="424"/>
      <c r="BE41" s="424"/>
      <c r="BF41" s="424"/>
      <c r="BG41" s="424"/>
      <c r="BH41" s="437"/>
      <c r="BI41" s="437"/>
      <c r="BJ41" s="437"/>
      <c r="BK41" s="437"/>
      <c r="BL41" s="438"/>
      <c r="BM41" s="438"/>
      <c r="BN41" s="438"/>
      <c r="BO41" s="438"/>
      <c r="BP41" s="439" t="str">
        <f t="shared" si="8"/>
        <v/>
      </c>
      <c r="BQ41" s="440" t="str">
        <f t="shared" si="9"/>
        <v/>
      </c>
      <c r="BR41" s="764"/>
      <c r="BS41" s="785"/>
      <c r="BT41" s="785"/>
      <c r="BU41" s="788"/>
    </row>
    <row r="42" spans="1:73" ht="75" customHeight="1">
      <c r="A42" s="654"/>
      <c r="B42" s="657"/>
      <c r="C42" s="749"/>
      <c r="D42" s="735"/>
      <c r="E42" s="587"/>
      <c r="F42" s="590"/>
      <c r="G42" s="593"/>
      <c r="H42" s="595"/>
      <c r="I42" s="598"/>
      <c r="J42" s="600"/>
      <c r="K42" s="602"/>
      <c r="L42" s="593"/>
      <c r="M42" s="604"/>
      <c r="N42" s="593"/>
      <c r="O42" s="593"/>
      <c r="P42" s="607"/>
      <c r="Q42" s="610"/>
      <c r="R42" s="598"/>
      <c r="S42" s="613"/>
      <c r="T42" s="598"/>
      <c r="U42" s="613"/>
      <c r="V42" s="598"/>
      <c r="W42" s="613"/>
      <c r="X42" s="616"/>
      <c r="Y42" s="613"/>
      <c r="Z42" s="613"/>
      <c r="AA42" s="619"/>
      <c r="AB42" s="216">
        <v>2</v>
      </c>
      <c r="AC42" s="217" t="s">
        <v>285</v>
      </c>
      <c r="AD42" s="217" t="s">
        <v>244</v>
      </c>
      <c r="AE42" s="218" t="s">
        <v>280</v>
      </c>
      <c r="AF42" s="213" t="str">
        <f t="shared" si="0"/>
        <v>Probabilidad</v>
      </c>
      <c r="AG42" s="219" t="s">
        <v>179</v>
      </c>
      <c r="AH42" s="214">
        <f t="shared" si="1"/>
        <v>0.25</v>
      </c>
      <c r="AI42" s="219" t="s">
        <v>180</v>
      </c>
      <c r="AJ42" s="214">
        <f t="shared" si="2"/>
        <v>0.15</v>
      </c>
      <c r="AK42" s="215">
        <f t="shared" si="3"/>
        <v>0.4</v>
      </c>
      <c r="AL42" s="220">
        <f>IFERROR(IF(AND(AF41="Probabilidad",AF42="Probabilidad"),(AL41-(+AL41*AK42)),IF(AF42="Probabilidad",(S41-(+S41*AK42)),IF(AF42="Impacto",AL41,""))),"")</f>
        <v>0.216</v>
      </c>
      <c r="AM42" s="220">
        <f>IFERROR(IF(AND(AF41="Impacto",AF42="Impacto"),(AM41-(+AM41*AK42)),IF(AF42="Impacto",(Y41-(+Y41*AK42)),IF(AF42="Probabilidad",AM41,""))),"")</f>
        <v>0.2</v>
      </c>
      <c r="AN42" s="221" t="s">
        <v>181</v>
      </c>
      <c r="AO42" s="221" t="s">
        <v>182</v>
      </c>
      <c r="AP42" s="221" t="s">
        <v>183</v>
      </c>
      <c r="AQ42" s="595"/>
      <c r="AR42" s="626"/>
      <c r="AS42" s="626"/>
      <c r="AT42" s="619"/>
      <c r="AU42" s="626"/>
      <c r="AV42" s="626"/>
      <c r="AW42" s="619"/>
      <c r="AX42" s="619"/>
      <c r="AY42" s="619"/>
      <c r="AZ42" s="598"/>
      <c r="BA42" s="360"/>
      <c r="BB42" s="157"/>
      <c r="BC42" s="160" t="str">
        <f t="shared" si="7"/>
        <v/>
      </c>
      <c r="BD42" s="218"/>
      <c r="BE42" s="218"/>
      <c r="BF42" s="218"/>
      <c r="BG42" s="218"/>
      <c r="BH42" s="157"/>
      <c r="BI42" s="157"/>
      <c r="BJ42" s="157"/>
      <c r="BK42" s="157"/>
      <c r="BL42" s="328"/>
      <c r="BM42" s="328"/>
      <c r="BN42" s="185"/>
      <c r="BO42" s="185"/>
      <c r="BP42" s="186" t="str">
        <f t="shared" si="8"/>
        <v/>
      </c>
      <c r="BQ42" s="359" t="str">
        <f t="shared" si="9"/>
        <v/>
      </c>
      <c r="BR42" s="765"/>
      <c r="BS42" s="786"/>
      <c r="BT42" s="786"/>
      <c r="BU42" s="789"/>
    </row>
    <row r="43" spans="1:73" ht="75" customHeight="1">
      <c r="A43" s="654"/>
      <c r="B43" s="657"/>
      <c r="C43" s="749"/>
      <c r="D43" s="735"/>
      <c r="E43" s="587"/>
      <c r="F43" s="590"/>
      <c r="G43" s="593"/>
      <c r="H43" s="595"/>
      <c r="I43" s="598"/>
      <c r="J43" s="600"/>
      <c r="K43" s="602"/>
      <c r="L43" s="593"/>
      <c r="M43" s="604"/>
      <c r="N43" s="593"/>
      <c r="O43" s="593"/>
      <c r="P43" s="607"/>
      <c r="Q43" s="610"/>
      <c r="R43" s="598"/>
      <c r="S43" s="613"/>
      <c r="T43" s="598"/>
      <c r="U43" s="613"/>
      <c r="V43" s="598"/>
      <c r="W43" s="613"/>
      <c r="X43" s="616"/>
      <c r="Y43" s="613"/>
      <c r="Z43" s="613"/>
      <c r="AA43" s="619"/>
      <c r="AB43" s="216">
        <v>3</v>
      </c>
      <c r="AC43" s="217" t="s">
        <v>286</v>
      </c>
      <c r="AD43" s="217" t="s">
        <v>273</v>
      </c>
      <c r="AE43" s="218" t="s">
        <v>287</v>
      </c>
      <c r="AF43" s="213" t="str">
        <f t="shared" si="0"/>
        <v>Probabilidad</v>
      </c>
      <c r="AG43" s="219" t="s">
        <v>179</v>
      </c>
      <c r="AH43" s="214">
        <f t="shared" si="1"/>
        <v>0.25</v>
      </c>
      <c r="AI43" s="219" t="s">
        <v>180</v>
      </c>
      <c r="AJ43" s="214">
        <f t="shared" si="2"/>
        <v>0.15</v>
      </c>
      <c r="AK43" s="215">
        <f t="shared" si="3"/>
        <v>0.4</v>
      </c>
      <c r="AL43" s="220">
        <f>IFERROR(IF(AND(AF42="Probabilidad",AF43="Probabilidad"),(AL42-(+AL42*AK43)),IF(AND(AF42="Impacto",AF43="Probabilidad"),(AL41-(+AL41*AK43)),IF(AF43="Impacto",AL42,""))),"")</f>
        <v>0.12959999999999999</v>
      </c>
      <c r="AM43" s="220">
        <f>IFERROR(IF(AND(AF42="Impacto",AF43="Impacto"),(AM42-(+AM42*AK43)),IF(AND(AF42="Probabilidad",AF43="Impacto"),(AM41-(+AM41*AK43)),IF(AF43="Probabilidad",AM42,""))),"")</f>
        <v>0.2</v>
      </c>
      <c r="AN43" s="221" t="s">
        <v>181</v>
      </c>
      <c r="AO43" s="221" t="s">
        <v>182</v>
      </c>
      <c r="AP43" s="221" t="s">
        <v>183</v>
      </c>
      <c r="AQ43" s="595"/>
      <c r="AR43" s="626"/>
      <c r="AS43" s="626"/>
      <c r="AT43" s="619"/>
      <c r="AU43" s="626"/>
      <c r="AV43" s="626"/>
      <c r="AW43" s="619"/>
      <c r="AX43" s="619"/>
      <c r="AY43" s="619"/>
      <c r="AZ43" s="598"/>
      <c r="BA43" s="360"/>
      <c r="BB43" s="157"/>
      <c r="BC43" s="160" t="str">
        <f t="shared" si="7"/>
        <v/>
      </c>
      <c r="BD43" s="218"/>
      <c r="BE43" s="218"/>
      <c r="BF43" s="218"/>
      <c r="BG43" s="218"/>
      <c r="BH43" s="157"/>
      <c r="BI43" s="157"/>
      <c r="BJ43" s="157"/>
      <c r="BK43" s="157"/>
      <c r="BL43" s="185"/>
      <c r="BM43" s="185"/>
      <c r="BN43" s="185"/>
      <c r="BO43" s="185"/>
      <c r="BP43" s="186" t="str">
        <f t="shared" si="8"/>
        <v/>
      </c>
      <c r="BQ43" s="359" t="str">
        <f t="shared" si="9"/>
        <v/>
      </c>
      <c r="BR43" s="765"/>
      <c r="BS43" s="786"/>
      <c r="BT43" s="786"/>
      <c r="BU43" s="789"/>
    </row>
    <row r="44" spans="1:73" ht="70.5" customHeight="1">
      <c r="A44" s="654"/>
      <c r="B44" s="657"/>
      <c r="C44" s="749"/>
      <c r="D44" s="735"/>
      <c r="E44" s="587"/>
      <c r="F44" s="590"/>
      <c r="G44" s="593"/>
      <c r="H44" s="595"/>
      <c r="I44" s="598"/>
      <c r="J44" s="600"/>
      <c r="K44" s="602"/>
      <c r="L44" s="593"/>
      <c r="M44" s="604"/>
      <c r="N44" s="593"/>
      <c r="O44" s="593"/>
      <c r="P44" s="607"/>
      <c r="Q44" s="610"/>
      <c r="R44" s="598"/>
      <c r="S44" s="613"/>
      <c r="T44" s="598"/>
      <c r="U44" s="613"/>
      <c r="V44" s="598"/>
      <c r="W44" s="613"/>
      <c r="X44" s="616"/>
      <c r="Y44" s="613"/>
      <c r="Z44" s="613"/>
      <c r="AA44" s="619"/>
      <c r="AB44" s="216">
        <v>4</v>
      </c>
      <c r="AC44" s="217" t="s">
        <v>288</v>
      </c>
      <c r="AD44" s="217" t="s">
        <v>273</v>
      </c>
      <c r="AE44" s="218" t="s">
        <v>289</v>
      </c>
      <c r="AF44" s="213" t="str">
        <f t="shared" si="0"/>
        <v>Impacto</v>
      </c>
      <c r="AG44" s="219" t="s">
        <v>290</v>
      </c>
      <c r="AH44" s="214">
        <f t="shared" si="1"/>
        <v>0.1</v>
      </c>
      <c r="AI44" s="219" t="s">
        <v>180</v>
      </c>
      <c r="AJ44" s="214">
        <f t="shared" si="2"/>
        <v>0.15</v>
      </c>
      <c r="AK44" s="215">
        <f t="shared" si="3"/>
        <v>0.25</v>
      </c>
      <c r="AL44" s="220">
        <f>IFERROR(IF(AND(AF43="Probabilidad",AF44="Probabilidad"),(AL43-(+AL43*AK44)),IF(AND(AF43="Impacto",AF44="Probabilidad"),(AL42-(+AL42*AK44)),IF(AF44="Impacto",AL43,""))),"")</f>
        <v>0.12959999999999999</v>
      </c>
      <c r="AM44" s="220">
        <f>IFERROR(IF(AND(AF43="Impacto",AF44="Impacto"),(AM43-(+AM43*AK44)),IF(AND(AF43="Probabilidad",AF44="Impacto"),(AM42-(+AM42*AK44)),IF(AF44="Probabilidad",AM43,""))),"")</f>
        <v>0.15000000000000002</v>
      </c>
      <c r="AN44" s="221" t="s">
        <v>181</v>
      </c>
      <c r="AO44" s="221" t="s">
        <v>182</v>
      </c>
      <c r="AP44" s="221" t="s">
        <v>183</v>
      </c>
      <c r="AQ44" s="595"/>
      <c r="AR44" s="626"/>
      <c r="AS44" s="626"/>
      <c r="AT44" s="619"/>
      <c r="AU44" s="626"/>
      <c r="AV44" s="626"/>
      <c r="AW44" s="619"/>
      <c r="AX44" s="619"/>
      <c r="AY44" s="619"/>
      <c r="AZ44" s="598"/>
      <c r="BA44" s="360"/>
      <c r="BB44" s="157"/>
      <c r="BC44" s="160" t="str">
        <f t="shared" si="7"/>
        <v/>
      </c>
      <c r="BD44" s="218"/>
      <c r="BE44" s="218"/>
      <c r="BF44" s="218"/>
      <c r="BG44" s="218"/>
      <c r="BH44" s="157"/>
      <c r="BI44" s="157"/>
      <c r="BJ44" s="157"/>
      <c r="BK44" s="157"/>
      <c r="BL44" s="185"/>
      <c r="BM44" s="185"/>
      <c r="BN44" s="185"/>
      <c r="BO44" s="185"/>
      <c r="BP44" s="186" t="str">
        <f t="shared" si="8"/>
        <v/>
      </c>
      <c r="BQ44" s="359" t="str">
        <f t="shared" si="9"/>
        <v/>
      </c>
      <c r="BR44" s="765"/>
      <c r="BS44" s="786"/>
      <c r="BT44" s="786"/>
      <c r="BU44" s="789"/>
    </row>
    <row r="45" spans="1:73" ht="70.5" customHeight="1">
      <c r="A45" s="654"/>
      <c r="B45" s="657"/>
      <c r="C45" s="749"/>
      <c r="D45" s="735"/>
      <c r="E45" s="587"/>
      <c r="F45" s="590"/>
      <c r="G45" s="593"/>
      <c r="H45" s="595"/>
      <c r="I45" s="598"/>
      <c r="J45" s="600"/>
      <c r="K45" s="602"/>
      <c r="L45" s="593"/>
      <c r="M45" s="604"/>
      <c r="N45" s="593"/>
      <c r="O45" s="593"/>
      <c r="P45" s="607"/>
      <c r="Q45" s="610"/>
      <c r="R45" s="598"/>
      <c r="S45" s="613"/>
      <c r="T45" s="598"/>
      <c r="U45" s="613"/>
      <c r="V45" s="598"/>
      <c r="W45" s="613"/>
      <c r="X45" s="616"/>
      <c r="Y45" s="613"/>
      <c r="Z45" s="613"/>
      <c r="AA45" s="619"/>
      <c r="AB45" s="216">
        <v>5</v>
      </c>
      <c r="AC45" s="218" t="s">
        <v>291</v>
      </c>
      <c r="AD45" s="218" t="s">
        <v>273</v>
      </c>
      <c r="AE45" s="56" t="s">
        <v>292</v>
      </c>
      <c r="AF45" s="213" t="str">
        <f t="shared" si="0"/>
        <v>Impacto</v>
      </c>
      <c r="AG45" s="219" t="s">
        <v>290</v>
      </c>
      <c r="AH45" s="214">
        <f t="shared" si="1"/>
        <v>0.1</v>
      </c>
      <c r="AI45" s="219" t="s">
        <v>180</v>
      </c>
      <c r="AJ45" s="214">
        <f t="shared" si="2"/>
        <v>0.15</v>
      </c>
      <c r="AK45" s="215">
        <f t="shared" si="3"/>
        <v>0.25</v>
      </c>
      <c r="AL45" s="220">
        <f>IFERROR(IF(AND(AF44="Probabilidad",AF45="Probabilidad"),(AL44-(+AL44*AK45)),IF(AND(AF44="Impacto",AF45="Probabilidad"),(AL43-(+AL43*AK45)),IF(AF45="Impacto",AL44,""))),"")</f>
        <v>0.12959999999999999</v>
      </c>
      <c r="AM45" s="220">
        <f>IFERROR(IF(AND(AF44="Impacto",AF45="Impacto"),(AM44-(+AM44*AK45)),IF(AND(AF44="Probabilidad",AF45="Impacto"),(AM43-(+AM43*AK45)),IF(AF45="Probabilidad",AM44,""))),"")</f>
        <v>0.11250000000000002</v>
      </c>
      <c r="AN45" s="221" t="s">
        <v>181</v>
      </c>
      <c r="AO45" s="221" t="s">
        <v>182</v>
      </c>
      <c r="AP45" s="221" t="s">
        <v>183</v>
      </c>
      <c r="AQ45" s="595"/>
      <c r="AR45" s="626"/>
      <c r="AS45" s="626"/>
      <c r="AT45" s="619"/>
      <c r="AU45" s="626"/>
      <c r="AV45" s="626"/>
      <c r="AW45" s="619"/>
      <c r="AX45" s="619"/>
      <c r="AY45" s="619"/>
      <c r="AZ45" s="598"/>
      <c r="BA45" s="360"/>
      <c r="BB45" s="157"/>
      <c r="BC45" s="160" t="str">
        <f t="shared" si="7"/>
        <v/>
      </c>
      <c r="BD45" s="218"/>
      <c r="BE45" s="218"/>
      <c r="BF45" s="218"/>
      <c r="BG45" s="218"/>
      <c r="BH45" s="157"/>
      <c r="BI45" s="157"/>
      <c r="BJ45" s="157"/>
      <c r="BK45" s="157"/>
      <c r="BL45" s="185"/>
      <c r="BM45" s="185"/>
      <c r="BN45" s="185"/>
      <c r="BO45" s="185"/>
      <c r="BP45" s="186" t="str">
        <f t="shared" si="8"/>
        <v/>
      </c>
      <c r="BQ45" s="359" t="str">
        <f t="shared" si="9"/>
        <v/>
      </c>
      <c r="BR45" s="765"/>
      <c r="BS45" s="786"/>
      <c r="BT45" s="786"/>
      <c r="BU45" s="789"/>
    </row>
    <row r="46" spans="1:73" ht="15.75" customHeight="1">
      <c r="A46" s="654"/>
      <c r="B46" s="657"/>
      <c r="C46" s="749"/>
      <c r="D46" s="736"/>
      <c r="E46" s="587"/>
      <c r="F46" s="680"/>
      <c r="G46" s="682"/>
      <c r="H46" s="595"/>
      <c r="I46" s="645"/>
      <c r="J46" s="600"/>
      <c r="K46" s="602"/>
      <c r="L46" s="682"/>
      <c r="M46" s="604"/>
      <c r="N46" s="682"/>
      <c r="O46" s="682"/>
      <c r="P46" s="649"/>
      <c r="Q46" s="647"/>
      <c r="R46" s="645"/>
      <c r="S46" s="688"/>
      <c r="T46" s="645"/>
      <c r="U46" s="688"/>
      <c r="V46" s="645"/>
      <c r="W46" s="688"/>
      <c r="X46" s="690"/>
      <c r="Y46" s="688"/>
      <c r="Z46" s="688"/>
      <c r="AA46" s="643"/>
      <c r="AB46" s="255">
        <v>6</v>
      </c>
      <c r="AC46" s="234"/>
      <c r="AD46" s="234"/>
      <c r="AE46" s="234"/>
      <c r="AF46" s="223" t="str">
        <f t="shared" si="0"/>
        <v/>
      </c>
      <c r="AG46" s="229"/>
      <c r="AH46" s="257" t="str">
        <f t="shared" si="1"/>
        <v/>
      </c>
      <c r="AI46" s="229"/>
      <c r="AJ46" s="257" t="str">
        <f t="shared" si="2"/>
        <v/>
      </c>
      <c r="AK46" s="258" t="str">
        <f t="shared" si="3"/>
        <v/>
      </c>
      <c r="AL46" s="259" t="str">
        <f>IFERROR(IF(AND(AF45="Probabilidad",AF46="Probabilidad"),(AL45-(+AL45*AK46)),IF(AND(AF45="Impacto",AF46="Probabilidad"),(AL44-(+AL44*AK46)),IF(AF46="Impacto",AL45,""))),"")</f>
        <v/>
      </c>
      <c r="AM46" s="259" t="str">
        <f>IFERROR(IF(AND(AF45="Impacto",AF46="Impacto"),(AM45-(+AM45*AK46)),IF(AND(AF45="Probabilidad",AF46="Impacto"),(AM44-(+AM44*AK46)),IF(AF46="Probabilidad",AM45,""))),"")</f>
        <v/>
      </c>
      <c r="AN46" s="260"/>
      <c r="AO46" s="260"/>
      <c r="AP46" s="260"/>
      <c r="AQ46" s="595"/>
      <c r="AR46" s="641"/>
      <c r="AS46" s="641"/>
      <c r="AT46" s="643"/>
      <c r="AU46" s="641"/>
      <c r="AV46" s="641"/>
      <c r="AW46" s="643"/>
      <c r="AX46" s="643"/>
      <c r="AY46" s="643"/>
      <c r="AZ46" s="645"/>
      <c r="BA46" s="460"/>
      <c r="BB46" s="373"/>
      <c r="BC46" s="334" t="str">
        <f t="shared" si="7"/>
        <v/>
      </c>
      <c r="BD46" s="234"/>
      <c r="BE46" s="234"/>
      <c r="BF46" s="234"/>
      <c r="BG46" s="234"/>
      <c r="BH46" s="373"/>
      <c r="BI46" s="373"/>
      <c r="BJ46" s="373"/>
      <c r="BK46" s="373"/>
      <c r="BL46" s="374"/>
      <c r="BM46" s="374"/>
      <c r="BN46" s="374"/>
      <c r="BO46" s="374"/>
      <c r="BP46" s="375" t="str">
        <f t="shared" si="8"/>
        <v/>
      </c>
      <c r="BQ46" s="376" t="str">
        <f t="shared" si="9"/>
        <v/>
      </c>
      <c r="BR46" s="766"/>
      <c r="BS46" s="787"/>
      <c r="BT46" s="787"/>
      <c r="BU46" s="790"/>
    </row>
    <row r="47" spans="1:73" ht="72">
      <c r="A47" s="654"/>
      <c r="B47" s="657"/>
      <c r="C47" s="749"/>
      <c r="D47" s="734" t="s">
        <v>167</v>
      </c>
      <c r="E47" s="663" t="s">
        <v>238</v>
      </c>
      <c r="F47" s="664">
        <v>4</v>
      </c>
      <c r="G47" s="668" t="s">
        <v>293</v>
      </c>
      <c r="H47" s="633"/>
      <c r="I47" s="636"/>
      <c r="J47" s="738" t="s">
        <v>294</v>
      </c>
      <c r="K47" s="667" t="s">
        <v>171</v>
      </c>
      <c r="L47" s="668" t="s">
        <v>268</v>
      </c>
      <c r="M47" s="669" t="s">
        <v>295</v>
      </c>
      <c r="N47" s="668"/>
      <c r="O47" s="668"/>
      <c r="P47" s="665" t="s">
        <v>296</v>
      </c>
      <c r="Q47" s="753">
        <v>1</v>
      </c>
      <c r="R47" s="636" t="s">
        <v>297</v>
      </c>
      <c r="S47" s="628">
        <f>IF(R47="Muy Alta",100%,IF(R47="Alta",80%,IF(R47="Media",60%,IF(R47="Baja",40%,IF(R47="Muy Baja",20%,"")))))</f>
        <v>0.8</v>
      </c>
      <c r="T47" s="636"/>
      <c r="U47" s="628" t="str">
        <f>IF(T47="Catastrófico",100%,IF(T47="Mayor",80%,IF(T47="Moderado",60%,IF(T47="Menor",40%,IF(T47="Leve",20%,"")))))</f>
        <v/>
      </c>
      <c r="V47" s="636" t="s">
        <v>271</v>
      </c>
      <c r="W47" s="628">
        <f>IF(V47="Catastrófico",100%,IF(V47="Mayor",80%,IF(V47="Moderado",60%,IF(V47="Menor",40%,IF(V47="Leve",20%,"")))))</f>
        <v>0.2</v>
      </c>
      <c r="X47" s="629" t="str">
        <f>IF(Y47=100%,"Catastrófico",IF(Y47=80%,"Mayor",IF(Y47=60%,"Moderado",IF(Y47=40%,"Menor",IF(Y47=20%,"Leve","")))))</f>
        <v>Leve</v>
      </c>
      <c r="Y47" s="628">
        <f>IF(AND(U47="",W47=""),"",MAX(U47,W47))</f>
        <v>0.2</v>
      </c>
      <c r="Z47" s="628" t="str">
        <f>CONCATENATE(R47,X47)</f>
        <v>AltaLeve</v>
      </c>
      <c r="AA47" s="635" t="str">
        <f>IF(Z47="Muy AltaLeve","Alto",IF(Z47="Muy AltaMenor","Alto",IF(Z47="Muy AltaModerado","Alto",IF(Z47="Muy AltaMayor","Alto",IF(Z47="Muy AltaCatastrófico","Extremo",IF(Z47="AltaLeve","Moderado",IF(Z47="AltaMenor","Moderado",IF(Z47="AltaModerado","Alto",IF(Z47="AltaMayor","Alto",IF(Z47="AltaCatastrófico","Extremo",IF(Z47="MediaLeve","Moderado",IF(Z47="MediaMenor","Moderado",IF(Z47="MediaModerado","Moderado",IF(Z47="MediaMayor","Alto",IF(Z47="MediaCatastrófico","Extremo",IF(Z47="BajaLeve","Bajo",IF(Z47="BajaMenor","Moderado",IF(Z47="BajaModerado","Moderado",IF(Z47="BajaMayor","Alto",IF(Z47="BajaCatastrófico","Extremo",IF(Z47="Muy BajaLeve","Bajo",IF(Z47="Muy BajaMenor","Bajo",IF(Z47="Muy BajaModerado","Moderado",IF(Z47="Muy BajaMayor","Alto",IF(Z47="Muy BajaCatastrófico","Extremo","")))))))))))))))))))))))))</f>
        <v>Moderado</v>
      </c>
      <c r="AB47" s="426">
        <v>1</v>
      </c>
      <c r="AC47" s="424" t="s">
        <v>298</v>
      </c>
      <c r="AD47" s="424" t="s">
        <v>244</v>
      </c>
      <c r="AE47" s="424" t="s">
        <v>299</v>
      </c>
      <c r="AF47" s="429" t="str">
        <f t="shared" si="0"/>
        <v>Impacto</v>
      </c>
      <c r="AG47" s="430" t="s">
        <v>290</v>
      </c>
      <c r="AH47" s="425">
        <f t="shared" si="1"/>
        <v>0.1</v>
      </c>
      <c r="AI47" s="430" t="s">
        <v>180</v>
      </c>
      <c r="AJ47" s="425">
        <f t="shared" si="2"/>
        <v>0.15</v>
      </c>
      <c r="AK47" s="431">
        <f t="shared" si="3"/>
        <v>0.25</v>
      </c>
      <c r="AL47" s="432">
        <f>IFERROR(IF(AF47="Probabilidad",(S47-(+S47*AK47)),IF(AF47="Impacto",S47,"")),"")</f>
        <v>0.8</v>
      </c>
      <c r="AM47" s="432">
        <f>IFERROR(IF(AF47="Impacto",(Y47-(+Y47*AK47)),IF(AF47="Probabilidad",Y47,"")),"")</f>
        <v>0.15000000000000002</v>
      </c>
      <c r="AN47" s="433" t="s">
        <v>181</v>
      </c>
      <c r="AO47" s="433" t="s">
        <v>182</v>
      </c>
      <c r="AP47" s="433" t="s">
        <v>183</v>
      </c>
      <c r="AQ47" s="633" t="s">
        <v>300</v>
      </c>
      <c r="AR47" s="634">
        <f>S47</f>
        <v>0.8</v>
      </c>
      <c r="AS47" s="634">
        <f>IF(AL47="","",MIN(AL47:AL52))</f>
        <v>0.28799999999999998</v>
      </c>
      <c r="AT47" s="635" t="str">
        <f>IFERROR(IF(AS47="","",IF(AS47&lt;=0.2,"Muy Baja",IF(AS47&lt;=0.4,"Baja",IF(AS47&lt;=0.6,"Media",IF(AS47&lt;=0.8,"Alta","Muy Alta"))))),"")</f>
        <v>Baja</v>
      </c>
      <c r="AU47" s="634">
        <f>Y47</f>
        <v>0.2</v>
      </c>
      <c r="AV47" s="634">
        <f>IF(AM47="","",MIN(AM47:AM52))</f>
        <v>8.4375000000000006E-2</v>
      </c>
      <c r="AW47" s="635" t="str">
        <f>IFERROR(IF(AV47="","",IF(AV47&lt;=0.2,"Leve",IF(AV47&lt;=0.4,"Menor",IF(AV47&lt;=0.6,"Moderado",IF(AV47&lt;=0.8,"Mayor","Catastrófico"))))),"")</f>
        <v>Leve</v>
      </c>
      <c r="AX47" s="635" t="str">
        <f>AA47</f>
        <v>Moderado</v>
      </c>
      <c r="AY47" s="635" t="str">
        <f>IFERROR(IF(OR(AND(AT47="Muy Baja",AW47="Leve"),AND(AT47="Muy Baja",AW47="Menor"),AND(AT47="Baja",AW47="Leve")),"Bajo",IF(OR(AND(AT47="Muy baja",AW47="Moderado"),AND(AT47="Baja",AW47="Menor"),AND(AT47="Baja",AW47="Moderado"),AND(AT47="Media",AW47="Leve"),AND(AT47="Media",AW47="Menor"),AND(AT47="Media",AW47="Moderado"),AND(AT47="Alta",AW47="Leve"),AND(AT47="Alta",AW47="Menor")),"Moderado",IF(OR(AND(AT47="Muy Baja",AW47="Mayor"),AND(AT47="Baja",AW47="Mayor"),AND(AT47="Media",AW47="Mayor"),AND(AT47="Alta",AW47="Moderado"),AND(AT47="Alta",AW47="Mayor"),AND(AT47="Muy Alta",AW47="Leve"),AND(AT47="Muy Alta",AW47="Menor"),AND(AT47="Muy Alta",AW47="Moderado"),AND(AT47="Muy Alta",AW47="Mayor")),"Alto",IF(OR(AND(AT47="Muy Baja",AW47="Catastrófico"),AND(AT47="Baja",AW47="Catastrófico"),AND(AT47="Media",AW47="Catastrófico"),AND(AT47="Alta",AW47="Catastrófico"),AND(AT47="Muy Alta",AW47="Catastrófico")),"Extremo","")))),"")</f>
        <v>Bajo</v>
      </c>
      <c r="AZ47" s="636" t="s">
        <v>231</v>
      </c>
      <c r="BA47" s="437"/>
      <c r="BB47" s="437"/>
      <c r="BC47" s="476" t="str">
        <f t="shared" si="7"/>
        <v/>
      </c>
      <c r="BD47" s="424"/>
      <c r="BE47" s="424"/>
      <c r="BF47" s="424"/>
      <c r="BG47" s="424"/>
      <c r="BH47" s="437"/>
      <c r="BI47" s="437"/>
      <c r="BJ47" s="437"/>
      <c r="BK47" s="437"/>
      <c r="BL47" s="438"/>
      <c r="BM47" s="438"/>
      <c r="BN47" s="438"/>
      <c r="BO47" s="438"/>
      <c r="BP47" s="439" t="str">
        <f t="shared" si="8"/>
        <v/>
      </c>
      <c r="BQ47" s="440" t="str">
        <f t="shared" si="9"/>
        <v/>
      </c>
      <c r="BR47" s="637"/>
      <c r="BS47" s="668"/>
      <c r="BT47" s="668"/>
      <c r="BU47" s="731"/>
    </row>
    <row r="48" spans="1:73" ht="72">
      <c r="A48" s="654"/>
      <c r="B48" s="657"/>
      <c r="C48" s="749"/>
      <c r="D48" s="735"/>
      <c r="E48" s="587"/>
      <c r="F48" s="590"/>
      <c r="G48" s="593"/>
      <c r="H48" s="595"/>
      <c r="I48" s="598"/>
      <c r="J48" s="600"/>
      <c r="K48" s="602"/>
      <c r="L48" s="593"/>
      <c r="M48" s="604"/>
      <c r="N48" s="593"/>
      <c r="O48" s="593"/>
      <c r="P48" s="607"/>
      <c r="Q48" s="754"/>
      <c r="R48" s="598"/>
      <c r="S48" s="613"/>
      <c r="T48" s="598"/>
      <c r="U48" s="613"/>
      <c r="V48" s="598"/>
      <c r="W48" s="613"/>
      <c r="X48" s="616"/>
      <c r="Y48" s="613"/>
      <c r="Z48" s="613"/>
      <c r="AA48" s="619"/>
      <c r="AB48" s="216">
        <v>2</v>
      </c>
      <c r="AC48" s="218" t="s">
        <v>301</v>
      </c>
      <c r="AD48" s="218" t="s">
        <v>244</v>
      </c>
      <c r="AE48" s="218" t="s">
        <v>302</v>
      </c>
      <c r="AF48" s="213" t="str">
        <f t="shared" si="0"/>
        <v>Impacto</v>
      </c>
      <c r="AG48" s="219" t="s">
        <v>290</v>
      </c>
      <c r="AH48" s="214">
        <f t="shared" si="1"/>
        <v>0.1</v>
      </c>
      <c r="AI48" s="219" t="s">
        <v>180</v>
      </c>
      <c r="AJ48" s="214">
        <f t="shared" si="2"/>
        <v>0.15</v>
      </c>
      <c r="AK48" s="215">
        <f t="shared" si="3"/>
        <v>0.25</v>
      </c>
      <c r="AL48" s="220">
        <f>IFERROR(IF(AND(AF47="Probabilidad",AF48="Probabilidad"),(AL47-(+AL47*AK48)),IF(AF48="Probabilidad",(S47-(+S47*AK48)),IF(AF48="Impacto",AL47,""))),"")</f>
        <v>0.8</v>
      </c>
      <c r="AM48" s="220">
        <f>IFERROR(IF(AND(AF47="Impacto",AF48="Impacto"),(AM47-(+AM47*AK48)),IF(AF48="Impacto",(Y47-(+Y47*AK48)),IF(AF48="Probabilidad",AM47,""))),"")</f>
        <v>0.11250000000000002</v>
      </c>
      <c r="AN48" s="221" t="s">
        <v>181</v>
      </c>
      <c r="AO48" s="221" t="s">
        <v>182</v>
      </c>
      <c r="AP48" s="221" t="s">
        <v>183</v>
      </c>
      <c r="AQ48" s="595"/>
      <c r="AR48" s="626"/>
      <c r="AS48" s="626"/>
      <c r="AT48" s="619"/>
      <c r="AU48" s="626"/>
      <c r="AV48" s="626"/>
      <c r="AW48" s="619"/>
      <c r="AX48" s="619"/>
      <c r="AY48" s="619"/>
      <c r="AZ48" s="598"/>
      <c r="BA48" s="157"/>
      <c r="BB48" s="157"/>
      <c r="BC48" s="160" t="str">
        <f t="shared" si="7"/>
        <v/>
      </c>
      <c r="BD48" s="218"/>
      <c r="BE48" s="218"/>
      <c r="BF48" s="218"/>
      <c r="BG48" s="218"/>
      <c r="BH48" s="157"/>
      <c r="BI48" s="157"/>
      <c r="BJ48" s="157"/>
      <c r="BK48" s="157"/>
      <c r="BL48" s="328"/>
      <c r="BM48" s="328"/>
      <c r="BN48" s="185"/>
      <c r="BO48" s="185"/>
      <c r="BP48" s="186" t="str">
        <f t="shared" si="8"/>
        <v/>
      </c>
      <c r="BQ48" s="359" t="str">
        <f t="shared" si="9"/>
        <v/>
      </c>
      <c r="BR48" s="638"/>
      <c r="BS48" s="593"/>
      <c r="BT48" s="593"/>
      <c r="BU48" s="732"/>
    </row>
    <row r="49" spans="1:73" ht="72">
      <c r="A49" s="654"/>
      <c r="B49" s="657"/>
      <c r="C49" s="749"/>
      <c r="D49" s="735"/>
      <c r="E49" s="587"/>
      <c r="F49" s="590"/>
      <c r="G49" s="593"/>
      <c r="H49" s="595"/>
      <c r="I49" s="598"/>
      <c r="J49" s="600"/>
      <c r="K49" s="602"/>
      <c r="L49" s="593"/>
      <c r="M49" s="604"/>
      <c r="N49" s="593"/>
      <c r="O49" s="593"/>
      <c r="P49" s="607"/>
      <c r="Q49" s="754"/>
      <c r="R49" s="598"/>
      <c r="S49" s="613"/>
      <c r="T49" s="598"/>
      <c r="U49" s="613"/>
      <c r="V49" s="598"/>
      <c r="W49" s="613"/>
      <c r="X49" s="616"/>
      <c r="Y49" s="613"/>
      <c r="Z49" s="613"/>
      <c r="AA49" s="619"/>
      <c r="AB49" s="216">
        <v>3</v>
      </c>
      <c r="AC49" s="218" t="s">
        <v>303</v>
      </c>
      <c r="AD49" s="218" t="s">
        <v>244</v>
      </c>
      <c r="AE49" s="218" t="s">
        <v>304</v>
      </c>
      <c r="AF49" s="213" t="str">
        <f t="shared" si="0"/>
        <v>Impacto</v>
      </c>
      <c r="AG49" s="219" t="s">
        <v>290</v>
      </c>
      <c r="AH49" s="214">
        <f t="shared" si="1"/>
        <v>0.1</v>
      </c>
      <c r="AI49" s="219" t="s">
        <v>180</v>
      </c>
      <c r="AJ49" s="214">
        <f t="shared" si="2"/>
        <v>0.15</v>
      </c>
      <c r="AK49" s="215">
        <f t="shared" si="3"/>
        <v>0.25</v>
      </c>
      <c r="AL49" s="220">
        <f>IFERROR(IF(AND(AF48="Probabilidad",AF49="Probabilidad"),(AL48-(+AL48*AK49)),IF(AND(AF48="Impacto",AF49="Probabilidad"),(AL47-(+AL47*AK49)),IF(AF49="Impacto",AL48,""))),"")</f>
        <v>0.8</v>
      </c>
      <c r="AM49" s="220">
        <f>IFERROR(IF(AND(AF48="Impacto",AF49="Impacto"),(AM48-(+AM48*AK49)),IF(AND(AF48="Probabilidad",AF49="Impacto"),(AM47-(+AM47*AK49)),IF(AF49="Probabilidad",AM48,""))),"")</f>
        <v>8.4375000000000006E-2</v>
      </c>
      <c r="AN49" s="221" t="s">
        <v>181</v>
      </c>
      <c r="AO49" s="221" t="s">
        <v>182</v>
      </c>
      <c r="AP49" s="221" t="s">
        <v>183</v>
      </c>
      <c r="AQ49" s="595"/>
      <c r="AR49" s="626"/>
      <c r="AS49" s="626"/>
      <c r="AT49" s="619"/>
      <c r="AU49" s="626"/>
      <c r="AV49" s="626"/>
      <c r="AW49" s="619"/>
      <c r="AX49" s="619"/>
      <c r="AY49" s="619"/>
      <c r="AZ49" s="598"/>
      <c r="BA49" s="157"/>
      <c r="BB49" s="157"/>
      <c r="BC49" s="160" t="str">
        <f t="shared" si="7"/>
        <v/>
      </c>
      <c r="BD49" s="218"/>
      <c r="BE49" s="218"/>
      <c r="BF49" s="218"/>
      <c r="BG49" s="218"/>
      <c r="BH49" s="157"/>
      <c r="BI49" s="157"/>
      <c r="BJ49" s="157"/>
      <c r="BK49" s="157"/>
      <c r="BL49" s="185"/>
      <c r="BM49" s="185"/>
      <c r="BN49" s="185"/>
      <c r="BO49" s="185"/>
      <c r="BP49" s="186" t="str">
        <f t="shared" si="8"/>
        <v/>
      </c>
      <c r="BQ49" s="359" t="str">
        <f t="shared" si="9"/>
        <v/>
      </c>
      <c r="BR49" s="638"/>
      <c r="BS49" s="593"/>
      <c r="BT49" s="593"/>
      <c r="BU49" s="732"/>
    </row>
    <row r="50" spans="1:73" ht="72">
      <c r="A50" s="654"/>
      <c r="B50" s="657"/>
      <c r="C50" s="749"/>
      <c r="D50" s="735"/>
      <c r="E50" s="587"/>
      <c r="F50" s="590"/>
      <c r="G50" s="593"/>
      <c r="H50" s="595"/>
      <c r="I50" s="598"/>
      <c r="J50" s="600"/>
      <c r="K50" s="602"/>
      <c r="L50" s="593"/>
      <c r="M50" s="604"/>
      <c r="N50" s="593"/>
      <c r="O50" s="593"/>
      <c r="P50" s="607"/>
      <c r="Q50" s="754"/>
      <c r="R50" s="598"/>
      <c r="S50" s="613"/>
      <c r="T50" s="598"/>
      <c r="U50" s="613"/>
      <c r="V50" s="598"/>
      <c r="W50" s="613"/>
      <c r="X50" s="616"/>
      <c r="Y50" s="613"/>
      <c r="Z50" s="613"/>
      <c r="AA50" s="619"/>
      <c r="AB50" s="216">
        <v>4</v>
      </c>
      <c r="AC50" s="218" t="s">
        <v>305</v>
      </c>
      <c r="AD50" s="218" t="s">
        <v>244</v>
      </c>
      <c r="AE50" s="218" t="s">
        <v>306</v>
      </c>
      <c r="AF50" s="213" t="str">
        <f t="shared" si="0"/>
        <v>Probabilidad</v>
      </c>
      <c r="AG50" s="219" t="s">
        <v>179</v>
      </c>
      <c r="AH50" s="214">
        <f t="shared" si="1"/>
        <v>0.25</v>
      </c>
      <c r="AI50" s="219" t="s">
        <v>180</v>
      </c>
      <c r="AJ50" s="214">
        <f t="shared" si="2"/>
        <v>0.15</v>
      </c>
      <c r="AK50" s="215">
        <f t="shared" si="3"/>
        <v>0.4</v>
      </c>
      <c r="AL50" s="220">
        <f>IFERROR(IF(AND(AF49="Probabilidad",AF50="Probabilidad"),(AL49-(+AL49*AK50)),IF(AND(AF49="Impacto",AF50="Probabilidad"),(AL48-(+AL48*AK50)),IF(AF50="Impacto",AL49,""))),"")</f>
        <v>0.48</v>
      </c>
      <c r="AM50" s="220">
        <f>IFERROR(IF(AND(AF49="Impacto",AF50="Impacto"),(AM49-(+AM49*AK50)),IF(AND(AF49="Probabilidad",AF50="Impacto"),(AM48-(+AM48*AK50)),IF(AF50="Probabilidad",AM49,""))),"")</f>
        <v>8.4375000000000006E-2</v>
      </c>
      <c r="AN50" s="221" t="s">
        <v>181</v>
      </c>
      <c r="AO50" s="221" t="s">
        <v>182</v>
      </c>
      <c r="AP50" s="221" t="s">
        <v>183</v>
      </c>
      <c r="AQ50" s="595"/>
      <c r="AR50" s="626"/>
      <c r="AS50" s="626"/>
      <c r="AT50" s="619"/>
      <c r="AU50" s="626"/>
      <c r="AV50" s="626"/>
      <c r="AW50" s="619"/>
      <c r="AX50" s="619"/>
      <c r="AY50" s="619"/>
      <c r="AZ50" s="598"/>
      <c r="BA50" s="157"/>
      <c r="BB50" s="157"/>
      <c r="BC50" s="160" t="str">
        <f t="shared" si="7"/>
        <v/>
      </c>
      <c r="BD50" s="218"/>
      <c r="BE50" s="218"/>
      <c r="BF50" s="218"/>
      <c r="BG50" s="218"/>
      <c r="BH50" s="157"/>
      <c r="BI50" s="157"/>
      <c r="BJ50" s="157"/>
      <c r="BK50" s="157"/>
      <c r="BL50" s="185"/>
      <c r="BM50" s="185"/>
      <c r="BN50" s="185"/>
      <c r="BO50" s="185"/>
      <c r="BP50" s="186" t="str">
        <f t="shared" si="8"/>
        <v/>
      </c>
      <c r="BQ50" s="359" t="str">
        <f t="shared" si="9"/>
        <v/>
      </c>
      <c r="BR50" s="638"/>
      <c r="BS50" s="593"/>
      <c r="BT50" s="593"/>
      <c r="BU50" s="732"/>
    </row>
    <row r="51" spans="1:73" ht="72">
      <c r="A51" s="654"/>
      <c r="B51" s="657"/>
      <c r="C51" s="749"/>
      <c r="D51" s="735"/>
      <c r="E51" s="587"/>
      <c r="F51" s="590"/>
      <c r="G51" s="593"/>
      <c r="H51" s="595"/>
      <c r="I51" s="598"/>
      <c r="J51" s="600"/>
      <c r="K51" s="602"/>
      <c r="L51" s="593"/>
      <c r="M51" s="604"/>
      <c r="N51" s="593"/>
      <c r="O51" s="593"/>
      <c r="P51" s="607"/>
      <c r="Q51" s="754"/>
      <c r="R51" s="598"/>
      <c r="S51" s="613"/>
      <c r="T51" s="598"/>
      <c r="U51" s="613"/>
      <c r="V51" s="598"/>
      <c r="W51" s="613"/>
      <c r="X51" s="616"/>
      <c r="Y51" s="613"/>
      <c r="Z51" s="613"/>
      <c r="AA51" s="619"/>
      <c r="AB51" s="216">
        <v>5</v>
      </c>
      <c r="AC51" s="218" t="s">
        <v>307</v>
      </c>
      <c r="AD51" s="218" t="s">
        <v>244</v>
      </c>
      <c r="AE51" s="218" t="s">
        <v>308</v>
      </c>
      <c r="AF51" s="213" t="str">
        <f t="shared" si="0"/>
        <v>Probabilidad</v>
      </c>
      <c r="AG51" s="219" t="s">
        <v>179</v>
      </c>
      <c r="AH51" s="214">
        <f t="shared" si="1"/>
        <v>0.25</v>
      </c>
      <c r="AI51" s="219" t="s">
        <v>180</v>
      </c>
      <c r="AJ51" s="214">
        <f t="shared" si="2"/>
        <v>0.15</v>
      </c>
      <c r="AK51" s="215">
        <f t="shared" si="3"/>
        <v>0.4</v>
      </c>
      <c r="AL51" s="220">
        <f>IFERROR(IF(AND(AF50="Probabilidad",AF51="Probabilidad"),(AL50-(+AL50*AK51)),IF(AND(AF50="Impacto",AF51="Probabilidad"),(AL49-(+AL49*AK51)),IF(AF51="Impacto",AL50,""))),"")</f>
        <v>0.28799999999999998</v>
      </c>
      <c r="AM51" s="220">
        <f>IFERROR(IF(AND(AF50="Impacto",AF51="Impacto"),(AM50-(+AM50*AK51)),IF(AND(AF50="Probabilidad",AF51="Impacto"),(AM49-(+AM49*AK51)),IF(AF51="Probabilidad",AM50,""))),"")</f>
        <v>8.4375000000000006E-2</v>
      </c>
      <c r="AN51" s="221" t="s">
        <v>181</v>
      </c>
      <c r="AO51" s="221" t="s">
        <v>182</v>
      </c>
      <c r="AP51" s="221" t="s">
        <v>183</v>
      </c>
      <c r="AQ51" s="595"/>
      <c r="AR51" s="626"/>
      <c r="AS51" s="626"/>
      <c r="AT51" s="619"/>
      <c r="AU51" s="626"/>
      <c r="AV51" s="626"/>
      <c r="AW51" s="619"/>
      <c r="AX51" s="619"/>
      <c r="AY51" s="619"/>
      <c r="AZ51" s="598"/>
      <c r="BA51" s="157"/>
      <c r="BB51" s="157"/>
      <c r="BC51" s="160" t="str">
        <f t="shared" si="7"/>
        <v/>
      </c>
      <c r="BD51" s="218"/>
      <c r="BE51" s="218"/>
      <c r="BF51" s="218"/>
      <c r="BG51" s="218"/>
      <c r="BH51" s="157"/>
      <c r="BI51" s="157"/>
      <c r="BJ51" s="157"/>
      <c r="BK51" s="157"/>
      <c r="BL51" s="185"/>
      <c r="BM51" s="185"/>
      <c r="BN51" s="185"/>
      <c r="BO51" s="185"/>
      <c r="BP51" s="186" t="str">
        <f t="shared" si="8"/>
        <v/>
      </c>
      <c r="BQ51" s="359" t="str">
        <f t="shared" si="9"/>
        <v/>
      </c>
      <c r="BR51" s="638"/>
      <c r="BS51" s="593"/>
      <c r="BT51" s="593"/>
      <c r="BU51" s="732"/>
    </row>
    <row r="52" spans="1:73">
      <c r="A52" s="654"/>
      <c r="B52" s="657"/>
      <c r="C52" s="749"/>
      <c r="D52" s="736"/>
      <c r="E52" s="587"/>
      <c r="F52" s="680"/>
      <c r="G52" s="682"/>
      <c r="H52" s="595"/>
      <c r="I52" s="645"/>
      <c r="J52" s="600"/>
      <c r="K52" s="602"/>
      <c r="L52" s="682"/>
      <c r="M52" s="604"/>
      <c r="N52" s="682"/>
      <c r="O52" s="682"/>
      <c r="P52" s="649"/>
      <c r="Q52" s="755"/>
      <c r="R52" s="645"/>
      <c r="S52" s="688"/>
      <c r="T52" s="645"/>
      <c r="U52" s="688"/>
      <c r="V52" s="645"/>
      <c r="W52" s="688"/>
      <c r="X52" s="690"/>
      <c r="Y52" s="688"/>
      <c r="Z52" s="688"/>
      <c r="AA52" s="643"/>
      <c r="AB52" s="255">
        <v>6</v>
      </c>
      <c r="AC52" s="234"/>
      <c r="AD52" s="234"/>
      <c r="AE52" s="234"/>
      <c r="AF52" s="223" t="str">
        <f t="shared" si="0"/>
        <v/>
      </c>
      <c r="AG52" s="229"/>
      <c r="AH52" s="257" t="str">
        <f t="shared" si="1"/>
        <v/>
      </c>
      <c r="AI52" s="229"/>
      <c r="AJ52" s="257" t="str">
        <f t="shared" si="2"/>
        <v/>
      </c>
      <c r="AK52" s="258" t="str">
        <f t="shared" si="3"/>
        <v/>
      </c>
      <c r="AL52" s="259" t="str">
        <f>IFERROR(IF(AND(AF51="Probabilidad",AF52="Probabilidad"),(AL51-(+AL51*AK52)),IF(AND(AF51="Impacto",AF52="Probabilidad"),(AL50-(+AL50*AK52)),IF(AF52="Impacto",AL51,""))),"")</f>
        <v/>
      </c>
      <c r="AM52" s="259" t="str">
        <f>IFERROR(IF(AND(AF51="Impacto",AF52="Impacto"),(AM51-(+AM51*AK52)),IF(AND(AF51="Probabilidad",AF52="Impacto"),(AM50-(+AM50*AK52)),IF(AF52="Probabilidad",AM51,""))),"")</f>
        <v/>
      </c>
      <c r="AN52" s="260"/>
      <c r="AO52" s="260"/>
      <c r="AP52" s="260"/>
      <c r="AQ52" s="595"/>
      <c r="AR52" s="641"/>
      <c r="AS52" s="641"/>
      <c r="AT52" s="643"/>
      <c r="AU52" s="641"/>
      <c r="AV52" s="641"/>
      <c r="AW52" s="643"/>
      <c r="AX52" s="643"/>
      <c r="AY52" s="643"/>
      <c r="AZ52" s="645"/>
      <c r="BA52" s="373"/>
      <c r="BB52" s="373"/>
      <c r="BC52" s="334" t="str">
        <f t="shared" si="7"/>
        <v/>
      </c>
      <c r="BD52" s="234"/>
      <c r="BE52" s="234"/>
      <c r="BF52" s="234"/>
      <c r="BG52" s="234"/>
      <c r="BH52" s="373"/>
      <c r="BI52" s="373"/>
      <c r="BJ52" s="373"/>
      <c r="BK52" s="373"/>
      <c r="BL52" s="374"/>
      <c r="BM52" s="374"/>
      <c r="BN52" s="374"/>
      <c r="BO52" s="374"/>
      <c r="BP52" s="375" t="str">
        <f t="shared" si="8"/>
        <v/>
      </c>
      <c r="BQ52" s="376" t="str">
        <f t="shared" si="9"/>
        <v/>
      </c>
      <c r="BR52" s="638"/>
      <c r="BS52" s="682"/>
      <c r="BT52" s="682"/>
      <c r="BU52" s="733"/>
    </row>
    <row r="53" spans="1:73" ht="72">
      <c r="A53" s="654"/>
      <c r="B53" s="657"/>
      <c r="C53" s="749"/>
      <c r="D53" s="734" t="s">
        <v>167</v>
      </c>
      <c r="E53" s="663" t="s">
        <v>238</v>
      </c>
      <c r="F53" s="664">
        <v>5</v>
      </c>
      <c r="G53" s="668" t="s">
        <v>309</v>
      </c>
      <c r="H53" s="633"/>
      <c r="I53" s="636"/>
      <c r="J53" s="738" t="s">
        <v>310</v>
      </c>
      <c r="K53" s="667" t="s">
        <v>205</v>
      </c>
      <c r="L53" s="668" t="s">
        <v>268</v>
      </c>
      <c r="M53" s="630" t="s">
        <v>311</v>
      </c>
      <c r="N53" s="668"/>
      <c r="O53" s="668"/>
      <c r="P53" s="827" t="s">
        <v>312</v>
      </c>
      <c r="Q53" s="753">
        <v>0</v>
      </c>
      <c r="R53" s="636" t="s">
        <v>175</v>
      </c>
      <c r="S53" s="628">
        <f>IF(R53="Muy Alta",100%,IF(R53="Alta",80%,IF(R53="Media",60%,IF(R53="Baja",40%,IF(R53="Muy Baja",20%,"")))))</f>
        <v>0.6</v>
      </c>
      <c r="T53" s="636"/>
      <c r="U53" s="628" t="str">
        <f>IF(T53="Catastrófico",100%,IF(T53="Mayor",80%,IF(T53="Moderado",60%,IF(T53="Menor",40%,IF(T53="Leve",20%,"")))))</f>
        <v/>
      </c>
      <c r="V53" s="636" t="s">
        <v>227</v>
      </c>
      <c r="W53" s="628">
        <f>IF(V53="Catastrófico",100%,IF(V53="Mayor",80%,IF(V53="Moderado",60%,IF(V53="Menor",40%,IF(V53="Leve",20%,"")))))</f>
        <v>0.4</v>
      </c>
      <c r="X53" s="629" t="str">
        <f>IF(Y53=100%,"Catastrófico",IF(Y53=80%,"Mayor",IF(Y53=60%,"Moderado",IF(Y53=40%,"Menor",IF(Y53=20%,"Leve","")))))</f>
        <v>Menor</v>
      </c>
      <c r="Y53" s="628">
        <f>IF(AND(U53="",W53=""),"",MAX(U53,W53))</f>
        <v>0.4</v>
      </c>
      <c r="Z53" s="628" t="str">
        <f>CONCATENATE(R53,X53)</f>
        <v>MediaMenor</v>
      </c>
      <c r="AA53" s="635" t="str">
        <f>IF(Z53="Muy AltaLeve","Alto",IF(Z53="Muy AltaMenor","Alto",IF(Z53="Muy AltaModerado","Alto",IF(Z53="Muy AltaMayor","Alto",IF(Z53="Muy AltaCatastrófico","Extremo",IF(Z53="AltaLeve","Moderado",IF(Z53="AltaMenor","Moderado",IF(Z53="AltaModerado","Alto",IF(Z53="AltaMayor","Alto",IF(Z53="AltaCatastrófico","Extremo",IF(Z53="MediaLeve","Moderado",IF(Z53="MediaMenor","Moderado",IF(Z53="MediaModerado","Moderado",IF(Z53="MediaMayor","Alto",IF(Z53="MediaCatastrófico","Extremo",IF(Z53="BajaLeve","Bajo",IF(Z53="BajaMenor","Moderado",IF(Z53="BajaModerado","Moderado",IF(Z53="BajaMayor","Alto",IF(Z53="BajaCatastrófico","Extremo",IF(Z53="Muy BajaLeve","Bajo",IF(Z53="Muy BajaMenor","Bajo",IF(Z53="Muy BajaModerado","Moderado",IF(Z53="Muy BajaMayor","Alto",IF(Z53="Muy BajaCatastrófico","Extremo","")))))))))))))))))))))))))</f>
        <v>Moderado</v>
      </c>
      <c r="AB53" s="426">
        <v>1</v>
      </c>
      <c r="AC53" s="424" t="s">
        <v>313</v>
      </c>
      <c r="AD53" s="481" t="s">
        <v>264</v>
      </c>
      <c r="AE53" s="424" t="s">
        <v>314</v>
      </c>
      <c r="AF53" s="429" t="str">
        <f t="shared" si="0"/>
        <v>Probabilidad</v>
      </c>
      <c r="AG53" s="430" t="s">
        <v>179</v>
      </c>
      <c r="AH53" s="425">
        <f t="shared" si="1"/>
        <v>0.25</v>
      </c>
      <c r="AI53" s="430" t="s">
        <v>180</v>
      </c>
      <c r="AJ53" s="425">
        <f t="shared" si="2"/>
        <v>0.15</v>
      </c>
      <c r="AK53" s="431">
        <f t="shared" si="3"/>
        <v>0.4</v>
      </c>
      <c r="AL53" s="432">
        <f>IFERROR(IF(AF53="Probabilidad",(S53-(+S53*AK53)),IF(AF53="Impacto",S53,"")),"")</f>
        <v>0.36</v>
      </c>
      <c r="AM53" s="432">
        <f>IFERROR(IF(AF53="Impacto",(Y53-(+Y53*AK53)),IF(AF53="Probabilidad",Y53,"")),"")</f>
        <v>0.4</v>
      </c>
      <c r="AN53" s="433" t="s">
        <v>181</v>
      </c>
      <c r="AO53" s="433" t="s">
        <v>182</v>
      </c>
      <c r="AP53" s="433" t="s">
        <v>183</v>
      </c>
      <c r="AQ53" s="633" t="s">
        <v>315</v>
      </c>
      <c r="AR53" s="634">
        <f>S53</f>
        <v>0.6</v>
      </c>
      <c r="AS53" s="634">
        <f>IF(AL53="","",MIN(AL53:AL58))</f>
        <v>0.12959999999999999</v>
      </c>
      <c r="AT53" s="635" t="str">
        <f>IFERROR(IF(AS53="","",IF(AS53&lt;=0.2,"Muy Baja",IF(AS53&lt;=0.4,"Baja",IF(AS53&lt;=0.6,"Media",IF(AS53&lt;=0.8,"Alta","Muy Alta"))))),"")</f>
        <v>Muy Baja</v>
      </c>
      <c r="AU53" s="634">
        <f>Y53</f>
        <v>0.4</v>
      </c>
      <c r="AV53" s="634">
        <f>IF(AM53="","",MIN(AM53:AM58))</f>
        <v>0.4</v>
      </c>
      <c r="AW53" s="635" t="str">
        <f>IFERROR(IF(AV53="","",IF(AV53&lt;=0.2,"Leve",IF(AV53&lt;=0.4,"Menor",IF(AV53&lt;=0.6,"Moderado",IF(AV53&lt;=0.8,"Mayor","Catastrófico"))))),"")</f>
        <v>Menor</v>
      </c>
      <c r="AX53" s="635" t="str">
        <f>AA53</f>
        <v>Moderado</v>
      </c>
      <c r="AY53" s="635" t="str">
        <f>IFERROR(IF(OR(AND(AT53="Muy Baja",AW53="Leve"),AND(AT53="Muy Baja",AW53="Menor"),AND(AT53="Baja",AW53="Leve")),"Bajo",IF(OR(AND(AT53="Muy baja",AW53="Moderado"),AND(AT53="Baja",AW53="Menor"),AND(AT53="Baja",AW53="Moderado"),AND(AT53="Media",AW53="Leve"),AND(AT53="Media",AW53="Menor"),AND(AT53="Media",AW53="Moderado"),AND(AT53="Alta",AW53="Leve"),AND(AT53="Alta",AW53="Menor")),"Moderado",IF(OR(AND(AT53="Muy Baja",AW53="Mayor"),AND(AT53="Baja",AW53="Mayor"),AND(AT53="Media",AW53="Mayor"),AND(AT53="Alta",AW53="Moderado"),AND(AT53="Alta",AW53="Mayor"),AND(AT53="Muy Alta",AW53="Leve"),AND(AT53="Muy Alta",AW53="Menor"),AND(AT53="Muy Alta",AW53="Moderado"),AND(AT53="Muy Alta",AW53="Mayor")),"Alto",IF(OR(AND(AT53="Muy Baja",AW53="Catastrófico"),AND(AT53="Baja",AW53="Catastrófico"),AND(AT53="Media",AW53="Catastrófico"),AND(AT53="Alta",AW53="Catastrófico"),AND(AT53="Muy Alta",AW53="Catastrófico")),"Extremo","")))),"")</f>
        <v>Bajo</v>
      </c>
      <c r="AZ53" s="636" t="s">
        <v>231</v>
      </c>
      <c r="BA53" s="437"/>
      <c r="BB53" s="437"/>
      <c r="BC53" s="476" t="str">
        <f t="shared" si="7"/>
        <v/>
      </c>
      <c r="BD53" s="424"/>
      <c r="BE53" s="424"/>
      <c r="BF53" s="424"/>
      <c r="BG53" s="424"/>
      <c r="BH53" s="437"/>
      <c r="BI53" s="437"/>
      <c r="BJ53" s="437"/>
      <c r="BK53" s="437"/>
      <c r="BL53" s="438"/>
      <c r="BM53" s="438"/>
      <c r="BN53" s="438"/>
      <c r="BO53" s="438"/>
      <c r="BP53" s="439" t="str">
        <f t="shared" si="8"/>
        <v/>
      </c>
      <c r="BQ53" s="440" t="str">
        <f t="shared" si="9"/>
        <v/>
      </c>
      <c r="BR53" s="767"/>
      <c r="BS53" s="668"/>
      <c r="BT53" s="668"/>
      <c r="BU53" s="731"/>
    </row>
    <row r="54" spans="1:73" ht="75">
      <c r="A54" s="654"/>
      <c r="B54" s="657"/>
      <c r="C54" s="749"/>
      <c r="D54" s="735"/>
      <c r="E54" s="587"/>
      <c r="F54" s="590"/>
      <c r="G54" s="593"/>
      <c r="H54" s="595"/>
      <c r="I54" s="598"/>
      <c r="J54" s="600"/>
      <c r="K54" s="602"/>
      <c r="L54" s="593"/>
      <c r="M54" s="631"/>
      <c r="N54" s="593"/>
      <c r="O54" s="593"/>
      <c r="P54" s="828"/>
      <c r="Q54" s="754"/>
      <c r="R54" s="598"/>
      <c r="S54" s="613"/>
      <c r="T54" s="598"/>
      <c r="U54" s="613"/>
      <c r="V54" s="598"/>
      <c r="W54" s="613"/>
      <c r="X54" s="616"/>
      <c r="Y54" s="613"/>
      <c r="Z54" s="613"/>
      <c r="AA54" s="619"/>
      <c r="AB54" s="216">
        <v>2</v>
      </c>
      <c r="AC54" s="218" t="s">
        <v>316</v>
      </c>
      <c r="AD54" s="218" t="s">
        <v>264</v>
      </c>
      <c r="AE54" s="218" t="s">
        <v>317</v>
      </c>
      <c r="AF54" s="213" t="str">
        <f t="shared" si="0"/>
        <v>Probabilidad</v>
      </c>
      <c r="AG54" s="219" t="s">
        <v>179</v>
      </c>
      <c r="AH54" s="214">
        <f t="shared" si="1"/>
        <v>0.25</v>
      </c>
      <c r="AI54" s="219" t="s">
        <v>180</v>
      </c>
      <c r="AJ54" s="214">
        <f t="shared" si="2"/>
        <v>0.15</v>
      </c>
      <c r="AK54" s="215">
        <f t="shared" si="3"/>
        <v>0.4</v>
      </c>
      <c r="AL54" s="220">
        <f>IFERROR(IF(AND(AF53="Probabilidad",AF54="Probabilidad"),(AL53-(+AL53*AK54)),IF(AF54="Probabilidad",(S53-(+S53*AK54)),IF(AF54="Impacto",AL53,""))),"")</f>
        <v>0.216</v>
      </c>
      <c r="AM54" s="220">
        <f>IFERROR(IF(AND(AF53="Impacto",AF54="Impacto"),(AM53-(+AM53*AK54)),IF(AF54="Impacto",(Y53-(+Y53*AK54)),IF(AF54="Probabilidad",AM53,""))),"")</f>
        <v>0.4</v>
      </c>
      <c r="AN54" s="221" t="s">
        <v>181</v>
      </c>
      <c r="AO54" s="221" t="s">
        <v>182</v>
      </c>
      <c r="AP54" s="221" t="s">
        <v>183</v>
      </c>
      <c r="AQ54" s="595"/>
      <c r="AR54" s="626"/>
      <c r="AS54" s="626"/>
      <c r="AT54" s="619"/>
      <c r="AU54" s="626"/>
      <c r="AV54" s="626"/>
      <c r="AW54" s="619"/>
      <c r="AX54" s="619"/>
      <c r="AY54" s="619"/>
      <c r="AZ54" s="598"/>
      <c r="BA54" s="157"/>
      <c r="BB54" s="157"/>
      <c r="BC54" s="160" t="str">
        <f t="shared" si="7"/>
        <v/>
      </c>
      <c r="BD54" s="218"/>
      <c r="BE54" s="218"/>
      <c r="BF54" s="218"/>
      <c r="BG54" s="218"/>
      <c r="BH54" s="157"/>
      <c r="BI54" s="157"/>
      <c r="BJ54" s="157"/>
      <c r="BK54" s="157"/>
      <c r="BL54" s="328"/>
      <c r="BM54" s="328"/>
      <c r="BN54" s="185"/>
      <c r="BO54" s="185"/>
      <c r="BP54" s="186" t="str">
        <f t="shared" si="8"/>
        <v/>
      </c>
      <c r="BQ54" s="359" t="str">
        <f t="shared" si="9"/>
        <v/>
      </c>
      <c r="BR54" s="768"/>
      <c r="BS54" s="593"/>
      <c r="BT54" s="593"/>
      <c r="BU54" s="732"/>
    </row>
    <row r="55" spans="1:73" ht="72">
      <c r="A55" s="654"/>
      <c r="B55" s="657"/>
      <c r="C55" s="749"/>
      <c r="D55" s="735"/>
      <c r="E55" s="587"/>
      <c r="F55" s="590"/>
      <c r="G55" s="593"/>
      <c r="H55" s="595"/>
      <c r="I55" s="598"/>
      <c r="J55" s="600"/>
      <c r="K55" s="602"/>
      <c r="L55" s="593"/>
      <c r="M55" s="631"/>
      <c r="N55" s="593"/>
      <c r="O55" s="593"/>
      <c r="P55" s="828"/>
      <c r="Q55" s="754"/>
      <c r="R55" s="598"/>
      <c r="S55" s="613"/>
      <c r="T55" s="598"/>
      <c r="U55" s="613"/>
      <c r="V55" s="598"/>
      <c r="W55" s="613"/>
      <c r="X55" s="616"/>
      <c r="Y55" s="613"/>
      <c r="Z55" s="613"/>
      <c r="AA55" s="619"/>
      <c r="AB55" s="216">
        <v>3</v>
      </c>
      <c r="AC55" s="218" t="s">
        <v>318</v>
      </c>
      <c r="AD55" s="218" t="s">
        <v>264</v>
      </c>
      <c r="AE55" s="218" t="s">
        <v>319</v>
      </c>
      <c r="AF55" s="213" t="str">
        <f t="shared" si="0"/>
        <v>Probabilidad</v>
      </c>
      <c r="AG55" s="219" t="s">
        <v>179</v>
      </c>
      <c r="AH55" s="214">
        <f t="shared" si="1"/>
        <v>0.25</v>
      </c>
      <c r="AI55" s="219" t="s">
        <v>180</v>
      </c>
      <c r="AJ55" s="214">
        <f t="shared" si="2"/>
        <v>0.15</v>
      </c>
      <c r="AK55" s="215">
        <f t="shared" si="3"/>
        <v>0.4</v>
      </c>
      <c r="AL55" s="220">
        <f>IFERROR(IF(AND(AF54="Probabilidad",AF55="Probabilidad"),(AL54-(+AL54*AK55)),IF(AND(AF54="Impacto",AF55="Probabilidad"),(AL53-(+AL53*AK55)),IF(AF55="Impacto",AL54,""))),"")</f>
        <v>0.12959999999999999</v>
      </c>
      <c r="AM55" s="220">
        <f>IFERROR(IF(AND(AF54="Impacto",AF55="Impacto"),(AM54-(+AM54*AK55)),IF(AND(AF54="Probabilidad",AF55="Impacto"),(AM53-(+AM53*AK55)),IF(AF55="Probabilidad",AM54,""))),"")</f>
        <v>0.4</v>
      </c>
      <c r="AN55" s="221" t="s">
        <v>181</v>
      </c>
      <c r="AO55" s="221" t="s">
        <v>182</v>
      </c>
      <c r="AP55" s="221" t="s">
        <v>183</v>
      </c>
      <c r="AQ55" s="595"/>
      <c r="AR55" s="626"/>
      <c r="AS55" s="626"/>
      <c r="AT55" s="619"/>
      <c r="AU55" s="626"/>
      <c r="AV55" s="626"/>
      <c r="AW55" s="619"/>
      <c r="AX55" s="619"/>
      <c r="AY55" s="619"/>
      <c r="AZ55" s="598"/>
      <c r="BA55" s="157"/>
      <c r="BB55" s="157"/>
      <c r="BC55" s="160" t="str">
        <f t="shared" si="7"/>
        <v/>
      </c>
      <c r="BD55" s="218"/>
      <c r="BE55" s="218"/>
      <c r="BF55" s="218"/>
      <c r="BG55" s="218"/>
      <c r="BH55" s="157"/>
      <c r="BI55" s="157"/>
      <c r="BJ55" s="157"/>
      <c r="BK55" s="157"/>
      <c r="BL55" s="185"/>
      <c r="BM55" s="185"/>
      <c r="BN55" s="185"/>
      <c r="BO55" s="185"/>
      <c r="BP55" s="186" t="str">
        <f t="shared" si="8"/>
        <v/>
      </c>
      <c r="BQ55" s="359" t="str">
        <f t="shared" si="9"/>
        <v/>
      </c>
      <c r="BR55" s="768"/>
      <c r="BS55" s="593"/>
      <c r="BT55" s="593"/>
      <c r="BU55" s="732"/>
    </row>
    <row r="56" spans="1:73">
      <c r="A56" s="654"/>
      <c r="B56" s="657"/>
      <c r="C56" s="749"/>
      <c r="D56" s="735"/>
      <c r="E56" s="587"/>
      <c r="F56" s="590"/>
      <c r="G56" s="593"/>
      <c r="H56" s="595"/>
      <c r="I56" s="598"/>
      <c r="J56" s="600"/>
      <c r="K56" s="602"/>
      <c r="L56" s="593"/>
      <c r="M56" s="631"/>
      <c r="N56" s="593"/>
      <c r="O56" s="593"/>
      <c r="P56" s="828"/>
      <c r="Q56" s="754"/>
      <c r="R56" s="598"/>
      <c r="S56" s="613"/>
      <c r="T56" s="598"/>
      <c r="U56" s="613"/>
      <c r="V56" s="598"/>
      <c r="W56" s="613"/>
      <c r="X56" s="616"/>
      <c r="Y56" s="613"/>
      <c r="Z56" s="613"/>
      <c r="AA56" s="619"/>
      <c r="AB56" s="216">
        <v>4</v>
      </c>
      <c r="AC56" s="218"/>
      <c r="AD56" s="218"/>
      <c r="AE56" s="218"/>
      <c r="AF56" s="213" t="str">
        <f t="shared" si="0"/>
        <v/>
      </c>
      <c r="AG56" s="219"/>
      <c r="AH56" s="214" t="str">
        <f t="shared" si="1"/>
        <v/>
      </c>
      <c r="AI56" s="219"/>
      <c r="AJ56" s="214" t="str">
        <f t="shared" si="2"/>
        <v/>
      </c>
      <c r="AK56" s="215" t="str">
        <f t="shared" si="3"/>
        <v/>
      </c>
      <c r="AL56" s="220" t="str">
        <f>IFERROR(IF(AND(AF55="Probabilidad",AF56="Probabilidad"),(AL55-(+AL55*AK56)),IF(AND(AF55="Impacto",AF56="Probabilidad"),(AL54-(+AL54*AK56)),IF(AF56="Impacto",AL55,""))),"")</f>
        <v/>
      </c>
      <c r="AM56" s="220" t="str">
        <f>IFERROR(IF(AND(AF55="Impacto",AF56="Impacto"),(AM55-(+AM55*AK56)),IF(AND(AF55="Probabilidad",AF56="Impacto"),(AM54-(+AM54*AK56)),IF(AF56="Probabilidad",AM55,""))),"")</f>
        <v/>
      </c>
      <c r="AN56" s="221"/>
      <c r="AO56" s="221"/>
      <c r="AP56" s="221"/>
      <c r="AQ56" s="595"/>
      <c r="AR56" s="626"/>
      <c r="AS56" s="626"/>
      <c r="AT56" s="619"/>
      <c r="AU56" s="626"/>
      <c r="AV56" s="626"/>
      <c r="AW56" s="619"/>
      <c r="AX56" s="619"/>
      <c r="AY56" s="619"/>
      <c r="AZ56" s="598"/>
      <c r="BA56" s="157"/>
      <c r="BB56" s="157"/>
      <c r="BC56" s="160" t="str">
        <f t="shared" si="7"/>
        <v/>
      </c>
      <c r="BD56" s="218"/>
      <c r="BE56" s="218"/>
      <c r="BF56" s="218"/>
      <c r="BG56" s="218"/>
      <c r="BH56" s="157"/>
      <c r="BI56" s="157"/>
      <c r="BJ56" s="157"/>
      <c r="BK56" s="157"/>
      <c r="BL56" s="185"/>
      <c r="BM56" s="185"/>
      <c r="BN56" s="185"/>
      <c r="BO56" s="185"/>
      <c r="BP56" s="186" t="str">
        <f t="shared" si="8"/>
        <v/>
      </c>
      <c r="BQ56" s="359" t="str">
        <f t="shared" si="9"/>
        <v/>
      </c>
      <c r="BR56" s="768"/>
      <c r="BS56" s="593"/>
      <c r="BT56" s="593"/>
      <c r="BU56" s="732"/>
    </row>
    <row r="57" spans="1:73">
      <c r="A57" s="654"/>
      <c r="B57" s="657"/>
      <c r="C57" s="749"/>
      <c r="D57" s="735"/>
      <c r="E57" s="587"/>
      <c r="F57" s="590"/>
      <c r="G57" s="593"/>
      <c r="H57" s="595"/>
      <c r="I57" s="598"/>
      <c r="J57" s="600"/>
      <c r="K57" s="602"/>
      <c r="L57" s="593"/>
      <c r="M57" s="631"/>
      <c r="N57" s="593"/>
      <c r="O57" s="593"/>
      <c r="P57" s="828"/>
      <c r="Q57" s="754"/>
      <c r="R57" s="598"/>
      <c r="S57" s="613"/>
      <c r="T57" s="598"/>
      <c r="U57" s="613"/>
      <c r="V57" s="598"/>
      <c r="W57" s="613"/>
      <c r="X57" s="616"/>
      <c r="Y57" s="613"/>
      <c r="Z57" s="613"/>
      <c r="AA57" s="619"/>
      <c r="AB57" s="216">
        <v>5</v>
      </c>
      <c r="AC57" s="218"/>
      <c r="AD57" s="218"/>
      <c r="AE57" s="218"/>
      <c r="AF57" s="213" t="str">
        <f t="shared" si="0"/>
        <v/>
      </c>
      <c r="AG57" s="219"/>
      <c r="AH57" s="214" t="str">
        <f t="shared" si="1"/>
        <v/>
      </c>
      <c r="AI57" s="219"/>
      <c r="AJ57" s="214" t="str">
        <f t="shared" si="2"/>
        <v/>
      </c>
      <c r="AK57" s="215" t="str">
        <f t="shared" si="3"/>
        <v/>
      </c>
      <c r="AL57" s="220" t="str">
        <f>IFERROR(IF(AND(AF56="Probabilidad",AF57="Probabilidad"),(AL56-(+AL56*AK57)),IF(AND(AF56="Impacto",AF57="Probabilidad"),(AL55-(+AL55*AK57)),IF(AF57="Impacto",AL56,""))),"")</f>
        <v/>
      </c>
      <c r="AM57" s="220" t="str">
        <f>IFERROR(IF(AND(AF56="Impacto",AF57="Impacto"),(AM56-(+AM56*AK57)),IF(AND(AF56="Probabilidad",AF57="Impacto"),(AM55-(+AM55*AK57)),IF(AF57="Probabilidad",AM56,""))),"")</f>
        <v/>
      </c>
      <c r="AN57" s="221"/>
      <c r="AO57" s="221"/>
      <c r="AP57" s="221"/>
      <c r="AQ57" s="595"/>
      <c r="AR57" s="626"/>
      <c r="AS57" s="626"/>
      <c r="AT57" s="619"/>
      <c r="AU57" s="626"/>
      <c r="AV57" s="626"/>
      <c r="AW57" s="619"/>
      <c r="AX57" s="619"/>
      <c r="AY57" s="619"/>
      <c r="AZ57" s="598"/>
      <c r="BA57" s="157"/>
      <c r="BB57" s="157"/>
      <c r="BC57" s="160" t="str">
        <f t="shared" si="7"/>
        <v/>
      </c>
      <c r="BD57" s="218"/>
      <c r="BE57" s="218"/>
      <c r="BF57" s="218"/>
      <c r="BG57" s="218"/>
      <c r="BH57" s="157"/>
      <c r="BI57" s="157"/>
      <c r="BJ57" s="157"/>
      <c r="BK57" s="157"/>
      <c r="BL57" s="185"/>
      <c r="BM57" s="185"/>
      <c r="BN57" s="185"/>
      <c r="BO57" s="185"/>
      <c r="BP57" s="186" t="str">
        <f t="shared" si="8"/>
        <v/>
      </c>
      <c r="BQ57" s="359" t="str">
        <f t="shared" si="9"/>
        <v/>
      </c>
      <c r="BR57" s="768"/>
      <c r="BS57" s="593"/>
      <c r="BT57" s="593"/>
      <c r="BU57" s="732"/>
    </row>
    <row r="58" spans="1:73">
      <c r="A58" s="709"/>
      <c r="B58" s="710"/>
      <c r="C58" s="752"/>
      <c r="D58" s="736"/>
      <c r="E58" s="587"/>
      <c r="F58" s="680"/>
      <c r="G58" s="682"/>
      <c r="H58" s="595"/>
      <c r="I58" s="645"/>
      <c r="J58" s="600"/>
      <c r="K58" s="602"/>
      <c r="L58" s="682"/>
      <c r="M58" s="631"/>
      <c r="N58" s="682"/>
      <c r="O58" s="682"/>
      <c r="P58" s="829"/>
      <c r="Q58" s="755"/>
      <c r="R58" s="645"/>
      <c r="S58" s="688"/>
      <c r="T58" s="645"/>
      <c r="U58" s="688"/>
      <c r="V58" s="645"/>
      <c r="W58" s="688"/>
      <c r="X58" s="690"/>
      <c r="Y58" s="688"/>
      <c r="Z58" s="688"/>
      <c r="AA58" s="643"/>
      <c r="AB58" s="255">
        <v>6</v>
      </c>
      <c r="AC58" s="234"/>
      <c r="AD58" s="234"/>
      <c r="AE58" s="234"/>
      <c r="AF58" s="223" t="str">
        <f t="shared" si="0"/>
        <v/>
      </c>
      <c r="AG58" s="229"/>
      <c r="AH58" s="257" t="str">
        <f t="shared" si="1"/>
        <v/>
      </c>
      <c r="AI58" s="229"/>
      <c r="AJ58" s="257" t="str">
        <f t="shared" si="2"/>
        <v/>
      </c>
      <c r="AK58" s="258" t="str">
        <f t="shared" si="3"/>
        <v/>
      </c>
      <c r="AL58" s="259" t="str">
        <f>IFERROR(IF(AND(AF57="Probabilidad",AF58="Probabilidad"),(AL57-(+AL57*AK58)),IF(AND(AF57="Impacto",AF58="Probabilidad"),(AL56-(+AL56*AK58)),IF(AF58="Impacto",AL57,""))),"")</f>
        <v/>
      </c>
      <c r="AM58" s="259" t="str">
        <f>IFERROR(IF(AND(AF57="Impacto",AF58="Impacto"),(AM57-(+AM57*AK58)),IF(AND(AF57="Probabilidad",AF58="Impacto"),(AM56-(+AM56*AK58)),IF(AF58="Probabilidad",AM57,""))),"")</f>
        <v/>
      </c>
      <c r="AN58" s="260"/>
      <c r="AO58" s="260"/>
      <c r="AP58" s="260"/>
      <c r="AQ58" s="595"/>
      <c r="AR58" s="641"/>
      <c r="AS58" s="641"/>
      <c r="AT58" s="643"/>
      <c r="AU58" s="641"/>
      <c r="AV58" s="641"/>
      <c r="AW58" s="643"/>
      <c r="AX58" s="643"/>
      <c r="AY58" s="643"/>
      <c r="AZ58" s="645"/>
      <c r="BA58" s="373"/>
      <c r="BB58" s="373"/>
      <c r="BC58" s="334" t="str">
        <f t="shared" si="7"/>
        <v/>
      </c>
      <c r="BD58" s="234"/>
      <c r="BE58" s="234"/>
      <c r="BF58" s="234"/>
      <c r="BG58" s="234"/>
      <c r="BH58" s="373"/>
      <c r="BI58" s="373"/>
      <c r="BJ58" s="373"/>
      <c r="BK58" s="373"/>
      <c r="BL58" s="374"/>
      <c r="BM58" s="374"/>
      <c r="BN58" s="374"/>
      <c r="BO58" s="374"/>
      <c r="BP58" s="375" t="str">
        <f t="shared" si="8"/>
        <v/>
      </c>
      <c r="BQ58" s="376" t="str">
        <f t="shared" si="9"/>
        <v/>
      </c>
      <c r="BR58" s="769"/>
      <c r="BS58" s="682"/>
      <c r="BT58" s="682"/>
      <c r="BU58" s="733"/>
    </row>
    <row r="59" spans="1:73" ht="72">
      <c r="A59" s="653" t="s">
        <v>320</v>
      </c>
      <c r="B59" s="656" t="s">
        <v>165</v>
      </c>
      <c r="C59" s="742" t="s">
        <v>321</v>
      </c>
      <c r="D59" s="734" t="s">
        <v>167</v>
      </c>
      <c r="E59" s="663" t="s">
        <v>322</v>
      </c>
      <c r="F59" s="664">
        <v>1</v>
      </c>
      <c r="G59" s="665" t="s">
        <v>323</v>
      </c>
      <c r="H59" s="633"/>
      <c r="I59" s="636"/>
      <c r="J59" s="738" t="s">
        <v>324</v>
      </c>
      <c r="K59" s="633" t="s">
        <v>205</v>
      </c>
      <c r="L59" s="665" t="s">
        <v>172</v>
      </c>
      <c r="M59" s="669" t="s">
        <v>325</v>
      </c>
      <c r="N59" s="668"/>
      <c r="O59" s="668"/>
      <c r="P59" s="665" t="s">
        <v>326</v>
      </c>
      <c r="Q59" s="673">
        <v>1</v>
      </c>
      <c r="R59" s="636" t="s">
        <v>226</v>
      </c>
      <c r="S59" s="628">
        <f>IF(R59="Muy Alta",100%,IF(R59="Alta",80%,IF(R59="Media",60%,IF(R59="Baja",40%,IF(R59="Muy Baja",20%,"")))))</f>
        <v>0.4</v>
      </c>
      <c r="T59" s="636"/>
      <c r="U59" s="628" t="str">
        <f>IF(T59="Catastrófico",100%,IF(T59="Mayor",80%,IF(T59="Moderado",60%,IF(T59="Menor",40%,IF(T59="Leve",20%,"")))))</f>
        <v/>
      </c>
      <c r="V59" s="636" t="s">
        <v>271</v>
      </c>
      <c r="W59" s="628">
        <f>IF(V59="Catastrófico",100%,IF(V59="Mayor",80%,IF(V59="Moderado",60%,IF(V59="Menor",40%,IF(V59="Leve",20%,"")))))</f>
        <v>0.2</v>
      </c>
      <c r="X59" s="629" t="str">
        <f>IF(Y59=100%,"Catastrófico",IF(Y59=80%,"Mayor",IF(Y59=60%,"Moderado",IF(Y59=40%,"Menor",IF(Y59=20%,"Leve","")))))</f>
        <v>Leve</v>
      </c>
      <c r="Y59" s="628">
        <f>IF(AND(U59="",W59=""),"",MAX(U59,W59))</f>
        <v>0.2</v>
      </c>
      <c r="Z59" s="628" t="str">
        <f>CONCATENATE(R59,X59)</f>
        <v>BajaLeve</v>
      </c>
      <c r="AA59" s="630" t="str">
        <f>IF(Z59="Muy AltaLeve","Alto",IF(Z59="Muy AltaMenor","Alto",IF(Z59="Muy AltaModerado","Alto",IF(Z59="Muy AltaMayor","Alto",IF(Z59="Muy AltaCatastrófico","Extremo",IF(Z59="AltaLeve","Moderado",IF(Z59="AltaMenor","Moderado",IF(Z59="AltaModerado","Alto",IF(Z59="AltaMayor","Alto",IF(Z59="AltaCatastrófico","Extremo",IF(Z59="MediaLeve","Moderado",IF(Z59="MediaMenor","Moderado",IF(Z59="MediaModerado","Moderado",IF(Z59="MediaMayor","Alto",IF(Z59="MediaCatastrófico","Extremo",IF(Z59="BajaLeve","Bajo",IF(Z59="BajaMenor","Moderado",IF(Z59="BajaModerado","Moderado",IF(Z59="BajaMayor","Alto",IF(Z59="BajaCatastrófico","Extremo",IF(Z59="Muy BajaLeve","Bajo",IF(Z59="Muy BajaMenor","Bajo",IF(Z59="Muy BajaModerado","Moderado",IF(Z59="Muy BajaMayor","Alto",IF(Z59="Muy BajaCatastrófico","Extremo","")))))))))))))))))))))))))</f>
        <v>Bajo</v>
      </c>
      <c r="AB59" s="426">
        <v>1</v>
      </c>
      <c r="AC59" s="458" t="s">
        <v>327</v>
      </c>
      <c r="AD59" s="458" t="s">
        <v>244</v>
      </c>
      <c r="AE59" s="458" t="s">
        <v>328</v>
      </c>
      <c r="AF59" s="429" t="str">
        <f t="shared" ref="AF59:AF120" si="10">IF(OR(AG59="Preventivo",AG59="Detectivo"),"Probabilidad",IF(AG59="Correctivo","Impacto",""))</f>
        <v>Probabilidad</v>
      </c>
      <c r="AG59" s="433" t="s">
        <v>179</v>
      </c>
      <c r="AH59" s="425">
        <f t="shared" ref="AH59:AH120" si="11">IF(AG59="","",IF(AG59="Preventivo",25%,IF(AG59="Detectivo",15%,IF(AG59="Correctivo",10%))))</f>
        <v>0.25</v>
      </c>
      <c r="AI59" s="433" t="s">
        <v>180</v>
      </c>
      <c r="AJ59" s="425">
        <f t="shared" ref="AJ59:AJ120" si="12">IF(AI59="Automático",25%,IF(AI59="Manual",15%,""))</f>
        <v>0.15</v>
      </c>
      <c r="AK59" s="431">
        <f t="shared" ref="AK59:AK120" si="13">IF(OR(AH59="",AJ59=""),"",AH59+AJ59)</f>
        <v>0.4</v>
      </c>
      <c r="AL59" s="432">
        <f>IFERROR(IF(AF59="Probabilidad",(S59-(+S59*AK59)),IF(AF59="Impacto",S59,"")),"")</f>
        <v>0.24</v>
      </c>
      <c r="AM59" s="432">
        <f>IFERROR(IF(AF59="Impacto",(Y59-(+Y59*AK59)),IF(AF59="Probabilidad",Y59,"")),"")</f>
        <v>0.2</v>
      </c>
      <c r="AN59" s="433" t="s">
        <v>181</v>
      </c>
      <c r="AO59" s="433" t="s">
        <v>182</v>
      </c>
      <c r="AP59" s="433" t="s">
        <v>183</v>
      </c>
      <c r="AQ59" s="633" t="s">
        <v>329</v>
      </c>
      <c r="AR59" s="634">
        <f>S59</f>
        <v>0.4</v>
      </c>
      <c r="AS59" s="634">
        <f>IF(AL59="","",MIN(AL59:AL64))</f>
        <v>8.6399999999999991E-2</v>
      </c>
      <c r="AT59" s="635" t="str">
        <f>IFERROR(IF(AS59="","",IF(AS59&lt;=0.2,"Muy Baja",IF(AS59&lt;=0.4,"Baja",IF(AS59&lt;=0.6,"Media",IF(AS59&lt;=0.8,"Alta","Muy Alta"))))),"")</f>
        <v>Muy Baja</v>
      </c>
      <c r="AU59" s="634">
        <f>Y59</f>
        <v>0.2</v>
      </c>
      <c r="AV59" s="634">
        <f>IF(AM59="","",MIN(AM59:AM64))</f>
        <v>0.2</v>
      </c>
      <c r="AW59" s="635" t="str">
        <f>IFERROR(IF(AV59="","",IF(AV59&lt;=0.2,"Leve",IF(AV59&lt;=0.4,"Menor",IF(AV59&lt;=0.6,"Moderado",IF(AV59&lt;=0.8,"Mayor","Catastrófico"))))),"")</f>
        <v>Leve</v>
      </c>
      <c r="AX59" s="635" t="str">
        <f>AA59</f>
        <v>Bajo</v>
      </c>
      <c r="AY59" s="635" t="str">
        <f>IFERROR(IF(OR(AND(AT59="Muy Baja",AW59="Leve"),AND(AT59="Muy Baja",AW59="Menor"),AND(AT59="Baja",AW59="Leve")),"Bajo",IF(OR(AND(AT59="Muy baja",AW59="Moderado"),AND(AT59="Baja",AW59="Menor"),AND(AT59="Baja",AW59="Moderado"),AND(AT59="Media",AW59="Leve"),AND(AT59="Media",AW59="Menor"),AND(AT59="Media",AW59="Moderado"),AND(AT59="Alta",AW59="Leve"),AND(AT59="Alta",AW59="Menor")),"Moderado",IF(OR(AND(AT59="Muy Baja",AW59="Mayor"),AND(AT59="Baja",AW59="Mayor"),AND(AT59="Media",AW59="Mayor"),AND(AT59="Alta",AW59="Moderado"),AND(AT59="Alta",AW59="Mayor"),AND(AT59="Muy Alta",AW59="Leve"),AND(AT59="Muy Alta",AW59="Menor"),AND(AT59="Muy Alta",AW59="Moderado"),AND(AT59="Muy Alta",AW59="Mayor")),"Alto",IF(OR(AND(AT59="Muy Baja",AW59="Catastrófico"),AND(AT59="Baja",AW59="Catastrófico"),AND(AT59="Media",AW59="Catastrófico"),AND(AT59="Alta",AW59="Catastrófico"),AND(AT59="Muy Alta",AW59="Catastrófico")),"Extremo","")))),"")</f>
        <v>Bajo</v>
      </c>
      <c r="AZ59" s="636" t="s">
        <v>231</v>
      </c>
      <c r="BA59" s="434"/>
      <c r="BB59" s="434"/>
      <c r="BC59" s="435" t="str">
        <f>IF(SUM(BD59:BG59)=0,"",SUM(BD59:BG59))</f>
        <v/>
      </c>
      <c r="BD59" s="436"/>
      <c r="BE59" s="436"/>
      <c r="BF59" s="436"/>
      <c r="BG59" s="436"/>
      <c r="BH59" s="437"/>
      <c r="BI59" s="437"/>
      <c r="BJ59" s="437"/>
      <c r="BK59" s="437"/>
      <c r="BL59" s="438"/>
      <c r="BM59" s="438"/>
      <c r="BN59" s="438"/>
      <c r="BO59" s="438"/>
      <c r="BP59" s="439" t="str">
        <f>IF(SUM(BL59:BO59)=0,"",SUM(BL59:BO59))</f>
        <v/>
      </c>
      <c r="BQ59" s="440" t="str">
        <f>IF(ISERROR(BP59/BC59),"",(BP59/BC59))</f>
        <v/>
      </c>
      <c r="BR59" s="830"/>
      <c r="BS59" s="665"/>
      <c r="BT59" s="665"/>
      <c r="BU59" s="832"/>
    </row>
    <row r="60" spans="1:73" ht="72">
      <c r="A60" s="654"/>
      <c r="B60" s="657"/>
      <c r="C60" s="743"/>
      <c r="D60" s="735"/>
      <c r="E60" s="587"/>
      <c r="F60" s="590"/>
      <c r="G60" s="607"/>
      <c r="H60" s="595"/>
      <c r="I60" s="598"/>
      <c r="J60" s="600"/>
      <c r="K60" s="595"/>
      <c r="L60" s="607"/>
      <c r="M60" s="604"/>
      <c r="N60" s="593"/>
      <c r="O60" s="593"/>
      <c r="P60" s="607"/>
      <c r="Q60" s="610"/>
      <c r="R60" s="598"/>
      <c r="S60" s="613"/>
      <c r="T60" s="598"/>
      <c r="U60" s="613"/>
      <c r="V60" s="598"/>
      <c r="W60" s="613"/>
      <c r="X60" s="616"/>
      <c r="Y60" s="613"/>
      <c r="Z60" s="613"/>
      <c r="AA60" s="631"/>
      <c r="AB60" s="216">
        <v>2</v>
      </c>
      <c r="AC60" s="217" t="s">
        <v>330</v>
      </c>
      <c r="AD60" s="217" t="s">
        <v>273</v>
      </c>
      <c r="AE60" s="217" t="s">
        <v>331</v>
      </c>
      <c r="AF60" s="213" t="str">
        <f t="shared" si="10"/>
        <v>Probabilidad</v>
      </c>
      <c r="AG60" s="221" t="s">
        <v>179</v>
      </c>
      <c r="AH60" s="214">
        <f t="shared" si="11"/>
        <v>0.25</v>
      </c>
      <c r="AI60" s="221" t="s">
        <v>180</v>
      </c>
      <c r="AJ60" s="214">
        <f t="shared" si="12"/>
        <v>0.15</v>
      </c>
      <c r="AK60" s="215">
        <f t="shared" si="13"/>
        <v>0.4</v>
      </c>
      <c r="AL60" s="220">
        <f>IFERROR(IF(AND(AF59="Probabilidad",AF60="Probabilidad"),(AL59-(+AL59*AK60)),IF(AF60="Probabilidad",(S59-(+S59*AK60)),IF(AF60="Impacto",AL59,""))),"")</f>
        <v>0.14399999999999999</v>
      </c>
      <c r="AM60" s="220">
        <f>IFERROR(IF(AND(AF59="Impacto",AF60="Impacto"),(AM59-(+AM59*AK60)),IF(AF60="Impacto",(Y59-(+Y59*AK60)),IF(AF60="Probabilidad",AM59,""))),"")</f>
        <v>0.2</v>
      </c>
      <c r="AN60" s="221" t="s">
        <v>181</v>
      </c>
      <c r="AO60" s="221" t="s">
        <v>182</v>
      </c>
      <c r="AP60" s="221" t="s">
        <v>183</v>
      </c>
      <c r="AQ60" s="595"/>
      <c r="AR60" s="626"/>
      <c r="AS60" s="626"/>
      <c r="AT60" s="619"/>
      <c r="AU60" s="626"/>
      <c r="AV60" s="626"/>
      <c r="AW60" s="619"/>
      <c r="AX60" s="619"/>
      <c r="AY60" s="619"/>
      <c r="AZ60" s="598"/>
      <c r="BA60" s="179"/>
      <c r="BB60" s="179"/>
      <c r="BC60" s="222" t="str">
        <f t="shared" ref="BC60:BC76" si="14">IF(SUM(BD60:BG60)=0,"",SUM(BD60:BG60))</f>
        <v/>
      </c>
      <c r="BD60" s="335"/>
      <c r="BE60" s="335"/>
      <c r="BF60" s="335"/>
      <c r="BG60" s="335"/>
      <c r="BH60" s="157"/>
      <c r="BI60" s="157"/>
      <c r="BJ60" s="157"/>
      <c r="BK60" s="157"/>
      <c r="BL60" s="185"/>
      <c r="BM60" s="185"/>
      <c r="BN60" s="185"/>
      <c r="BO60" s="185"/>
      <c r="BP60" s="186" t="str">
        <f>IF(SUM(BL60:BO60)=0,"",SUM(BL60:BO60))</f>
        <v/>
      </c>
      <c r="BQ60" s="160" t="str">
        <f>IF(ISERROR(BP60/BC60),"",(BP60/BC60))</f>
        <v/>
      </c>
      <c r="BR60" s="831"/>
      <c r="BS60" s="607"/>
      <c r="BT60" s="607"/>
      <c r="BU60" s="833"/>
    </row>
    <row r="61" spans="1:73" ht="72">
      <c r="A61" s="654"/>
      <c r="B61" s="657"/>
      <c r="C61" s="743"/>
      <c r="D61" s="735"/>
      <c r="E61" s="587"/>
      <c r="F61" s="590"/>
      <c r="G61" s="607"/>
      <c r="H61" s="595"/>
      <c r="I61" s="598"/>
      <c r="J61" s="600"/>
      <c r="K61" s="595"/>
      <c r="L61" s="607"/>
      <c r="M61" s="604"/>
      <c r="N61" s="593"/>
      <c r="O61" s="593"/>
      <c r="P61" s="607"/>
      <c r="Q61" s="610"/>
      <c r="R61" s="598"/>
      <c r="S61" s="613"/>
      <c r="T61" s="598"/>
      <c r="U61" s="613"/>
      <c r="V61" s="598"/>
      <c r="W61" s="613"/>
      <c r="X61" s="616"/>
      <c r="Y61" s="613"/>
      <c r="Z61" s="613"/>
      <c r="AA61" s="631"/>
      <c r="AB61" s="216">
        <v>3</v>
      </c>
      <c r="AC61" s="217" t="s">
        <v>332</v>
      </c>
      <c r="AD61" s="217" t="s">
        <v>273</v>
      </c>
      <c r="AE61" s="217" t="s">
        <v>333</v>
      </c>
      <c r="AF61" s="213" t="str">
        <f t="shared" si="10"/>
        <v>Probabilidad</v>
      </c>
      <c r="AG61" s="221" t="s">
        <v>179</v>
      </c>
      <c r="AH61" s="214">
        <f t="shared" si="11"/>
        <v>0.25</v>
      </c>
      <c r="AI61" s="221" t="s">
        <v>180</v>
      </c>
      <c r="AJ61" s="214">
        <f t="shared" si="12"/>
        <v>0.15</v>
      </c>
      <c r="AK61" s="215">
        <f t="shared" si="13"/>
        <v>0.4</v>
      </c>
      <c r="AL61" s="220">
        <f>IFERROR(IF(AND(AF60="Probabilidad",AF61="Probabilidad"),(AL60-(+AL60*AK61)),IF(AND(AF60="Impacto",AF61="Probabilidad"),(AL59-(+AL59*AK61)),IF(AF61="Impacto",AL60,""))),"")</f>
        <v>8.6399999999999991E-2</v>
      </c>
      <c r="AM61" s="220">
        <f>IFERROR(IF(AND(AF60="Impacto",AF61="Impacto"),(AM60-(+AM60*AK61)),IF(AND(AF60="Probabilidad",AF61="Impacto"),(AM59-(+AM59*AK61)),IF(AF61="Probabilidad",AM60,""))),"")</f>
        <v>0.2</v>
      </c>
      <c r="AN61" s="221" t="s">
        <v>181</v>
      </c>
      <c r="AO61" s="221" t="s">
        <v>182</v>
      </c>
      <c r="AP61" s="221" t="s">
        <v>183</v>
      </c>
      <c r="AQ61" s="595"/>
      <c r="AR61" s="626"/>
      <c r="AS61" s="626"/>
      <c r="AT61" s="619"/>
      <c r="AU61" s="626"/>
      <c r="AV61" s="626"/>
      <c r="AW61" s="619"/>
      <c r="AX61" s="619"/>
      <c r="AY61" s="619"/>
      <c r="AZ61" s="598"/>
      <c r="BA61" s="179"/>
      <c r="BB61" s="179"/>
      <c r="BC61" s="222" t="str">
        <f t="shared" si="14"/>
        <v/>
      </c>
      <c r="BD61" s="335"/>
      <c r="BE61" s="335"/>
      <c r="BF61" s="335"/>
      <c r="BG61" s="335"/>
      <c r="BH61" s="157"/>
      <c r="BI61" s="157"/>
      <c r="BJ61" s="157"/>
      <c r="BK61" s="157"/>
      <c r="BL61" s="185"/>
      <c r="BM61" s="185"/>
      <c r="BN61" s="185"/>
      <c r="BO61" s="185"/>
      <c r="BP61" s="186" t="str">
        <f t="shared" ref="BP61:BP76" si="15">IF(SUM(BL61:BO61)=0,"",SUM(BL61:BO61))</f>
        <v/>
      </c>
      <c r="BQ61" s="160" t="str">
        <f t="shared" ref="BQ61:BQ76" si="16">IF(ISERROR(BP61/BC61),"",(BP61/BC61))</f>
        <v/>
      </c>
      <c r="BR61" s="831"/>
      <c r="BS61" s="607"/>
      <c r="BT61" s="607"/>
      <c r="BU61" s="833"/>
    </row>
    <row r="62" spans="1:73">
      <c r="A62" s="654"/>
      <c r="B62" s="657"/>
      <c r="C62" s="743"/>
      <c r="D62" s="735"/>
      <c r="E62" s="587"/>
      <c r="F62" s="590"/>
      <c r="G62" s="607"/>
      <c r="H62" s="595"/>
      <c r="I62" s="598"/>
      <c r="J62" s="600"/>
      <c r="K62" s="595"/>
      <c r="L62" s="607"/>
      <c r="M62" s="604"/>
      <c r="N62" s="593"/>
      <c r="O62" s="593"/>
      <c r="P62" s="607"/>
      <c r="Q62" s="610"/>
      <c r="R62" s="598"/>
      <c r="S62" s="613"/>
      <c r="T62" s="598"/>
      <c r="U62" s="613"/>
      <c r="V62" s="598"/>
      <c r="W62" s="613"/>
      <c r="X62" s="616"/>
      <c r="Y62" s="613"/>
      <c r="Z62" s="613"/>
      <c r="AA62" s="631"/>
      <c r="AB62" s="216">
        <v>4</v>
      </c>
      <c r="AC62" s="218"/>
      <c r="AD62" s="218"/>
      <c r="AE62" s="218"/>
      <c r="AF62" s="213" t="str">
        <f t="shared" si="10"/>
        <v/>
      </c>
      <c r="AG62" s="219"/>
      <c r="AH62" s="214" t="str">
        <f t="shared" si="11"/>
        <v/>
      </c>
      <c r="AI62" s="219"/>
      <c r="AJ62" s="214" t="str">
        <f t="shared" si="12"/>
        <v/>
      </c>
      <c r="AK62" s="215" t="str">
        <f t="shared" si="13"/>
        <v/>
      </c>
      <c r="AL62" s="220" t="str">
        <f>IFERROR(IF(AND(AF61="Probabilidad",AF62="Probabilidad"),(AL61-(+AL61*AK62)),IF(AND(AF61="Impacto",AF62="Probabilidad"),(AL60-(+AL60*AK62)),IF(AF62="Impacto",AL61,""))),"")</f>
        <v/>
      </c>
      <c r="AM62" s="220" t="str">
        <f>IFERROR(IF(AND(AF61="Impacto",AF62="Impacto"),(AM61-(+AM61*AK62)),IF(AND(AF61="Probabilidad",AF62="Impacto"),(AM60-(+AM60*AK62)),IF(AF62="Probabilidad",AM61,""))),"")</f>
        <v/>
      </c>
      <c r="AN62" s="221"/>
      <c r="AO62" s="221"/>
      <c r="AP62" s="221"/>
      <c r="AQ62" s="595"/>
      <c r="AR62" s="626"/>
      <c r="AS62" s="626"/>
      <c r="AT62" s="619"/>
      <c r="AU62" s="626"/>
      <c r="AV62" s="626"/>
      <c r="AW62" s="619"/>
      <c r="AX62" s="619"/>
      <c r="AY62" s="619"/>
      <c r="AZ62" s="598"/>
      <c r="BA62" s="179"/>
      <c r="BB62" s="179"/>
      <c r="BC62" s="222" t="str">
        <f t="shared" si="14"/>
        <v/>
      </c>
      <c r="BD62" s="335"/>
      <c r="BE62" s="335"/>
      <c r="BF62" s="335"/>
      <c r="BG62" s="335"/>
      <c r="BH62" s="157"/>
      <c r="BI62" s="157"/>
      <c r="BJ62" s="157"/>
      <c r="BK62" s="157"/>
      <c r="BL62" s="185"/>
      <c r="BM62" s="185"/>
      <c r="BN62" s="185"/>
      <c r="BO62" s="185"/>
      <c r="BP62" s="186" t="str">
        <f t="shared" si="15"/>
        <v/>
      </c>
      <c r="BQ62" s="160" t="str">
        <f t="shared" si="16"/>
        <v/>
      </c>
      <c r="BR62" s="831"/>
      <c r="BS62" s="607"/>
      <c r="BT62" s="607"/>
      <c r="BU62" s="833"/>
    </row>
    <row r="63" spans="1:73">
      <c r="A63" s="654"/>
      <c r="B63" s="657"/>
      <c r="C63" s="743"/>
      <c r="D63" s="735"/>
      <c r="E63" s="587"/>
      <c r="F63" s="590"/>
      <c r="G63" s="607"/>
      <c r="H63" s="595"/>
      <c r="I63" s="598"/>
      <c r="J63" s="600"/>
      <c r="K63" s="595"/>
      <c r="L63" s="607"/>
      <c r="M63" s="604"/>
      <c r="N63" s="593"/>
      <c r="O63" s="593"/>
      <c r="P63" s="607"/>
      <c r="Q63" s="610"/>
      <c r="R63" s="598"/>
      <c r="S63" s="613"/>
      <c r="T63" s="598"/>
      <c r="U63" s="613"/>
      <c r="V63" s="598"/>
      <c r="W63" s="613"/>
      <c r="X63" s="616"/>
      <c r="Y63" s="613"/>
      <c r="Z63" s="613"/>
      <c r="AA63" s="631"/>
      <c r="AB63" s="216">
        <v>5</v>
      </c>
      <c r="AC63" s="336"/>
      <c r="AD63" s="336"/>
      <c r="AE63" s="218"/>
      <c r="AF63" s="213" t="str">
        <f t="shared" si="10"/>
        <v/>
      </c>
      <c r="AG63" s="219"/>
      <c r="AH63" s="214" t="str">
        <f t="shared" si="11"/>
        <v/>
      </c>
      <c r="AI63" s="219"/>
      <c r="AJ63" s="214" t="str">
        <f t="shared" si="12"/>
        <v/>
      </c>
      <c r="AK63" s="215" t="str">
        <f t="shared" si="13"/>
        <v/>
      </c>
      <c r="AL63" s="220" t="str">
        <f>IFERROR(IF(AND(AF62="Probabilidad",AF63="Probabilidad"),(AL62-(+AL62*AK63)),IF(AND(AF62="Impacto",AF63="Probabilidad"),(AL61-(+AL61*AK63)),IF(AF63="Impacto",AL62,""))),"")</f>
        <v/>
      </c>
      <c r="AM63" s="220" t="str">
        <f>IFERROR(IF(AND(AF62="Impacto",AF63="Impacto"),(AM62-(+AM62*AK63)),IF(AND(AF62="Probabilidad",AF63="Impacto"),(AM61-(+AM61*AK63)),IF(AF63="Probabilidad",AM62,""))),"")</f>
        <v/>
      </c>
      <c r="AN63" s="221"/>
      <c r="AO63" s="221"/>
      <c r="AP63" s="221"/>
      <c r="AQ63" s="595"/>
      <c r="AR63" s="626"/>
      <c r="AS63" s="626"/>
      <c r="AT63" s="619"/>
      <c r="AU63" s="626"/>
      <c r="AV63" s="626"/>
      <c r="AW63" s="619"/>
      <c r="AX63" s="619"/>
      <c r="AY63" s="619"/>
      <c r="AZ63" s="598"/>
      <c r="BA63" s="179"/>
      <c r="BB63" s="179"/>
      <c r="BC63" s="222" t="str">
        <f t="shared" si="14"/>
        <v/>
      </c>
      <c r="BD63" s="335"/>
      <c r="BE63" s="335"/>
      <c r="BF63" s="335"/>
      <c r="BG63" s="335"/>
      <c r="BH63" s="157"/>
      <c r="BI63" s="157"/>
      <c r="BJ63" s="157"/>
      <c r="BK63" s="157"/>
      <c r="BL63" s="185"/>
      <c r="BM63" s="185"/>
      <c r="BN63" s="185"/>
      <c r="BO63" s="185"/>
      <c r="BP63" s="186" t="str">
        <f t="shared" si="15"/>
        <v/>
      </c>
      <c r="BQ63" s="160" t="str">
        <f t="shared" si="16"/>
        <v/>
      </c>
      <c r="BR63" s="831"/>
      <c r="BS63" s="607"/>
      <c r="BT63" s="607"/>
      <c r="BU63" s="833"/>
    </row>
    <row r="64" spans="1:73">
      <c r="A64" s="654"/>
      <c r="B64" s="657"/>
      <c r="C64" s="743"/>
      <c r="D64" s="736"/>
      <c r="E64" s="587"/>
      <c r="F64" s="680"/>
      <c r="G64" s="649"/>
      <c r="H64" s="595"/>
      <c r="I64" s="645"/>
      <c r="J64" s="600"/>
      <c r="K64" s="595"/>
      <c r="L64" s="649"/>
      <c r="M64" s="604"/>
      <c r="N64" s="682"/>
      <c r="O64" s="682"/>
      <c r="P64" s="649"/>
      <c r="Q64" s="647"/>
      <c r="R64" s="645"/>
      <c r="S64" s="688"/>
      <c r="T64" s="645"/>
      <c r="U64" s="688"/>
      <c r="V64" s="645"/>
      <c r="W64" s="688"/>
      <c r="X64" s="690"/>
      <c r="Y64" s="688"/>
      <c r="Z64" s="688"/>
      <c r="AA64" s="631"/>
      <c r="AB64" s="255">
        <v>6</v>
      </c>
      <c r="AC64" s="234"/>
      <c r="AD64" s="234"/>
      <c r="AE64" s="234"/>
      <c r="AF64" s="223" t="str">
        <f t="shared" si="10"/>
        <v/>
      </c>
      <c r="AG64" s="229"/>
      <c r="AH64" s="257" t="str">
        <f t="shared" si="11"/>
        <v/>
      </c>
      <c r="AI64" s="229"/>
      <c r="AJ64" s="257" t="str">
        <f t="shared" si="12"/>
        <v/>
      </c>
      <c r="AK64" s="258" t="str">
        <f t="shared" si="13"/>
        <v/>
      </c>
      <c r="AL64" s="259" t="str">
        <f>IFERROR(IF(AND(AF63="Probabilidad",AF64="Probabilidad"),(AL63-(+AL63*AK64)),IF(AND(AF63="Impacto",AF64="Probabilidad"),(AL62-(+AL62*AK64)),IF(AF64="Impacto",AL63,""))),"")</f>
        <v/>
      </c>
      <c r="AM64" s="259" t="str">
        <f>IFERROR(IF(AND(AF63="Impacto",AF64="Impacto"),(AM63-(+AM63*AK64)),IF(AND(AF63="Probabilidad",AF64="Impacto"),(AM62-(+AM62*AK64)),IF(AF64="Probabilidad",AM63,""))),"")</f>
        <v/>
      </c>
      <c r="AN64" s="260"/>
      <c r="AO64" s="260"/>
      <c r="AP64" s="260"/>
      <c r="AQ64" s="595"/>
      <c r="AR64" s="641"/>
      <c r="AS64" s="641"/>
      <c r="AT64" s="643"/>
      <c r="AU64" s="641"/>
      <c r="AV64" s="641"/>
      <c r="AW64" s="643"/>
      <c r="AX64" s="643"/>
      <c r="AY64" s="643"/>
      <c r="AZ64" s="645"/>
      <c r="BA64" s="372"/>
      <c r="BB64" s="372"/>
      <c r="BC64" s="411" t="str">
        <f t="shared" si="14"/>
        <v/>
      </c>
      <c r="BD64" s="470"/>
      <c r="BE64" s="470"/>
      <c r="BF64" s="470"/>
      <c r="BG64" s="470"/>
      <c r="BH64" s="373"/>
      <c r="BI64" s="373"/>
      <c r="BJ64" s="373"/>
      <c r="BK64" s="373"/>
      <c r="BL64" s="374"/>
      <c r="BM64" s="374"/>
      <c r="BN64" s="374"/>
      <c r="BO64" s="374"/>
      <c r="BP64" s="375" t="str">
        <f t="shared" si="15"/>
        <v/>
      </c>
      <c r="BQ64" s="334" t="str">
        <f t="shared" si="16"/>
        <v/>
      </c>
      <c r="BR64" s="831"/>
      <c r="BS64" s="649"/>
      <c r="BT64" s="649"/>
      <c r="BU64" s="834"/>
    </row>
    <row r="65" spans="1:73" ht="72">
      <c r="A65" s="654"/>
      <c r="B65" s="657"/>
      <c r="C65" s="743"/>
      <c r="D65" s="734" t="s">
        <v>167</v>
      </c>
      <c r="E65" s="663" t="s">
        <v>322</v>
      </c>
      <c r="F65" s="664">
        <v>2</v>
      </c>
      <c r="G65" s="665" t="s">
        <v>334</v>
      </c>
      <c r="H65" s="633"/>
      <c r="I65" s="636"/>
      <c r="J65" s="738" t="s">
        <v>335</v>
      </c>
      <c r="K65" s="636" t="s">
        <v>171</v>
      </c>
      <c r="L65" s="665" t="s">
        <v>336</v>
      </c>
      <c r="M65" s="669" t="s">
        <v>337</v>
      </c>
      <c r="N65" s="668"/>
      <c r="O65" s="668"/>
      <c r="P65" s="665" t="s">
        <v>338</v>
      </c>
      <c r="Q65" s="673">
        <v>0.9</v>
      </c>
      <c r="R65" s="636" t="s">
        <v>226</v>
      </c>
      <c r="S65" s="628">
        <f>IF(R65="Muy Alta",100%,IF(R65="Alta",80%,IF(R65="Media",60%,IF(R65="Baja",40%,IF(R65="Muy Baja",20%,"")))))</f>
        <v>0.4</v>
      </c>
      <c r="T65" s="636"/>
      <c r="U65" s="628" t="str">
        <f>IF(T65="Catastrófico",100%,IF(T65="Mayor",80%,IF(T65="Moderado",60%,IF(T65="Menor",40%,IF(T65="Leve",20%,"")))))</f>
        <v/>
      </c>
      <c r="V65" s="636" t="s">
        <v>227</v>
      </c>
      <c r="W65" s="628">
        <f>IF(V65="Catastrófico",100%,IF(V65="Mayor",80%,IF(V65="Moderado",60%,IF(V65="Menor",40%,IF(V65="Leve",20%,"")))))</f>
        <v>0.4</v>
      </c>
      <c r="X65" s="629" t="str">
        <f>IF(Y65=100%,"Catastrófico",IF(Y65=80%,"Mayor",IF(Y65=60%,"Moderado",IF(Y65=40%,"Menor",IF(Y65=20%,"Leve","")))))</f>
        <v>Menor</v>
      </c>
      <c r="Y65" s="628">
        <f>IF(AND(U65="",W65=""),"",MAX(U65,W65))</f>
        <v>0.4</v>
      </c>
      <c r="Z65" s="628" t="str">
        <f>CONCATENATE(R65,X65)</f>
        <v>BajaMenor</v>
      </c>
      <c r="AA65" s="635" t="str">
        <f>IF(Z65="Muy AltaLeve","Alto",IF(Z65="Muy AltaMenor","Alto",IF(Z65="Muy AltaModerado","Alto",IF(Z65="Muy AltaMayor","Alto",IF(Z65="Muy AltaCatastrófico","Extremo",IF(Z65="AltaLeve","Moderado",IF(Z65="AltaMenor","Moderado",IF(Z65="AltaModerado","Alto",IF(Z65="AltaMayor","Alto",IF(Z65="AltaCatastrófico","Extremo",IF(Z65="MediaLeve","Moderado",IF(Z65="MediaMenor","Moderado",IF(Z65="MediaModerado","Moderado",IF(Z65="MediaMayor","Alto",IF(Z65="MediaCatastrófico","Extremo",IF(Z65="BajaLeve","Bajo",IF(Z65="BajaMenor","Moderado",IF(Z65="BajaModerado","Moderado",IF(Z65="BajaMayor","Alto",IF(Z65="BajaCatastrófico","Extremo",IF(Z65="Muy BajaLeve","Bajo",IF(Z65="Muy BajaMenor","Bajo",IF(Z65="Muy BajaModerado","Moderado",IF(Z65="Muy BajaMayor","Alto",IF(Z65="Muy BajaCatastrófico","Extremo","")))))))))))))))))))))))))</f>
        <v>Moderado</v>
      </c>
      <c r="AB65" s="426">
        <v>1</v>
      </c>
      <c r="AC65" s="481" t="s">
        <v>339</v>
      </c>
      <c r="AD65" s="481" t="s">
        <v>244</v>
      </c>
      <c r="AE65" s="481" t="s">
        <v>340</v>
      </c>
      <c r="AF65" s="429" t="str">
        <f t="shared" si="10"/>
        <v>Probabilidad</v>
      </c>
      <c r="AG65" s="433" t="s">
        <v>179</v>
      </c>
      <c r="AH65" s="425">
        <f t="shared" si="11"/>
        <v>0.25</v>
      </c>
      <c r="AI65" s="433" t="s">
        <v>180</v>
      </c>
      <c r="AJ65" s="425">
        <f t="shared" si="12"/>
        <v>0.15</v>
      </c>
      <c r="AK65" s="431">
        <f t="shared" si="13"/>
        <v>0.4</v>
      </c>
      <c r="AL65" s="432">
        <f>IFERROR(IF(AF65="Probabilidad",(S65-(+S65*AK65)),IF(AF65="Impacto",S65,"")),"")</f>
        <v>0.24</v>
      </c>
      <c r="AM65" s="432">
        <f>IFERROR(IF(AF65="Impacto",(Y65-(+Y65*AK65)),IF(AF65="Probabilidad",Y65,"")),"")</f>
        <v>0.4</v>
      </c>
      <c r="AN65" s="433" t="s">
        <v>181</v>
      </c>
      <c r="AO65" s="433" t="s">
        <v>182</v>
      </c>
      <c r="AP65" s="433" t="s">
        <v>183</v>
      </c>
      <c r="AQ65" s="633" t="s">
        <v>341</v>
      </c>
      <c r="AR65" s="634">
        <f>S65</f>
        <v>0.4</v>
      </c>
      <c r="AS65" s="634">
        <f>IF(AL65="","",MIN(AL65:AL70))</f>
        <v>0.10079999999999999</v>
      </c>
      <c r="AT65" s="635" t="str">
        <f>IFERROR(IF(AS65="","",IF(AS65&lt;=0.2,"Muy Baja",IF(AS65&lt;=0.4,"Baja",IF(AS65&lt;=0.6,"Media",IF(AS65&lt;=0.8,"Alta","Muy Alta"))))),"")</f>
        <v>Muy Baja</v>
      </c>
      <c r="AU65" s="634">
        <f>Y65</f>
        <v>0.4</v>
      </c>
      <c r="AV65" s="634">
        <f>IF(AM65="","",MIN(AM65:AM70))</f>
        <v>0.4</v>
      </c>
      <c r="AW65" s="635" t="str">
        <f>IFERROR(IF(AV65="","",IF(AV65&lt;=0.2,"Leve",IF(AV65&lt;=0.4,"Menor",IF(AV65&lt;=0.6,"Moderado",IF(AV65&lt;=0.8,"Mayor","Catastrófico"))))),"")</f>
        <v>Menor</v>
      </c>
      <c r="AX65" s="635" t="str">
        <f>AA65</f>
        <v>Moderado</v>
      </c>
      <c r="AY65" s="635" t="str">
        <f>IFERROR(IF(OR(AND(AT65="Muy Baja",AW65="Leve"),AND(AT65="Muy Baja",AW65="Menor"),AND(AT65="Baja",AW65="Leve")),"Bajo",IF(OR(AND(AT65="Muy baja",AW65="Moderado"),AND(AT65="Baja",AW65="Menor"),AND(AT65="Baja",AW65="Moderado"),AND(AT65="Media",AW65="Leve"),AND(AT65="Media",AW65="Menor"),AND(AT65="Media",AW65="Moderado"),AND(AT65="Alta",AW65="Leve"),AND(AT65="Alta",AW65="Menor")),"Moderado",IF(OR(AND(AT65="Muy Baja",AW65="Mayor"),AND(AT65="Baja",AW65="Mayor"),AND(AT65="Media",AW65="Mayor"),AND(AT65="Alta",AW65="Moderado"),AND(AT65="Alta",AW65="Mayor"),AND(AT65="Muy Alta",AW65="Leve"),AND(AT65="Muy Alta",AW65="Menor"),AND(AT65="Muy Alta",AW65="Moderado"),AND(AT65="Muy Alta",AW65="Mayor")),"Alto",IF(OR(AND(AT65="Muy Baja",AW65="Catastrófico"),AND(AT65="Baja",AW65="Catastrófico"),AND(AT65="Media",AW65="Catastrófico"),AND(AT65="Alta",AW65="Catastrófico"),AND(AT65="Muy Alta",AW65="Catastrófico")),"Extremo","")))),"")</f>
        <v>Bajo</v>
      </c>
      <c r="AZ65" s="636" t="s">
        <v>231</v>
      </c>
      <c r="BA65" s="437"/>
      <c r="BB65" s="437"/>
      <c r="BC65" s="476" t="str">
        <f t="shared" si="14"/>
        <v/>
      </c>
      <c r="BD65" s="424"/>
      <c r="BE65" s="424"/>
      <c r="BF65" s="424"/>
      <c r="BG65" s="424"/>
      <c r="BH65" s="437"/>
      <c r="BI65" s="437"/>
      <c r="BJ65" s="437"/>
      <c r="BK65" s="437"/>
      <c r="BL65" s="438"/>
      <c r="BM65" s="438"/>
      <c r="BN65" s="438"/>
      <c r="BO65" s="438"/>
      <c r="BP65" s="439" t="str">
        <f t="shared" si="15"/>
        <v/>
      </c>
      <c r="BQ65" s="440" t="str">
        <f t="shared" si="16"/>
        <v/>
      </c>
      <c r="BR65" s="637"/>
      <c r="BS65" s="665"/>
      <c r="BT65" s="665"/>
      <c r="BU65" s="832"/>
    </row>
    <row r="66" spans="1:73" ht="72">
      <c r="A66" s="654"/>
      <c r="B66" s="657"/>
      <c r="C66" s="743"/>
      <c r="D66" s="735"/>
      <c r="E66" s="587"/>
      <c r="F66" s="590"/>
      <c r="G66" s="607"/>
      <c r="H66" s="595"/>
      <c r="I66" s="598"/>
      <c r="J66" s="600"/>
      <c r="K66" s="598"/>
      <c r="L66" s="607"/>
      <c r="M66" s="604"/>
      <c r="N66" s="593"/>
      <c r="O66" s="593"/>
      <c r="P66" s="607"/>
      <c r="Q66" s="610"/>
      <c r="R66" s="598"/>
      <c r="S66" s="613"/>
      <c r="T66" s="598"/>
      <c r="U66" s="613"/>
      <c r="V66" s="598"/>
      <c r="W66" s="613"/>
      <c r="X66" s="616"/>
      <c r="Y66" s="613"/>
      <c r="Z66" s="613"/>
      <c r="AA66" s="619"/>
      <c r="AB66" s="216">
        <v>2</v>
      </c>
      <c r="AC66" s="218" t="s">
        <v>342</v>
      </c>
      <c r="AD66" s="218" t="s">
        <v>273</v>
      </c>
      <c r="AE66" s="218" t="s">
        <v>343</v>
      </c>
      <c r="AF66" s="225" t="str">
        <f>IF(OR(AG66="Preventivo",AG66="Detectivo"),"Probabilidad",IF(AG66="Correctivo","Impacto",""))</f>
        <v>Probabilidad</v>
      </c>
      <c r="AG66" s="221" t="s">
        <v>344</v>
      </c>
      <c r="AH66" s="214">
        <f t="shared" si="11"/>
        <v>0.15</v>
      </c>
      <c r="AI66" s="221" t="s">
        <v>180</v>
      </c>
      <c r="AJ66" s="214">
        <f t="shared" si="12"/>
        <v>0.15</v>
      </c>
      <c r="AK66" s="215">
        <f t="shared" si="13"/>
        <v>0.3</v>
      </c>
      <c r="AL66" s="226">
        <f>IFERROR(IF(AND(AF65="Probabilidad",AF66="Probabilidad"),(AL65-(+AL65*AK66)),IF(AF66="Probabilidad",(S65-(+S65*AK66)),IF(AF66="Impacto",AL65,""))),"")</f>
        <v>0.16799999999999998</v>
      </c>
      <c r="AM66" s="226">
        <f>IFERROR(IF(AND(AF65="Impacto",AF66="Impacto"),(AM65-(+AM65*AK66)),IF(AF66="Impacto",(Y65-(+Y65*AK66)),IF(AF66="Probabilidad",AM65,""))),"")</f>
        <v>0.4</v>
      </c>
      <c r="AN66" s="221" t="s">
        <v>181</v>
      </c>
      <c r="AO66" s="221" t="s">
        <v>182</v>
      </c>
      <c r="AP66" s="221" t="s">
        <v>183</v>
      </c>
      <c r="AQ66" s="595"/>
      <c r="AR66" s="626"/>
      <c r="AS66" s="626"/>
      <c r="AT66" s="619"/>
      <c r="AU66" s="626"/>
      <c r="AV66" s="626"/>
      <c r="AW66" s="619"/>
      <c r="AX66" s="619"/>
      <c r="AY66" s="619"/>
      <c r="AZ66" s="598"/>
      <c r="BA66" s="157"/>
      <c r="BB66" s="157"/>
      <c r="BC66" s="160" t="str">
        <f t="shared" si="14"/>
        <v/>
      </c>
      <c r="BD66" s="218"/>
      <c r="BE66" s="218"/>
      <c r="BF66" s="218"/>
      <c r="BG66" s="218"/>
      <c r="BH66" s="157"/>
      <c r="BI66" s="157"/>
      <c r="BJ66" s="157"/>
      <c r="BK66" s="157"/>
      <c r="BL66" s="185"/>
      <c r="BM66" s="185"/>
      <c r="BN66" s="185"/>
      <c r="BO66" s="185"/>
      <c r="BP66" s="186" t="str">
        <f t="shared" si="15"/>
        <v/>
      </c>
      <c r="BQ66" s="359" t="str">
        <f t="shared" si="16"/>
        <v/>
      </c>
      <c r="BR66" s="638"/>
      <c r="BS66" s="607"/>
      <c r="BT66" s="607"/>
      <c r="BU66" s="833"/>
    </row>
    <row r="67" spans="1:73" ht="72">
      <c r="A67" s="654"/>
      <c r="B67" s="657"/>
      <c r="C67" s="743"/>
      <c r="D67" s="735"/>
      <c r="E67" s="587"/>
      <c r="F67" s="590"/>
      <c r="G67" s="607"/>
      <c r="H67" s="595"/>
      <c r="I67" s="598"/>
      <c r="J67" s="600"/>
      <c r="K67" s="598"/>
      <c r="L67" s="607"/>
      <c r="M67" s="604"/>
      <c r="N67" s="593"/>
      <c r="O67" s="593"/>
      <c r="P67" s="607"/>
      <c r="Q67" s="610"/>
      <c r="R67" s="598"/>
      <c r="S67" s="613"/>
      <c r="T67" s="598"/>
      <c r="U67" s="613"/>
      <c r="V67" s="598"/>
      <c r="W67" s="613"/>
      <c r="X67" s="616"/>
      <c r="Y67" s="613"/>
      <c r="Z67" s="613"/>
      <c r="AA67" s="619"/>
      <c r="AB67" s="216">
        <v>3</v>
      </c>
      <c r="AC67" s="217" t="s">
        <v>345</v>
      </c>
      <c r="AD67" s="217" t="s">
        <v>346</v>
      </c>
      <c r="AE67" s="218" t="s">
        <v>347</v>
      </c>
      <c r="AF67" s="213" t="str">
        <f>IF(OR(AG67="Preventivo",AG67="Detectivo"),"Probabilidad",IF(AG67="Correctivo","Impacto",""))</f>
        <v>Probabilidad</v>
      </c>
      <c r="AG67" s="221" t="s">
        <v>179</v>
      </c>
      <c r="AH67" s="214">
        <f t="shared" si="11"/>
        <v>0.25</v>
      </c>
      <c r="AI67" s="221" t="s">
        <v>180</v>
      </c>
      <c r="AJ67" s="214">
        <f t="shared" si="12"/>
        <v>0.15</v>
      </c>
      <c r="AK67" s="215">
        <f t="shared" si="13"/>
        <v>0.4</v>
      </c>
      <c r="AL67" s="220">
        <f>IFERROR(IF(AND(AF66="Probabilidad",AF67="Probabilidad"),(AL66-(+AL66*AK67)),IF(AND(AF66="Impacto",AF67="Probabilidad"),(AL65-(+AL65*AK67)),IF(AF67="Impacto",AL66,""))),"")</f>
        <v>0.10079999999999999</v>
      </c>
      <c r="AM67" s="220">
        <f>IFERROR(IF(AND(AF66="Impacto",AF67="Impacto"),(AM66-(+AM66*AK67)),IF(AND(AF66="Probabilidad",AF67="Impacto"),(AM65-(+AM65*AK67)),IF(AF67="Probabilidad",AM66,""))),"")</f>
        <v>0.4</v>
      </c>
      <c r="AN67" s="221" t="s">
        <v>181</v>
      </c>
      <c r="AO67" s="221" t="s">
        <v>182</v>
      </c>
      <c r="AP67" s="221" t="s">
        <v>183</v>
      </c>
      <c r="AQ67" s="595"/>
      <c r="AR67" s="626"/>
      <c r="AS67" s="626"/>
      <c r="AT67" s="619"/>
      <c r="AU67" s="626"/>
      <c r="AV67" s="626"/>
      <c r="AW67" s="619"/>
      <c r="AX67" s="619"/>
      <c r="AY67" s="619"/>
      <c r="AZ67" s="598"/>
      <c r="BA67" s="157"/>
      <c r="BB67" s="157"/>
      <c r="BC67" s="160" t="str">
        <f t="shared" si="14"/>
        <v/>
      </c>
      <c r="BD67" s="218"/>
      <c r="BE67" s="218"/>
      <c r="BF67" s="218"/>
      <c r="BG67" s="218"/>
      <c r="BH67" s="157"/>
      <c r="BI67" s="157"/>
      <c r="BJ67" s="157"/>
      <c r="BK67" s="157"/>
      <c r="BL67" s="185"/>
      <c r="BM67" s="185"/>
      <c r="BN67" s="185"/>
      <c r="BO67" s="185"/>
      <c r="BP67" s="186" t="str">
        <f t="shared" si="15"/>
        <v/>
      </c>
      <c r="BQ67" s="359" t="str">
        <f t="shared" si="16"/>
        <v/>
      </c>
      <c r="BR67" s="638"/>
      <c r="BS67" s="607"/>
      <c r="BT67" s="607"/>
      <c r="BU67" s="833"/>
    </row>
    <row r="68" spans="1:73">
      <c r="A68" s="654"/>
      <c r="B68" s="657"/>
      <c r="C68" s="743"/>
      <c r="D68" s="735"/>
      <c r="E68" s="587"/>
      <c r="F68" s="590"/>
      <c r="G68" s="607"/>
      <c r="H68" s="595"/>
      <c r="I68" s="598"/>
      <c r="J68" s="600"/>
      <c r="K68" s="598"/>
      <c r="L68" s="607"/>
      <c r="M68" s="604"/>
      <c r="N68" s="593"/>
      <c r="O68" s="593"/>
      <c r="P68" s="607"/>
      <c r="Q68" s="610"/>
      <c r="R68" s="598"/>
      <c r="S68" s="613"/>
      <c r="T68" s="598"/>
      <c r="U68" s="613"/>
      <c r="V68" s="598"/>
      <c r="W68" s="613"/>
      <c r="X68" s="616"/>
      <c r="Y68" s="613"/>
      <c r="Z68" s="613"/>
      <c r="AA68" s="619"/>
      <c r="AB68" s="216">
        <v>4</v>
      </c>
      <c r="AC68" s="218"/>
      <c r="AD68" s="218"/>
      <c r="AE68" s="218"/>
      <c r="AF68" s="213" t="str">
        <f t="shared" si="10"/>
        <v/>
      </c>
      <c r="AG68" s="219"/>
      <c r="AH68" s="214" t="str">
        <f t="shared" si="11"/>
        <v/>
      </c>
      <c r="AI68" s="219"/>
      <c r="AJ68" s="214" t="str">
        <f t="shared" si="12"/>
        <v/>
      </c>
      <c r="AK68" s="215" t="str">
        <f t="shared" si="13"/>
        <v/>
      </c>
      <c r="AL68" s="220" t="str">
        <f>IFERROR(IF(AND(AF67="Probabilidad",AF68="Probabilidad"),(AL67-(+AL67*AK68)),IF(AND(AF67="Impacto",AF68="Probabilidad"),(AL66-(+AL66*AK68)),IF(AF68="Impacto",AL67,""))),"")</f>
        <v/>
      </c>
      <c r="AM68" s="220" t="str">
        <f>IFERROR(IF(AND(AF67="Impacto",AF68="Impacto"),(AM67-(+AM67*AK68)),IF(AND(AF67="Probabilidad",AF68="Impacto"),(AM66-(+AM66*AK68)),IF(AF68="Probabilidad",AM67,""))),"")</f>
        <v/>
      </c>
      <c r="AN68" s="221"/>
      <c r="AO68" s="221"/>
      <c r="AP68" s="221"/>
      <c r="AQ68" s="595"/>
      <c r="AR68" s="626"/>
      <c r="AS68" s="626"/>
      <c r="AT68" s="619"/>
      <c r="AU68" s="626"/>
      <c r="AV68" s="626"/>
      <c r="AW68" s="619"/>
      <c r="AX68" s="619"/>
      <c r="AY68" s="619"/>
      <c r="AZ68" s="598"/>
      <c r="BA68" s="157"/>
      <c r="BB68" s="157"/>
      <c r="BC68" s="160" t="str">
        <f t="shared" si="14"/>
        <v/>
      </c>
      <c r="BD68" s="218"/>
      <c r="BE68" s="218"/>
      <c r="BF68" s="218"/>
      <c r="BG68" s="218"/>
      <c r="BH68" s="157"/>
      <c r="BI68" s="157"/>
      <c r="BJ68" s="157"/>
      <c r="BK68" s="157"/>
      <c r="BL68" s="185"/>
      <c r="BM68" s="185"/>
      <c r="BN68" s="185"/>
      <c r="BO68" s="185"/>
      <c r="BP68" s="186" t="str">
        <f t="shared" si="15"/>
        <v/>
      </c>
      <c r="BQ68" s="359" t="str">
        <f t="shared" si="16"/>
        <v/>
      </c>
      <c r="BR68" s="638"/>
      <c r="BS68" s="607"/>
      <c r="BT68" s="607"/>
      <c r="BU68" s="833"/>
    </row>
    <row r="69" spans="1:73">
      <c r="A69" s="654"/>
      <c r="B69" s="657"/>
      <c r="C69" s="743"/>
      <c r="D69" s="735"/>
      <c r="E69" s="587"/>
      <c r="F69" s="590"/>
      <c r="G69" s="607"/>
      <c r="H69" s="595"/>
      <c r="I69" s="598"/>
      <c r="J69" s="600"/>
      <c r="K69" s="598"/>
      <c r="L69" s="607"/>
      <c r="M69" s="604"/>
      <c r="N69" s="593"/>
      <c r="O69" s="593"/>
      <c r="P69" s="607"/>
      <c r="Q69" s="610"/>
      <c r="R69" s="598"/>
      <c r="S69" s="613"/>
      <c r="T69" s="598"/>
      <c r="U69" s="613"/>
      <c r="V69" s="598"/>
      <c r="W69" s="613"/>
      <c r="X69" s="616"/>
      <c r="Y69" s="613"/>
      <c r="Z69" s="613"/>
      <c r="AA69" s="619"/>
      <c r="AB69" s="216">
        <v>5</v>
      </c>
      <c r="AC69" s="361"/>
      <c r="AD69" s="361"/>
      <c r="AE69" s="218"/>
      <c r="AF69" s="213" t="str">
        <f t="shared" si="10"/>
        <v/>
      </c>
      <c r="AG69" s="219"/>
      <c r="AH69" s="214" t="str">
        <f t="shared" si="11"/>
        <v/>
      </c>
      <c r="AI69" s="219"/>
      <c r="AJ69" s="214" t="str">
        <f t="shared" si="12"/>
        <v/>
      </c>
      <c r="AK69" s="215" t="str">
        <f t="shared" si="13"/>
        <v/>
      </c>
      <c r="AL69" s="220" t="str">
        <f>IFERROR(IF(AND(AF68="Probabilidad",AF69="Probabilidad"),(AL68-(+AL68*AK69)),IF(AND(AF68="Impacto",AF69="Probabilidad"),(AL67-(+AL67*AK69)),IF(AF69="Impacto",AL68,""))),"")</f>
        <v/>
      </c>
      <c r="AM69" s="220" t="str">
        <f>IFERROR(IF(AND(AF68="Impacto",AF69="Impacto"),(AM68-(+AM68*AK69)),IF(AND(AF68="Probabilidad",AF69="Impacto"),(AM67-(+AM67*AK69)),IF(AF69="Probabilidad",AM68,""))),"")</f>
        <v/>
      </c>
      <c r="AN69" s="221"/>
      <c r="AO69" s="221"/>
      <c r="AP69" s="221"/>
      <c r="AQ69" s="595"/>
      <c r="AR69" s="626"/>
      <c r="AS69" s="626"/>
      <c r="AT69" s="619"/>
      <c r="AU69" s="626"/>
      <c r="AV69" s="626"/>
      <c r="AW69" s="619"/>
      <c r="AX69" s="619"/>
      <c r="AY69" s="619"/>
      <c r="AZ69" s="598"/>
      <c r="BA69" s="157"/>
      <c r="BB69" s="157"/>
      <c r="BC69" s="160" t="str">
        <f t="shared" si="14"/>
        <v/>
      </c>
      <c r="BD69" s="218"/>
      <c r="BE69" s="218"/>
      <c r="BF69" s="218"/>
      <c r="BG69" s="218"/>
      <c r="BH69" s="157"/>
      <c r="BI69" s="157"/>
      <c r="BJ69" s="157"/>
      <c r="BK69" s="157"/>
      <c r="BL69" s="185"/>
      <c r="BM69" s="185"/>
      <c r="BN69" s="185"/>
      <c r="BO69" s="185"/>
      <c r="BP69" s="186" t="str">
        <f t="shared" si="15"/>
        <v/>
      </c>
      <c r="BQ69" s="359" t="str">
        <f t="shared" si="16"/>
        <v/>
      </c>
      <c r="BR69" s="638"/>
      <c r="BS69" s="607"/>
      <c r="BT69" s="607"/>
      <c r="BU69" s="833"/>
    </row>
    <row r="70" spans="1:73">
      <c r="A70" s="654"/>
      <c r="B70" s="657"/>
      <c r="C70" s="743"/>
      <c r="D70" s="736"/>
      <c r="E70" s="587"/>
      <c r="F70" s="680"/>
      <c r="G70" s="649"/>
      <c r="H70" s="595"/>
      <c r="I70" s="645"/>
      <c r="J70" s="600"/>
      <c r="K70" s="645"/>
      <c r="L70" s="649"/>
      <c r="M70" s="604"/>
      <c r="N70" s="682"/>
      <c r="O70" s="682"/>
      <c r="P70" s="649"/>
      <c r="Q70" s="647"/>
      <c r="R70" s="645"/>
      <c r="S70" s="688"/>
      <c r="T70" s="645"/>
      <c r="U70" s="688"/>
      <c r="V70" s="645"/>
      <c r="W70" s="688"/>
      <c r="X70" s="690"/>
      <c r="Y70" s="688"/>
      <c r="Z70" s="688"/>
      <c r="AA70" s="643"/>
      <c r="AB70" s="255">
        <v>6</v>
      </c>
      <c r="AC70" s="234"/>
      <c r="AD70" s="234"/>
      <c r="AE70" s="234"/>
      <c r="AF70" s="223" t="str">
        <f t="shared" si="10"/>
        <v/>
      </c>
      <c r="AG70" s="229"/>
      <c r="AH70" s="257" t="str">
        <f t="shared" si="11"/>
        <v/>
      </c>
      <c r="AI70" s="229"/>
      <c r="AJ70" s="257" t="str">
        <f t="shared" si="12"/>
        <v/>
      </c>
      <c r="AK70" s="258" t="str">
        <f t="shared" si="13"/>
        <v/>
      </c>
      <c r="AL70" s="259" t="str">
        <f>IFERROR(IF(AND(AF69="Probabilidad",AF70="Probabilidad"),(AL69-(+AL69*AK70)),IF(AND(AF69="Impacto",AF70="Probabilidad"),(AL68-(+AL68*AK70)),IF(AF70="Impacto",AL69,""))),"")</f>
        <v/>
      </c>
      <c r="AM70" s="259" t="str">
        <f>IFERROR(IF(AND(AF69="Impacto",AF70="Impacto"),(AM69-(+AM69*AK70)),IF(AND(AF69="Probabilidad",AF70="Impacto"),(AM68-(+AM68*AK70)),IF(AF70="Probabilidad",AM69,""))),"")</f>
        <v/>
      </c>
      <c r="AN70" s="260"/>
      <c r="AO70" s="260"/>
      <c r="AP70" s="260"/>
      <c r="AQ70" s="595"/>
      <c r="AR70" s="641"/>
      <c r="AS70" s="641"/>
      <c r="AT70" s="643"/>
      <c r="AU70" s="641"/>
      <c r="AV70" s="641"/>
      <c r="AW70" s="643"/>
      <c r="AX70" s="643"/>
      <c r="AY70" s="643"/>
      <c r="AZ70" s="645"/>
      <c r="BA70" s="373"/>
      <c r="BB70" s="373"/>
      <c r="BC70" s="334" t="str">
        <f t="shared" si="14"/>
        <v/>
      </c>
      <c r="BD70" s="234"/>
      <c r="BE70" s="234"/>
      <c r="BF70" s="234"/>
      <c r="BG70" s="234"/>
      <c r="BH70" s="373"/>
      <c r="BI70" s="373"/>
      <c r="BJ70" s="373"/>
      <c r="BK70" s="373"/>
      <c r="BL70" s="374"/>
      <c r="BM70" s="374"/>
      <c r="BN70" s="374"/>
      <c r="BO70" s="374"/>
      <c r="BP70" s="375" t="str">
        <f t="shared" si="15"/>
        <v/>
      </c>
      <c r="BQ70" s="376" t="str">
        <f t="shared" si="16"/>
        <v/>
      </c>
      <c r="BR70" s="638"/>
      <c r="BS70" s="649"/>
      <c r="BT70" s="649"/>
      <c r="BU70" s="834"/>
    </row>
    <row r="71" spans="1:73" ht="72">
      <c r="A71" s="654"/>
      <c r="B71" s="657"/>
      <c r="C71" s="743"/>
      <c r="D71" s="734" t="s">
        <v>167</v>
      </c>
      <c r="E71" s="663" t="s">
        <v>322</v>
      </c>
      <c r="F71" s="664">
        <v>3</v>
      </c>
      <c r="G71" s="665" t="s">
        <v>348</v>
      </c>
      <c r="H71" s="633"/>
      <c r="I71" s="636"/>
      <c r="J71" s="738" t="s">
        <v>349</v>
      </c>
      <c r="K71" s="633" t="s">
        <v>171</v>
      </c>
      <c r="L71" s="665" t="s">
        <v>268</v>
      </c>
      <c r="M71" s="669" t="s">
        <v>350</v>
      </c>
      <c r="N71" s="668"/>
      <c r="O71" s="668"/>
      <c r="P71" s="665" t="s">
        <v>351</v>
      </c>
      <c r="Q71" s="673">
        <v>0.9</v>
      </c>
      <c r="R71" s="636" t="s">
        <v>226</v>
      </c>
      <c r="S71" s="628">
        <f>IF(R71="Muy Alta",100%,IF(R71="Alta",80%,IF(R71="Media",60%,IF(R71="Baja",40%,IF(R71="Muy Baja",20%,"")))))</f>
        <v>0.4</v>
      </c>
      <c r="T71" s="636"/>
      <c r="U71" s="628" t="str">
        <f>IF(T71="Catastrófico",100%,IF(T71="Mayor",80%,IF(T71="Moderado",60%,IF(T71="Menor",40%,IF(T71="Leve",20%,"")))))</f>
        <v/>
      </c>
      <c r="V71" s="636" t="s">
        <v>271</v>
      </c>
      <c r="W71" s="628">
        <f>IF(V71="Catastrófico",100%,IF(V71="Mayor",80%,IF(V71="Moderado",60%,IF(V71="Menor",40%,IF(V71="Leve",20%,"")))))</f>
        <v>0.2</v>
      </c>
      <c r="X71" s="629" t="str">
        <f>IF(Y71=100%,"Catastrófico",IF(Y71=80%,"Mayor",IF(Y71=60%,"Moderado",IF(Y71=40%,"Menor",IF(Y71=20%,"Leve","")))))</f>
        <v>Leve</v>
      </c>
      <c r="Y71" s="628">
        <f>IF(AND(U71="",W71=""),"",MAX(U71,W71))</f>
        <v>0.2</v>
      </c>
      <c r="Z71" s="628" t="str">
        <f>CONCATENATE(R71,X71)</f>
        <v>BajaLeve</v>
      </c>
      <c r="AA71" s="635" t="str">
        <f>IF(Z71="Muy AltaLeve","Alto",IF(Z71="Muy AltaMenor","Alto",IF(Z71="Muy AltaModerado","Alto",IF(Z71="Muy AltaMayor","Alto",IF(Z71="Muy AltaCatastrófico","Extremo",IF(Z71="AltaLeve","Moderado",IF(Z71="AltaMenor","Moderado",IF(Z71="AltaModerado","Alto",IF(Z71="AltaMayor","Alto",IF(Z71="AltaCatastrófico","Extremo",IF(Z71="MediaLeve","Moderado",IF(Z71="MediaMenor","Moderado",IF(Z71="MediaModerado","Moderado",IF(Z71="MediaMayor","Alto",IF(Z71="MediaCatastrófico","Extremo",IF(Z71="BajaLeve","Bajo",IF(Z71="BajaMenor","Moderado",IF(Z71="BajaModerado","Moderado",IF(Z71="BajaMayor","Alto",IF(Z71="BajaCatastrófico","Extremo",IF(Z71="Muy BajaLeve","Bajo",IF(Z71="Muy BajaMenor","Bajo",IF(Z71="Muy BajaModerado","Moderado",IF(Z71="Muy BajaMayor","Alto",IF(Z71="Muy BajaCatastrófico","Extremo","")))))))))))))))))))))))))</f>
        <v>Bajo</v>
      </c>
      <c r="AB71" s="426">
        <v>1</v>
      </c>
      <c r="AC71" s="458" t="s">
        <v>352</v>
      </c>
      <c r="AD71" s="458" t="s">
        <v>244</v>
      </c>
      <c r="AE71" s="481" t="s">
        <v>353</v>
      </c>
      <c r="AF71" s="429" t="str">
        <f t="shared" si="10"/>
        <v>Probabilidad</v>
      </c>
      <c r="AG71" s="430" t="s">
        <v>179</v>
      </c>
      <c r="AH71" s="425">
        <f t="shared" si="11"/>
        <v>0.25</v>
      </c>
      <c r="AI71" s="430" t="s">
        <v>180</v>
      </c>
      <c r="AJ71" s="425">
        <f t="shared" si="12"/>
        <v>0.15</v>
      </c>
      <c r="AK71" s="431">
        <f t="shared" si="13"/>
        <v>0.4</v>
      </c>
      <c r="AL71" s="432">
        <f>IFERROR(IF(AF71="Probabilidad",(S71-(+S71*AK71)),IF(AF71="Impacto",S71,"")),"")</f>
        <v>0.24</v>
      </c>
      <c r="AM71" s="432">
        <f>IFERROR(IF(AF71="Impacto",(Y71-(+Y71*AK71)),IF(AF71="Probabilidad",Y71,"")),"")</f>
        <v>0.2</v>
      </c>
      <c r="AN71" s="433" t="s">
        <v>181</v>
      </c>
      <c r="AO71" s="433" t="s">
        <v>182</v>
      </c>
      <c r="AP71" s="433" t="s">
        <v>183</v>
      </c>
      <c r="AQ71" s="633" t="s">
        <v>354</v>
      </c>
      <c r="AR71" s="634">
        <f>S71</f>
        <v>0.4</v>
      </c>
      <c r="AS71" s="634">
        <f>IF(AL71="","",MIN(AL71:AL76))</f>
        <v>3.1103999999999993E-2</v>
      </c>
      <c r="AT71" s="635" t="str">
        <f>IFERROR(IF(AS71="","",IF(AS71&lt;=0.2,"Muy Baja",IF(AS71&lt;=0.4,"Baja",IF(AS71&lt;=0.6,"Media",IF(AS71&lt;=0.8,"Alta","Muy Alta"))))),"")</f>
        <v>Muy Baja</v>
      </c>
      <c r="AU71" s="634">
        <f>Y71</f>
        <v>0.2</v>
      </c>
      <c r="AV71" s="634">
        <f>IF(AM71="","",MIN(AM71:AM76))</f>
        <v>0.2</v>
      </c>
      <c r="AW71" s="635" t="str">
        <f>IFERROR(IF(AV71="","",IF(AV71&lt;=0.2,"Leve",IF(AV71&lt;=0.4,"Menor",IF(AV71&lt;=0.6,"Moderado",IF(AV71&lt;=0.8,"Mayor","Catastrófico"))))),"")</f>
        <v>Leve</v>
      </c>
      <c r="AX71" s="635" t="str">
        <f>AA71</f>
        <v>Bajo</v>
      </c>
      <c r="AY71" s="635" t="str">
        <f>IFERROR(IF(OR(AND(AT71="Muy Baja",AW71="Leve"),AND(AT71="Muy Baja",AW71="Menor"),AND(AT71="Baja",AW71="Leve")),"Bajo",IF(OR(AND(AT71="Muy baja",AW71="Moderado"),AND(AT71="Baja",AW71="Menor"),AND(AT71="Baja",AW71="Moderado"),AND(AT71="Media",AW71="Leve"),AND(AT71="Media",AW71="Menor"),AND(AT71="Media",AW71="Moderado"),AND(AT71="Alta",AW71="Leve"),AND(AT71="Alta",AW71="Menor")),"Moderado",IF(OR(AND(AT71="Muy Baja",AW71="Mayor"),AND(AT71="Baja",AW71="Mayor"),AND(AT71="Media",AW71="Mayor"),AND(AT71="Alta",AW71="Moderado"),AND(AT71="Alta",AW71="Mayor"),AND(AT71="Muy Alta",AW71="Leve"),AND(AT71="Muy Alta",AW71="Menor"),AND(AT71="Muy Alta",AW71="Moderado"),AND(AT71="Muy Alta",AW71="Mayor")),"Alto",IF(OR(AND(AT71="Muy Baja",AW71="Catastrófico"),AND(AT71="Baja",AW71="Catastrófico"),AND(AT71="Media",AW71="Catastrófico"),AND(AT71="Alta",AW71="Catastrófico"),AND(AT71="Muy Alta",AW71="Catastrófico")),"Extremo","")))),"")</f>
        <v>Bajo</v>
      </c>
      <c r="AZ71" s="636" t="s">
        <v>231</v>
      </c>
      <c r="BA71" s="499"/>
      <c r="BB71" s="437"/>
      <c r="BC71" s="476" t="str">
        <f t="shared" si="14"/>
        <v/>
      </c>
      <c r="BD71" s="424"/>
      <c r="BE71" s="424"/>
      <c r="BF71" s="424"/>
      <c r="BG71" s="424"/>
      <c r="BH71" s="437"/>
      <c r="BI71" s="437"/>
      <c r="BJ71" s="437"/>
      <c r="BK71" s="437"/>
      <c r="BL71" s="438"/>
      <c r="BM71" s="438"/>
      <c r="BN71" s="438"/>
      <c r="BO71" s="438"/>
      <c r="BP71" s="439" t="str">
        <f t="shared" si="15"/>
        <v/>
      </c>
      <c r="BQ71" s="440" t="str">
        <f t="shared" si="16"/>
        <v/>
      </c>
      <c r="BR71" s="757"/>
      <c r="BS71" s="668"/>
      <c r="BT71" s="668"/>
      <c r="BU71" s="731"/>
    </row>
    <row r="72" spans="1:73" ht="72">
      <c r="A72" s="654"/>
      <c r="B72" s="657"/>
      <c r="C72" s="743"/>
      <c r="D72" s="735"/>
      <c r="E72" s="587"/>
      <c r="F72" s="590"/>
      <c r="G72" s="607"/>
      <c r="H72" s="595"/>
      <c r="I72" s="598"/>
      <c r="J72" s="600"/>
      <c r="K72" s="595"/>
      <c r="L72" s="607"/>
      <c r="M72" s="604"/>
      <c r="N72" s="593"/>
      <c r="O72" s="593"/>
      <c r="P72" s="607"/>
      <c r="Q72" s="610"/>
      <c r="R72" s="598"/>
      <c r="S72" s="613"/>
      <c r="T72" s="598"/>
      <c r="U72" s="613"/>
      <c r="V72" s="598"/>
      <c r="W72" s="613"/>
      <c r="X72" s="616"/>
      <c r="Y72" s="613"/>
      <c r="Z72" s="613"/>
      <c r="AA72" s="619"/>
      <c r="AB72" s="216">
        <v>2</v>
      </c>
      <c r="AC72" s="217" t="s">
        <v>355</v>
      </c>
      <c r="AD72" s="217" t="s">
        <v>244</v>
      </c>
      <c r="AE72" s="218" t="s">
        <v>356</v>
      </c>
      <c r="AF72" s="213" t="str">
        <f t="shared" si="10"/>
        <v>Probabilidad</v>
      </c>
      <c r="AG72" s="219" t="s">
        <v>179</v>
      </c>
      <c r="AH72" s="214">
        <f t="shared" si="11"/>
        <v>0.25</v>
      </c>
      <c r="AI72" s="219" t="s">
        <v>180</v>
      </c>
      <c r="AJ72" s="214">
        <f t="shared" si="12"/>
        <v>0.15</v>
      </c>
      <c r="AK72" s="215">
        <f t="shared" si="13"/>
        <v>0.4</v>
      </c>
      <c r="AL72" s="220">
        <f>IFERROR(IF(AND(AF71="Probabilidad",AF72="Probabilidad"),(AL71-(+AL71*AK72)),IF(AF72="Probabilidad",(S71-(+S71*AK72)),IF(AF72="Impacto",AL71,""))),"")</f>
        <v>0.14399999999999999</v>
      </c>
      <c r="AM72" s="220">
        <f>IFERROR(IF(AND(AF71="Impacto",AF72="Impacto"),(AM71-(+AM71*AK72)),IF(AF72="Impacto",(Y71-(+Y71*AK72)),IF(AF72="Probabilidad",AM71,""))),"")</f>
        <v>0.2</v>
      </c>
      <c r="AN72" s="221" t="s">
        <v>181</v>
      </c>
      <c r="AO72" s="221" t="s">
        <v>182</v>
      </c>
      <c r="AP72" s="221" t="s">
        <v>183</v>
      </c>
      <c r="AQ72" s="595"/>
      <c r="AR72" s="626"/>
      <c r="AS72" s="626"/>
      <c r="AT72" s="619"/>
      <c r="AU72" s="626"/>
      <c r="AV72" s="626"/>
      <c r="AW72" s="619"/>
      <c r="AX72" s="619"/>
      <c r="AY72" s="619"/>
      <c r="AZ72" s="598"/>
      <c r="BA72" s="360"/>
      <c r="BB72" s="157"/>
      <c r="BC72" s="160" t="str">
        <f t="shared" si="14"/>
        <v/>
      </c>
      <c r="BD72" s="218"/>
      <c r="BE72" s="218"/>
      <c r="BF72" s="218"/>
      <c r="BG72" s="218"/>
      <c r="BH72" s="157"/>
      <c r="BI72" s="157"/>
      <c r="BJ72" s="157"/>
      <c r="BK72" s="157"/>
      <c r="BL72" s="185"/>
      <c r="BM72" s="185"/>
      <c r="BN72" s="185"/>
      <c r="BO72" s="185"/>
      <c r="BP72" s="186" t="str">
        <f t="shared" si="15"/>
        <v/>
      </c>
      <c r="BQ72" s="359" t="str">
        <f t="shared" si="16"/>
        <v/>
      </c>
      <c r="BR72" s="773"/>
      <c r="BS72" s="593"/>
      <c r="BT72" s="593"/>
      <c r="BU72" s="732"/>
    </row>
    <row r="73" spans="1:73" ht="72">
      <c r="A73" s="654"/>
      <c r="B73" s="657"/>
      <c r="C73" s="743"/>
      <c r="D73" s="735"/>
      <c r="E73" s="587"/>
      <c r="F73" s="590"/>
      <c r="G73" s="607"/>
      <c r="H73" s="595"/>
      <c r="I73" s="598"/>
      <c r="J73" s="600"/>
      <c r="K73" s="595"/>
      <c r="L73" s="607"/>
      <c r="M73" s="604"/>
      <c r="N73" s="593"/>
      <c r="O73" s="593"/>
      <c r="P73" s="607"/>
      <c r="Q73" s="610"/>
      <c r="R73" s="598"/>
      <c r="S73" s="613"/>
      <c r="T73" s="598"/>
      <c r="U73" s="613"/>
      <c r="V73" s="598"/>
      <c r="W73" s="613"/>
      <c r="X73" s="616"/>
      <c r="Y73" s="613"/>
      <c r="Z73" s="613"/>
      <c r="AA73" s="619"/>
      <c r="AB73" s="216">
        <v>3</v>
      </c>
      <c r="AC73" s="217" t="s">
        <v>357</v>
      </c>
      <c r="AD73" s="217" t="s">
        <v>346</v>
      </c>
      <c r="AE73" s="218" t="s">
        <v>358</v>
      </c>
      <c r="AF73" s="213" t="str">
        <f t="shared" si="10"/>
        <v>Probabilidad</v>
      </c>
      <c r="AG73" s="219" t="s">
        <v>179</v>
      </c>
      <c r="AH73" s="214">
        <f t="shared" si="11"/>
        <v>0.25</v>
      </c>
      <c r="AI73" s="219" t="s">
        <v>180</v>
      </c>
      <c r="AJ73" s="214">
        <f t="shared" si="12"/>
        <v>0.15</v>
      </c>
      <c r="AK73" s="215">
        <f t="shared" si="13"/>
        <v>0.4</v>
      </c>
      <c r="AL73" s="220">
        <f>IFERROR(IF(AND(AF72="Probabilidad",AF73="Probabilidad"),(AL72-(+AL72*AK73)),IF(AND(AF72="Impacto",AF73="Probabilidad"),(AL71-(+AL71*AK73)),IF(AF73="Impacto",AL72,""))),"")</f>
        <v>8.6399999999999991E-2</v>
      </c>
      <c r="AM73" s="220">
        <f>IFERROR(IF(AND(AF72="Impacto",AF73="Impacto"),(AM72-(+AM72*AK73)),IF(AND(AF72="Probabilidad",AF73="Impacto"),(AM71-(+AM71*AK73)),IF(AF73="Probabilidad",AM72,""))),"")</f>
        <v>0.2</v>
      </c>
      <c r="AN73" s="221" t="s">
        <v>181</v>
      </c>
      <c r="AO73" s="221" t="s">
        <v>182</v>
      </c>
      <c r="AP73" s="221" t="s">
        <v>183</v>
      </c>
      <c r="AQ73" s="595"/>
      <c r="AR73" s="626"/>
      <c r="AS73" s="626"/>
      <c r="AT73" s="619"/>
      <c r="AU73" s="626"/>
      <c r="AV73" s="626"/>
      <c r="AW73" s="619"/>
      <c r="AX73" s="619"/>
      <c r="AY73" s="619"/>
      <c r="AZ73" s="598"/>
      <c r="BA73" s="360"/>
      <c r="BB73" s="157"/>
      <c r="BC73" s="160" t="str">
        <f t="shared" si="14"/>
        <v/>
      </c>
      <c r="BD73" s="218"/>
      <c r="BE73" s="218"/>
      <c r="BF73" s="218"/>
      <c r="BG73" s="218"/>
      <c r="BH73" s="157"/>
      <c r="BI73" s="157"/>
      <c r="BJ73" s="157"/>
      <c r="BK73" s="157"/>
      <c r="BL73" s="185"/>
      <c r="BM73" s="185"/>
      <c r="BN73" s="185"/>
      <c r="BO73" s="185"/>
      <c r="BP73" s="186" t="str">
        <f t="shared" si="15"/>
        <v/>
      </c>
      <c r="BQ73" s="359" t="str">
        <f t="shared" si="16"/>
        <v/>
      </c>
      <c r="BR73" s="773"/>
      <c r="BS73" s="593"/>
      <c r="BT73" s="593"/>
      <c r="BU73" s="732"/>
    </row>
    <row r="74" spans="1:73" ht="72">
      <c r="A74" s="654"/>
      <c r="B74" s="657"/>
      <c r="C74" s="743"/>
      <c r="D74" s="735"/>
      <c r="E74" s="587"/>
      <c r="F74" s="590"/>
      <c r="G74" s="607"/>
      <c r="H74" s="595"/>
      <c r="I74" s="598"/>
      <c r="J74" s="600"/>
      <c r="K74" s="595"/>
      <c r="L74" s="607"/>
      <c r="M74" s="604"/>
      <c r="N74" s="593"/>
      <c r="O74" s="593"/>
      <c r="P74" s="607"/>
      <c r="Q74" s="610"/>
      <c r="R74" s="598"/>
      <c r="S74" s="613"/>
      <c r="T74" s="598"/>
      <c r="U74" s="613"/>
      <c r="V74" s="598"/>
      <c r="W74" s="613"/>
      <c r="X74" s="616"/>
      <c r="Y74" s="613"/>
      <c r="Z74" s="613"/>
      <c r="AA74" s="619"/>
      <c r="AB74" s="216">
        <v>4</v>
      </c>
      <c r="AC74" s="217" t="s">
        <v>359</v>
      </c>
      <c r="AD74" s="217" t="s">
        <v>273</v>
      </c>
      <c r="AE74" s="218" t="s">
        <v>360</v>
      </c>
      <c r="AF74" s="213" t="str">
        <f t="shared" si="10"/>
        <v>Probabilidad</v>
      </c>
      <c r="AG74" s="219" t="s">
        <v>179</v>
      </c>
      <c r="AH74" s="214">
        <f t="shared" si="11"/>
        <v>0.25</v>
      </c>
      <c r="AI74" s="219" t="s">
        <v>180</v>
      </c>
      <c r="AJ74" s="214">
        <f t="shared" si="12"/>
        <v>0.15</v>
      </c>
      <c r="AK74" s="215">
        <f t="shared" si="13"/>
        <v>0.4</v>
      </c>
      <c r="AL74" s="220">
        <f>IFERROR(IF(AND(AF73="Probabilidad",AF74="Probabilidad"),(AL73-(+AL73*AK74)),IF(AND(AF73="Impacto",AF74="Probabilidad"),(AL72-(+AL72*AK74)),IF(AF74="Impacto",AL73,""))),"")</f>
        <v>5.183999999999999E-2</v>
      </c>
      <c r="AM74" s="220">
        <f>IFERROR(IF(AND(AF73="Impacto",AF74="Impacto"),(AM73-(+AM73*AK74)),IF(AND(AF73="Probabilidad",AF74="Impacto"),(AM72-(+AM72*AK74)),IF(AF74="Probabilidad",AM73,""))),"")</f>
        <v>0.2</v>
      </c>
      <c r="AN74" s="221" t="s">
        <v>181</v>
      </c>
      <c r="AO74" s="221" t="s">
        <v>182</v>
      </c>
      <c r="AP74" s="221" t="s">
        <v>183</v>
      </c>
      <c r="AQ74" s="595"/>
      <c r="AR74" s="626"/>
      <c r="AS74" s="626"/>
      <c r="AT74" s="619"/>
      <c r="AU74" s="626"/>
      <c r="AV74" s="626"/>
      <c r="AW74" s="619"/>
      <c r="AX74" s="619"/>
      <c r="AY74" s="619"/>
      <c r="AZ74" s="598"/>
      <c r="BA74" s="360"/>
      <c r="BB74" s="157"/>
      <c r="BC74" s="160" t="str">
        <f t="shared" si="14"/>
        <v/>
      </c>
      <c r="BD74" s="218"/>
      <c r="BE74" s="218"/>
      <c r="BF74" s="218"/>
      <c r="BG74" s="218"/>
      <c r="BH74" s="157"/>
      <c r="BI74" s="157"/>
      <c r="BJ74" s="157"/>
      <c r="BK74" s="157"/>
      <c r="BL74" s="185"/>
      <c r="BM74" s="185"/>
      <c r="BN74" s="185"/>
      <c r="BO74" s="185"/>
      <c r="BP74" s="186" t="str">
        <f t="shared" si="15"/>
        <v/>
      </c>
      <c r="BQ74" s="359" t="str">
        <f t="shared" si="16"/>
        <v/>
      </c>
      <c r="BR74" s="773"/>
      <c r="BS74" s="593"/>
      <c r="BT74" s="593"/>
      <c r="BU74" s="732"/>
    </row>
    <row r="75" spans="1:73" ht="72">
      <c r="A75" s="654"/>
      <c r="B75" s="657"/>
      <c r="C75" s="743"/>
      <c r="D75" s="735"/>
      <c r="E75" s="587"/>
      <c r="F75" s="590"/>
      <c r="G75" s="607"/>
      <c r="H75" s="595"/>
      <c r="I75" s="598"/>
      <c r="J75" s="600"/>
      <c r="K75" s="595"/>
      <c r="L75" s="607"/>
      <c r="M75" s="604"/>
      <c r="N75" s="593"/>
      <c r="O75" s="593"/>
      <c r="P75" s="607"/>
      <c r="Q75" s="610"/>
      <c r="R75" s="598"/>
      <c r="S75" s="613"/>
      <c r="T75" s="598"/>
      <c r="U75" s="613"/>
      <c r="V75" s="598"/>
      <c r="W75" s="613"/>
      <c r="X75" s="616"/>
      <c r="Y75" s="613"/>
      <c r="Z75" s="613"/>
      <c r="AA75" s="619"/>
      <c r="AB75" s="216">
        <v>5</v>
      </c>
      <c r="AC75" s="218" t="s">
        <v>361</v>
      </c>
      <c r="AD75" s="218" t="s">
        <v>273</v>
      </c>
      <c r="AE75" s="56" t="s">
        <v>362</v>
      </c>
      <c r="AF75" s="213" t="str">
        <f t="shared" si="10"/>
        <v>Probabilidad</v>
      </c>
      <c r="AG75" s="219" t="s">
        <v>179</v>
      </c>
      <c r="AH75" s="214">
        <f t="shared" si="11"/>
        <v>0.25</v>
      </c>
      <c r="AI75" s="219" t="s">
        <v>180</v>
      </c>
      <c r="AJ75" s="214">
        <f t="shared" si="12"/>
        <v>0.15</v>
      </c>
      <c r="AK75" s="215">
        <f t="shared" si="13"/>
        <v>0.4</v>
      </c>
      <c r="AL75" s="220">
        <f>IFERROR(IF(AND(AF74="Probabilidad",AF75="Probabilidad"),(AL74-(+AL74*AK75)),IF(AND(AF74="Impacto",AF75="Probabilidad"),(AL73-(+AL73*AK75)),IF(AF75="Impacto",AL74,""))),"")</f>
        <v>3.1103999999999993E-2</v>
      </c>
      <c r="AM75" s="220">
        <f>IFERROR(IF(AND(AF74="Impacto",AF75="Impacto"),(AM74-(+AM74*AK75)),IF(AND(AF74="Probabilidad",AF75="Impacto"),(AM73-(+AM73*AK75)),IF(AF75="Probabilidad",AM74,""))),"")</f>
        <v>0.2</v>
      </c>
      <c r="AN75" s="221" t="s">
        <v>181</v>
      </c>
      <c r="AO75" s="221" t="s">
        <v>182</v>
      </c>
      <c r="AP75" s="221" t="s">
        <v>183</v>
      </c>
      <c r="AQ75" s="595"/>
      <c r="AR75" s="626"/>
      <c r="AS75" s="626"/>
      <c r="AT75" s="619"/>
      <c r="AU75" s="626"/>
      <c r="AV75" s="626"/>
      <c r="AW75" s="619"/>
      <c r="AX75" s="619"/>
      <c r="AY75" s="619"/>
      <c r="AZ75" s="598"/>
      <c r="BA75" s="360"/>
      <c r="BB75" s="157"/>
      <c r="BC75" s="160" t="str">
        <f t="shared" si="14"/>
        <v/>
      </c>
      <c r="BD75" s="218"/>
      <c r="BE75" s="218"/>
      <c r="BF75" s="218"/>
      <c r="BG75" s="218"/>
      <c r="BH75" s="157"/>
      <c r="BI75" s="157"/>
      <c r="BJ75" s="157"/>
      <c r="BK75" s="157"/>
      <c r="BL75" s="185"/>
      <c r="BM75" s="185"/>
      <c r="BN75" s="185"/>
      <c r="BO75" s="185"/>
      <c r="BP75" s="186" t="str">
        <f t="shared" si="15"/>
        <v/>
      </c>
      <c r="BQ75" s="359" t="str">
        <f t="shared" si="16"/>
        <v/>
      </c>
      <c r="BR75" s="773"/>
      <c r="BS75" s="593"/>
      <c r="BT75" s="593"/>
      <c r="BU75" s="732"/>
    </row>
    <row r="76" spans="1:73">
      <c r="A76" s="655"/>
      <c r="B76" s="658"/>
      <c r="C76" s="744"/>
      <c r="D76" s="736"/>
      <c r="E76" s="587"/>
      <c r="F76" s="680"/>
      <c r="G76" s="649"/>
      <c r="H76" s="595"/>
      <c r="I76" s="645"/>
      <c r="J76" s="600"/>
      <c r="K76" s="595"/>
      <c r="L76" s="649"/>
      <c r="M76" s="604"/>
      <c r="N76" s="682"/>
      <c r="O76" s="682"/>
      <c r="P76" s="649"/>
      <c r="Q76" s="647"/>
      <c r="R76" s="645"/>
      <c r="S76" s="688"/>
      <c r="T76" s="645"/>
      <c r="U76" s="688"/>
      <c r="V76" s="645"/>
      <c r="W76" s="688"/>
      <c r="X76" s="690"/>
      <c r="Y76" s="688"/>
      <c r="Z76" s="688"/>
      <c r="AA76" s="643"/>
      <c r="AB76" s="255">
        <v>6</v>
      </c>
      <c r="AC76" s="234"/>
      <c r="AD76" s="234"/>
      <c r="AE76" s="234"/>
      <c r="AF76" s="223" t="str">
        <f t="shared" si="10"/>
        <v/>
      </c>
      <c r="AG76" s="229"/>
      <c r="AH76" s="257" t="str">
        <f t="shared" si="11"/>
        <v/>
      </c>
      <c r="AI76" s="229"/>
      <c r="AJ76" s="257" t="str">
        <f t="shared" si="12"/>
        <v/>
      </c>
      <c r="AK76" s="258" t="str">
        <f t="shared" si="13"/>
        <v/>
      </c>
      <c r="AL76" s="259" t="str">
        <f>IFERROR(IF(AND(AF75="Probabilidad",AF76="Probabilidad"),(AL75-(+AL75*AK76)),IF(AND(AF75="Impacto",AF76="Probabilidad"),(AL74-(+AL74*AK76)),IF(AF76="Impacto",AL75,""))),"")</f>
        <v/>
      </c>
      <c r="AM76" s="259" t="str">
        <f>IFERROR(IF(AND(AF75="Impacto",AF76="Impacto"),(AM75-(+AM75*AK76)),IF(AND(AF75="Probabilidad",AF76="Impacto"),(AM74-(+AM74*AK76)),IF(AF76="Probabilidad",AM75,""))),"")</f>
        <v/>
      </c>
      <c r="AN76" s="260"/>
      <c r="AO76" s="260"/>
      <c r="AP76" s="260"/>
      <c r="AQ76" s="595"/>
      <c r="AR76" s="641"/>
      <c r="AS76" s="641"/>
      <c r="AT76" s="643"/>
      <c r="AU76" s="641"/>
      <c r="AV76" s="641"/>
      <c r="AW76" s="643"/>
      <c r="AX76" s="643"/>
      <c r="AY76" s="643"/>
      <c r="AZ76" s="645"/>
      <c r="BA76" s="460"/>
      <c r="BB76" s="373"/>
      <c r="BC76" s="334" t="str">
        <f t="shared" si="14"/>
        <v/>
      </c>
      <c r="BD76" s="234"/>
      <c r="BE76" s="234"/>
      <c r="BF76" s="234"/>
      <c r="BG76" s="234"/>
      <c r="BH76" s="373"/>
      <c r="BI76" s="373"/>
      <c r="BJ76" s="373"/>
      <c r="BK76" s="373"/>
      <c r="BL76" s="374"/>
      <c r="BM76" s="374"/>
      <c r="BN76" s="374"/>
      <c r="BO76" s="374"/>
      <c r="BP76" s="375" t="str">
        <f t="shared" si="15"/>
        <v/>
      </c>
      <c r="BQ76" s="376" t="str">
        <f t="shared" si="16"/>
        <v/>
      </c>
      <c r="BR76" s="773"/>
      <c r="BS76" s="682"/>
      <c r="BT76" s="682"/>
      <c r="BU76" s="733"/>
    </row>
    <row r="77" spans="1:73" ht="135">
      <c r="A77" s="745" t="s">
        <v>363</v>
      </c>
      <c r="B77" s="746" t="s">
        <v>364</v>
      </c>
      <c r="C77" s="748" t="s">
        <v>365</v>
      </c>
      <c r="D77" s="734" t="s">
        <v>167</v>
      </c>
      <c r="E77" s="663" t="s">
        <v>366</v>
      </c>
      <c r="F77" s="664">
        <v>1</v>
      </c>
      <c r="G77" s="665" t="s">
        <v>367</v>
      </c>
      <c r="H77" s="633"/>
      <c r="I77" s="636"/>
      <c r="J77" s="666" t="s">
        <v>368</v>
      </c>
      <c r="K77" s="667" t="s">
        <v>205</v>
      </c>
      <c r="L77" s="668" t="s">
        <v>172</v>
      </c>
      <c r="M77" s="669" t="s">
        <v>369</v>
      </c>
      <c r="N77" s="668"/>
      <c r="O77" s="668"/>
      <c r="P77" s="578" t="s">
        <v>370</v>
      </c>
      <c r="Q77" s="637">
        <v>0</v>
      </c>
      <c r="R77" s="636" t="s">
        <v>175</v>
      </c>
      <c r="S77" s="628">
        <f>IF(R77="Muy Alta",100%,IF(R77="Alta",80%,IF(R77="Media",60%,IF(R77="Baja",40%,IF(R77="Muy Baja",20%,"")))))</f>
        <v>0.6</v>
      </c>
      <c r="T77" s="636"/>
      <c r="U77" s="628" t="str">
        <f>IF(T77="Catastrófico",100%,IF(T77="Mayor",80%,IF(T77="Moderado",60%,IF(T77="Menor",40%,IF(T77="Leve",20%,"")))))</f>
        <v/>
      </c>
      <c r="V77" s="636" t="s">
        <v>371</v>
      </c>
      <c r="W77" s="628">
        <f>IF(V77="Catastrófico",100%,IF(V77="Mayor",80%,IF(V77="Moderado",60%,IF(V77="Menor",40%,IF(V77="Leve",20%,"")))))</f>
        <v>0.8</v>
      </c>
      <c r="X77" s="629" t="str">
        <f>IF(Y77=100%,"Catastrófico",IF(Y77=80%,"Mayor",IF(Y77=60%,"Moderado",IF(Y77=40%,"Menor",IF(Y77=20%,"Leve","")))))</f>
        <v>Mayor</v>
      </c>
      <c r="Y77" s="628">
        <f>IF(AND(U77="",W77=""),"",MAX(U77,W77))</f>
        <v>0.8</v>
      </c>
      <c r="Z77" s="628" t="str">
        <f>CONCATENATE(R77,X77)</f>
        <v>MediaMayor</v>
      </c>
      <c r="AA77" s="630" t="str">
        <f>IF(Z77="Muy AltaLeve","Alto",IF(Z77="Muy AltaMenor","Alto",IF(Z77="Muy AltaModerado","Alto",IF(Z77="Muy AltaMayor","Alto",IF(Z77="Muy AltaCatastrófico","Extremo",IF(Z77="AltaLeve","Moderado",IF(Z77="AltaMenor","Moderado",IF(Z77="AltaModerado","Alto",IF(Z77="AltaMayor","Alto",IF(Z77="AltaCatastrófico","Extremo",IF(Z77="MediaLeve","Moderado",IF(Z77="MediaMenor","Moderado",IF(Z77="MediaModerado","Moderado",IF(Z77="MediaMayor","Alto",IF(Z77="MediaCatastrófico","Extremo",IF(Z77="BajaLeve","Bajo",IF(Z77="BajaMenor","Moderado",IF(Z77="BajaModerado","Moderado",IF(Z77="BajaMayor","Alto",IF(Z77="BajaCatastrófico","Extremo",IF(Z77="Muy BajaLeve","Bajo",IF(Z77="Muy BajaMenor","Bajo",IF(Z77="Muy BajaModerado","Moderado",IF(Z77="Muy BajaMayor","Alto",IF(Z77="Muy BajaCatastrófico","Extremo","")))))))))))))))))))))))))</f>
        <v>Alto</v>
      </c>
      <c r="AB77" s="426">
        <v>1</v>
      </c>
      <c r="AC77" s="458" t="s">
        <v>372</v>
      </c>
      <c r="AD77" s="424" t="s">
        <v>244</v>
      </c>
      <c r="AE77" s="424" t="s">
        <v>373</v>
      </c>
      <c r="AF77" s="429" t="str">
        <f t="shared" si="10"/>
        <v>Probabilidad</v>
      </c>
      <c r="AG77" s="430" t="s">
        <v>179</v>
      </c>
      <c r="AH77" s="425">
        <f t="shared" si="11"/>
        <v>0.25</v>
      </c>
      <c r="AI77" s="430" t="s">
        <v>180</v>
      </c>
      <c r="AJ77" s="425">
        <f t="shared" si="12"/>
        <v>0.15</v>
      </c>
      <c r="AK77" s="431">
        <f t="shared" si="13"/>
        <v>0.4</v>
      </c>
      <c r="AL77" s="432">
        <f>IFERROR(IF(AF77="Probabilidad",(S77-(+S77*AK77)),IF(AF77="Impacto",S77,"")),"")</f>
        <v>0.36</v>
      </c>
      <c r="AM77" s="432">
        <f>IFERROR(IF(AF77="Impacto",(Y77-(+Y77*AK77)),IF(AF77="Probabilidad",Y77,"")),"")</f>
        <v>0.8</v>
      </c>
      <c r="AN77" s="433" t="s">
        <v>181</v>
      </c>
      <c r="AO77" s="433" t="s">
        <v>182</v>
      </c>
      <c r="AP77" s="433" t="s">
        <v>183</v>
      </c>
      <c r="AQ77" s="835" t="s">
        <v>374</v>
      </c>
      <c r="AR77" s="634">
        <f>S77</f>
        <v>0.6</v>
      </c>
      <c r="AS77" s="634">
        <f>IF(AL77="","",MIN(AL77:AL82))</f>
        <v>7.7759999999999996E-2</v>
      </c>
      <c r="AT77" s="635" t="str">
        <f>IFERROR(IF(AS77="","",IF(AS77&lt;=0.2,"Muy Baja",IF(AS77&lt;=0.4,"Baja",IF(AS77&lt;=0.6,"Media",IF(AS77&lt;=0.8,"Alta","Muy Alta"))))),"")</f>
        <v>Muy Baja</v>
      </c>
      <c r="AU77" s="634">
        <f>Y77</f>
        <v>0.8</v>
      </c>
      <c r="AV77" s="634">
        <f>IF(AM77="","",MIN(AM77:AM82))</f>
        <v>0.8</v>
      </c>
      <c r="AW77" s="635" t="str">
        <f>IFERROR(IF(AV77="","",IF(AV77&lt;=0.2,"Leve",IF(AV77&lt;=0.4,"Menor",IF(AV77&lt;=0.6,"Moderado",IF(AV77&lt;=0.8,"Mayor","Catastrófico"))))),"")</f>
        <v>Mayor</v>
      </c>
      <c r="AX77" s="635" t="str">
        <f>AA77</f>
        <v>Alto</v>
      </c>
      <c r="AY77" s="635" t="str">
        <f>IFERROR(IF(OR(AND(AT77="Muy Baja",AW77="Leve"),AND(AT77="Muy Baja",AW77="Menor"),AND(AT77="Baja",AW77="Leve")),"Bajo",IF(OR(AND(AT77="Muy baja",AW77="Moderado"),AND(AT77="Baja",AW77="Menor"),AND(AT77="Baja",AW77="Moderado"),AND(AT77="Media",AW77="Leve"),AND(AT77="Media",AW77="Menor"),AND(AT77="Media",AW77="Moderado"),AND(AT77="Alta",AW77="Leve"),AND(AT77="Alta",AW77="Menor")),"Moderado",IF(OR(AND(AT77="Muy Baja",AW77="Mayor"),AND(AT77="Baja",AW77="Mayor"),AND(AT77="Media",AW77="Mayor"),AND(AT77="Alta",AW77="Moderado"),AND(AT77="Alta",AW77="Mayor"),AND(AT77="Muy Alta",AW77="Leve"),AND(AT77="Muy Alta",AW77="Menor"),AND(AT77="Muy Alta",AW77="Moderado"),AND(AT77="Muy Alta",AW77="Mayor")),"Alto",IF(OR(AND(AT77="Muy Baja",AW77="Catastrófico"),AND(AT77="Baja",AW77="Catastrófico"),AND(AT77="Media",AW77="Catastrófico"),AND(AT77="Alta",AW77="Catastrófico"),AND(AT77="Muy Alta",AW77="Catastrófico")),"Extremo","")))),"")</f>
        <v>Alto</v>
      </c>
      <c r="AZ77" s="636" t="s">
        <v>185</v>
      </c>
      <c r="BA77" s="434" t="s">
        <v>375</v>
      </c>
      <c r="BB77" s="434" t="s">
        <v>376</v>
      </c>
      <c r="BC77" s="435">
        <f>IF(SUM(BD77:BG77)=0,"",SUM(BD77:BG77))</f>
        <v>2</v>
      </c>
      <c r="BD77" s="436"/>
      <c r="BE77" s="436"/>
      <c r="BF77" s="436">
        <v>1</v>
      </c>
      <c r="BG77" s="436">
        <v>1</v>
      </c>
      <c r="BH77" s="437" t="s">
        <v>377</v>
      </c>
      <c r="BI77" s="437" t="s">
        <v>378</v>
      </c>
      <c r="BJ77" s="437"/>
      <c r="BK77" s="459"/>
      <c r="BL77" s="438"/>
      <c r="BM77" s="438"/>
      <c r="BN77" s="438"/>
      <c r="BO77" s="438"/>
      <c r="BP77" s="439" t="str">
        <f>IF(SUM(BL77:BO77)=0,"",SUM(BL77:BO77))</f>
        <v/>
      </c>
      <c r="BQ77" s="440" t="str">
        <f>IF(ISERROR(BP77/BC77),"",(BP77/BC77))</f>
        <v/>
      </c>
      <c r="BR77" s="837"/>
      <c r="BS77" s="665"/>
      <c r="BT77" s="665"/>
      <c r="BU77" s="832"/>
    </row>
    <row r="78" spans="1:73" ht="72">
      <c r="A78" s="654"/>
      <c r="B78" s="746"/>
      <c r="C78" s="749"/>
      <c r="D78" s="735"/>
      <c r="E78" s="587"/>
      <c r="F78" s="590"/>
      <c r="G78" s="607"/>
      <c r="H78" s="595"/>
      <c r="I78" s="598"/>
      <c r="J78" s="626"/>
      <c r="K78" s="602"/>
      <c r="L78" s="593"/>
      <c r="M78" s="604"/>
      <c r="N78" s="593"/>
      <c r="O78" s="593"/>
      <c r="P78" s="579"/>
      <c r="Q78" s="638"/>
      <c r="R78" s="598"/>
      <c r="S78" s="613"/>
      <c r="T78" s="598"/>
      <c r="U78" s="613"/>
      <c r="V78" s="598"/>
      <c r="W78" s="613"/>
      <c r="X78" s="616"/>
      <c r="Y78" s="613"/>
      <c r="Z78" s="613"/>
      <c r="AA78" s="631"/>
      <c r="AB78" s="216">
        <v>2</v>
      </c>
      <c r="AC78" s="218" t="s">
        <v>379</v>
      </c>
      <c r="AD78" s="217" t="s">
        <v>380</v>
      </c>
      <c r="AE78" s="218" t="s">
        <v>381</v>
      </c>
      <c r="AF78" s="213" t="str">
        <f t="shared" si="10"/>
        <v>Probabilidad</v>
      </c>
      <c r="AG78" s="219" t="s">
        <v>179</v>
      </c>
      <c r="AH78" s="214">
        <f t="shared" si="11"/>
        <v>0.25</v>
      </c>
      <c r="AI78" s="219" t="s">
        <v>180</v>
      </c>
      <c r="AJ78" s="214">
        <f t="shared" si="12"/>
        <v>0.15</v>
      </c>
      <c r="AK78" s="215">
        <f t="shared" si="13"/>
        <v>0.4</v>
      </c>
      <c r="AL78" s="220">
        <f>IFERROR(IF(AND(AF77="Probabilidad",AF78="Probabilidad"),(AL77-(+AL77*AK78)),IF(AF78="Probabilidad",(S77-(+S77*AK78)),IF(AF78="Impacto",AL77,""))),"")</f>
        <v>0.216</v>
      </c>
      <c r="AM78" s="220">
        <f>IFERROR(IF(AND(AF77="Impacto",AF78="Impacto"),(AM77-(+AM77*AK78)),IF(AF78="Impacto",(Y77-(+Y77*AK78)),IF(AF78="Probabilidad",AM77,""))),"")</f>
        <v>0.8</v>
      </c>
      <c r="AN78" s="221" t="s">
        <v>181</v>
      </c>
      <c r="AO78" s="221" t="s">
        <v>182</v>
      </c>
      <c r="AP78" s="221" t="s">
        <v>183</v>
      </c>
      <c r="AQ78" s="836"/>
      <c r="AR78" s="626"/>
      <c r="AS78" s="626"/>
      <c r="AT78" s="619"/>
      <c r="AU78" s="626"/>
      <c r="AV78" s="626"/>
      <c r="AW78" s="619"/>
      <c r="AX78" s="619"/>
      <c r="AY78" s="619"/>
      <c r="AZ78" s="598"/>
      <c r="BA78" s="179" t="s">
        <v>382</v>
      </c>
      <c r="BB78" s="179" t="s">
        <v>383</v>
      </c>
      <c r="BC78" s="222">
        <f t="shared" ref="BC78:BC124" si="17">IF(SUM(BD78:BG78)=0,"",SUM(BD78:BG78))</f>
        <v>2</v>
      </c>
      <c r="BD78" s="335"/>
      <c r="BE78" s="335"/>
      <c r="BF78" s="335">
        <v>1</v>
      </c>
      <c r="BG78" s="335">
        <v>1</v>
      </c>
      <c r="BH78" s="157" t="s">
        <v>384</v>
      </c>
      <c r="BI78" s="114" t="s">
        <v>378</v>
      </c>
      <c r="BJ78" s="157"/>
      <c r="BK78" s="114"/>
      <c r="BL78" s="185"/>
      <c r="BM78" s="185"/>
      <c r="BN78" s="185"/>
      <c r="BO78" s="185"/>
      <c r="BP78" s="186" t="str">
        <f>IF(SUM(BL78:BO78)=0,"",SUM(BL78:BO78))</f>
        <v/>
      </c>
      <c r="BQ78" s="356" t="str">
        <f>IF(ISERROR(BP78/BC78),"",(BP78/BC78))</f>
        <v/>
      </c>
      <c r="BR78" s="638"/>
      <c r="BS78" s="607"/>
      <c r="BT78" s="607"/>
      <c r="BU78" s="833"/>
    </row>
    <row r="79" spans="1:73" ht="75">
      <c r="A79" s="654"/>
      <c r="B79" s="746"/>
      <c r="C79" s="749"/>
      <c r="D79" s="735"/>
      <c r="E79" s="587"/>
      <c r="F79" s="590"/>
      <c r="G79" s="607"/>
      <c r="H79" s="595"/>
      <c r="I79" s="598"/>
      <c r="J79" s="626"/>
      <c r="K79" s="602"/>
      <c r="L79" s="593"/>
      <c r="M79" s="604"/>
      <c r="N79" s="593"/>
      <c r="O79" s="593"/>
      <c r="P79" s="579"/>
      <c r="Q79" s="638"/>
      <c r="R79" s="598"/>
      <c r="S79" s="613"/>
      <c r="T79" s="598"/>
      <c r="U79" s="613"/>
      <c r="V79" s="598"/>
      <c r="W79" s="613"/>
      <c r="X79" s="616"/>
      <c r="Y79" s="613"/>
      <c r="Z79" s="613"/>
      <c r="AA79" s="631"/>
      <c r="AB79" s="216">
        <v>3</v>
      </c>
      <c r="AC79" s="217" t="s">
        <v>385</v>
      </c>
      <c r="AD79" s="217" t="s">
        <v>380</v>
      </c>
      <c r="AE79" s="217" t="s">
        <v>386</v>
      </c>
      <c r="AF79" s="213" t="str">
        <f t="shared" si="10"/>
        <v>Probabilidad</v>
      </c>
      <c r="AG79" s="219" t="s">
        <v>179</v>
      </c>
      <c r="AH79" s="214">
        <f t="shared" si="11"/>
        <v>0.25</v>
      </c>
      <c r="AI79" s="219" t="s">
        <v>180</v>
      </c>
      <c r="AJ79" s="214">
        <f t="shared" si="12"/>
        <v>0.15</v>
      </c>
      <c r="AK79" s="215">
        <f t="shared" si="13"/>
        <v>0.4</v>
      </c>
      <c r="AL79" s="220">
        <f>IFERROR(IF(AND(AF78="Probabilidad",AF79="Probabilidad"),(AL78-(+AL78*AK79)),IF(AND(AF78="Impacto",AF79="Probabilidad"),(AL77-(+AL77*AK79)),IF(AF79="Impacto",AL78,""))),"")</f>
        <v>0.12959999999999999</v>
      </c>
      <c r="AM79" s="220">
        <f>IFERROR(IF(AND(AF78="Impacto",AF79="Impacto"),(AM78-(+AM78*AK79)),IF(AND(AF78="Probabilidad",AF79="Impacto"),(AM77-(+AM77*AK79)),IF(AF79="Probabilidad",AM78,""))),"")</f>
        <v>0.8</v>
      </c>
      <c r="AN79" s="221" t="s">
        <v>181</v>
      </c>
      <c r="AO79" s="221" t="s">
        <v>182</v>
      </c>
      <c r="AP79" s="221" t="s">
        <v>183</v>
      </c>
      <c r="AQ79" s="836"/>
      <c r="AR79" s="626"/>
      <c r="AS79" s="626"/>
      <c r="AT79" s="619"/>
      <c r="AU79" s="626"/>
      <c r="AV79" s="626"/>
      <c r="AW79" s="619"/>
      <c r="AX79" s="619"/>
      <c r="AY79" s="619"/>
      <c r="AZ79" s="598"/>
      <c r="BA79" s="179"/>
      <c r="BB79" s="179"/>
      <c r="BC79" s="222" t="str">
        <f t="shared" si="17"/>
        <v/>
      </c>
      <c r="BD79" s="335"/>
      <c r="BE79" s="335"/>
      <c r="BF79" s="335"/>
      <c r="BG79" s="335"/>
      <c r="BH79" s="157"/>
      <c r="BI79" s="157"/>
      <c r="BJ79" s="157"/>
      <c r="BK79" s="157"/>
      <c r="BL79" s="185"/>
      <c r="BM79" s="185"/>
      <c r="BN79" s="185"/>
      <c r="BO79" s="185"/>
      <c r="BP79" s="186" t="str">
        <f t="shared" ref="BP79:BP124" si="18">IF(SUM(BL79:BO79)=0,"",SUM(BL79:BO79))</f>
        <v/>
      </c>
      <c r="BQ79" s="160" t="str">
        <f t="shared" ref="BQ79:BQ124" si="19">IF(ISERROR(BP79/BC79),"",(BP79/BC79))</f>
        <v/>
      </c>
      <c r="BR79" s="638"/>
      <c r="BS79" s="607"/>
      <c r="BT79" s="607"/>
      <c r="BU79" s="833"/>
    </row>
    <row r="80" spans="1:73" ht="105">
      <c r="A80" s="654"/>
      <c r="B80" s="746"/>
      <c r="C80" s="749"/>
      <c r="D80" s="735"/>
      <c r="E80" s="587"/>
      <c r="F80" s="590"/>
      <c r="G80" s="607"/>
      <c r="H80" s="595"/>
      <c r="I80" s="598"/>
      <c r="J80" s="626"/>
      <c r="K80" s="602"/>
      <c r="L80" s="593"/>
      <c r="M80" s="604"/>
      <c r="N80" s="593"/>
      <c r="O80" s="593"/>
      <c r="P80" s="579"/>
      <c r="Q80" s="638"/>
      <c r="R80" s="598"/>
      <c r="S80" s="613"/>
      <c r="T80" s="598"/>
      <c r="U80" s="613"/>
      <c r="V80" s="598"/>
      <c r="W80" s="613"/>
      <c r="X80" s="616"/>
      <c r="Y80" s="613"/>
      <c r="Z80" s="613"/>
      <c r="AA80" s="631"/>
      <c r="AB80" s="216">
        <v>4</v>
      </c>
      <c r="AC80" s="218" t="s">
        <v>387</v>
      </c>
      <c r="AD80" s="217" t="s">
        <v>380</v>
      </c>
      <c r="AE80" s="218" t="s">
        <v>388</v>
      </c>
      <c r="AF80" s="213" t="str">
        <f t="shared" si="10"/>
        <v>Probabilidad</v>
      </c>
      <c r="AG80" s="219" t="s">
        <v>179</v>
      </c>
      <c r="AH80" s="214">
        <f t="shared" si="11"/>
        <v>0.25</v>
      </c>
      <c r="AI80" s="219" t="s">
        <v>180</v>
      </c>
      <c r="AJ80" s="214">
        <f t="shared" si="12"/>
        <v>0.15</v>
      </c>
      <c r="AK80" s="215">
        <f t="shared" si="13"/>
        <v>0.4</v>
      </c>
      <c r="AL80" s="220">
        <f>IFERROR(IF(AND(AF79="Probabilidad",AF80="Probabilidad"),(AL79-(+AL79*AK80)),IF(AND(AF79="Impacto",AF80="Probabilidad"),(AL78-(+AL78*AK80)),IF(AF80="Impacto",AL79,""))),"")</f>
        <v>7.7759999999999996E-2</v>
      </c>
      <c r="AM80" s="220">
        <f>IFERROR(IF(AND(AF79="Impacto",AF80="Impacto"),(AM79-(+AM79*AK80)),IF(AND(AF79="Probabilidad",AF80="Impacto"),(AM78-(+AM78*AK80)),IF(AF80="Probabilidad",AM79,""))),"")</f>
        <v>0.8</v>
      </c>
      <c r="AN80" s="221" t="s">
        <v>181</v>
      </c>
      <c r="AO80" s="221" t="s">
        <v>182</v>
      </c>
      <c r="AP80" s="221" t="s">
        <v>183</v>
      </c>
      <c r="AQ80" s="836"/>
      <c r="AR80" s="626"/>
      <c r="AS80" s="626"/>
      <c r="AT80" s="619"/>
      <c r="AU80" s="626"/>
      <c r="AV80" s="626"/>
      <c r="AW80" s="619"/>
      <c r="AX80" s="619"/>
      <c r="AY80" s="619"/>
      <c r="AZ80" s="598"/>
      <c r="BA80" s="179"/>
      <c r="BB80" s="179"/>
      <c r="BC80" s="222" t="str">
        <f t="shared" si="17"/>
        <v/>
      </c>
      <c r="BD80" s="335"/>
      <c r="BE80" s="335"/>
      <c r="BF80" s="335"/>
      <c r="BG80" s="335"/>
      <c r="BH80" s="157"/>
      <c r="BI80" s="157"/>
      <c r="BJ80" s="157"/>
      <c r="BK80" s="157"/>
      <c r="BL80" s="185"/>
      <c r="BM80" s="185"/>
      <c r="BN80" s="185"/>
      <c r="BO80" s="185"/>
      <c r="BP80" s="186" t="str">
        <f t="shared" si="18"/>
        <v/>
      </c>
      <c r="BQ80" s="160" t="str">
        <f t="shared" si="19"/>
        <v/>
      </c>
      <c r="BR80" s="638"/>
      <c r="BS80" s="607"/>
      <c r="BT80" s="607"/>
      <c r="BU80" s="833"/>
    </row>
    <row r="81" spans="1:73">
      <c r="A81" s="654"/>
      <c r="B81" s="746"/>
      <c r="C81" s="749"/>
      <c r="D81" s="735"/>
      <c r="E81" s="587"/>
      <c r="F81" s="590"/>
      <c r="G81" s="607"/>
      <c r="H81" s="595"/>
      <c r="I81" s="598"/>
      <c r="J81" s="626"/>
      <c r="K81" s="602"/>
      <c r="L81" s="593"/>
      <c r="M81" s="604"/>
      <c r="N81" s="593"/>
      <c r="O81" s="593"/>
      <c r="P81" s="579"/>
      <c r="Q81" s="638"/>
      <c r="R81" s="598"/>
      <c r="S81" s="613"/>
      <c r="T81" s="598"/>
      <c r="U81" s="613"/>
      <c r="V81" s="598"/>
      <c r="W81" s="613"/>
      <c r="X81" s="616"/>
      <c r="Y81" s="613"/>
      <c r="Z81" s="613"/>
      <c r="AA81" s="631"/>
      <c r="AB81" s="216">
        <v>5</v>
      </c>
      <c r="AC81" s="336"/>
      <c r="AD81" s="336"/>
      <c r="AE81" s="218"/>
      <c r="AF81" s="213" t="str">
        <f t="shared" si="10"/>
        <v/>
      </c>
      <c r="AG81" s="219"/>
      <c r="AH81" s="214" t="str">
        <f t="shared" si="11"/>
        <v/>
      </c>
      <c r="AI81" s="219"/>
      <c r="AJ81" s="214" t="str">
        <f t="shared" si="12"/>
        <v/>
      </c>
      <c r="AK81" s="215" t="str">
        <f t="shared" si="13"/>
        <v/>
      </c>
      <c r="AL81" s="220" t="str">
        <f>IFERROR(IF(AND(AF80="Probabilidad",AF81="Probabilidad"),(AL80-(+AL80*AK81)),IF(AND(AF80="Impacto",AF81="Probabilidad"),(AL79-(+AL79*AK81)),IF(AF81="Impacto",AL80,""))),"")</f>
        <v/>
      </c>
      <c r="AM81" s="220" t="str">
        <f>IFERROR(IF(AND(AF80="Impacto",AF81="Impacto"),(AM80-(+AM80*AK81)),IF(AND(AF80="Probabilidad",AF81="Impacto"),(AM79-(+AM79*AK81)),IF(AF81="Probabilidad",AM80,""))),"")</f>
        <v/>
      </c>
      <c r="AN81" s="221"/>
      <c r="AO81" s="221"/>
      <c r="AP81" s="221"/>
      <c r="AQ81" s="836"/>
      <c r="AR81" s="626"/>
      <c r="AS81" s="626"/>
      <c r="AT81" s="619"/>
      <c r="AU81" s="626"/>
      <c r="AV81" s="626"/>
      <c r="AW81" s="619"/>
      <c r="AX81" s="619"/>
      <c r="AY81" s="619"/>
      <c r="AZ81" s="598"/>
      <c r="BA81" s="179"/>
      <c r="BB81" s="179"/>
      <c r="BC81" s="222" t="str">
        <f t="shared" si="17"/>
        <v/>
      </c>
      <c r="BD81" s="335"/>
      <c r="BE81" s="335"/>
      <c r="BF81" s="335"/>
      <c r="BG81" s="335"/>
      <c r="BH81" s="157"/>
      <c r="BI81" s="157"/>
      <c r="BJ81" s="157"/>
      <c r="BK81" s="157"/>
      <c r="BL81" s="185"/>
      <c r="BM81" s="185"/>
      <c r="BN81" s="185"/>
      <c r="BO81" s="185"/>
      <c r="BP81" s="186" t="str">
        <f t="shared" si="18"/>
        <v/>
      </c>
      <c r="BQ81" s="160" t="str">
        <f t="shared" si="19"/>
        <v/>
      </c>
      <c r="BR81" s="638"/>
      <c r="BS81" s="607"/>
      <c r="BT81" s="607"/>
      <c r="BU81" s="833"/>
    </row>
    <row r="82" spans="1:73">
      <c r="A82" s="654"/>
      <c r="B82" s="746"/>
      <c r="C82" s="749"/>
      <c r="D82" s="736"/>
      <c r="E82" s="587"/>
      <c r="F82" s="680"/>
      <c r="G82" s="649"/>
      <c r="H82" s="595"/>
      <c r="I82" s="645"/>
      <c r="J82" s="641"/>
      <c r="K82" s="602"/>
      <c r="L82" s="682"/>
      <c r="M82" s="604"/>
      <c r="N82" s="682"/>
      <c r="O82" s="682"/>
      <c r="P82" s="579"/>
      <c r="Q82" s="638"/>
      <c r="R82" s="645"/>
      <c r="S82" s="688"/>
      <c r="T82" s="645"/>
      <c r="U82" s="688"/>
      <c r="V82" s="645"/>
      <c r="W82" s="688"/>
      <c r="X82" s="690"/>
      <c r="Y82" s="688"/>
      <c r="Z82" s="688"/>
      <c r="AA82" s="631"/>
      <c r="AB82" s="255">
        <v>6</v>
      </c>
      <c r="AC82" s="234"/>
      <c r="AD82" s="234"/>
      <c r="AE82" s="234"/>
      <c r="AF82" s="223" t="str">
        <f t="shared" si="10"/>
        <v/>
      </c>
      <c r="AG82" s="229"/>
      <c r="AH82" s="257" t="str">
        <f t="shared" si="11"/>
        <v/>
      </c>
      <c r="AI82" s="229"/>
      <c r="AJ82" s="257" t="str">
        <f t="shared" si="12"/>
        <v/>
      </c>
      <c r="AK82" s="258" t="str">
        <f t="shared" si="13"/>
        <v/>
      </c>
      <c r="AL82" s="259" t="str">
        <f>IFERROR(IF(AND(AF81="Probabilidad",AF82="Probabilidad"),(AL81-(+AL81*AK82)),IF(AND(AF81="Impacto",AF82="Probabilidad"),(AL80-(+AL80*AK82)),IF(AF82="Impacto",AL81,""))),"")</f>
        <v/>
      </c>
      <c r="AM82" s="259" t="str">
        <f>IFERROR(IF(AND(AF81="Impacto",AF82="Impacto"),(AM81-(+AM81*AK82)),IF(AND(AF81="Probabilidad",AF82="Impacto"),(AM80-(+AM80*AK82)),IF(AF82="Probabilidad",AM81,""))),"")</f>
        <v/>
      </c>
      <c r="AN82" s="260"/>
      <c r="AO82" s="260"/>
      <c r="AP82" s="260"/>
      <c r="AQ82" s="836"/>
      <c r="AR82" s="641"/>
      <c r="AS82" s="641"/>
      <c r="AT82" s="643"/>
      <c r="AU82" s="641"/>
      <c r="AV82" s="641"/>
      <c r="AW82" s="643"/>
      <c r="AX82" s="643"/>
      <c r="AY82" s="643"/>
      <c r="AZ82" s="645"/>
      <c r="BA82" s="372"/>
      <c r="BB82" s="372"/>
      <c r="BC82" s="411" t="str">
        <f t="shared" si="17"/>
        <v/>
      </c>
      <c r="BD82" s="470"/>
      <c r="BE82" s="470"/>
      <c r="BF82" s="470"/>
      <c r="BG82" s="470"/>
      <c r="BH82" s="373"/>
      <c r="BI82" s="373"/>
      <c r="BJ82" s="373"/>
      <c r="BK82" s="373"/>
      <c r="BL82" s="374"/>
      <c r="BM82" s="374"/>
      <c r="BN82" s="374"/>
      <c r="BO82" s="374"/>
      <c r="BP82" s="375" t="str">
        <f t="shared" si="18"/>
        <v/>
      </c>
      <c r="BQ82" s="334" t="str">
        <f t="shared" si="19"/>
        <v/>
      </c>
      <c r="BR82" s="638"/>
      <c r="BS82" s="649"/>
      <c r="BT82" s="649"/>
      <c r="BU82" s="834"/>
    </row>
    <row r="83" spans="1:73" ht="72">
      <c r="A83" s="654"/>
      <c r="B83" s="746"/>
      <c r="C83" s="749"/>
      <c r="D83" s="734" t="s">
        <v>167</v>
      </c>
      <c r="E83" s="663" t="s">
        <v>366</v>
      </c>
      <c r="F83" s="664">
        <v>2</v>
      </c>
      <c r="G83" s="838" t="s">
        <v>367</v>
      </c>
      <c r="H83" s="633"/>
      <c r="I83" s="636"/>
      <c r="J83" s="738" t="s">
        <v>389</v>
      </c>
      <c r="K83" s="667" t="s">
        <v>205</v>
      </c>
      <c r="L83" s="668" t="s">
        <v>172</v>
      </c>
      <c r="M83" s="669" t="s">
        <v>390</v>
      </c>
      <c r="N83" s="668"/>
      <c r="O83" s="668"/>
      <c r="P83" s="578" t="s">
        <v>391</v>
      </c>
      <c r="Q83" s="637">
        <v>0.9</v>
      </c>
      <c r="R83" s="636" t="s">
        <v>175</v>
      </c>
      <c r="S83" s="628">
        <f>IF(R83="Muy Alta",100%,IF(R83="Alta",80%,IF(R83="Media",60%,IF(R83="Baja",40%,IF(R83="Muy Baja",20%,"")))))</f>
        <v>0.6</v>
      </c>
      <c r="T83" s="636"/>
      <c r="U83" s="628" t="str">
        <f>IF(T83="Catastrófico",100%,IF(T83="Mayor",80%,IF(T83="Moderado",60%,IF(T83="Menor",40%,IF(T83="Leve",20%,"")))))</f>
        <v/>
      </c>
      <c r="V83" s="636" t="s">
        <v>271</v>
      </c>
      <c r="W83" s="628">
        <f>IF(V83="Catastrófico",100%,IF(V83="Mayor",80%,IF(V83="Moderado",60%,IF(V83="Menor",40%,IF(V83="Leve",20%,"")))))</f>
        <v>0.2</v>
      </c>
      <c r="X83" s="629" t="str">
        <f>IF(Y83=100%,"Catastrófico",IF(Y83=80%,"Mayor",IF(Y83=60%,"Moderado",IF(Y83=40%,"Menor",IF(Y83=20%,"Leve","")))))</f>
        <v>Leve</v>
      </c>
      <c r="Y83" s="628">
        <f>IF(AND(U83="",W83=""),"",MAX(U83,W83))</f>
        <v>0.2</v>
      </c>
      <c r="Z83" s="628" t="str">
        <f>CONCATENATE(R83,X83)</f>
        <v>MediaLeve</v>
      </c>
      <c r="AA83" s="635" t="str">
        <f>IF(Z83="Muy AltaLeve","Alto",IF(Z83="Muy AltaMenor","Alto",IF(Z83="Muy AltaModerado","Alto",IF(Z83="Muy AltaMayor","Alto",IF(Z83="Muy AltaCatastrófico","Extremo",IF(Z83="AltaLeve","Moderado",IF(Z83="AltaMenor","Moderado",IF(Z83="AltaModerado","Alto",IF(Z83="AltaMayor","Alto",IF(Z83="AltaCatastrófico","Extremo",IF(Z83="MediaLeve","Moderado",IF(Z83="MediaMenor","Moderado",IF(Z83="MediaModerado","Moderado",IF(Z83="MediaMayor","Alto",IF(Z83="MediaCatastrófico","Extremo",IF(Z83="BajaLeve","Bajo",IF(Z83="BajaMenor","Moderado",IF(Z83="BajaModerado","Moderado",IF(Z83="BajaMayor","Alto",IF(Z83="BajaCatastrófico","Extremo",IF(Z83="Muy BajaLeve","Bajo",IF(Z83="Muy BajaMenor","Bajo",IF(Z83="Muy BajaModerado","Moderado",IF(Z83="Muy BajaMayor","Alto",IF(Z83="Muy BajaCatastrófico","Extremo","")))))))))))))))))))))))))</f>
        <v>Moderado</v>
      </c>
      <c r="AB83" s="426">
        <v>1</v>
      </c>
      <c r="AC83" s="422" t="s">
        <v>392</v>
      </c>
      <c r="AD83" s="481" t="s">
        <v>380</v>
      </c>
      <c r="AE83" s="481" t="s">
        <v>393</v>
      </c>
      <c r="AF83" s="429" t="str">
        <f t="shared" si="10"/>
        <v>Probabilidad</v>
      </c>
      <c r="AG83" s="430" t="s">
        <v>179</v>
      </c>
      <c r="AH83" s="425">
        <f t="shared" si="11"/>
        <v>0.25</v>
      </c>
      <c r="AI83" s="430" t="s">
        <v>180</v>
      </c>
      <c r="AJ83" s="425">
        <f t="shared" si="12"/>
        <v>0.15</v>
      </c>
      <c r="AK83" s="431">
        <f t="shared" si="13"/>
        <v>0.4</v>
      </c>
      <c r="AL83" s="432">
        <f>IFERROR(IF(AF83="Probabilidad",(S83-(+S83*AK83)),IF(AF83="Impacto",S83,"")),"")</f>
        <v>0.36</v>
      </c>
      <c r="AM83" s="432">
        <f>IFERROR(IF(AF83="Impacto",(Y83-(+Y83*AK83)),IF(AF83="Probabilidad",Y83,"")),"")</f>
        <v>0.2</v>
      </c>
      <c r="AN83" s="433" t="s">
        <v>181</v>
      </c>
      <c r="AO83" s="433" t="s">
        <v>182</v>
      </c>
      <c r="AP83" s="433" t="s">
        <v>183</v>
      </c>
      <c r="AQ83" s="835" t="s">
        <v>394</v>
      </c>
      <c r="AR83" s="634">
        <f>S83</f>
        <v>0.6</v>
      </c>
      <c r="AS83" s="634">
        <f>IF(AL83="","",MIN(AL83:AL88))</f>
        <v>0.216</v>
      </c>
      <c r="AT83" s="635" t="str">
        <f>IFERROR(IF(AS83="","",IF(AS83&lt;=0.2,"Muy Baja",IF(AS83&lt;=0.4,"Baja",IF(AS83&lt;=0.6,"Media",IF(AS83&lt;=0.8,"Alta","Muy Alta"))))),"")</f>
        <v>Baja</v>
      </c>
      <c r="AU83" s="634">
        <f>Y83</f>
        <v>0.2</v>
      </c>
      <c r="AV83" s="634">
        <f>IF(AM83="","",MIN(AM83:AM88))</f>
        <v>0.2</v>
      </c>
      <c r="AW83" s="635" t="str">
        <f>IFERROR(IF(AV83="","",IF(AV83&lt;=0.2,"Leve",IF(AV83&lt;=0.4,"Menor",IF(AV83&lt;=0.6,"Moderado",IF(AV83&lt;=0.8,"Mayor","Catastrófico"))))),"")</f>
        <v>Leve</v>
      </c>
      <c r="AX83" s="635" t="str">
        <f>AA83</f>
        <v>Moderado</v>
      </c>
      <c r="AY83" s="635" t="str">
        <f>IFERROR(IF(OR(AND(AT83="Muy Baja",AW83="Leve"),AND(AT83="Muy Baja",AW83="Menor"),AND(AT83="Baja",AW83="Leve")),"Bajo",IF(OR(AND(AT83="Muy baja",AW83="Moderado"),AND(AT83="Baja",AW83="Menor"),AND(AT83="Baja",AW83="Moderado"),AND(AT83="Media",AW83="Leve"),AND(AT83="Media",AW83="Menor"),AND(AT83="Media",AW83="Moderado"),AND(AT83="Alta",AW83="Leve"),AND(AT83="Alta",AW83="Menor")),"Moderado",IF(OR(AND(AT83="Muy Baja",AW83="Mayor"),AND(AT83="Baja",AW83="Mayor"),AND(AT83="Media",AW83="Mayor"),AND(AT83="Alta",AW83="Moderado"),AND(AT83="Alta",AW83="Mayor"),AND(AT83="Muy Alta",AW83="Leve"),AND(AT83="Muy Alta",AW83="Menor"),AND(AT83="Muy Alta",AW83="Moderado"),AND(AT83="Muy Alta",AW83="Mayor")),"Alto",IF(OR(AND(AT83="Muy Baja",AW83="Catastrófico"),AND(AT83="Baja",AW83="Catastrófico"),AND(AT83="Media",AW83="Catastrófico"),AND(AT83="Alta",AW83="Catastrófico"),AND(AT83="Muy Alta",AW83="Catastrófico")),"Extremo","")))),"")</f>
        <v>Bajo</v>
      </c>
      <c r="AZ83" s="636" t="s">
        <v>231</v>
      </c>
      <c r="BA83" s="437"/>
      <c r="BB83" s="437"/>
      <c r="BC83" s="476" t="str">
        <f t="shared" si="17"/>
        <v/>
      </c>
      <c r="BD83" s="424"/>
      <c r="BE83" s="424"/>
      <c r="BF83" s="424"/>
      <c r="BG83" s="424"/>
      <c r="BH83" s="437"/>
      <c r="BI83" s="437"/>
      <c r="BJ83" s="437"/>
      <c r="BK83" s="437"/>
      <c r="BL83" s="438"/>
      <c r="BM83" s="438"/>
      <c r="BN83" s="438"/>
      <c r="BO83" s="438"/>
      <c r="BP83" s="439" t="str">
        <f t="shared" si="18"/>
        <v/>
      </c>
      <c r="BQ83" s="440" t="str">
        <f t="shared" si="19"/>
        <v/>
      </c>
      <c r="BR83" s="637"/>
      <c r="BS83" s="668"/>
      <c r="BT83" s="668"/>
      <c r="BU83" s="731"/>
    </row>
    <row r="84" spans="1:73" ht="72">
      <c r="A84" s="654"/>
      <c r="B84" s="746"/>
      <c r="C84" s="749"/>
      <c r="D84" s="735"/>
      <c r="E84" s="587"/>
      <c r="F84" s="590"/>
      <c r="G84" s="839"/>
      <c r="H84" s="595"/>
      <c r="I84" s="598"/>
      <c r="J84" s="600"/>
      <c r="K84" s="602"/>
      <c r="L84" s="593"/>
      <c r="M84" s="604"/>
      <c r="N84" s="593"/>
      <c r="O84" s="593"/>
      <c r="P84" s="579"/>
      <c r="Q84" s="638"/>
      <c r="R84" s="598"/>
      <c r="S84" s="613"/>
      <c r="T84" s="598"/>
      <c r="U84" s="613"/>
      <c r="V84" s="598"/>
      <c r="W84" s="613"/>
      <c r="X84" s="616"/>
      <c r="Y84" s="613"/>
      <c r="Z84" s="613"/>
      <c r="AA84" s="619"/>
      <c r="AB84" s="216">
        <v>2</v>
      </c>
      <c r="AC84" s="218" t="s">
        <v>379</v>
      </c>
      <c r="AD84" s="218" t="s">
        <v>380</v>
      </c>
      <c r="AE84" s="218" t="s">
        <v>395</v>
      </c>
      <c r="AF84" s="225" t="str">
        <f>IF(OR(AG84="Preventivo",AG84="Detectivo"),"Probabilidad",IF(AG84="Correctivo","Impacto",""))</f>
        <v>Probabilidad</v>
      </c>
      <c r="AG84" s="221" t="s">
        <v>179</v>
      </c>
      <c r="AH84" s="214">
        <f t="shared" si="11"/>
        <v>0.25</v>
      </c>
      <c r="AI84" s="221" t="s">
        <v>180</v>
      </c>
      <c r="AJ84" s="214">
        <f t="shared" si="12"/>
        <v>0.15</v>
      </c>
      <c r="AK84" s="215">
        <f t="shared" si="13"/>
        <v>0.4</v>
      </c>
      <c r="AL84" s="226">
        <f>IFERROR(IF(AND(AF83="Probabilidad",AF84="Probabilidad"),(AL83-(+AL83*AK84)),IF(AF84="Probabilidad",(S83-(+S83*AK84)),IF(AF84="Impacto",AL83,""))),"")</f>
        <v>0.216</v>
      </c>
      <c r="AM84" s="226">
        <f>IFERROR(IF(AND(AF83="Impacto",AF84="Impacto"),(AM83-(+AM83*AK84)),IF(AF84="Impacto",(Y83-(+Y83*AK84)),IF(AF84="Probabilidad",AM83,""))),"")</f>
        <v>0.2</v>
      </c>
      <c r="AN84" s="221" t="s">
        <v>181</v>
      </c>
      <c r="AO84" s="221" t="s">
        <v>182</v>
      </c>
      <c r="AP84" s="221" t="s">
        <v>183</v>
      </c>
      <c r="AQ84" s="836"/>
      <c r="AR84" s="626"/>
      <c r="AS84" s="626"/>
      <c r="AT84" s="619"/>
      <c r="AU84" s="626"/>
      <c r="AV84" s="626"/>
      <c r="AW84" s="619"/>
      <c r="AX84" s="619"/>
      <c r="AY84" s="619"/>
      <c r="AZ84" s="598"/>
      <c r="BA84" s="157"/>
      <c r="BB84" s="157"/>
      <c r="BC84" s="160" t="str">
        <f t="shared" si="17"/>
        <v/>
      </c>
      <c r="BD84" s="218"/>
      <c r="BE84" s="218"/>
      <c r="BF84" s="218"/>
      <c r="BG84" s="218"/>
      <c r="BH84" s="157"/>
      <c r="BI84" s="157"/>
      <c r="BJ84" s="157"/>
      <c r="BK84" s="157"/>
      <c r="BL84" s="185"/>
      <c r="BM84" s="185"/>
      <c r="BN84" s="185"/>
      <c r="BO84" s="185"/>
      <c r="BP84" s="186" t="str">
        <f t="shared" si="18"/>
        <v/>
      </c>
      <c r="BQ84" s="359" t="str">
        <f t="shared" si="19"/>
        <v/>
      </c>
      <c r="BR84" s="638"/>
      <c r="BS84" s="593"/>
      <c r="BT84" s="593"/>
      <c r="BU84" s="732"/>
    </row>
    <row r="85" spans="1:73">
      <c r="A85" s="654"/>
      <c r="B85" s="746"/>
      <c r="C85" s="749"/>
      <c r="D85" s="735"/>
      <c r="E85" s="587"/>
      <c r="F85" s="590"/>
      <c r="G85" s="839"/>
      <c r="H85" s="595"/>
      <c r="I85" s="598"/>
      <c r="J85" s="600"/>
      <c r="K85" s="602"/>
      <c r="L85" s="593"/>
      <c r="M85" s="604"/>
      <c r="N85" s="593"/>
      <c r="O85" s="593"/>
      <c r="P85" s="579"/>
      <c r="Q85" s="638"/>
      <c r="R85" s="598"/>
      <c r="S85" s="613"/>
      <c r="T85" s="598"/>
      <c r="U85" s="613"/>
      <c r="V85" s="598"/>
      <c r="W85" s="613"/>
      <c r="X85" s="616"/>
      <c r="Y85" s="613"/>
      <c r="Z85" s="613"/>
      <c r="AA85" s="619"/>
      <c r="AB85" s="216">
        <v>3</v>
      </c>
      <c r="AC85" s="217"/>
      <c r="AD85" s="217"/>
      <c r="AE85" s="218"/>
      <c r="AF85" s="213" t="str">
        <f>IF(OR(AG85="Preventivo",AG85="Detectivo"),"Probabilidad",IF(AG85="Correctivo","Impacto",""))</f>
        <v/>
      </c>
      <c r="AG85" s="219"/>
      <c r="AH85" s="214" t="str">
        <f t="shared" si="11"/>
        <v/>
      </c>
      <c r="AI85" s="219"/>
      <c r="AJ85" s="214" t="str">
        <f t="shared" si="12"/>
        <v/>
      </c>
      <c r="AK85" s="215" t="str">
        <f t="shared" si="13"/>
        <v/>
      </c>
      <c r="AL85" s="220" t="str">
        <f>IFERROR(IF(AND(AF84="Probabilidad",AF85="Probabilidad"),(AL84-(+AL84*AK85)),IF(AND(AF84="Impacto",AF85="Probabilidad"),(AL83-(+AL83*AK85)),IF(AF85="Impacto",AL84,""))),"")</f>
        <v/>
      </c>
      <c r="AM85" s="220" t="str">
        <f>IFERROR(IF(AND(AF84="Impacto",AF85="Impacto"),(AM84-(+AM84*AK85)),IF(AND(AF84="Probabilidad",AF85="Impacto"),(AM83-(+AM83*AK85)),IF(AF85="Probabilidad",AM84,""))),"")</f>
        <v/>
      </c>
      <c r="AN85" s="221"/>
      <c r="AO85" s="221"/>
      <c r="AP85" s="221"/>
      <c r="AQ85" s="836"/>
      <c r="AR85" s="626"/>
      <c r="AS85" s="626"/>
      <c r="AT85" s="619"/>
      <c r="AU85" s="626"/>
      <c r="AV85" s="626"/>
      <c r="AW85" s="619"/>
      <c r="AX85" s="619"/>
      <c r="AY85" s="619"/>
      <c r="AZ85" s="598"/>
      <c r="BA85" s="157"/>
      <c r="BB85" s="157"/>
      <c r="BC85" s="160" t="str">
        <f t="shared" si="17"/>
        <v/>
      </c>
      <c r="BD85" s="218"/>
      <c r="BE85" s="218"/>
      <c r="BF85" s="218"/>
      <c r="BG85" s="218"/>
      <c r="BH85" s="157"/>
      <c r="BI85" s="157"/>
      <c r="BJ85" s="157"/>
      <c r="BK85" s="157"/>
      <c r="BL85" s="185"/>
      <c r="BM85" s="185"/>
      <c r="BN85" s="185"/>
      <c r="BO85" s="185"/>
      <c r="BP85" s="186" t="str">
        <f t="shared" si="18"/>
        <v/>
      </c>
      <c r="BQ85" s="359" t="str">
        <f t="shared" si="19"/>
        <v/>
      </c>
      <c r="BR85" s="638"/>
      <c r="BS85" s="593"/>
      <c r="BT85" s="593"/>
      <c r="BU85" s="732"/>
    </row>
    <row r="86" spans="1:73">
      <c r="A86" s="654"/>
      <c r="B86" s="746"/>
      <c r="C86" s="749"/>
      <c r="D86" s="735"/>
      <c r="E86" s="587"/>
      <c r="F86" s="590"/>
      <c r="G86" s="839"/>
      <c r="H86" s="595"/>
      <c r="I86" s="598"/>
      <c r="J86" s="600"/>
      <c r="K86" s="602"/>
      <c r="L86" s="593"/>
      <c r="M86" s="604"/>
      <c r="N86" s="593"/>
      <c r="O86" s="593"/>
      <c r="P86" s="579"/>
      <c r="Q86" s="638"/>
      <c r="R86" s="598"/>
      <c r="S86" s="613"/>
      <c r="T86" s="598"/>
      <c r="U86" s="613"/>
      <c r="V86" s="598"/>
      <c r="W86" s="613"/>
      <c r="X86" s="616"/>
      <c r="Y86" s="613"/>
      <c r="Z86" s="613"/>
      <c r="AA86" s="619"/>
      <c r="AB86" s="216">
        <v>4</v>
      </c>
      <c r="AC86" s="218"/>
      <c r="AD86" s="218"/>
      <c r="AE86" s="218"/>
      <c r="AF86" s="213" t="str">
        <f t="shared" si="10"/>
        <v/>
      </c>
      <c r="AG86" s="219"/>
      <c r="AH86" s="214" t="str">
        <f t="shared" si="11"/>
        <v/>
      </c>
      <c r="AI86" s="219"/>
      <c r="AJ86" s="214" t="str">
        <f t="shared" si="12"/>
        <v/>
      </c>
      <c r="AK86" s="215" t="str">
        <f t="shared" si="13"/>
        <v/>
      </c>
      <c r="AL86" s="220" t="str">
        <f>IFERROR(IF(AND(AF85="Probabilidad",AF86="Probabilidad"),(AL85-(+AL85*AK86)),IF(AND(AF85="Impacto",AF86="Probabilidad"),(AL84-(+AL84*AK86)),IF(AF86="Impacto",AL85,""))),"")</f>
        <v/>
      </c>
      <c r="AM86" s="220" t="str">
        <f>IFERROR(IF(AND(AF85="Impacto",AF86="Impacto"),(AM85-(+AM85*AK86)),IF(AND(AF85="Probabilidad",AF86="Impacto"),(AM84-(+AM84*AK86)),IF(AF86="Probabilidad",AM85,""))),"")</f>
        <v/>
      </c>
      <c r="AN86" s="221"/>
      <c r="AO86" s="221"/>
      <c r="AP86" s="221"/>
      <c r="AQ86" s="836"/>
      <c r="AR86" s="626"/>
      <c r="AS86" s="626"/>
      <c r="AT86" s="619"/>
      <c r="AU86" s="626"/>
      <c r="AV86" s="626"/>
      <c r="AW86" s="619"/>
      <c r="AX86" s="619"/>
      <c r="AY86" s="619"/>
      <c r="AZ86" s="598"/>
      <c r="BA86" s="157"/>
      <c r="BB86" s="157"/>
      <c r="BC86" s="160" t="str">
        <f t="shared" si="17"/>
        <v/>
      </c>
      <c r="BD86" s="218"/>
      <c r="BE86" s="218"/>
      <c r="BF86" s="218"/>
      <c r="BG86" s="218"/>
      <c r="BH86" s="157"/>
      <c r="BI86" s="157"/>
      <c r="BJ86" s="157"/>
      <c r="BK86" s="157"/>
      <c r="BL86" s="185"/>
      <c r="BM86" s="185"/>
      <c r="BN86" s="185"/>
      <c r="BO86" s="185"/>
      <c r="BP86" s="186" t="str">
        <f t="shared" si="18"/>
        <v/>
      </c>
      <c r="BQ86" s="359" t="str">
        <f t="shared" si="19"/>
        <v/>
      </c>
      <c r="BR86" s="638"/>
      <c r="BS86" s="593"/>
      <c r="BT86" s="593"/>
      <c r="BU86" s="732"/>
    </row>
    <row r="87" spans="1:73">
      <c r="A87" s="654"/>
      <c r="B87" s="746"/>
      <c r="C87" s="749"/>
      <c r="D87" s="735"/>
      <c r="E87" s="587"/>
      <c r="F87" s="590"/>
      <c r="G87" s="839"/>
      <c r="H87" s="595"/>
      <c r="I87" s="598"/>
      <c r="J87" s="600"/>
      <c r="K87" s="602"/>
      <c r="L87" s="593"/>
      <c r="M87" s="604"/>
      <c r="N87" s="593"/>
      <c r="O87" s="593"/>
      <c r="P87" s="579"/>
      <c r="Q87" s="638"/>
      <c r="R87" s="598"/>
      <c r="S87" s="613"/>
      <c r="T87" s="598"/>
      <c r="U87" s="613"/>
      <c r="V87" s="598"/>
      <c r="W87" s="613"/>
      <c r="X87" s="616"/>
      <c r="Y87" s="613"/>
      <c r="Z87" s="613"/>
      <c r="AA87" s="619"/>
      <c r="AB87" s="216">
        <v>5</v>
      </c>
      <c r="AC87" s="361"/>
      <c r="AD87" s="361"/>
      <c r="AE87" s="218"/>
      <c r="AF87" s="213" t="str">
        <f t="shared" si="10"/>
        <v/>
      </c>
      <c r="AG87" s="219"/>
      <c r="AH87" s="214" t="str">
        <f t="shared" si="11"/>
        <v/>
      </c>
      <c r="AI87" s="219"/>
      <c r="AJ87" s="214" t="str">
        <f t="shared" si="12"/>
        <v/>
      </c>
      <c r="AK87" s="215" t="str">
        <f t="shared" si="13"/>
        <v/>
      </c>
      <c r="AL87" s="220" t="str">
        <f>IFERROR(IF(AND(AF86="Probabilidad",AF87="Probabilidad"),(AL86-(+AL86*AK87)),IF(AND(AF86="Impacto",AF87="Probabilidad"),(AL85-(+AL85*AK87)),IF(AF87="Impacto",AL86,""))),"")</f>
        <v/>
      </c>
      <c r="AM87" s="220" t="str">
        <f>IFERROR(IF(AND(AF86="Impacto",AF87="Impacto"),(AM86-(+AM86*AK87)),IF(AND(AF86="Probabilidad",AF87="Impacto"),(AM85-(+AM85*AK87)),IF(AF87="Probabilidad",AM86,""))),"")</f>
        <v/>
      </c>
      <c r="AN87" s="221"/>
      <c r="AO87" s="221"/>
      <c r="AP87" s="221"/>
      <c r="AQ87" s="836"/>
      <c r="AR87" s="626"/>
      <c r="AS87" s="626"/>
      <c r="AT87" s="619"/>
      <c r="AU87" s="626"/>
      <c r="AV87" s="626"/>
      <c r="AW87" s="619"/>
      <c r="AX87" s="619"/>
      <c r="AY87" s="619"/>
      <c r="AZ87" s="598"/>
      <c r="BA87" s="157"/>
      <c r="BB87" s="157"/>
      <c r="BC87" s="160" t="str">
        <f t="shared" si="17"/>
        <v/>
      </c>
      <c r="BD87" s="218"/>
      <c r="BE87" s="218"/>
      <c r="BF87" s="218"/>
      <c r="BG87" s="218"/>
      <c r="BH87" s="157"/>
      <c r="BI87" s="157"/>
      <c r="BJ87" s="157"/>
      <c r="BK87" s="157"/>
      <c r="BL87" s="185"/>
      <c r="BM87" s="185"/>
      <c r="BN87" s="185"/>
      <c r="BO87" s="185"/>
      <c r="BP87" s="186" t="str">
        <f t="shared" si="18"/>
        <v/>
      </c>
      <c r="BQ87" s="359" t="str">
        <f t="shared" si="19"/>
        <v/>
      </c>
      <c r="BR87" s="638"/>
      <c r="BS87" s="593"/>
      <c r="BT87" s="593"/>
      <c r="BU87" s="732"/>
    </row>
    <row r="88" spans="1:73">
      <c r="A88" s="654"/>
      <c r="B88" s="746"/>
      <c r="C88" s="749"/>
      <c r="D88" s="736"/>
      <c r="E88" s="587"/>
      <c r="F88" s="680"/>
      <c r="G88" s="839"/>
      <c r="H88" s="595"/>
      <c r="I88" s="645"/>
      <c r="J88" s="600"/>
      <c r="K88" s="602"/>
      <c r="L88" s="682"/>
      <c r="M88" s="604"/>
      <c r="N88" s="682"/>
      <c r="O88" s="682"/>
      <c r="P88" s="579"/>
      <c r="Q88" s="638"/>
      <c r="R88" s="645"/>
      <c r="S88" s="688"/>
      <c r="T88" s="645"/>
      <c r="U88" s="688"/>
      <c r="V88" s="645"/>
      <c r="W88" s="688"/>
      <c r="X88" s="690"/>
      <c r="Y88" s="688"/>
      <c r="Z88" s="688"/>
      <c r="AA88" s="643"/>
      <c r="AB88" s="255">
        <v>6</v>
      </c>
      <c r="AC88" s="234"/>
      <c r="AD88" s="234"/>
      <c r="AE88" s="234"/>
      <c r="AF88" s="223" t="str">
        <f t="shared" si="10"/>
        <v/>
      </c>
      <c r="AG88" s="229"/>
      <c r="AH88" s="257" t="str">
        <f t="shared" si="11"/>
        <v/>
      </c>
      <c r="AI88" s="229"/>
      <c r="AJ88" s="257" t="str">
        <f t="shared" si="12"/>
        <v/>
      </c>
      <c r="AK88" s="258" t="str">
        <f t="shared" si="13"/>
        <v/>
      </c>
      <c r="AL88" s="259" t="str">
        <f>IFERROR(IF(AND(AF87="Probabilidad",AF88="Probabilidad"),(AL87-(+AL87*AK88)),IF(AND(AF87="Impacto",AF88="Probabilidad"),(AL86-(+AL86*AK88)),IF(AF88="Impacto",AL87,""))),"")</f>
        <v/>
      </c>
      <c r="AM88" s="259" t="str">
        <f>IFERROR(IF(AND(AF87="Impacto",AF88="Impacto"),(AM87-(+AM87*AK88)),IF(AND(AF87="Probabilidad",AF88="Impacto"),(AM86-(+AM86*AK88)),IF(AF88="Probabilidad",AM87,""))),"")</f>
        <v/>
      </c>
      <c r="AN88" s="260"/>
      <c r="AO88" s="260"/>
      <c r="AP88" s="260"/>
      <c r="AQ88" s="836"/>
      <c r="AR88" s="641"/>
      <c r="AS88" s="641"/>
      <c r="AT88" s="643"/>
      <c r="AU88" s="641"/>
      <c r="AV88" s="641"/>
      <c r="AW88" s="643"/>
      <c r="AX88" s="643"/>
      <c r="AY88" s="643"/>
      <c r="AZ88" s="645"/>
      <c r="BA88" s="373"/>
      <c r="BB88" s="373"/>
      <c r="BC88" s="334" t="str">
        <f t="shared" si="17"/>
        <v/>
      </c>
      <c r="BD88" s="234"/>
      <c r="BE88" s="234"/>
      <c r="BF88" s="234"/>
      <c r="BG88" s="234"/>
      <c r="BH88" s="373"/>
      <c r="BI88" s="373"/>
      <c r="BJ88" s="373"/>
      <c r="BK88" s="373"/>
      <c r="BL88" s="374"/>
      <c r="BM88" s="374"/>
      <c r="BN88" s="374"/>
      <c r="BO88" s="374"/>
      <c r="BP88" s="375" t="str">
        <f t="shared" si="18"/>
        <v/>
      </c>
      <c r="BQ88" s="376" t="str">
        <f t="shared" si="19"/>
        <v/>
      </c>
      <c r="BR88" s="638"/>
      <c r="BS88" s="682"/>
      <c r="BT88" s="682"/>
      <c r="BU88" s="733"/>
    </row>
    <row r="89" spans="1:73" ht="72">
      <c r="A89" s="654"/>
      <c r="B89" s="746"/>
      <c r="C89" s="749"/>
      <c r="D89" s="734" t="s">
        <v>167</v>
      </c>
      <c r="E89" s="663" t="s">
        <v>366</v>
      </c>
      <c r="F89" s="664">
        <v>3</v>
      </c>
      <c r="G89" s="578" t="s">
        <v>396</v>
      </c>
      <c r="H89" s="633"/>
      <c r="I89" s="636"/>
      <c r="J89" s="738" t="s">
        <v>397</v>
      </c>
      <c r="K89" s="667" t="s">
        <v>171</v>
      </c>
      <c r="L89" s="668" t="s">
        <v>172</v>
      </c>
      <c r="M89" s="669" t="s">
        <v>398</v>
      </c>
      <c r="N89" s="668"/>
      <c r="O89" s="668"/>
      <c r="P89" s="840" t="s">
        <v>399</v>
      </c>
      <c r="Q89" s="842">
        <v>0.8</v>
      </c>
      <c r="R89" s="636" t="s">
        <v>400</v>
      </c>
      <c r="S89" s="628">
        <f>IF(R89="Muy Alta",100%,IF(R89="Alta",80%,IF(R89="Media",60%,IF(R89="Baja",40%,IF(R89="Muy Baja",20%,"")))))</f>
        <v>1</v>
      </c>
      <c r="T89" s="636"/>
      <c r="U89" s="628" t="str">
        <f>IF(T89="Catastrófico",100%,IF(T89="Mayor",80%,IF(T89="Moderado",60%,IF(T89="Menor",40%,IF(T89="Leve",20%,"")))))</f>
        <v/>
      </c>
      <c r="V89" s="636" t="s">
        <v>176</v>
      </c>
      <c r="W89" s="628">
        <f>IF(V89="Catastrófico",100%,IF(V89="Mayor",80%,IF(V89="Moderado",60%,IF(V89="Menor",40%,IF(V89="Leve",20%,"")))))</f>
        <v>0.6</v>
      </c>
      <c r="X89" s="629" t="str">
        <f>IF(Y89=100%,"Catastrófico",IF(Y89=80%,"Mayor",IF(Y89=60%,"Moderado",IF(Y89=40%,"Menor",IF(Y89=20%,"Leve","")))))</f>
        <v>Moderado</v>
      </c>
      <c r="Y89" s="628">
        <f>IF(AND(U89="",W89=""),"",MAX(U89,W89))</f>
        <v>0.6</v>
      </c>
      <c r="Z89" s="628" t="str">
        <f>CONCATENATE(R89,X89)</f>
        <v>Muy AltaModerado</v>
      </c>
      <c r="AA89" s="635" t="str">
        <f>IF(Z89="Muy AltaLeve","Alto",IF(Z89="Muy AltaMenor","Alto",IF(Z89="Muy AltaModerado","Alto",IF(Z89="Muy AltaMayor","Alto",IF(Z89="Muy AltaCatastrófico","Extremo",IF(Z89="AltaLeve","Moderado",IF(Z89="AltaMenor","Moderado",IF(Z89="AltaModerado","Alto",IF(Z89="AltaMayor","Alto",IF(Z89="AltaCatastrófico","Extremo",IF(Z89="MediaLeve","Moderado",IF(Z89="MediaMenor","Moderado",IF(Z89="MediaModerado","Moderado",IF(Z89="MediaMayor","Alto",IF(Z89="MediaCatastrófico","Extremo",IF(Z89="BajaLeve","Bajo",IF(Z89="BajaMenor","Moderado",IF(Z89="BajaModerado","Moderado",IF(Z89="BajaMayor","Alto",IF(Z89="BajaCatastrófico","Extremo",IF(Z89="Muy BajaLeve","Bajo",IF(Z89="Muy BajaMenor","Bajo",IF(Z89="Muy BajaModerado","Moderado",IF(Z89="Muy BajaMayor","Alto",IF(Z89="Muy BajaCatastrófico","Extremo","")))))))))))))))))))))))))</f>
        <v>Alto</v>
      </c>
      <c r="AB89" s="426">
        <v>1</v>
      </c>
      <c r="AC89" s="497" t="s">
        <v>401</v>
      </c>
      <c r="AD89" s="458" t="s">
        <v>273</v>
      </c>
      <c r="AE89" s="428" t="s">
        <v>402</v>
      </c>
      <c r="AF89" s="429" t="str">
        <f t="shared" si="10"/>
        <v>Probabilidad</v>
      </c>
      <c r="AG89" s="430" t="s">
        <v>179</v>
      </c>
      <c r="AH89" s="425">
        <f t="shared" si="11"/>
        <v>0.25</v>
      </c>
      <c r="AI89" s="430" t="s">
        <v>180</v>
      </c>
      <c r="AJ89" s="425">
        <f t="shared" si="12"/>
        <v>0.15</v>
      </c>
      <c r="AK89" s="431">
        <f t="shared" si="13"/>
        <v>0.4</v>
      </c>
      <c r="AL89" s="432">
        <f>IFERROR(IF(AF89="Probabilidad",(S89-(+S89*AK89)),IF(AF89="Impacto",S89,"")),"")</f>
        <v>0.6</v>
      </c>
      <c r="AM89" s="432">
        <f>IFERROR(IF(AF89="Impacto",(Y89-(+Y89*AK89)),IF(AF89="Probabilidad",Y89,"")),"")</f>
        <v>0.6</v>
      </c>
      <c r="AN89" s="433" t="s">
        <v>181</v>
      </c>
      <c r="AO89" s="433" t="s">
        <v>182</v>
      </c>
      <c r="AP89" s="433" t="s">
        <v>183</v>
      </c>
      <c r="AQ89" s="633" t="s">
        <v>403</v>
      </c>
      <c r="AR89" s="634">
        <f>S89</f>
        <v>1</v>
      </c>
      <c r="AS89" s="634">
        <f>IF(AL89="","",MIN(AL89:AL94))</f>
        <v>7.4088000000000001E-2</v>
      </c>
      <c r="AT89" s="635" t="str">
        <f>IFERROR(IF(AS89="","",IF(AS89&lt;=0.2,"Muy Baja",IF(AS89&lt;=0.4,"Baja",IF(AS89&lt;=0.6,"Media",IF(AS89&lt;=0.8,"Alta","Muy Alta"))))),"")</f>
        <v>Muy Baja</v>
      </c>
      <c r="AU89" s="634">
        <f>Y89</f>
        <v>0.6</v>
      </c>
      <c r="AV89" s="634">
        <f>IF(AM89="","",MIN(AM89:AM94))</f>
        <v>0.6</v>
      </c>
      <c r="AW89" s="635" t="str">
        <f>IFERROR(IF(AV89="","",IF(AV89&lt;=0.2,"Leve",IF(AV89&lt;=0.4,"Menor",IF(AV89&lt;=0.6,"Moderado",IF(AV89&lt;=0.8,"Mayor","Catastrófico"))))),"")</f>
        <v>Moderado</v>
      </c>
      <c r="AX89" s="635" t="str">
        <f>AA89</f>
        <v>Alto</v>
      </c>
      <c r="AY89" s="635" t="str">
        <f>IFERROR(IF(OR(AND(AT89="Muy Baja",AW89="Leve"),AND(AT89="Muy Baja",AW89="Menor"),AND(AT89="Baja",AW89="Leve")),"Bajo",IF(OR(AND(AT89="Muy baja",AW89="Moderado"),AND(AT89="Baja",AW89="Menor"),AND(AT89="Baja",AW89="Moderado"),AND(AT89="Media",AW89="Leve"),AND(AT89="Media",AW89="Menor"),AND(AT89="Media",AW89="Moderado"),AND(AT89="Alta",AW89="Leve"),AND(AT89="Alta",AW89="Menor")),"Moderado",IF(OR(AND(AT89="Muy Baja",AW89="Mayor"),AND(AT89="Baja",AW89="Mayor"),AND(AT89="Media",AW89="Mayor"),AND(AT89="Alta",AW89="Moderado"),AND(AT89="Alta",AW89="Mayor"),AND(AT89="Muy Alta",AW89="Leve"),AND(AT89="Muy Alta",AW89="Menor"),AND(AT89="Muy Alta",AW89="Moderado"),AND(AT89="Muy Alta",AW89="Mayor")),"Alto",IF(OR(AND(AT89="Muy Baja",AW89="Catastrófico"),AND(AT89="Baja",AW89="Catastrófico"),AND(AT89="Media",AW89="Catastrófico"),AND(AT89="Alta",AW89="Catastrófico"),AND(AT89="Muy Alta",AW89="Catastrófico")),"Extremo","")))),"")</f>
        <v>Moderado</v>
      </c>
      <c r="AZ89" s="636" t="s">
        <v>185</v>
      </c>
      <c r="BA89" s="437" t="s">
        <v>404</v>
      </c>
      <c r="BB89" s="437" t="s">
        <v>405</v>
      </c>
      <c r="BC89" s="476">
        <f t="shared" si="17"/>
        <v>1</v>
      </c>
      <c r="BD89" s="424"/>
      <c r="BE89" s="424"/>
      <c r="BF89" s="424">
        <v>1</v>
      </c>
      <c r="BG89" s="424"/>
      <c r="BH89" s="466" t="s">
        <v>406</v>
      </c>
      <c r="BI89" s="466" t="s">
        <v>407</v>
      </c>
      <c r="BJ89" s="437"/>
      <c r="BK89" s="437"/>
      <c r="BL89" s="438"/>
      <c r="BM89" s="438"/>
      <c r="BN89" s="438"/>
      <c r="BO89" s="438"/>
      <c r="BP89" s="439" t="str">
        <f t="shared" si="18"/>
        <v/>
      </c>
      <c r="BQ89" s="440" t="str">
        <f t="shared" si="19"/>
        <v/>
      </c>
      <c r="BR89" s="757"/>
      <c r="BS89" s="668"/>
      <c r="BT89" s="668"/>
      <c r="BU89" s="731"/>
    </row>
    <row r="90" spans="1:73" ht="72">
      <c r="A90" s="654"/>
      <c r="B90" s="746"/>
      <c r="C90" s="749"/>
      <c r="D90" s="735"/>
      <c r="E90" s="587"/>
      <c r="F90" s="590"/>
      <c r="G90" s="579"/>
      <c r="H90" s="595"/>
      <c r="I90" s="598"/>
      <c r="J90" s="600"/>
      <c r="K90" s="602"/>
      <c r="L90" s="593"/>
      <c r="M90" s="604"/>
      <c r="N90" s="593"/>
      <c r="O90" s="593"/>
      <c r="P90" s="841"/>
      <c r="Q90" s="843"/>
      <c r="R90" s="598"/>
      <c r="S90" s="613"/>
      <c r="T90" s="598"/>
      <c r="U90" s="613"/>
      <c r="V90" s="598"/>
      <c r="W90" s="613"/>
      <c r="X90" s="616"/>
      <c r="Y90" s="613"/>
      <c r="Z90" s="613"/>
      <c r="AA90" s="619"/>
      <c r="AB90" s="216">
        <v>2</v>
      </c>
      <c r="AC90" s="159" t="s">
        <v>408</v>
      </c>
      <c r="AD90" s="217" t="s">
        <v>244</v>
      </c>
      <c r="AE90" s="156" t="s">
        <v>409</v>
      </c>
      <c r="AF90" s="213" t="str">
        <f t="shared" si="10"/>
        <v>Probabilidad</v>
      </c>
      <c r="AG90" s="219" t="s">
        <v>179</v>
      </c>
      <c r="AH90" s="214">
        <f t="shared" si="11"/>
        <v>0.25</v>
      </c>
      <c r="AI90" s="219" t="s">
        <v>180</v>
      </c>
      <c r="AJ90" s="214">
        <f t="shared" si="12"/>
        <v>0.15</v>
      </c>
      <c r="AK90" s="215">
        <f t="shared" si="13"/>
        <v>0.4</v>
      </c>
      <c r="AL90" s="220">
        <f>IFERROR(IF(AND(AF89="Probabilidad",AF90="Probabilidad"),(AL89-(+AL89*AK90)),IF(AF90="Probabilidad",(S89-(+S89*AK90)),IF(AF90="Impacto",AL89,""))),"")</f>
        <v>0.36</v>
      </c>
      <c r="AM90" s="220">
        <f>IFERROR(IF(AND(AF89="Impacto",AF90="Impacto"),(AM89-(+AM89*AK90)),IF(AF90="Impacto",(Y89-(+Y89*AK90)),IF(AF90="Probabilidad",AM89,""))),"")</f>
        <v>0.6</v>
      </c>
      <c r="AN90" s="221" t="s">
        <v>181</v>
      </c>
      <c r="AO90" s="221" t="s">
        <v>182</v>
      </c>
      <c r="AP90" s="221" t="s">
        <v>183</v>
      </c>
      <c r="AQ90" s="595"/>
      <c r="AR90" s="626"/>
      <c r="AS90" s="626"/>
      <c r="AT90" s="619"/>
      <c r="AU90" s="626"/>
      <c r="AV90" s="626"/>
      <c r="AW90" s="619"/>
      <c r="AX90" s="619"/>
      <c r="AY90" s="619"/>
      <c r="AZ90" s="598"/>
      <c r="BA90" s="157" t="s">
        <v>410</v>
      </c>
      <c r="BB90" s="157" t="s">
        <v>411</v>
      </c>
      <c r="BC90" s="160">
        <f t="shared" si="17"/>
        <v>1</v>
      </c>
      <c r="BD90" s="218"/>
      <c r="BE90" s="218"/>
      <c r="BF90" s="218">
        <v>1</v>
      </c>
      <c r="BG90" s="218"/>
      <c r="BH90" s="329" t="s">
        <v>406</v>
      </c>
      <c r="BI90" s="329" t="s">
        <v>412</v>
      </c>
      <c r="BJ90" s="157"/>
      <c r="BK90" s="157"/>
      <c r="BL90" s="185"/>
      <c r="BM90" s="185"/>
      <c r="BN90" s="185"/>
      <c r="BO90" s="185"/>
      <c r="BP90" s="186" t="str">
        <f t="shared" si="18"/>
        <v/>
      </c>
      <c r="BQ90" s="359" t="str">
        <f t="shared" si="19"/>
        <v/>
      </c>
      <c r="BR90" s="638"/>
      <c r="BS90" s="593"/>
      <c r="BT90" s="593"/>
      <c r="BU90" s="732"/>
    </row>
    <row r="91" spans="1:73" ht="72">
      <c r="A91" s="654"/>
      <c r="B91" s="746"/>
      <c r="C91" s="749"/>
      <c r="D91" s="735"/>
      <c r="E91" s="587"/>
      <c r="F91" s="590"/>
      <c r="G91" s="579"/>
      <c r="H91" s="595"/>
      <c r="I91" s="598"/>
      <c r="J91" s="600"/>
      <c r="K91" s="602"/>
      <c r="L91" s="593"/>
      <c r="M91" s="604"/>
      <c r="N91" s="593"/>
      <c r="O91" s="593"/>
      <c r="P91" s="841"/>
      <c r="Q91" s="843"/>
      <c r="R91" s="598"/>
      <c r="S91" s="613"/>
      <c r="T91" s="598"/>
      <c r="U91" s="613"/>
      <c r="V91" s="598"/>
      <c r="W91" s="613"/>
      <c r="X91" s="616"/>
      <c r="Y91" s="613"/>
      <c r="Z91" s="613"/>
      <c r="AA91" s="619"/>
      <c r="AB91" s="216">
        <v>3</v>
      </c>
      <c r="AC91" s="159" t="s">
        <v>413</v>
      </c>
      <c r="AD91" s="217" t="s">
        <v>273</v>
      </c>
      <c r="AE91" s="156" t="s">
        <v>414</v>
      </c>
      <c r="AF91" s="213" t="str">
        <f t="shared" si="10"/>
        <v>Probabilidad</v>
      </c>
      <c r="AG91" s="219" t="s">
        <v>179</v>
      </c>
      <c r="AH91" s="214">
        <f t="shared" si="11"/>
        <v>0.25</v>
      </c>
      <c r="AI91" s="219" t="s">
        <v>180</v>
      </c>
      <c r="AJ91" s="214">
        <f t="shared" si="12"/>
        <v>0.15</v>
      </c>
      <c r="AK91" s="215">
        <f t="shared" si="13"/>
        <v>0.4</v>
      </c>
      <c r="AL91" s="220">
        <f>IFERROR(IF(AND(AF90="Probabilidad",AF91="Probabilidad"),(AL90-(+AL90*AK91)),IF(AND(AF90="Impacto",AF91="Probabilidad"),(AL89-(+AL89*AK91)),IF(AF91="Impacto",AL90,""))),"")</f>
        <v>0.216</v>
      </c>
      <c r="AM91" s="220">
        <f>IFERROR(IF(AND(AF90="Impacto",AF91="Impacto"),(AM90-(+AM90*AK91)),IF(AND(AF90="Probabilidad",AF91="Impacto"),(AM89-(+AM89*AK91)),IF(AF91="Probabilidad",AM90,""))),"")</f>
        <v>0.6</v>
      </c>
      <c r="AN91" s="221" t="s">
        <v>181</v>
      </c>
      <c r="AO91" s="221" t="s">
        <v>182</v>
      </c>
      <c r="AP91" s="221" t="s">
        <v>183</v>
      </c>
      <c r="AQ91" s="595"/>
      <c r="AR91" s="626"/>
      <c r="AS91" s="626"/>
      <c r="AT91" s="619"/>
      <c r="AU91" s="626"/>
      <c r="AV91" s="626"/>
      <c r="AW91" s="619"/>
      <c r="AX91" s="619"/>
      <c r="AY91" s="619"/>
      <c r="AZ91" s="598"/>
      <c r="BA91" s="360"/>
      <c r="BB91" s="157"/>
      <c r="BC91" s="160" t="str">
        <f t="shared" si="17"/>
        <v/>
      </c>
      <c r="BD91" s="218"/>
      <c r="BE91" s="218"/>
      <c r="BF91" s="218"/>
      <c r="BG91" s="218"/>
      <c r="BH91" s="157"/>
      <c r="BI91" s="157"/>
      <c r="BJ91" s="157"/>
      <c r="BK91" s="157"/>
      <c r="BL91" s="185"/>
      <c r="BM91" s="185"/>
      <c r="BN91" s="185"/>
      <c r="BO91" s="185"/>
      <c r="BP91" s="186" t="str">
        <f t="shared" si="18"/>
        <v/>
      </c>
      <c r="BQ91" s="359" t="str">
        <f t="shared" si="19"/>
        <v/>
      </c>
      <c r="BR91" s="638"/>
      <c r="BS91" s="593"/>
      <c r="BT91" s="593"/>
      <c r="BU91" s="732"/>
    </row>
    <row r="92" spans="1:73" ht="72">
      <c r="A92" s="654"/>
      <c r="B92" s="746"/>
      <c r="C92" s="749"/>
      <c r="D92" s="735"/>
      <c r="E92" s="587"/>
      <c r="F92" s="590"/>
      <c r="G92" s="579"/>
      <c r="H92" s="595"/>
      <c r="I92" s="598"/>
      <c r="J92" s="600"/>
      <c r="K92" s="602"/>
      <c r="L92" s="593"/>
      <c r="M92" s="604"/>
      <c r="N92" s="593"/>
      <c r="O92" s="593"/>
      <c r="P92" s="841"/>
      <c r="Q92" s="843"/>
      <c r="R92" s="598"/>
      <c r="S92" s="613"/>
      <c r="T92" s="598"/>
      <c r="U92" s="613"/>
      <c r="V92" s="598"/>
      <c r="W92" s="613"/>
      <c r="X92" s="616"/>
      <c r="Y92" s="613"/>
      <c r="Z92" s="613"/>
      <c r="AA92" s="619"/>
      <c r="AB92" s="216">
        <v>4</v>
      </c>
      <c r="AC92" s="166" t="s">
        <v>415</v>
      </c>
      <c r="AD92" s="218" t="s">
        <v>346</v>
      </c>
      <c r="AE92" s="218" t="s">
        <v>416</v>
      </c>
      <c r="AF92" s="213" t="str">
        <f t="shared" si="10"/>
        <v>Probabilidad</v>
      </c>
      <c r="AG92" s="219" t="s">
        <v>344</v>
      </c>
      <c r="AH92" s="214">
        <f t="shared" si="11"/>
        <v>0.15</v>
      </c>
      <c r="AI92" s="219" t="s">
        <v>180</v>
      </c>
      <c r="AJ92" s="214">
        <f t="shared" si="12"/>
        <v>0.15</v>
      </c>
      <c r="AK92" s="215">
        <f t="shared" si="13"/>
        <v>0.3</v>
      </c>
      <c r="AL92" s="220">
        <f>IFERROR(IF(AND(AF91="Probabilidad",AF92="Probabilidad"),(AL91-(+AL91*AK92)),IF(AND(AF91="Impacto",AF92="Probabilidad"),(AL90-(+AL90*AK92)),IF(AF92="Impacto",AL91,""))),"")</f>
        <v>0.1512</v>
      </c>
      <c r="AM92" s="220">
        <f>IFERROR(IF(AND(AF91="Impacto",AF92="Impacto"),(AM91-(+AM91*AK92)),IF(AND(AF91="Probabilidad",AF92="Impacto"),(AM90-(+AM90*AK92)),IF(AF92="Probabilidad",AM91,""))),"")</f>
        <v>0.6</v>
      </c>
      <c r="AN92" s="221" t="s">
        <v>181</v>
      </c>
      <c r="AO92" s="221" t="s">
        <v>182</v>
      </c>
      <c r="AP92" s="221" t="s">
        <v>183</v>
      </c>
      <c r="AQ92" s="595"/>
      <c r="AR92" s="626"/>
      <c r="AS92" s="626"/>
      <c r="AT92" s="619"/>
      <c r="AU92" s="626"/>
      <c r="AV92" s="626"/>
      <c r="AW92" s="619"/>
      <c r="AX92" s="619"/>
      <c r="AY92" s="619"/>
      <c r="AZ92" s="598"/>
      <c r="BA92" s="360"/>
      <c r="BB92" s="157"/>
      <c r="BC92" s="160" t="str">
        <f t="shared" si="17"/>
        <v/>
      </c>
      <c r="BD92" s="218"/>
      <c r="BE92" s="218"/>
      <c r="BF92" s="218"/>
      <c r="BG92" s="218"/>
      <c r="BH92" s="157"/>
      <c r="BI92" s="157"/>
      <c r="BJ92" s="157"/>
      <c r="BK92" s="157"/>
      <c r="BL92" s="185"/>
      <c r="BM92" s="185"/>
      <c r="BN92" s="185"/>
      <c r="BO92" s="185"/>
      <c r="BP92" s="186" t="str">
        <f t="shared" si="18"/>
        <v/>
      </c>
      <c r="BQ92" s="359" t="str">
        <f t="shared" si="19"/>
        <v/>
      </c>
      <c r="BR92" s="638"/>
      <c r="BS92" s="593"/>
      <c r="BT92" s="593"/>
      <c r="BU92" s="732"/>
    </row>
    <row r="93" spans="1:73" ht="72">
      <c r="A93" s="654"/>
      <c r="B93" s="746"/>
      <c r="C93" s="749"/>
      <c r="D93" s="735"/>
      <c r="E93" s="587"/>
      <c r="F93" s="590"/>
      <c r="G93" s="579"/>
      <c r="H93" s="595"/>
      <c r="I93" s="598"/>
      <c r="J93" s="600"/>
      <c r="K93" s="602"/>
      <c r="L93" s="593"/>
      <c r="M93" s="604"/>
      <c r="N93" s="593"/>
      <c r="O93" s="593"/>
      <c r="P93" s="841"/>
      <c r="Q93" s="843"/>
      <c r="R93" s="598"/>
      <c r="S93" s="613"/>
      <c r="T93" s="598"/>
      <c r="U93" s="613"/>
      <c r="V93" s="598"/>
      <c r="W93" s="613"/>
      <c r="X93" s="616"/>
      <c r="Y93" s="613"/>
      <c r="Z93" s="613"/>
      <c r="AA93" s="619"/>
      <c r="AB93" s="216">
        <v>5</v>
      </c>
      <c r="AC93" s="166" t="s">
        <v>417</v>
      </c>
      <c r="AD93" s="218" t="s">
        <v>346</v>
      </c>
      <c r="AE93" s="218" t="s">
        <v>418</v>
      </c>
      <c r="AF93" s="213" t="str">
        <f t="shared" si="10"/>
        <v>Probabilidad</v>
      </c>
      <c r="AG93" s="219" t="s">
        <v>344</v>
      </c>
      <c r="AH93" s="214">
        <f t="shared" si="11"/>
        <v>0.15</v>
      </c>
      <c r="AI93" s="219" t="s">
        <v>180</v>
      </c>
      <c r="AJ93" s="214">
        <f t="shared" si="12"/>
        <v>0.15</v>
      </c>
      <c r="AK93" s="215">
        <f t="shared" si="13"/>
        <v>0.3</v>
      </c>
      <c r="AL93" s="220">
        <f>IFERROR(IF(AND(AF92="Probabilidad",AF93="Probabilidad"),(AL92-(+AL92*AK93)),IF(AND(AF92="Impacto",AF93="Probabilidad"),(AL91-(+AL91*AK93)),IF(AF93="Impacto",AL92,""))),"")</f>
        <v>0.10584</v>
      </c>
      <c r="AM93" s="220">
        <f>IFERROR(IF(AND(AF92="Impacto",AF93="Impacto"),(AM92-(+AM92*AK93)),IF(AND(AF92="Probabilidad",AF93="Impacto"),(AM91-(+AM91*AK93)),IF(AF93="Probabilidad",AM92,""))),"")</f>
        <v>0.6</v>
      </c>
      <c r="AN93" s="221" t="s">
        <v>181</v>
      </c>
      <c r="AO93" s="221" t="s">
        <v>182</v>
      </c>
      <c r="AP93" s="221" t="s">
        <v>183</v>
      </c>
      <c r="AQ93" s="595"/>
      <c r="AR93" s="626"/>
      <c r="AS93" s="626"/>
      <c r="AT93" s="619"/>
      <c r="AU93" s="626"/>
      <c r="AV93" s="626"/>
      <c r="AW93" s="619"/>
      <c r="AX93" s="619"/>
      <c r="AY93" s="619"/>
      <c r="AZ93" s="598"/>
      <c r="BA93" s="360"/>
      <c r="BB93" s="157"/>
      <c r="BC93" s="160" t="str">
        <f t="shared" si="17"/>
        <v/>
      </c>
      <c r="BD93" s="218"/>
      <c r="BE93" s="218"/>
      <c r="BF93" s="218"/>
      <c r="BG93" s="218"/>
      <c r="BH93" s="157"/>
      <c r="BI93" s="157"/>
      <c r="BJ93" s="157"/>
      <c r="BK93" s="157"/>
      <c r="BL93" s="185"/>
      <c r="BM93" s="185"/>
      <c r="BN93" s="185"/>
      <c r="BO93" s="185"/>
      <c r="BP93" s="186" t="str">
        <f t="shared" si="18"/>
        <v/>
      </c>
      <c r="BQ93" s="359" t="str">
        <f t="shared" si="19"/>
        <v/>
      </c>
      <c r="BR93" s="638"/>
      <c r="BS93" s="593"/>
      <c r="BT93" s="593"/>
      <c r="BU93" s="732"/>
    </row>
    <row r="94" spans="1:73" ht="72">
      <c r="A94" s="654"/>
      <c r="B94" s="746"/>
      <c r="C94" s="749"/>
      <c r="D94" s="736"/>
      <c r="E94" s="587"/>
      <c r="F94" s="680"/>
      <c r="G94" s="579"/>
      <c r="H94" s="595"/>
      <c r="I94" s="645"/>
      <c r="J94" s="600"/>
      <c r="K94" s="602"/>
      <c r="L94" s="682"/>
      <c r="M94" s="604"/>
      <c r="N94" s="682"/>
      <c r="O94" s="682"/>
      <c r="P94" s="841"/>
      <c r="Q94" s="843"/>
      <c r="R94" s="645"/>
      <c r="S94" s="688"/>
      <c r="T94" s="645"/>
      <c r="U94" s="688"/>
      <c r="V94" s="645"/>
      <c r="W94" s="688"/>
      <c r="X94" s="690"/>
      <c r="Y94" s="688"/>
      <c r="Z94" s="688"/>
      <c r="AA94" s="643"/>
      <c r="AB94" s="255">
        <v>6</v>
      </c>
      <c r="AC94" s="412" t="s">
        <v>419</v>
      </c>
      <c r="AD94" s="234" t="s">
        <v>346</v>
      </c>
      <c r="AE94" s="234" t="s">
        <v>420</v>
      </c>
      <c r="AF94" s="223" t="str">
        <f t="shared" si="10"/>
        <v>Probabilidad</v>
      </c>
      <c r="AG94" s="229" t="s">
        <v>344</v>
      </c>
      <c r="AH94" s="257">
        <f t="shared" si="11"/>
        <v>0.15</v>
      </c>
      <c r="AI94" s="229" t="s">
        <v>180</v>
      </c>
      <c r="AJ94" s="257">
        <f t="shared" si="12"/>
        <v>0.15</v>
      </c>
      <c r="AK94" s="258">
        <f t="shared" si="13"/>
        <v>0.3</v>
      </c>
      <c r="AL94" s="259">
        <f>IFERROR(IF(AND(AF93="Probabilidad",AF94="Probabilidad"),(AL93-(+AL93*AK94)),IF(AND(AF93="Impacto",AF94="Probabilidad"),(AL92-(+AL92*AK94)),IF(AF94="Impacto",AL93,""))),"")</f>
        <v>7.4088000000000001E-2</v>
      </c>
      <c r="AM94" s="259">
        <f>IFERROR(IF(AND(AF93="Impacto",AF94="Impacto"),(AM93-(+AM93*AK94)),IF(AND(AF93="Probabilidad",AF94="Impacto"),(AM92-(+AM92*AK94)),IF(AF94="Probabilidad",AM93,""))),"")</f>
        <v>0.6</v>
      </c>
      <c r="AN94" s="260" t="s">
        <v>181</v>
      </c>
      <c r="AO94" s="260" t="s">
        <v>182</v>
      </c>
      <c r="AP94" s="260" t="s">
        <v>183</v>
      </c>
      <c r="AQ94" s="595"/>
      <c r="AR94" s="641"/>
      <c r="AS94" s="641"/>
      <c r="AT94" s="643"/>
      <c r="AU94" s="641"/>
      <c r="AV94" s="641"/>
      <c r="AW94" s="643"/>
      <c r="AX94" s="643"/>
      <c r="AY94" s="643"/>
      <c r="AZ94" s="645"/>
      <c r="BA94" s="460"/>
      <c r="BB94" s="373"/>
      <c r="BC94" s="334" t="str">
        <f t="shared" si="17"/>
        <v/>
      </c>
      <c r="BD94" s="234"/>
      <c r="BE94" s="234"/>
      <c r="BF94" s="234"/>
      <c r="BG94" s="234"/>
      <c r="BH94" s="373"/>
      <c r="BI94" s="373"/>
      <c r="BJ94" s="373"/>
      <c r="BK94" s="373"/>
      <c r="BL94" s="374"/>
      <c r="BM94" s="374"/>
      <c r="BN94" s="374"/>
      <c r="BO94" s="374"/>
      <c r="BP94" s="375" t="str">
        <f t="shared" si="18"/>
        <v/>
      </c>
      <c r="BQ94" s="376" t="str">
        <f t="shared" si="19"/>
        <v/>
      </c>
      <c r="BR94" s="638"/>
      <c r="BS94" s="682"/>
      <c r="BT94" s="682"/>
      <c r="BU94" s="733"/>
    </row>
    <row r="95" spans="1:73" ht="72">
      <c r="A95" s="654"/>
      <c r="B95" s="746"/>
      <c r="C95" s="749"/>
      <c r="D95" s="734" t="s">
        <v>167</v>
      </c>
      <c r="E95" s="663" t="s">
        <v>366</v>
      </c>
      <c r="F95" s="664">
        <v>4</v>
      </c>
      <c r="G95" s="844" t="s">
        <v>421</v>
      </c>
      <c r="H95" s="633"/>
      <c r="I95" s="636"/>
      <c r="J95" s="738" t="s">
        <v>422</v>
      </c>
      <c r="K95" s="667" t="s">
        <v>205</v>
      </c>
      <c r="L95" s="668" t="s">
        <v>172</v>
      </c>
      <c r="M95" s="669" t="s">
        <v>423</v>
      </c>
      <c r="N95" s="668"/>
      <c r="O95" s="668"/>
      <c r="P95" s="578" t="s">
        <v>424</v>
      </c>
      <c r="Q95" s="637">
        <v>0.9</v>
      </c>
      <c r="R95" s="633" t="s">
        <v>400</v>
      </c>
      <c r="S95" s="628">
        <f>IF(R95="Muy Alta",100%,IF(R95="Alta",80%,IF(R95="Media",60%,IF(R95="Baja",40%,IF(R95="Muy Baja",20%,"")))))</f>
        <v>1</v>
      </c>
      <c r="T95" s="636"/>
      <c r="U95" s="628" t="str">
        <f>IF(T95="Catastrófico",100%,IF(T95="Mayor",80%,IF(T95="Moderado",60%,IF(T95="Menor",40%,IF(T95="Leve",20%,"")))))</f>
        <v/>
      </c>
      <c r="V95" s="636" t="s">
        <v>227</v>
      </c>
      <c r="W95" s="628">
        <f>IF(V95="Catastrófico",100%,IF(V95="Mayor",80%,IF(V95="Moderado",60%,IF(V95="Menor",40%,IF(V95="Leve",20%,"")))))</f>
        <v>0.4</v>
      </c>
      <c r="X95" s="629" t="str">
        <f>IF(Y95=100%,"Catastrófico",IF(Y95=80%,"Mayor",IF(Y95=60%,"Moderado",IF(Y95=40%,"Menor",IF(Y95=20%,"Leve","")))))</f>
        <v>Menor</v>
      </c>
      <c r="Y95" s="628">
        <f>IF(AND(U95="",W95=""),"",MAX(U95,W95))</f>
        <v>0.4</v>
      </c>
      <c r="Z95" s="628" t="str">
        <f>CONCATENATE(R95,X95)</f>
        <v>Muy AltaMenor</v>
      </c>
      <c r="AA95" s="635" t="str">
        <f>IF(Z95="Muy AltaLeve","Alto",IF(Z95="Muy AltaMenor","Alto",IF(Z95="Muy AltaModerado","Alto",IF(Z95="Muy AltaMayor","Alto",IF(Z95="Muy AltaCatastrófico","Extremo",IF(Z95="AltaLeve","Moderado",IF(Z95="AltaMenor","Moderado",IF(Z95="AltaModerado","Alto",IF(Z95="AltaMayor","Alto",IF(Z95="AltaCatastrófico","Extremo",IF(Z95="MediaLeve","Moderado",IF(Z95="MediaMenor","Moderado",IF(Z95="MediaModerado","Moderado",IF(Z95="MediaMayor","Alto",IF(Z95="MediaCatastrófico","Extremo",IF(Z95="BajaLeve","Bajo",IF(Z95="BajaMenor","Moderado",IF(Z95="BajaModerado","Moderado",IF(Z95="BajaMayor","Alto",IF(Z95="BajaCatastrófico","Extremo",IF(Z95="Muy BajaLeve","Bajo",IF(Z95="Muy BajaMenor","Bajo",IF(Z95="Muy BajaModerado","Moderado",IF(Z95="Muy BajaMayor","Alto",IF(Z95="Muy BajaCatastrófico","Extremo","")))))))))))))))))))))))))</f>
        <v>Alto</v>
      </c>
      <c r="AB95" s="426">
        <v>1</v>
      </c>
      <c r="AC95" s="424" t="s">
        <v>408</v>
      </c>
      <c r="AD95" s="424" t="s">
        <v>244</v>
      </c>
      <c r="AE95" s="424" t="s">
        <v>409</v>
      </c>
      <c r="AF95" s="429" t="str">
        <f t="shared" si="10"/>
        <v>Probabilidad</v>
      </c>
      <c r="AG95" s="430" t="s">
        <v>179</v>
      </c>
      <c r="AH95" s="425">
        <f t="shared" si="11"/>
        <v>0.25</v>
      </c>
      <c r="AI95" s="430" t="s">
        <v>180</v>
      </c>
      <c r="AJ95" s="425">
        <f t="shared" si="12"/>
        <v>0.15</v>
      </c>
      <c r="AK95" s="431">
        <f t="shared" si="13"/>
        <v>0.4</v>
      </c>
      <c r="AL95" s="432">
        <f>IFERROR(IF(AF95="Probabilidad",(S95-(+S95*AK95)),IF(AF95="Impacto",S95,"")),"")</f>
        <v>0.6</v>
      </c>
      <c r="AM95" s="432">
        <f>IFERROR(IF(AF95="Impacto",(Y95-(+Y95*AK95)),IF(AF95="Probabilidad",Y95,"")),"")</f>
        <v>0.4</v>
      </c>
      <c r="AN95" s="433" t="s">
        <v>181</v>
      </c>
      <c r="AO95" s="433" t="s">
        <v>182</v>
      </c>
      <c r="AP95" s="433" t="s">
        <v>183</v>
      </c>
      <c r="AQ95" s="633" t="s">
        <v>425</v>
      </c>
      <c r="AR95" s="634">
        <f>S95</f>
        <v>1</v>
      </c>
      <c r="AS95" s="634">
        <f>IF(AL95="","",MIN(AL95:AL100))</f>
        <v>0.1512</v>
      </c>
      <c r="AT95" s="635" t="str">
        <f>IFERROR(IF(AS95="","",IF(AS95&lt;=0.2,"Muy Baja",IF(AS95&lt;=0.4,"Baja",IF(AS95&lt;=0.6,"Media",IF(AS95&lt;=0.8,"Alta","Muy Alta"))))),"")</f>
        <v>Muy Baja</v>
      </c>
      <c r="AU95" s="634">
        <f>Y95</f>
        <v>0.4</v>
      </c>
      <c r="AV95" s="634">
        <f>IF(AM95="","",MIN(AM95:AM100))</f>
        <v>0.30000000000000004</v>
      </c>
      <c r="AW95" s="635" t="str">
        <f>IFERROR(IF(AV95="","",IF(AV95&lt;=0.2,"Leve",IF(AV95&lt;=0.4,"Menor",IF(AV95&lt;=0.6,"Moderado",IF(AV95&lt;=0.8,"Mayor","Catastrófico"))))),"")</f>
        <v>Menor</v>
      </c>
      <c r="AX95" s="635" t="str">
        <f>AA95</f>
        <v>Alto</v>
      </c>
      <c r="AY95" s="635" t="str">
        <f>IFERROR(IF(OR(AND(AT95="Muy Baja",AW95="Leve"),AND(AT95="Muy Baja",AW95="Menor"),AND(AT95="Baja",AW95="Leve")),"Bajo",IF(OR(AND(AT95="Muy baja",AW95="Moderado"),AND(AT95="Baja",AW95="Menor"),AND(AT95="Baja",AW95="Moderado"),AND(AT95="Media",AW95="Leve"),AND(AT95="Media",AW95="Menor"),AND(AT95="Media",AW95="Moderado"),AND(AT95="Alta",AW95="Leve"),AND(AT95="Alta",AW95="Menor")),"Moderado",IF(OR(AND(AT95="Muy Baja",AW95="Mayor"),AND(AT95="Baja",AW95="Mayor"),AND(AT95="Media",AW95="Mayor"),AND(AT95="Alta",AW95="Moderado"),AND(AT95="Alta",AW95="Mayor"),AND(AT95="Muy Alta",AW95="Leve"),AND(AT95="Muy Alta",AW95="Menor"),AND(AT95="Muy Alta",AW95="Moderado"),AND(AT95="Muy Alta",AW95="Mayor")),"Alto",IF(OR(AND(AT95="Muy Baja",AW95="Catastrófico"),AND(AT95="Baja",AW95="Catastrófico"),AND(AT95="Media",AW95="Catastrófico"),AND(AT95="Alta",AW95="Catastrófico"),AND(AT95="Muy Alta",AW95="Catastrófico")),"Extremo","")))),"")</f>
        <v>Bajo</v>
      </c>
      <c r="AZ95" s="636" t="s">
        <v>231</v>
      </c>
      <c r="BA95" s="437"/>
      <c r="BB95" s="437"/>
      <c r="BC95" s="476" t="str">
        <f t="shared" si="17"/>
        <v/>
      </c>
      <c r="BD95" s="424"/>
      <c r="BE95" s="424"/>
      <c r="BF95" s="424"/>
      <c r="BG95" s="424"/>
      <c r="BH95" s="437"/>
      <c r="BI95" s="437"/>
      <c r="BJ95" s="437"/>
      <c r="BK95" s="437"/>
      <c r="BL95" s="438"/>
      <c r="BM95" s="438"/>
      <c r="BN95" s="438"/>
      <c r="BO95" s="438"/>
      <c r="BP95" s="439" t="str">
        <f t="shared" si="18"/>
        <v/>
      </c>
      <c r="BQ95" s="440" t="str">
        <f t="shared" si="19"/>
        <v/>
      </c>
      <c r="BR95" s="637"/>
      <c r="BS95" s="668"/>
      <c r="BT95" s="668"/>
      <c r="BU95" s="731"/>
    </row>
    <row r="96" spans="1:73" ht="72">
      <c r="A96" s="654"/>
      <c r="B96" s="746"/>
      <c r="C96" s="749"/>
      <c r="D96" s="735"/>
      <c r="E96" s="587"/>
      <c r="F96" s="590"/>
      <c r="G96" s="845"/>
      <c r="H96" s="595"/>
      <c r="I96" s="598"/>
      <c r="J96" s="600"/>
      <c r="K96" s="602"/>
      <c r="L96" s="593"/>
      <c r="M96" s="604"/>
      <c r="N96" s="593"/>
      <c r="O96" s="593"/>
      <c r="P96" s="579"/>
      <c r="Q96" s="638"/>
      <c r="R96" s="595"/>
      <c r="S96" s="613"/>
      <c r="T96" s="598"/>
      <c r="U96" s="613"/>
      <c r="V96" s="598"/>
      <c r="W96" s="613"/>
      <c r="X96" s="616"/>
      <c r="Y96" s="613"/>
      <c r="Z96" s="613"/>
      <c r="AA96" s="619"/>
      <c r="AB96" s="216">
        <v>2</v>
      </c>
      <c r="AC96" s="218" t="s">
        <v>413</v>
      </c>
      <c r="AD96" s="218" t="s">
        <v>346</v>
      </c>
      <c r="AE96" s="218" t="s">
        <v>414</v>
      </c>
      <c r="AF96" s="213" t="str">
        <f t="shared" si="10"/>
        <v>Probabilidad</v>
      </c>
      <c r="AG96" s="219" t="s">
        <v>179</v>
      </c>
      <c r="AH96" s="214">
        <f t="shared" si="11"/>
        <v>0.25</v>
      </c>
      <c r="AI96" s="219" t="s">
        <v>180</v>
      </c>
      <c r="AJ96" s="214">
        <f t="shared" si="12"/>
        <v>0.15</v>
      </c>
      <c r="AK96" s="215">
        <f t="shared" si="13"/>
        <v>0.4</v>
      </c>
      <c r="AL96" s="220">
        <f>IFERROR(IF(AND(AF95="Probabilidad",AF96="Probabilidad"),(AL95-(+AL95*AK96)),IF(AF96="Probabilidad",(S95-(+S95*AK96)),IF(AF96="Impacto",AL95,""))),"")</f>
        <v>0.36</v>
      </c>
      <c r="AM96" s="220">
        <f>IFERROR(IF(AND(AF95="Impacto",AF96="Impacto"),(AM95-(+AM95*AK96)),IF(AF96="Impacto",(Y95-(+Y95*AK96)),IF(AF96="Probabilidad",AM95,""))),"")</f>
        <v>0.4</v>
      </c>
      <c r="AN96" s="221" t="s">
        <v>181</v>
      </c>
      <c r="AO96" s="221" t="s">
        <v>182</v>
      </c>
      <c r="AP96" s="221" t="s">
        <v>183</v>
      </c>
      <c r="AQ96" s="595"/>
      <c r="AR96" s="626"/>
      <c r="AS96" s="626"/>
      <c r="AT96" s="619"/>
      <c r="AU96" s="626"/>
      <c r="AV96" s="626"/>
      <c r="AW96" s="619"/>
      <c r="AX96" s="619"/>
      <c r="AY96" s="619"/>
      <c r="AZ96" s="598"/>
      <c r="BA96" s="157"/>
      <c r="BB96" s="157"/>
      <c r="BC96" s="160" t="str">
        <f t="shared" si="17"/>
        <v/>
      </c>
      <c r="BD96" s="218"/>
      <c r="BE96" s="218"/>
      <c r="BF96" s="218"/>
      <c r="BG96" s="218"/>
      <c r="BH96" s="157"/>
      <c r="BI96" s="157"/>
      <c r="BJ96" s="157"/>
      <c r="BK96" s="157"/>
      <c r="BL96" s="185"/>
      <c r="BM96" s="185"/>
      <c r="BN96" s="185"/>
      <c r="BO96" s="185"/>
      <c r="BP96" s="186" t="str">
        <f t="shared" si="18"/>
        <v/>
      </c>
      <c r="BQ96" s="359" t="str">
        <f t="shared" si="19"/>
        <v/>
      </c>
      <c r="BR96" s="638"/>
      <c r="BS96" s="593"/>
      <c r="BT96" s="593"/>
      <c r="BU96" s="732"/>
    </row>
    <row r="97" spans="1:73" ht="72">
      <c r="A97" s="654"/>
      <c r="B97" s="746"/>
      <c r="C97" s="749"/>
      <c r="D97" s="735"/>
      <c r="E97" s="587"/>
      <c r="F97" s="590"/>
      <c r="G97" s="845"/>
      <c r="H97" s="595"/>
      <c r="I97" s="598"/>
      <c r="J97" s="600"/>
      <c r="K97" s="602"/>
      <c r="L97" s="593"/>
      <c r="M97" s="604"/>
      <c r="N97" s="593"/>
      <c r="O97" s="593"/>
      <c r="P97" s="579"/>
      <c r="Q97" s="638"/>
      <c r="R97" s="595"/>
      <c r="S97" s="613"/>
      <c r="T97" s="598"/>
      <c r="U97" s="613"/>
      <c r="V97" s="598"/>
      <c r="W97" s="613"/>
      <c r="X97" s="616"/>
      <c r="Y97" s="613"/>
      <c r="Z97" s="613"/>
      <c r="AA97" s="619"/>
      <c r="AB97" s="216">
        <v>3</v>
      </c>
      <c r="AC97" s="218" t="s">
        <v>426</v>
      </c>
      <c r="AD97" s="218" t="s">
        <v>273</v>
      </c>
      <c r="AE97" s="218" t="s">
        <v>427</v>
      </c>
      <c r="AF97" s="213" t="str">
        <f t="shared" si="10"/>
        <v>Probabilidad</v>
      </c>
      <c r="AG97" s="219" t="s">
        <v>179</v>
      </c>
      <c r="AH97" s="214">
        <f t="shared" si="11"/>
        <v>0.25</v>
      </c>
      <c r="AI97" s="219" t="s">
        <v>180</v>
      </c>
      <c r="AJ97" s="214">
        <f t="shared" si="12"/>
        <v>0.15</v>
      </c>
      <c r="AK97" s="215">
        <f t="shared" si="13"/>
        <v>0.4</v>
      </c>
      <c r="AL97" s="220">
        <f>IFERROR(IF(AND(AF96="Probabilidad",AF97="Probabilidad"),(AL96-(+AL96*AK97)),IF(AND(AF96="Impacto",AF97="Probabilidad"),(AL95-(+AL95*AK97)),IF(AF97="Impacto",AL96,""))),"")</f>
        <v>0.216</v>
      </c>
      <c r="AM97" s="220">
        <f>IFERROR(IF(AND(AF96="Impacto",AF97="Impacto"),(AM96-(+AM96*AK97)),IF(AND(AF96="Probabilidad",AF97="Impacto"),(AM95-(+AM95*AK97)),IF(AF97="Probabilidad",AM96,""))),"")</f>
        <v>0.4</v>
      </c>
      <c r="AN97" s="221" t="s">
        <v>181</v>
      </c>
      <c r="AO97" s="221" t="s">
        <v>182</v>
      </c>
      <c r="AP97" s="221" t="s">
        <v>183</v>
      </c>
      <c r="AQ97" s="595"/>
      <c r="AR97" s="626"/>
      <c r="AS97" s="626"/>
      <c r="AT97" s="619"/>
      <c r="AU97" s="626"/>
      <c r="AV97" s="626"/>
      <c r="AW97" s="619"/>
      <c r="AX97" s="619"/>
      <c r="AY97" s="619"/>
      <c r="AZ97" s="598"/>
      <c r="BA97" s="157"/>
      <c r="BB97" s="157"/>
      <c r="BC97" s="160" t="str">
        <f t="shared" si="17"/>
        <v/>
      </c>
      <c r="BD97" s="218"/>
      <c r="BE97" s="218"/>
      <c r="BF97" s="218"/>
      <c r="BG97" s="218"/>
      <c r="BH97" s="157"/>
      <c r="BI97" s="157"/>
      <c r="BJ97" s="157"/>
      <c r="BK97" s="157"/>
      <c r="BL97" s="185"/>
      <c r="BM97" s="185"/>
      <c r="BN97" s="185"/>
      <c r="BO97" s="185"/>
      <c r="BP97" s="186" t="str">
        <f t="shared" si="18"/>
        <v/>
      </c>
      <c r="BQ97" s="359" t="str">
        <f t="shared" si="19"/>
        <v/>
      </c>
      <c r="BR97" s="638"/>
      <c r="BS97" s="593"/>
      <c r="BT97" s="593"/>
      <c r="BU97" s="732"/>
    </row>
    <row r="98" spans="1:73" ht="72">
      <c r="A98" s="654"/>
      <c r="B98" s="746"/>
      <c r="C98" s="749"/>
      <c r="D98" s="735"/>
      <c r="E98" s="587"/>
      <c r="F98" s="590"/>
      <c r="G98" s="845"/>
      <c r="H98" s="595"/>
      <c r="I98" s="598"/>
      <c r="J98" s="600"/>
      <c r="K98" s="602"/>
      <c r="L98" s="593"/>
      <c r="M98" s="604"/>
      <c r="N98" s="593"/>
      <c r="O98" s="593"/>
      <c r="P98" s="579"/>
      <c r="Q98" s="638"/>
      <c r="R98" s="595"/>
      <c r="S98" s="613"/>
      <c r="T98" s="598"/>
      <c r="U98" s="613"/>
      <c r="V98" s="598"/>
      <c r="W98" s="613"/>
      <c r="X98" s="616"/>
      <c r="Y98" s="613"/>
      <c r="Z98" s="613"/>
      <c r="AA98" s="619"/>
      <c r="AB98" s="216">
        <v>4</v>
      </c>
      <c r="AC98" s="218" t="s">
        <v>417</v>
      </c>
      <c r="AD98" s="218" t="s">
        <v>273</v>
      </c>
      <c r="AE98" s="218" t="s">
        <v>418</v>
      </c>
      <c r="AF98" s="213" t="str">
        <f t="shared" si="10"/>
        <v>Probabilidad</v>
      </c>
      <c r="AG98" s="219" t="s">
        <v>344</v>
      </c>
      <c r="AH98" s="214">
        <f t="shared" si="11"/>
        <v>0.15</v>
      </c>
      <c r="AI98" s="219" t="s">
        <v>180</v>
      </c>
      <c r="AJ98" s="214">
        <f t="shared" si="12"/>
        <v>0.15</v>
      </c>
      <c r="AK98" s="215">
        <f t="shared" si="13"/>
        <v>0.3</v>
      </c>
      <c r="AL98" s="220">
        <f>IFERROR(IF(AND(AF97="Probabilidad",AF98="Probabilidad"),(AL97-(+AL97*AK98)),IF(AND(AF97="Impacto",AF98="Probabilidad"),(AL96-(+AL96*AK98)),IF(AF98="Impacto",AL97,""))),"")</f>
        <v>0.1512</v>
      </c>
      <c r="AM98" s="220">
        <f>IFERROR(IF(AND(AF97="Impacto",AF98="Impacto"),(AM97-(+AM97*AK98)),IF(AND(AF97="Probabilidad",AF98="Impacto"),(AM96-(+AM96*AK98)),IF(AF98="Probabilidad",AM97,""))),"")</f>
        <v>0.4</v>
      </c>
      <c r="AN98" s="221" t="s">
        <v>181</v>
      </c>
      <c r="AO98" s="221" t="s">
        <v>182</v>
      </c>
      <c r="AP98" s="221" t="s">
        <v>183</v>
      </c>
      <c r="AQ98" s="595"/>
      <c r="AR98" s="626"/>
      <c r="AS98" s="626"/>
      <c r="AT98" s="619"/>
      <c r="AU98" s="626"/>
      <c r="AV98" s="626"/>
      <c r="AW98" s="619"/>
      <c r="AX98" s="619"/>
      <c r="AY98" s="619"/>
      <c r="AZ98" s="598"/>
      <c r="BA98" s="157"/>
      <c r="BB98" s="157"/>
      <c r="BC98" s="160" t="str">
        <f t="shared" si="17"/>
        <v/>
      </c>
      <c r="BD98" s="218"/>
      <c r="BE98" s="218"/>
      <c r="BF98" s="218"/>
      <c r="BG98" s="218"/>
      <c r="BH98" s="157"/>
      <c r="BI98" s="157"/>
      <c r="BJ98" s="157"/>
      <c r="BK98" s="157"/>
      <c r="BL98" s="185"/>
      <c r="BM98" s="185"/>
      <c r="BN98" s="185"/>
      <c r="BO98" s="185"/>
      <c r="BP98" s="186" t="str">
        <f t="shared" si="18"/>
        <v/>
      </c>
      <c r="BQ98" s="359" t="str">
        <f t="shared" si="19"/>
        <v/>
      </c>
      <c r="BR98" s="638"/>
      <c r="BS98" s="593"/>
      <c r="BT98" s="593"/>
      <c r="BU98" s="732"/>
    </row>
    <row r="99" spans="1:73" ht="72">
      <c r="A99" s="654"/>
      <c r="B99" s="746"/>
      <c r="C99" s="749"/>
      <c r="D99" s="735"/>
      <c r="E99" s="587"/>
      <c r="F99" s="590"/>
      <c r="G99" s="845"/>
      <c r="H99" s="595"/>
      <c r="I99" s="598"/>
      <c r="J99" s="600"/>
      <c r="K99" s="602"/>
      <c r="L99" s="593"/>
      <c r="M99" s="604"/>
      <c r="N99" s="593"/>
      <c r="O99" s="593"/>
      <c r="P99" s="579"/>
      <c r="Q99" s="638"/>
      <c r="R99" s="595"/>
      <c r="S99" s="613"/>
      <c r="T99" s="598"/>
      <c r="U99" s="613"/>
      <c r="V99" s="598"/>
      <c r="W99" s="613"/>
      <c r="X99" s="616"/>
      <c r="Y99" s="613"/>
      <c r="Z99" s="613"/>
      <c r="AA99" s="619"/>
      <c r="AB99" s="216">
        <v>5</v>
      </c>
      <c r="AC99" s="218" t="s">
        <v>419</v>
      </c>
      <c r="AD99" s="218" t="s">
        <v>273</v>
      </c>
      <c r="AE99" s="218" t="s">
        <v>420</v>
      </c>
      <c r="AF99" s="213" t="str">
        <f t="shared" si="10"/>
        <v>Impacto</v>
      </c>
      <c r="AG99" s="219" t="s">
        <v>290</v>
      </c>
      <c r="AH99" s="214">
        <f t="shared" si="11"/>
        <v>0.1</v>
      </c>
      <c r="AI99" s="219" t="s">
        <v>180</v>
      </c>
      <c r="AJ99" s="214">
        <f t="shared" si="12"/>
        <v>0.15</v>
      </c>
      <c r="AK99" s="215">
        <f t="shared" si="13"/>
        <v>0.25</v>
      </c>
      <c r="AL99" s="220">
        <f>IFERROR(IF(AND(AF98="Probabilidad",AF99="Probabilidad"),(AL98-(+AL98*AK99)),IF(AND(AF98="Impacto",AF99="Probabilidad"),(AL97-(+AL97*AK99)),IF(AF99="Impacto",AL98,""))),"")</f>
        <v>0.1512</v>
      </c>
      <c r="AM99" s="220">
        <f>IFERROR(IF(AND(AF98="Impacto",AF99="Impacto"),(AM98-(+AM98*AK99)),IF(AND(AF98="Probabilidad",AF99="Impacto"),(AM97-(+AM97*AK99)),IF(AF99="Probabilidad",AM98,""))),"")</f>
        <v>0.30000000000000004</v>
      </c>
      <c r="AN99" s="221" t="s">
        <v>181</v>
      </c>
      <c r="AO99" s="221" t="s">
        <v>182</v>
      </c>
      <c r="AP99" s="221" t="s">
        <v>183</v>
      </c>
      <c r="AQ99" s="595"/>
      <c r="AR99" s="626"/>
      <c r="AS99" s="626"/>
      <c r="AT99" s="619"/>
      <c r="AU99" s="626"/>
      <c r="AV99" s="626"/>
      <c r="AW99" s="619"/>
      <c r="AX99" s="619"/>
      <c r="AY99" s="619"/>
      <c r="AZ99" s="598"/>
      <c r="BA99" s="157"/>
      <c r="BB99" s="157"/>
      <c r="BC99" s="160" t="str">
        <f t="shared" si="17"/>
        <v/>
      </c>
      <c r="BD99" s="218"/>
      <c r="BE99" s="218"/>
      <c r="BF99" s="218"/>
      <c r="BG99" s="218"/>
      <c r="BH99" s="157"/>
      <c r="BI99" s="157"/>
      <c r="BJ99" s="157"/>
      <c r="BK99" s="157"/>
      <c r="BL99" s="185"/>
      <c r="BM99" s="185"/>
      <c r="BN99" s="185"/>
      <c r="BO99" s="185"/>
      <c r="BP99" s="186" t="str">
        <f t="shared" si="18"/>
        <v/>
      </c>
      <c r="BQ99" s="359" t="str">
        <f t="shared" si="19"/>
        <v/>
      </c>
      <c r="BR99" s="638"/>
      <c r="BS99" s="593"/>
      <c r="BT99" s="593"/>
      <c r="BU99" s="732"/>
    </row>
    <row r="100" spans="1:73">
      <c r="A100" s="654"/>
      <c r="B100" s="746"/>
      <c r="C100" s="749"/>
      <c r="D100" s="736"/>
      <c r="E100" s="587"/>
      <c r="F100" s="680"/>
      <c r="G100" s="845"/>
      <c r="H100" s="595"/>
      <c r="I100" s="645"/>
      <c r="J100" s="600"/>
      <c r="K100" s="602"/>
      <c r="L100" s="682"/>
      <c r="M100" s="604"/>
      <c r="N100" s="682"/>
      <c r="O100" s="682"/>
      <c r="P100" s="579"/>
      <c r="Q100" s="638"/>
      <c r="R100" s="595"/>
      <c r="S100" s="688"/>
      <c r="T100" s="645"/>
      <c r="U100" s="688"/>
      <c r="V100" s="645"/>
      <c r="W100" s="688"/>
      <c r="X100" s="690"/>
      <c r="Y100" s="688"/>
      <c r="Z100" s="688"/>
      <c r="AA100" s="643"/>
      <c r="AB100" s="255">
        <v>6</v>
      </c>
      <c r="AC100" s="234"/>
      <c r="AD100" s="234"/>
      <c r="AE100" s="234"/>
      <c r="AF100" s="223" t="str">
        <f t="shared" si="10"/>
        <v/>
      </c>
      <c r="AG100" s="229"/>
      <c r="AH100" s="257" t="str">
        <f t="shared" si="11"/>
        <v/>
      </c>
      <c r="AI100" s="229"/>
      <c r="AJ100" s="257" t="str">
        <f t="shared" si="12"/>
        <v/>
      </c>
      <c r="AK100" s="258" t="str">
        <f t="shared" si="13"/>
        <v/>
      </c>
      <c r="AL100" s="259" t="str">
        <f>IFERROR(IF(AND(AF99="Probabilidad",AF100="Probabilidad"),(AL99-(+AL99*AK100)),IF(AND(AF99="Impacto",AF100="Probabilidad"),(AL98-(+AL98*AK100)),IF(AF100="Impacto",AL99,""))),"")</f>
        <v/>
      </c>
      <c r="AM100" s="259" t="str">
        <f>IFERROR(IF(AND(AF99="Impacto",AF100="Impacto"),(AM99-(+AM99*AK100)),IF(AND(AF99="Probabilidad",AF100="Impacto"),(AM98-(+AM98*AK100)),IF(AF100="Probabilidad",AM99,""))),"")</f>
        <v/>
      </c>
      <c r="AN100" s="260"/>
      <c r="AO100" s="260"/>
      <c r="AP100" s="260"/>
      <c r="AQ100" s="595"/>
      <c r="AR100" s="641"/>
      <c r="AS100" s="641"/>
      <c r="AT100" s="643"/>
      <c r="AU100" s="641"/>
      <c r="AV100" s="641"/>
      <c r="AW100" s="643"/>
      <c r="AX100" s="643"/>
      <c r="AY100" s="643"/>
      <c r="AZ100" s="645"/>
      <c r="BA100" s="373"/>
      <c r="BB100" s="373"/>
      <c r="BC100" s="334" t="str">
        <f t="shared" si="17"/>
        <v/>
      </c>
      <c r="BD100" s="234"/>
      <c r="BE100" s="234"/>
      <c r="BF100" s="234"/>
      <c r="BG100" s="234"/>
      <c r="BH100" s="373"/>
      <c r="BI100" s="373"/>
      <c r="BJ100" s="373"/>
      <c r="BK100" s="373"/>
      <c r="BL100" s="374"/>
      <c r="BM100" s="374"/>
      <c r="BN100" s="374"/>
      <c r="BO100" s="374"/>
      <c r="BP100" s="375" t="str">
        <f t="shared" si="18"/>
        <v/>
      </c>
      <c r="BQ100" s="376" t="str">
        <f t="shared" si="19"/>
        <v/>
      </c>
      <c r="BR100" s="638"/>
      <c r="BS100" s="682"/>
      <c r="BT100" s="682"/>
      <c r="BU100" s="733"/>
    </row>
    <row r="101" spans="1:73" ht="72">
      <c r="A101" s="654"/>
      <c r="B101" s="746"/>
      <c r="C101" s="749"/>
      <c r="D101" s="734" t="s">
        <v>167</v>
      </c>
      <c r="E101" s="663" t="s">
        <v>366</v>
      </c>
      <c r="F101" s="664">
        <v>5</v>
      </c>
      <c r="G101" s="844" t="s">
        <v>428</v>
      </c>
      <c r="H101" s="633"/>
      <c r="I101" s="636"/>
      <c r="J101" s="666" t="s">
        <v>429</v>
      </c>
      <c r="K101" s="667" t="s">
        <v>205</v>
      </c>
      <c r="L101" s="668" t="s">
        <v>172</v>
      </c>
      <c r="M101" s="630" t="s">
        <v>430</v>
      </c>
      <c r="N101" s="668"/>
      <c r="O101" s="668"/>
      <c r="P101" s="578" t="s">
        <v>431</v>
      </c>
      <c r="Q101" s="637">
        <v>0.9</v>
      </c>
      <c r="R101" s="633" t="s">
        <v>400</v>
      </c>
      <c r="S101" s="628">
        <f>IF(R101="Muy Alta",100%,IF(R101="Alta",80%,IF(R101="Media",60%,IF(R101="Baja",40%,IF(R101="Muy Baja",20%,"")))))</f>
        <v>1</v>
      </c>
      <c r="T101" s="636"/>
      <c r="U101" s="628" t="str">
        <f>IF(T101="Catastrófico",100%,IF(T101="Mayor",80%,IF(T101="Moderado",60%,IF(T101="Menor",40%,IF(T101="Leve",20%,"")))))</f>
        <v/>
      </c>
      <c r="V101" s="636" t="s">
        <v>176</v>
      </c>
      <c r="W101" s="628">
        <f>IF(V101="Catastrófico",100%,IF(V101="Mayor",80%,IF(V101="Moderado",60%,IF(V101="Menor",40%,IF(V101="Leve",20%,"")))))</f>
        <v>0.6</v>
      </c>
      <c r="X101" s="629" t="str">
        <f>IF(Y101=100%,"Catastrófico",IF(Y101=80%,"Mayor",IF(Y101=60%,"Moderado",IF(Y101=40%,"Menor",IF(Y101=20%,"Leve","")))))</f>
        <v>Moderado</v>
      </c>
      <c r="Y101" s="628">
        <f>IF(AND(U101="",W101=""),"",MAX(U101,W101))</f>
        <v>0.6</v>
      </c>
      <c r="Z101" s="628" t="str">
        <f>CONCATENATE(R101,X101)</f>
        <v>Muy AltaModerado</v>
      </c>
      <c r="AA101" s="635" t="str">
        <f>IF(Z101="Muy AltaLeve","Alto",IF(Z101="Muy AltaMenor","Alto",IF(Z101="Muy AltaModerado","Alto",IF(Z101="Muy AltaMayor","Alto",IF(Z101="Muy AltaCatastrófico","Extremo",IF(Z101="AltaLeve","Moderado",IF(Z101="AltaMenor","Moderado",IF(Z101="AltaModerado","Alto",IF(Z101="AltaMayor","Alto",IF(Z101="AltaCatastrófico","Extremo",IF(Z101="MediaLeve","Moderado",IF(Z101="MediaMenor","Moderado",IF(Z101="MediaModerado","Moderado",IF(Z101="MediaMayor","Alto",IF(Z101="MediaCatastrófico","Extremo",IF(Z101="BajaLeve","Bajo",IF(Z101="BajaMenor","Moderado",IF(Z101="BajaModerado","Moderado",IF(Z101="BajaMayor","Alto",IF(Z101="BajaCatastrófico","Extremo",IF(Z101="Muy BajaLeve","Bajo",IF(Z101="Muy BajaMenor","Bajo",IF(Z101="Muy BajaModerado","Moderado",IF(Z101="Muy BajaMayor","Alto",IF(Z101="Muy BajaCatastrófico","Extremo","")))))))))))))))))))))))))</f>
        <v>Alto</v>
      </c>
      <c r="AB101" s="426">
        <v>1</v>
      </c>
      <c r="AC101" s="424" t="s">
        <v>432</v>
      </c>
      <c r="AD101" s="424" t="s">
        <v>244</v>
      </c>
      <c r="AE101" s="424" t="s">
        <v>433</v>
      </c>
      <c r="AF101" s="429" t="str">
        <f t="shared" si="10"/>
        <v>Probabilidad</v>
      </c>
      <c r="AG101" s="430" t="s">
        <v>179</v>
      </c>
      <c r="AH101" s="425">
        <f t="shared" si="11"/>
        <v>0.25</v>
      </c>
      <c r="AI101" s="430" t="s">
        <v>180</v>
      </c>
      <c r="AJ101" s="425">
        <f t="shared" si="12"/>
        <v>0.15</v>
      </c>
      <c r="AK101" s="431">
        <f t="shared" si="13"/>
        <v>0.4</v>
      </c>
      <c r="AL101" s="432">
        <f>IFERROR(IF(AF101="Probabilidad",(S101-(+S101*AK101)),IF(AF101="Impacto",S101,"")),"")</f>
        <v>0.6</v>
      </c>
      <c r="AM101" s="432">
        <f>IFERROR(IF(AF101="Impacto",(Y101-(+Y101*AK101)),IF(AF101="Probabilidad",Y101,"")),"")</f>
        <v>0.6</v>
      </c>
      <c r="AN101" s="433" t="s">
        <v>181</v>
      </c>
      <c r="AO101" s="433" t="s">
        <v>182</v>
      </c>
      <c r="AP101" s="433" t="s">
        <v>183</v>
      </c>
      <c r="AQ101" s="633" t="s">
        <v>434</v>
      </c>
      <c r="AR101" s="634">
        <f>S101</f>
        <v>1</v>
      </c>
      <c r="AS101" s="634">
        <f>IF(AL101="","",MIN(AL101:AL106))</f>
        <v>6.3504000000000005E-2</v>
      </c>
      <c r="AT101" s="635" t="str">
        <f>IFERROR(IF(AS101="","",IF(AS101&lt;=0.2,"Muy Baja",IF(AS101&lt;=0.4,"Baja",IF(AS101&lt;=0.6,"Media",IF(AS101&lt;=0.8,"Alta","Muy Alta"))))),"")</f>
        <v>Muy Baja</v>
      </c>
      <c r="AU101" s="634">
        <f>Y101</f>
        <v>0.6</v>
      </c>
      <c r="AV101" s="634">
        <f>IF(AM101="","",MIN(AM101:AM106))</f>
        <v>0.6</v>
      </c>
      <c r="AW101" s="635" t="str">
        <f>IFERROR(IF(AV101="","",IF(AV101&lt;=0.2,"Leve",IF(AV101&lt;=0.4,"Menor",IF(AV101&lt;=0.6,"Moderado",IF(AV101&lt;=0.8,"Mayor","Catastrófico"))))),"")</f>
        <v>Moderado</v>
      </c>
      <c r="AX101" s="635" t="str">
        <f>AA101</f>
        <v>Alto</v>
      </c>
      <c r="AY101" s="635" t="str">
        <f>IFERROR(IF(OR(AND(AT101="Muy Baja",AW101="Leve"),AND(AT101="Muy Baja",AW101="Menor"),AND(AT101="Baja",AW101="Leve")),"Bajo",IF(OR(AND(AT101="Muy baja",AW101="Moderado"),AND(AT101="Baja",AW101="Menor"),AND(AT101="Baja",AW101="Moderado"),AND(AT101="Media",AW101="Leve"),AND(AT101="Media",AW101="Menor"),AND(AT101="Media",AW101="Moderado"),AND(AT101="Alta",AW101="Leve"),AND(AT101="Alta",AW101="Menor")),"Moderado",IF(OR(AND(AT101="Muy Baja",AW101="Mayor"),AND(AT101="Baja",AW101="Mayor"),AND(AT101="Media",AW101="Mayor"),AND(AT101="Alta",AW101="Moderado"),AND(AT101="Alta",AW101="Mayor"),AND(AT101="Muy Alta",AW101="Leve"),AND(AT101="Muy Alta",AW101="Menor"),AND(AT101="Muy Alta",AW101="Moderado"),AND(AT101="Muy Alta",AW101="Mayor")),"Alto",IF(OR(AND(AT101="Muy Baja",AW101="Catastrófico"),AND(AT101="Baja",AW101="Catastrófico"),AND(AT101="Media",AW101="Catastrófico"),AND(AT101="Alta",AW101="Catastrófico"),AND(AT101="Muy Alta",AW101="Catastrófico")),"Extremo","")))),"")</f>
        <v>Moderado</v>
      </c>
      <c r="AZ101" s="636" t="s">
        <v>185</v>
      </c>
      <c r="BA101" s="437" t="s">
        <v>435</v>
      </c>
      <c r="BB101" s="437" t="s">
        <v>436</v>
      </c>
      <c r="BC101" s="476">
        <f t="shared" si="17"/>
        <v>2</v>
      </c>
      <c r="BD101" s="424"/>
      <c r="BE101" s="424"/>
      <c r="BF101" s="424">
        <v>1</v>
      </c>
      <c r="BG101" s="424">
        <v>1</v>
      </c>
      <c r="BH101" s="437" t="s">
        <v>437</v>
      </c>
      <c r="BI101" s="437" t="s">
        <v>438</v>
      </c>
      <c r="BJ101" s="437"/>
      <c r="BK101" s="437"/>
      <c r="BL101" s="438"/>
      <c r="BM101" s="438"/>
      <c r="BN101" s="438"/>
      <c r="BO101" s="438"/>
      <c r="BP101" s="439" t="str">
        <f t="shared" si="18"/>
        <v/>
      </c>
      <c r="BQ101" s="440" t="str">
        <f t="shared" si="19"/>
        <v/>
      </c>
      <c r="BR101" s="637"/>
      <c r="BS101" s="668"/>
      <c r="BT101" s="668"/>
      <c r="BU101" s="731"/>
    </row>
    <row r="102" spans="1:73" ht="72">
      <c r="A102" s="654"/>
      <c r="B102" s="746"/>
      <c r="C102" s="749"/>
      <c r="D102" s="735"/>
      <c r="E102" s="587"/>
      <c r="F102" s="590"/>
      <c r="G102" s="845"/>
      <c r="H102" s="595"/>
      <c r="I102" s="598"/>
      <c r="J102" s="626"/>
      <c r="K102" s="602"/>
      <c r="L102" s="593"/>
      <c r="M102" s="631"/>
      <c r="N102" s="593"/>
      <c r="O102" s="593"/>
      <c r="P102" s="579"/>
      <c r="Q102" s="638"/>
      <c r="R102" s="595"/>
      <c r="S102" s="613"/>
      <c r="T102" s="598"/>
      <c r="U102" s="613"/>
      <c r="V102" s="598"/>
      <c r="W102" s="613"/>
      <c r="X102" s="616"/>
      <c r="Y102" s="613"/>
      <c r="Z102" s="613"/>
      <c r="AA102" s="619"/>
      <c r="AB102" s="216">
        <v>2</v>
      </c>
      <c r="AC102" s="218" t="s">
        <v>439</v>
      </c>
      <c r="AD102" s="156" t="s">
        <v>273</v>
      </c>
      <c r="AE102" s="156" t="s">
        <v>440</v>
      </c>
      <c r="AF102" s="213" t="str">
        <f t="shared" si="10"/>
        <v>Probabilidad</v>
      </c>
      <c r="AG102" s="219" t="s">
        <v>179</v>
      </c>
      <c r="AH102" s="214">
        <f t="shared" si="11"/>
        <v>0.25</v>
      </c>
      <c r="AI102" s="219" t="s">
        <v>180</v>
      </c>
      <c r="AJ102" s="214">
        <f t="shared" si="12"/>
        <v>0.15</v>
      </c>
      <c r="AK102" s="215">
        <f t="shared" si="13"/>
        <v>0.4</v>
      </c>
      <c r="AL102" s="220">
        <f>IFERROR(IF(AND(AF101="Probabilidad",AF102="Probabilidad"),(AL101-(+AL101*AK102)),IF(AF102="Probabilidad",(S101-(+S101*AK102)),IF(AF102="Impacto",AL101,""))),"")</f>
        <v>0.36</v>
      </c>
      <c r="AM102" s="220">
        <f>IFERROR(IF(AND(AF101="Impacto",AF102="Impacto"),(AM101-(+AM101*AK102)),IF(AF102="Impacto",(Y101-(+Y101*AK102)),IF(AF102="Probabilidad",AM101,""))),"")</f>
        <v>0.6</v>
      </c>
      <c r="AN102" s="221" t="s">
        <v>181</v>
      </c>
      <c r="AO102" s="221" t="s">
        <v>182</v>
      </c>
      <c r="AP102" s="221" t="s">
        <v>183</v>
      </c>
      <c r="AQ102" s="595"/>
      <c r="AR102" s="626"/>
      <c r="AS102" s="626"/>
      <c r="AT102" s="619"/>
      <c r="AU102" s="626"/>
      <c r="AV102" s="626"/>
      <c r="AW102" s="619"/>
      <c r="AX102" s="619"/>
      <c r="AY102" s="619"/>
      <c r="AZ102" s="598"/>
      <c r="BA102" s="157"/>
      <c r="BB102" s="157"/>
      <c r="BC102" s="160" t="str">
        <f t="shared" si="17"/>
        <v/>
      </c>
      <c r="BD102" s="218"/>
      <c r="BE102" s="218"/>
      <c r="BF102" s="218"/>
      <c r="BG102" s="218"/>
      <c r="BH102" s="157"/>
      <c r="BI102" s="157"/>
      <c r="BJ102" s="157"/>
      <c r="BK102" s="157"/>
      <c r="BL102" s="185"/>
      <c r="BM102" s="185"/>
      <c r="BN102" s="185"/>
      <c r="BO102" s="185"/>
      <c r="BP102" s="186" t="str">
        <f t="shared" si="18"/>
        <v/>
      </c>
      <c r="BQ102" s="359" t="str">
        <f t="shared" si="19"/>
        <v/>
      </c>
      <c r="BR102" s="638"/>
      <c r="BS102" s="593"/>
      <c r="BT102" s="593"/>
      <c r="BU102" s="732"/>
    </row>
    <row r="103" spans="1:73" ht="72">
      <c r="A103" s="654"/>
      <c r="B103" s="746"/>
      <c r="C103" s="749"/>
      <c r="D103" s="735"/>
      <c r="E103" s="587"/>
      <c r="F103" s="590"/>
      <c r="G103" s="845"/>
      <c r="H103" s="595"/>
      <c r="I103" s="598"/>
      <c r="J103" s="626"/>
      <c r="K103" s="602"/>
      <c r="L103" s="593"/>
      <c r="M103" s="631"/>
      <c r="N103" s="593"/>
      <c r="O103" s="593"/>
      <c r="P103" s="579"/>
      <c r="Q103" s="638"/>
      <c r="R103" s="595"/>
      <c r="S103" s="613"/>
      <c r="T103" s="598"/>
      <c r="U103" s="613"/>
      <c r="V103" s="598"/>
      <c r="W103" s="613"/>
      <c r="X103" s="616"/>
      <c r="Y103" s="613"/>
      <c r="Z103" s="613"/>
      <c r="AA103" s="619"/>
      <c r="AB103" s="216">
        <v>3</v>
      </c>
      <c r="AC103" s="156" t="s">
        <v>441</v>
      </c>
      <c r="AD103" s="156" t="s">
        <v>346</v>
      </c>
      <c r="AE103" s="156" t="s">
        <v>442</v>
      </c>
      <c r="AF103" s="213" t="str">
        <f t="shared" si="10"/>
        <v>Probabilidad</v>
      </c>
      <c r="AG103" s="219" t="s">
        <v>179</v>
      </c>
      <c r="AH103" s="214">
        <f t="shared" si="11"/>
        <v>0.25</v>
      </c>
      <c r="AI103" s="219" t="s">
        <v>180</v>
      </c>
      <c r="AJ103" s="214">
        <f t="shared" si="12"/>
        <v>0.15</v>
      </c>
      <c r="AK103" s="215">
        <f t="shared" si="13"/>
        <v>0.4</v>
      </c>
      <c r="AL103" s="220">
        <f>IFERROR(IF(AND(AF102="Probabilidad",AF103="Probabilidad"),(AL102-(+AL102*AK103)),IF(AND(AF102="Impacto",AF103="Probabilidad"),(AL101-(+AL101*AK103)),IF(AF103="Impacto",AL102,""))),"")</f>
        <v>0.216</v>
      </c>
      <c r="AM103" s="220">
        <f>IFERROR(IF(AND(AF102="Impacto",AF103="Impacto"),(AM102-(+AM102*AK103)),IF(AND(AF102="Probabilidad",AF103="Impacto"),(AM101-(+AM101*AK103)),IF(AF103="Probabilidad",AM102,""))),"")</f>
        <v>0.6</v>
      </c>
      <c r="AN103" s="221" t="s">
        <v>181</v>
      </c>
      <c r="AO103" s="221" t="s">
        <v>182</v>
      </c>
      <c r="AP103" s="221" t="s">
        <v>183</v>
      </c>
      <c r="AQ103" s="595"/>
      <c r="AR103" s="626"/>
      <c r="AS103" s="626"/>
      <c r="AT103" s="619"/>
      <c r="AU103" s="626"/>
      <c r="AV103" s="626"/>
      <c r="AW103" s="619"/>
      <c r="AX103" s="619"/>
      <c r="AY103" s="619"/>
      <c r="AZ103" s="598"/>
      <c r="BA103" s="157"/>
      <c r="BB103" s="157"/>
      <c r="BC103" s="160" t="str">
        <f t="shared" si="17"/>
        <v/>
      </c>
      <c r="BD103" s="218"/>
      <c r="BE103" s="218"/>
      <c r="BF103" s="218"/>
      <c r="BG103" s="218"/>
      <c r="BH103" s="157"/>
      <c r="BI103" s="157"/>
      <c r="BJ103" s="157"/>
      <c r="BK103" s="157"/>
      <c r="BL103" s="185"/>
      <c r="BM103" s="185"/>
      <c r="BN103" s="185"/>
      <c r="BO103" s="185"/>
      <c r="BP103" s="186" t="str">
        <f t="shared" si="18"/>
        <v/>
      </c>
      <c r="BQ103" s="359" t="str">
        <f t="shared" si="19"/>
        <v/>
      </c>
      <c r="BR103" s="638"/>
      <c r="BS103" s="593"/>
      <c r="BT103" s="593"/>
      <c r="BU103" s="732"/>
    </row>
    <row r="104" spans="1:73" ht="72">
      <c r="A104" s="654"/>
      <c r="B104" s="746"/>
      <c r="C104" s="749"/>
      <c r="D104" s="735"/>
      <c r="E104" s="587"/>
      <c r="F104" s="590"/>
      <c r="G104" s="845"/>
      <c r="H104" s="595"/>
      <c r="I104" s="598"/>
      <c r="J104" s="626"/>
      <c r="K104" s="602"/>
      <c r="L104" s="593"/>
      <c r="M104" s="631"/>
      <c r="N104" s="593"/>
      <c r="O104" s="593"/>
      <c r="P104" s="579"/>
      <c r="Q104" s="638"/>
      <c r="R104" s="595"/>
      <c r="S104" s="613"/>
      <c r="T104" s="598"/>
      <c r="U104" s="613"/>
      <c r="V104" s="598"/>
      <c r="W104" s="613"/>
      <c r="X104" s="616"/>
      <c r="Y104" s="613"/>
      <c r="Z104" s="613"/>
      <c r="AA104" s="619"/>
      <c r="AB104" s="216">
        <v>4</v>
      </c>
      <c r="AC104" s="218" t="s">
        <v>443</v>
      </c>
      <c r="AD104" s="156" t="s">
        <v>346</v>
      </c>
      <c r="AE104" s="156" t="s">
        <v>444</v>
      </c>
      <c r="AF104" s="213" t="str">
        <f t="shared" si="10"/>
        <v>Probabilidad</v>
      </c>
      <c r="AG104" s="219" t="s">
        <v>344</v>
      </c>
      <c r="AH104" s="214">
        <f t="shared" si="11"/>
        <v>0.15</v>
      </c>
      <c r="AI104" s="219" t="s">
        <v>180</v>
      </c>
      <c r="AJ104" s="214">
        <f t="shared" si="12"/>
        <v>0.15</v>
      </c>
      <c r="AK104" s="215">
        <f t="shared" si="13"/>
        <v>0.3</v>
      </c>
      <c r="AL104" s="220">
        <f>IFERROR(IF(AND(AF103="Probabilidad",AF104="Probabilidad"),(AL103-(+AL103*AK104)),IF(AND(AF103="Impacto",AF104="Probabilidad"),(AL102-(+AL102*AK104)),IF(AF104="Impacto",AL103,""))),"")</f>
        <v>0.1512</v>
      </c>
      <c r="AM104" s="220">
        <f>IFERROR(IF(AND(AF103="Impacto",AF104="Impacto"),(AM103-(+AM103*AK104)),IF(AND(AF103="Probabilidad",AF104="Impacto"),(AM102-(+AM102*AK104)),IF(AF104="Probabilidad",AM103,""))),"")</f>
        <v>0.6</v>
      </c>
      <c r="AN104" s="221" t="s">
        <v>181</v>
      </c>
      <c r="AO104" s="221" t="s">
        <v>182</v>
      </c>
      <c r="AP104" s="221" t="s">
        <v>183</v>
      </c>
      <c r="AQ104" s="595"/>
      <c r="AR104" s="626"/>
      <c r="AS104" s="626"/>
      <c r="AT104" s="619"/>
      <c r="AU104" s="626"/>
      <c r="AV104" s="626"/>
      <c r="AW104" s="619"/>
      <c r="AX104" s="619"/>
      <c r="AY104" s="619"/>
      <c r="AZ104" s="598"/>
      <c r="BA104" s="157"/>
      <c r="BB104" s="157"/>
      <c r="BC104" s="160" t="str">
        <f t="shared" si="17"/>
        <v/>
      </c>
      <c r="BD104" s="218"/>
      <c r="BE104" s="218"/>
      <c r="BF104" s="218"/>
      <c r="BG104" s="218"/>
      <c r="BH104" s="157"/>
      <c r="BI104" s="157"/>
      <c r="BJ104" s="157"/>
      <c r="BK104" s="157"/>
      <c r="BL104" s="185"/>
      <c r="BM104" s="185"/>
      <c r="BN104" s="185"/>
      <c r="BO104" s="185"/>
      <c r="BP104" s="186" t="str">
        <f t="shared" si="18"/>
        <v/>
      </c>
      <c r="BQ104" s="359" t="str">
        <f t="shared" si="19"/>
        <v/>
      </c>
      <c r="BR104" s="638"/>
      <c r="BS104" s="593"/>
      <c r="BT104" s="593"/>
      <c r="BU104" s="732"/>
    </row>
    <row r="105" spans="1:73" ht="72">
      <c r="A105" s="654"/>
      <c r="B105" s="746"/>
      <c r="C105" s="749"/>
      <c r="D105" s="735"/>
      <c r="E105" s="587"/>
      <c r="F105" s="590"/>
      <c r="G105" s="845"/>
      <c r="H105" s="595"/>
      <c r="I105" s="598"/>
      <c r="J105" s="626"/>
      <c r="K105" s="602"/>
      <c r="L105" s="593"/>
      <c r="M105" s="631"/>
      <c r="N105" s="593"/>
      <c r="O105" s="593"/>
      <c r="P105" s="579"/>
      <c r="Q105" s="638"/>
      <c r="R105" s="595"/>
      <c r="S105" s="613"/>
      <c r="T105" s="598"/>
      <c r="U105" s="613"/>
      <c r="V105" s="598"/>
      <c r="W105" s="613"/>
      <c r="X105" s="616"/>
      <c r="Y105" s="613"/>
      <c r="Z105" s="613"/>
      <c r="AA105" s="619"/>
      <c r="AB105" s="216">
        <v>5</v>
      </c>
      <c r="AC105" s="218" t="s">
        <v>445</v>
      </c>
      <c r="AD105" s="218" t="s">
        <v>346</v>
      </c>
      <c r="AE105" s="218" t="s">
        <v>446</v>
      </c>
      <c r="AF105" s="213" t="str">
        <f t="shared" si="10"/>
        <v>Probabilidad</v>
      </c>
      <c r="AG105" s="219" t="s">
        <v>179</v>
      </c>
      <c r="AH105" s="214">
        <f t="shared" si="11"/>
        <v>0.25</v>
      </c>
      <c r="AI105" s="219" t="s">
        <v>180</v>
      </c>
      <c r="AJ105" s="214">
        <f t="shared" si="12"/>
        <v>0.15</v>
      </c>
      <c r="AK105" s="215">
        <f t="shared" si="13"/>
        <v>0.4</v>
      </c>
      <c r="AL105" s="220">
        <f>IFERROR(IF(AND(AF104="Probabilidad",AF105="Probabilidad"),(AL104-(+AL104*AK105)),IF(AND(AF104="Impacto",AF105="Probabilidad"),(AL103-(+AL103*AK105)),IF(AF105="Impacto",AL104,""))),"")</f>
        <v>9.0719999999999995E-2</v>
      </c>
      <c r="AM105" s="220">
        <f>IFERROR(IF(AND(AF104="Impacto",AF105="Impacto"),(AM104-(+AM104*AK105)),IF(AND(AF104="Probabilidad",AF105="Impacto"),(AM103-(+AM103*AK105)),IF(AF105="Probabilidad",AM104,""))),"")</f>
        <v>0.6</v>
      </c>
      <c r="AN105" s="221" t="s">
        <v>181</v>
      </c>
      <c r="AO105" s="221" t="s">
        <v>182</v>
      </c>
      <c r="AP105" s="221" t="s">
        <v>183</v>
      </c>
      <c r="AQ105" s="595"/>
      <c r="AR105" s="626"/>
      <c r="AS105" s="626"/>
      <c r="AT105" s="619"/>
      <c r="AU105" s="626"/>
      <c r="AV105" s="626"/>
      <c r="AW105" s="619"/>
      <c r="AX105" s="619"/>
      <c r="AY105" s="619"/>
      <c r="AZ105" s="598"/>
      <c r="BA105" s="157"/>
      <c r="BB105" s="157"/>
      <c r="BC105" s="160" t="str">
        <f t="shared" si="17"/>
        <v/>
      </c>
      <c r="BD105" s="218"/>
      <c r="BE105" s="218"/>
      <c r="BF105" s="218"/>
      <c r="BG105" s="218"/>
      <c r="BH105" s="157"/>
      <c r="BI105" s="157"/>
      <c r="BJ105" s="157"/>
      <c r="BK105" s="157"/>
      <c r="BL105" s="185"/>
      <c r="BM105" s="185"/>
      <c r="BN105" s="185"/>
      <c r="BO105" s="185"/>
      <c r="BP105" s="186" t="str">
        <f t="shared" si="18"/>
        <v/>
      </c>
      <c r="BQ105" s="359" t="str">
        <f t="shared" si="19"/>
        <v/>
      </c>
      <c r="BR105" s="638"/>
      <c r="BS105" s="593"/>
      <c r="BT105" s="593"/>
      <c r="BU105" s="732"/>
    </row>
    <row r="106" spans="1:73" ht="72">
      <c r="A106" s="654"/>
      <c r="B106" s="746"/>
      <c r="C106" s="749"/>
      <c r="D106" s="736"/>
      <c r="E106" s="587"/>
      <c r="F106" s="680"/>
      <c r="G106" s="845"/>
      <c r="H106" s="595"/>
      <c r="I106" s="645"/>
      <c r="J106" s="641"/>
      <c r="K106" s="602"/>
      <c r="L106" s="682"/>
      <c r="M106" s="631"/>
      <c r="N106" s="682"/>
      <c r="O106" s="682"/>
      <c r="P106" s="579"/>
      <c r="Q106" s="638"/>
      <c r="R106" s="595"/>
      <c r="S106" s="688"/>
      <c r="T106" s="645"/>
      <c r="U106" s="688"/>
      <c r="V106" s="645"/>
      <c r="W106" s="688"/>
      <c r="X106" s="690"/>
      <c r="Y106" s="688"/>
      <c r="Z106" s="688"/>
      <c r="AA106" s="643"/>
      <c r="AB106" s="255">
        <v>6</v>
      </c>
      <c r="AC106" s="234" t="s">
        <v>447</v>
      </c>
      <c r="AD106" s="234" t="s">
        <v>346</v>
      </c>
      <c r="AE106" s="234" t="s">
        <v>446</v>
      </c>
      <c r="AF106" s="223" t="str">
        <f t="shared" si="10"/>
        <v>Probabilidad</v>
      </c>
      <c r="AG106" s="229" t="s">
        <v>344</v>
      </c>
      <c r="AH106" s="257">
        <f t="shared" si="11"/>
        <v>0.15</v>
      </c>
      <c r="AI106" s="229" t="s">
        <v>180</v>
      </c>
      <c r="AJ106" s="257">
        <f t="shared" si="12"/>
        <v>0.15</v>
      </c>
      <c r="AK106" s="258">
        <f t="shared" si="13"/>
        <v>0.3</v>
      </c>
      <c r="AL106" s="259">
        <f>IFERROR(IF(AND(AF105="Probabilidad",AF106="Probabilidad"),(AL105-(+AL105*AK106)),IF(AND(AF105="Impacto",AF106="Probabilidad"),(AL104-(+AL104*AK106)),IF(AF106="Impacto",AL105,""))),"")</f>
        <v>6.3504000000000005E-2</v>
      </c>
      <c r="AM106" s="259">
        <f>IFERROR(IF(AND(AF105="Impacto",AF106="Impacto"),(AM105-(+AM105*AK106)),IF(AND(AF105="Probabilidad",AF106="Impacto"),(AM104-(+AM104*AK106)),IF(AF106="Probabilidad",AM105,""))),"")</f>
        <v>0.6</v>
      </c>
      <c r="AN106" s="260" t="s">
        <v>181</v>
      </c>
      <c r="AO106" s="260" t="s">
        <v>182</v>
      </c>
      <c r="AP106" s="260" t="s">
        <v>183</v>
      </c>
      <c r="AQ106" s="595"/>
      <c r="AR106" s="641"/>
      <c r="AS106" s="641"/>
      <c r="AT106" s="643"/>
      <c r="AU106" s="641"/>
      <c r="AV106" s="641"/>
      <c r="AW106" s="643"/>
      <c r="AX106" s="643"/>
      <c r="AY106" s="643"/>
      <c r="AZ106" s="645"/>
      <c r="BA106" s="373"/>
      <c r="BB106" s="373"/>
      <c r="BC106" s="334" t="str">
        <f t="shared" si="17"/>
        <v/>
      </c>
      <c r="BD106" s="234"/>
      <c r="BE106" s="234"/>
      <c r="BF106" s="234"/>
      <c r="BG106" s="234"/>
      <c r="BH106" s="373"/>
      <c r="BI106" s="373"/>
      <c r="BJ106" s="373"/>
      <c r="BK106" s="373"/>
      <c r="BL106" s="374"/>
      <c r="BM106" s="374"/>
      <c r="BN106" s="374"/>
      <c r="BO106" s="374"/>
      <c r="BP106" s="375" t="str">
        <f t="shared" si="18"/>
        <v/>
      </c>
      <c r="BQ106" s="376" t="str">
        <f t="shared" si="19"/>
        <v/>
      </c>
      <c r="BR106" s="638"/>
      <c r="BS106" s="682"/>
      <c r="BT106" s="682"/>
      <c r="BU106" s="733"/>
    </row>
    <row r="107" spans="1:73" ht="72">
      <c r="A107" s="654"/>
      <c r="B107" s="746"/>
      <c r="C107" s="749"/>
      <c r="D107" s="734" t="s">
        <v>167</v>
      </c>
      <c r="E107" s="663" t="s">
        <v>366</v>
      </c>
      <c r="F107" s="664">
        <v>6</v>
      </c>
      <c r="G107" s="846" t="s">
        <v>448</v>
      </c>
      <c r="H107" s="633"/>
      <c r="I107" s="636"/>
      <c r="J107" s="666" t="s">
        <v>449</v>
      </c>
      <c r="K107" s="633" t="s">
        <v>205</v>
      </c>
      <c r="L107" s="668" t="s">
        <v>172</v>
      </c>
      <c r="M107" s="630" t="s">
        <v>450</v>
      </c>
      <c r="N107" s="668"/>
      <c r="O107" s="668"/>
      <c r="P107" s="578" t="s">
        <v>451</v>
      </c>
      <c r="Q107" s="637">
        <v>0.98</v>
      </c>
      <c r="R107" s="633" t="s">
        <v>400</v>
      </c>
      <c r="S107" s="628">
        <f>IF(R107="Muy Alta",100%,IF(R107="Alta",80%,IF(R107="Media",60%,IF(R107="Baja",40%,IF(R107="Muy Baja",20%,"")))))</f>
        <v>1</v>
      </c>
      <c r="T107" s="636"/>
      <c r="U107" s="628" t="str">
        <f>IF(T107="Catastrófico",100%,IF(T107="Mayor",80%,IF(T107="Moderado",60%,IF(T107="Menor",40%,IF(T107="Leve",20%,"")))))</f>
        <v/>
      </c>
      <c r="V107" s="636" t="s">
        <v>176</v>
      </c>
      <c r="W107" s="628">
        <f>IF(V107="Catastrófico",100%,IF(V107="Mayor",80%,IF(V107="Moderado",60%,IF(V107="Menor",40%,IF(V107="Leve",20%,"")))))</f>
        <v>0.6</v>
      </c>
      <c r="X107" s="629" t="str">
        <f>IF(Y107=100%,"Catastrófico",IF(Y107=80%,"Mayor",IF(Y107=60%,"Moderado",IF(Y107=40%,"Menor",IF(Y107=20%,"Leve","")))))</f>
        <v>Moderado</v>
      </c>
      <c r="Y107" s="628">
        <f>IF(AND(U107="",W107=""),"",MAX(U107,W107))</f>
        <v>0.6</v>
      </c>
      <c r="Z107" s="628" t="str">
        <f>CONCATENATE(R107,X107)</f>
        <v>Muy AltaModerado</v>
      </c>
      <c r="AA107" s="635" t="str">
        <f>IF(Z107="Muy AltaLeve","Alto",IF(Z107="Muy AltaMenor","Alto",IF(Z107="Muy AltaModerado","Alto",IF(Z107="Muy AltaMayor","Alto",IF(Z107="Muy AltaCatastrófico","Extremo",IF(Z107="AltaLeve","Moderado",IF(Z107="AltaMenor","Moderado",IF(Z107="AltaModerado","Alto",IF(Z107="AltaMayor","Alto",IF(Z107="AltaCatastrófico","Extremo",IF(Z107="MediaLeve","Moderado",IF(Z107="MediaMenor","Moderado",IF(Z107="MediaModerado","Moderado",IF(Z107="MediaMayor","Alto",IF(Z107="MediaCatastrófico","Extremo",IF(Z107="BajaLeve","Bajo",IF(Z107="BajaMenor","Moderado",IF(Z107="BajaModerado","Moderado",IF(Z107="BajaMayor","Alto",IF(Z107="BajaCatastrófico","Extremo",IF(Z107="Muy BajaLeve","Bajo",IF(Z107="Muy BajaMenor","Bajo",IF(Z107="Muy BajaModerado","Moderado",IF(Z107="Muy BajaMayor","Alto",IF(Z107="Muy BajaCatastrófico","Extremo","")))))))))))))))))))))))))</f>
        <v>Alto</v>
      </c>
      <c r="AB107" s="426">
        <v>1</v>
      </c>
      <c r="AC107" s="424" t="s">
        <v>452</v>
      </c>
      <c r="AD107" s="458" t="s">
        <v>244</v>
      </c>
      <c r="AE107" s="424" t="s">
        <v>453</v>
      </c>
      <c r="AF107" s="429" t="str">
        <f t="shared" si="10"/>
        <v>Probabilidad</v>
      </c>
      <c r="AG107" s="430" t="s">
        <v>179</v>
      </c>
      <c r="AH107" s="425">
        <f t="shared" si="11"/>
        <v>0.25</v>
      </c>
      <c r="AI107" s="430" t="s">
        <v>180</v>
      </c>
      <c r="AJ107" s="425">
        <f t="shared" si="12"/>
        <v>0.15</v>
      </c>
      <c r="AK107" s="431">
        <f t="shared" si="13"/>
        <v>0.4</v>
      </c>
      <c r="AL107" s="432">
        <f>IFERROR(IF(AF107="Probabilidad",(S107-(+S107*AK107)),IF(AF107="Impacto",S107,"")),"")</f>
        <v>0.6</v>
      </c>
      <c r="AM107" s="432">
        <f>IFERROR(IF(AF107="Impacto",(Y107-(+Y107*AK107)),IF(AF107="Probabilidad",Y107,"")),"")</f>
        <v>0.6</v>
      </c>
      <c r="AN107" s="433" t="s">
        <v>181</v>
      </c>
      <c r="AO107" s="433" t="s">
        <v>182</v>
      </c>
      <c r="AP107" s="433" t="s">
        <v>183</v>
      </c>
      <c r="AQ107" s="633" t="s">
        <v>434</v>
      </c>
      <c r="AR107" s="634">
        <f>S107</f>
        <v>1</v>
      </c>
      <c r="AS107" s="634">
        <f>IF(AL107="","",MIN(AL107:AL112))</f>
        <v>9.0719999999999995E-2</v>
      </c>
      <c r="AT107" s="635" t="str">
        <f>IFERROR(IF(AS107="","",IF(AS107&lt;=0.2,"Muy Baja",IF(AS107&lt;=0.4,"Baja",IF(AS107&lt;=0.6,"Media",IF(AS107&lt;=0.8,"Alta","Muy Alta"))))),"")</f>
        <v>Muy Baja</v>
      </c>
      <c r="AU107" s="634">
        <f>Y107</f>
        <v>0.6</v>
      </c>
      <c r="AV107" s="634">
        <f>IF(AM107="","",MIN(AM107:AM112))</f>
        <v>0.6</v>
      </c>
      <c r="AW107" s="635" t="str">
        <f>IFERROR(IF(AV107="","",IF(AV107&lt;=0.2,"Leve",IF(AV107&lt;=0.4,"Menor",IF(AV107&lt;=0.6,"Moderado",IF(AV107&lt;=0.8,"Mayor","Catastrófico"))))),"")</f>
        <v>Moderado</v>
      </c>
      <c r="AX107" s="635" t="str">
        <f>AA107</f>
        <v>Alto</v>
      </c>
      <c r="AY107" s="635" t="str">
        <f>IFERROR(IF(OR(AND(AT107="Muy Baja",AW107="Leve"),AND(AT107="Muy Baja",AW107="Menor"),AND(AT107="Baja",AW107="Leve")),"Bajo",IF(OR(AND(AT107="Muy baja",AW107="Moderado"),AND(AT107="Baja",AW107="Menor"),AND(AT107="Baja",AW107="Moderado"),AND(AT107="Media",AW107="Leve"),AND(AT107="Media",AW107="Menor"),AND(AT107="Media",AW107="Moderado"),AND(AT107="Alta",AW107="Leve"),AND(AT107="Alta",AW107="Menor")),"Moderado",IF(OR(AND(AT107="Muy Baja",AW107="Mayor"),AND(AT107="Baja",AW107="Mayor"),AND(AT107="Media",AW107="Mayor"),AND(AT107="Alta",AW107="Moderado"),AND(AT107="Alta",AW107="Mayor"),AND(AT107="Muy Alta",AW107="Leve"),AND(AT107="Muy Alta",AW107="Menor"),AND(AT107="Muy Alta",AW107="Moderado"),AND(AT107="Muy Alta",AW107="Mayor")),"Alto",IF(OR(AND(AT107="Muy Baja",AW107="Catastrófico"),AND(AT107="Baja",AW107="Catastrófico"),AND(AT107="Media",AW107="Catastrófico"),AND(AT107="Alta",AW107="Catastrófico"),AND(AT107="Muy Alta",AW107="Catastrófico")),"Extremo","")))),"")</f>
        <v>Moderado</v>
      </c>
      <c r="AZ107" s="636" t="s">
        <v>185</v>
      </c>
      <c r="BA107" s="437" t="s">
        <v>454</v>
      </c>
      <c r="BB107" s="437" t="s">
        <v>455</v>
      </c>
      <c r="BC107" s="476">
        <f t="shared" si="17"/>
        <v>2</v>
      </c>
      <c r="BD107" s="424"/>
      <c r="BE107" s="424"/>
      <c r="BF107" s="424">
        <v>1</v>
      </c>
      <c r="BG107" s="424">
        <v>1</v>
      </c>
      <c r="BH107" s="437" t="s">
        <v>437</v>
      </c>
      <c r="BI107" s="437" t="s">
        <v>456</v>
      </c>
      <c r="BJ107" s="437"/>
      <c r="BK107" s="437"/>
      <c r="BL107" s="438"/>
      <c r="BM107" s="438"/>
      <c r="BN107" s="438"/>
      <c r="BO107" s="438"/>
      <c r="BP107" s="439" t="str">
        <f t="shared" si="18"/>
        <v/>
      </c>
      <c r="BQ107" s="440" t="str">
        <f t="shared" si="19"/>
        <v/>
      </c>
      <c r="BR107" s="637"/>
      <c r="BS107" s="668"/>
      <c r="BT107" s="668"/>
      <c r="BU107" s="731"/>
    </row>
    <row r="108" spans="1:73" ht="72">
      <c r="A108" s="654"/>
      <c r="B108" s="746"/>
      <c r="C108" s="749"/>
      <c r="D108" s="735"/>
      <c r="E108" s="587"/>
      <c r="F108" s="590"/>
      <c r="G108" s="718"/>
      <c r="H108" s="595"/>
      <c r="I108" s="598"/>
      <c r="J108" s="626"/>
      <c r="K108" s="595"/>
      <c r="L108" s="593"/>
      <c r="M108" s="631"/>
      <c r="N108" s="593"/>
      <c r="O108" s="593"/>
      <c r="P108" s="579"/>
      <c r="Q108" s="638"/>
      <c r="R108" s="595"/>
      <c r="S108" s="613"/>
      <c r="T108" s="598"/>
      <c r="U108" s="613"/>
      <c r="V108" s="598"/>
      <c r="W108" s="613"/>
      <c r="X108" s="616"/>
      <c r="Y108" s="613"/>
      <c r="Z108" s="613"/>
      <c r="AA108" s="619"/>
      <c r="AB108" s="216">
        <v>2</v>
      </c>
      <c r="AC108" s="218" t="s">
        <v>457</v>
      </c>
      <c r="AD108" s="218" t="s">
        <v>273</v>
      </c>
      <c r="AE108" s="218" t="s">
        <v>458</v>
      </c>
      <c r="AF108" s="213" t="str">
        <f t="shared" si="10"/>
        <v>Probabilidad</v>
      </c>
      <c r="AG108" s="219" t="s">
        <v>179</v>
      </c>
      <c r="AH108" s="214">
        <f t="shared" si="11"/>
        <v>0.25</v>
      </c>
      <c r="AI108" s="219" t="s">
        <v>180</v>
      </c>
      <c r="AJ108" s="214">
        <f t="shared" si="12"/>
        <v>0.15</v>
      </c>
      <c r="AK108" s="215">
        <f t="shared" si="13"/>
        <v>0.4</v>
      </c>
      <c r="AL108" s="220">
        <f>IFERROR(IF(AND(AF107="Probabilidad",AF108="Probabilidad"),(AL107-(+AL107*AK108)),IF(AF108="Probabilidad",(S107-(+S107*AK108)),IF(AF108="Impacto",AL107,""))),"")</f>
        <v>0.36</v>
      </c>
      <c r="AM108" s="220">
        <f>IFERROR(IF(AND(AF107="Impacto",AF108="Impacto"),(AM107-(+AM107*AK108)),IF(AF108="Impacto",(Y107-(+Y107*AK108)),IF(AF108="Probabilidad",AM107,""))),"")</f>
        <v>0.6</v>
      </c>
      <c r="AN108" s="221" t="s">
        <v>181</v>
      </c>
      <c r="AO108" s="221" t="s">
        <v>182</v>
      </c>
      <c r="AP108" s="221" t="s">
        <v>183</v>
      </c>
      <c r="AQ108" s="595"/>
      <c r="AR108" s="626"/>
      <c r="AS108" s="626"/>
      <c r="AT108" s="619"/>
      <c r="AU108" s="626"/>
      <c r="AV108" s="626"/>
      <c r="AW108" s="619"/>
      <c r="AX108" s="619"/>
      <c r="AY108" s="619"/>
      <c r="AZ108" s="598"/>
      <c r="BA108" s="157"/>
      <c r="BB108" s="157"/>
      <c r="BC108" s="160" t="str">
        <f t="shared" si="17"/>
        <v/>
      </c>
      <c r="BD108" s="218"/>
      <c r="BE108" s="218"/>
      <c r="BF108" s="218"/>
      <c r="BG108" s="218"/>
      <c r="BH108" s="157"/>
      <c r="BI108" s="157"/>
      <c r="BJ108" s="157"/>
      <c r="BK108" s="157"/>
      <c r="BL108" s="185"/>
      <c r="BM108" s="185"/>
      <c r="BN108" s="185"/>
      <c r="BO108" s="185"/>
      <c r="BP108" s="186" t="str">
        <f t="shared" si="18"/>
        <v/>
      </c>
      <c r="BQ108" s="359" t="str">
        <f t="shared" si="19"/>
        <v/>
      </c>
      <c r="BR108" s="638"/>
      <c r="BS108" s="593"/>
      <c r="BT108" s="593"/>
      <c r="BU108" s="732"/>
    </row>
    <row r="109" spans="1:73" ht="72">
      <c r="A109" s="654"/>
      <c r="B109" s="746"/>
      <c r="C109" s="749"/>
      <c r="D109" s="735"/>
      <c r="E109" s="587"/>
      <c r="F109" s="590"/>
      <c r="G109" s="718"/>
      <c r="H109" s="595"/>
      <c r="I109" s="598"/>
      <c r="J109" s="626"/>
      <c r="K109" s="595"/>
      <c r="L109" s="593"/>
      <c r="M109" s="631"/>
      <c r="N109" s="593"/>
      <c r="O109" s="593"/>
      <c r="P109" s="579"/>
      <c r="Q109" s="638"/>
      <c r="R109" s="595"/>
      <c r="S109" s="613"/>
      <c r="T109" s="598"/>
      <c r="U109" s="613"/>
      <c r="V109" s="598"/>
      <c r="W109" s="613"/>
      <c r="X109" s="616"/>
      <c r="Y109" s="613"/>
      <c r="Z109" s="613"/>
      <c r="AA109" s="619"/>
      <c r="AB109" s="216">
        <v>3</v>
      </c>
      <c r="AC109" s="218" t="s">
        <v>459</v>
      </c>
      <c r="AD109" s="218" t="s">
        <v>346</v>
      </c>
      <c r="AE109" s="218" t="s">
        <v>460</v>
      </c>
      <c r="AF109" s="213" t="str">
        <f t="shared" si="10"/>
        <v>Probabilidad</v>
      </c>
      <c r="AG109" s="219" t="s">
        <v>179</v>
      </c>
      <c r="AH109" s="214">
        <f t="shared" si="11"/>
        <v>0.25</v>
      </c>
      <c r="AI109" s="219" t="s">
        <v>180</v>
      </c>
      <c r="AJ109" s="214">
        <f t="shared" si="12"/>
        <v>0.15</v>
      </c>
      <c r="AK109" s="215">
        <f t="shared" si="13"/>
        <v>0.4</v>
      </c>
      <c r="AL109" s="220">
        <f>IFERROR(IF(AND(AF108="Probabilidad",AF109="Probabilidad"),(AL108-(+AL108*AK109)),IF(AND(AF108="Impacto",AF109="Probabilidad"),(AL107-(+AL107*AK109)),IF(AF109="Impacto",AL108,""))),"")</f>
        <v>0.216</v>
      </c>
      <c r="AM109" s="220">
        <f>IFERROR(IF(AND(AF108="Impacto",AF109="Impacto"),(AM108-(+AM108*AK109)),IF(AND(AF108="Probabilidad",AF109="Impacto"),(AM107-(+AM107*AK109)),IF(AF109="Probabilidad",AM108,""))),"")</f>
        <v>0.6</v>
      </c>
      <c r="AN109" s="221" t="s">
        <v>181</v>
      </c>
      <c r="AO109" s="221" t="s">
        <v>182</v>
      </c>
      <c r="AP109" s="221" t="s">
        <v>183</v>
      </c>
      <c r="AQ109" s="595"/>
      <c r="AR109" s="626"/>
      <c r="AS109" s="626"/>
      <c r="AT109" s="619"/>
      <c r="AU109" s="626"/>
      <c r="AV109" s="626"/>
      <c r="AW109" s="619"/>
      <c r="AX109" s="619"/>
      <c r="AY109" s="619"/>
      <c r="AZ109" s="598"/>
      <c r="BA109" s="157"/>
      <c r="BB109" s="157"/>
      <c r="BC109" s="160" t="str">
        <f t="shared" si="17"/>
        <v/>
      </c>
      <c r="BD109" s="218"/>
      <c r="BE109" s="218"/>
      <c r="BF109" s="218"/>
      <c r="BG109" s="218"/>
      <c r="BH109" s="157"/>
      <c r="BI109" s="157"/>
      <c r="BJ109" s="157"/>
      <c r="BK109" s="157"/>
      <c r="BL109" s="185"/>
      <c r="BM109" s="185"/>
      <c r="BN109" s="185"/>
      <c r="BO109" s="185"/>
      <c r="BP109" s="186" t="str">
        <f t="shared" si="18"/>
        <v/>
      </c>
      <c r="BQ109" s="359" t="str">
        <f t="shared" si="19"/>
        <v/>
      </c>
      <c r="BR109" s="638"/>
      <c r="BS109" s="593"/>
      <c r="BT109" s="593"/>
      <c r="BU109" s="732"/>
    </row>
    <row r="110" spans="1:73" ht="72">
      <c r="A110" s="654"/>
      <c r="B110" s="746"/>
      <c r="C110" s="749"/>
      <c r="D110" s="735"/>
      <c r="E110" s="587"/>
      <c r="F110" s="590"/>
      <c r="G110" s="718"/>
      <c r="H110" s="595"/>
      <c r="I110" s="598"/>
      <c r="J110" s="626"/>
      <c r="K110" s="595"/>
      <c r="L110" s="593"/>
      <c r="M110" s="631"/>
      <c r="N110" s="593"/>
      <c r="O110" s="593"/>
      <c r="P110" s="579"/>
      <c r="Q110" s="638"/>
      <c r="R110" s="595"/>
      <c r="S110" s="613"/>
      <c r="T110" s="598"/>
      <c r="U110" s="613"/>
      <c r="V110" s="598"/>
      <c r="W110" s="613"/>
      <c r="X110" s="616"/>
      <c r="Y110" s="613"/>
      <c r="Z110" s="613"/>
      <c r="AA110" s="619"/>
      <c r="AB110" s="216">
        <v>4</v>
      </c>
      <c r="AC110" s="218" t="s">
        <v>461</v>
      </c>
      <c r="AD110" s="218" t="s">
        <v>346</v>
      </c>
      <c r="AE110" s="218" t="s">
        <v>462</v>
      </c>
      <c r="AF110" s="213" t="str">
        <f t="shared" si="10"/>
        <v>Probabilidad</v>
      </c>
      <c r="AG110" s="219" t="s">
        <v>179</v>
      </c>
      <c r="AH110" s="214">
        <f t="shared" si="11"/>
        <v>0.25</v>
      </c>
      <c r="AI110" s="219" t="s">
        <v>180</v>
      </c>
      <c r="AJ110" s="214">
        <f t="shared" si="12"/>
        <v>0.15</v>
      </c>
      <c r="AK110" s="215">
        <f t="shared" si="13"/>
        <v>0.4</v>
      </c>
      <c r="AL110" s="220">
        <f>IFERROR(IF(AND(AF109="Probabilidad",AF110="Probabilidad"),(AL109-(+AL109*AK110)),IF(AND(AF109="Impacto",AF110="Probabilidad"),(AL108-(+AL108*AK110)),IF(AF110="Impacto",AL109,""))),"")</f>
        <v>0.12959999999999999</v>
      </c>
      <c r="AM110" s="220">
        <f>IFERROR(IF(AND(AF109="Impacto",AF110="Impacto"),(AM109-(+AM109*AK110)),IF(AND(AF109="Probabilidad",AF110="Impacto"),(AM108-(+AM108*AK110)),IF(AF110="Probabilidad",AM109,""))),"")</f>
        <v>0.6</v>
      </c>
      <c r="AN110" s="221" t="s">
        <v>181</v>
      </c>
      <c r="AO110" s="221" t="s">
        <v>182</v>
      </c>
      <c r="AP110" s="221" t="s">
        <v>183</v>
      </c>
      <c r="AQ110" s="595"/>
      <c r="AR110" s="626"/>
      <c r="AS110" s="626"/>
      <c r="AT110" s="619"/>
      <c r="AU110" s="626"/>
      <c r="AV110" s="626"/>
      <c r="AW110" s="619"/>
      <c r="AX110" s="619"/>
      <c r="AY110" s="619"/>
      <c r="AZ110" s="598"/>
      <c r="BA110" s="157"/>
      <c r="BB110" s="157"/>
      <c r="BC110" s="160" t="str">
        <f t="shared" si="17"/>
        <v/>
      </c>
      <c r="BD110" s="218"/>
      <c r="BE110" s="218"/>
      <c r="BF110" s="218"/>
      <c r="BG110" s="218"/>
      <c r="BH110" s="157"/>
      <c r="BI110" s="157"/>
      <c r="BJ110" s="157"/>
      <c r="BK110" s="157"/>
      <c r="BL110" s="185"/>
      <c r="BM110" s="185"/>
      <c r="BN110" s="185"/>
      <c r="BO110" s="185"/>
      <c r="BP110" s="186" t="str">
        <f t="shared" si="18"/>
        <v/>
      </c>
      <c r="BQ110" s="359" t="str">
        <f t="shared" si="19"/>
        <v/>
      </c>
      <c r="BR110" s="638"/>
      <c r="BS110" s="593"/>
      <c r="BT110" s="593"/>
      <c r="BU110" s="732"/>
    </row>
    <row r="111" spans="1:73" ht="72">
      <c r="A111" s="654"/>
      <c r="B111" s="746"/>
      <c r="C111" s="749"/>
      <c r="D111" s="735"/>
      <c r="E111" s="587"/>
      <c r="F111" s="590"/>
      <c r="G111" s="718"/>
      <c r="H111" s="595"/>
      <c r="I111" s="598"/>
      <c r="J111" s="626"/>
      <c r="K111" s="595"/>
      <c r="L111" s="593"/>
      <c r="M111" s="631"/>
      <c r="N111" s="593"/>
      <c r="O111" s="593"/>
      <c r="P111" s="579"/>
      <c r="Q111" s="638"/>
      <c r="R111" s="595"/>
      <c r="S111" s="613"/>
      <c r="T111" s="598"/>
      <c r="U111" s="613"/>
      <c r="V111" s="598"/>
      <c r="W111" s="613"/>
      <c r="X111" s="616"/>
      <c r="Y111" s="613"/>
      <c r="Z111" s="613"/>
      <c r="AA111" s="619"/>
      <c r="AB111" s="216">
        <v>5</v>
      </c>
      <c r="AC111" s="218" t="s">
        <v>463</v>
      </c>
      <c r="AD111" s="218" t="s">
        <v>346</v>
      </c>
      <c r="AE111" s="218" t="s">
        <v>464</v>
      </c>
      <c r="AF111" s="213" t="str">
        <f t="shared" si="10"/>
        <v>Probabilidad</v>
      </c>
      <c r="AG111" s="219" t="s">
        <v>344</v>
      </c>
      <c r="AH111" s="214">
        <f t="shared" si="11"/>
        <v>0.15</v>
      </c>
      <c r="AI111" s="219" t="s">
        <v>180</v>
      </c>
      <c r="AJ111" s="214">
        <f t="shared" si="12"/>
        <v>0.15</v>
      </c>
      <c r="AK111" s="215">
        <f t="shared" si="13"/>
        <v>0.3</v>
      </c>
      <c r="AL111" s="220">
        <f>IFERROR(IF(AND(AF110="Probabilidad",AF111="Probabilidad"),(AL110-(+AL110*AK111)),IF(AND(AF110="Impacto",AF111="Probabilidad"),(AL109-(+AL109*AK111)),IF(AF111="Impacto",AL110,""))),"")</f>
        <v>9.0719999999999995E-2</v>
      </c>
      <c r="AM111" s="220">
        <f>IFERROR(IF(AND(AF110="Impacto",AF111="Impacto"),(AM110-(+AM110*AK111)),IF(AND(AF110="Probabilidad",AF111="Impacto"),(AM109-(+AM109*AK111)),IF(AF111="Probabilidad",AM110,""))),"")</f>
        <v>0.6</v>
      </c>
      <c r="AN111" s="221" t="s">
        <v>181</v>
      </c>
      <c r="AO111" s="221" t="s">
        <v>182</v>
      </c>
      <c r="AP111" s="221" t="s">
        <v>183</v>
      </c>
      <c r="AQ111" s="595"/>
      <c r="AR111" s="626"/>
      <c r="AS111" s="626"/>
      <c r="AT111" s="619"/>
      <c r="AU111" s="626"/>
      <c r="AV111" s="626"/>
      <c r="AW111" s="619"/>
      <c r="AX111" s="619"/>
      <c r="AY111" s="619"/>
      <c r="AZ111" s="598"/>
      <c r="BA111" s="157"/>
      <c r="BB111" s="157"/>
      <c r="BC111" s="160" t="str">
        <f t="shared" si="17"/>
        <v/>
      </c>
      <c r="BD111" s="218"/>
      <c r="BE111" s="218"/>
      <c r="BF111" s="218"/>
      <c r="BG111" s="218"/>
      <c r="BH111" s="157"/>
      <c r="BI111" s="157"/>
      <c r="BJ111" s="157"/>
      <c r="BK111" s="157"/>
      <c r="BL111" s="185"/>
      <c r="BM111" s="185"/>
      <c r="BN111" s="185"/>
      <c r="BO111" s="185"/>
      <c r="BP111" s="186" t="str">
        <f t="shared" si="18"/>
        <v/>
      </c>
      <c r="BQ111" s="359" t="str">
        <f t="shared" si="19"/>
        <v/>
      </c>
      <c r="BR111" s="638"/>
      <c r="BS111" s="593"/>
      <c r="BT111" s="593"/>
      <c r="BU111" s="732"/>
    </row>
    <row r="112" spans="1:73">
      <c r="A112" s="654"/>
      <c r="B112" s="746"/>
      <c r="C112" s="749"/>
      <c r="D112" s="736"/>
      <c r="E112" s="587"/>
      <c r="F112" s="680"/>
      <c r="G112" s="718"/>
      <c r="H112" s="595"/>
      <c r="I112" s="645"/>
      <c r="J112" s="641"/>
      <c r="K112" s="595"/>
      <c r="L112" s="682"/>
      <c r="M112" s="631"/>
      <c r="N112" s="682"/>
      <c r="O112" s="682"/>
      <c r="P112" s="579"/>
      <c r="Q112" s="638"/>
      <c r="R112" s="595"/>
      <c r="S112" s="688"/>
      <c r="T112" s="645"/>
      <c r="U112" s="688"/>
      <c r="V112" s="645"/>
      <c r="W112" s="688"/>
      <c r="X112" s="690"/>
      <c r="Y112" s="688"/>
      <c r="Z112" s="688"/>
      <c r="AA112" s="643"/>
      <c r="AB112" s="255">
        <v>6</v>
      </c>
      <c r="AC112" s="234"/>
      <c r="AD112" s="234"/>
      <c r="AE112" s="234"/>
      <c r="AF112" s="223" t="str">
        <f t="shared" si="10"/>
        <v/>
      </c>
      <c r="AG112" s="229"/>
      <c r="AH112" s="257" t="str">
        <f t="shared" si="11"/>
        <v/>
      </c>
      <c r="AI112" s="229"/>
      <c r="AJ112" s="257" t="str">
        <f t="shared" si="12"/>
        <v/>
      </c>
      <c r="AK112" s="258" t="str">
        <f t="shared" si="13"/>
        <v/>
      </c>
      <c r="AL112" s="259" t="str">
        <f>IFERROR(IF(AND(AF111="Probabilidad",AF112="Probabilidad"),(AL111-(+AL111*AK112)),IF(AND(AF111="Impacto",AF112="Probabilidad"),(AL110-(+AL110*AK112)),IF(AF112="Impacto",AL111,""))),"")</f>
        <v/>
      </c>
      <c r="AM112" s="259" t="str">
        <f>IFERROR(IF(AND(AF111="Impacto",AF112="Impacto"),(AM111-(+AM111*AK112)),IF(AND(AF111="Probabilidad",AF112="Impacto"),(AM110-(+AM110*AK112)),IF(AF112="Probabilidad",AM111,""))),"")</f>
        <v/>
      </c>
      <c r="AN112" s="260"/>
      <c r="AO112" s="260"/>
      <c r="AP112" s="260"/>
      <c r="AQ112" s="595"/>
      <c r="AR112" s="641"/>
      <c r="AS112" s="641"/>
      <c r="AT112" s="643"/>
      <c r="AU112" s="641"/>
      <c r="AV112" s="641"/>
      <c r="AW112" s="643"/>
      <c r="AX112" s="643"/>
      <c r="AY112" s="643"/>
      <c r="AZ112" s="645"/>
      <c r="BA112" s="373"/>
      <c r="BB112" s="373"/>
      <c r="BC112" s="334" t="str">
        <f t="shared" si="17"/>
        <v/>
      </c>
      <c r="BD112" s="234"/>
      <c r="BE112" s="234"/>
      <c r="BF112" s="234"/>
      <c r="BG112" s="234"/>
      <c r="BH112" s="373"/>
      <c r="BI112" s="373"/>
      <c r="BJ112" s="373"/>
      <c r="BK112" s="373"/>
      <c r="BL112" s="374"/>
      <c r="BM112" s="374"/>
      <c r="BN112" s="374"/>
      <c r="BO112" s="374"/>
      <c r="BP112" s="375" t="str">
        <f t="shared" si="18"/>
        <v/>
      </c>
      <c r="BQ112" s="376" t="str">
        <f t="shared" si="19"/>
        <v/>
      </c>
      <c r="BR112" s="638"/>
      <c r="BS112" s="682"/>
      <c r="BT112" s="682"/>
      <c r="BU112" s="733"/>
    </row>
    <row r="113" spans="1:73" ht="72">
      <c r="A113" s="654"/>
      <c r="B113" s="746"/>
      <c r="C113" s="749"/>
      <c r="D113" s="734" t="s">
        <v>167</v>
      </c>
      <c r="E113" s="663" t="s">
        <v>366</v>
      </c>
      <c r="F113" s="664">
        <v>7</v>
      </c>
      <c r="G113" s="668" t="s">
        <v>465</v>
      </c>
      <c r="H113" s="633"/>
      <c r="I113" s="636"/>
      <c r="J113" s="666" t="s">
        <v>466</v>
      </c>
      <c r="K113" s="667" t="s">
        <v>171</v>
      </c>
      <c r="L113" s="668" t="s">
        <v>172</v>
      </c>
      <c r="M113" s="630" t="s">
        <v>467</v>
      </c>
      <c r="N113" s="668"/>
      <c r="O113" s="668"/>
      <c r="P113" s="578" t="s">
        <v>468</v>
      </c>
      <c r="Q113" s="637">
        <v>0.9</v>
      </c>
      <c r="R113" s="633" t="s">
        <v>226</v>
      </c>
      <c r="S113" s="628">
        <f>IF(R113="Muy Alta",100%,IF(R113="Alta",80%,IF(R113="Media",60%,IF(R113="Baja",40%,IF(R113="Muy Baja",20%,"")))))</f>
        <v>0.4</v>
      </c>
      <c r="T113" s="636"/>
      <c r="U113" s="628" t="str">
        <f>IF(T113="Catastrófico",100%,IF(T113="Mayor",80%,IF(T113="Moderado",60%,IF(T113="Menor",40%,IF(T113="Leve",20%,"")))))</f>
        <v/>
      </c>
      <c r="V113" s="636" t="s">
        <v>176</v>
      </c>
      <c r="W113" s="628">
        <f>IF(V113="Catastrófico",100%,IF(V113="Mayor",80%,IF(V113="Moderado",60%,IF(V113="Menor",40%,IF(V113="Leve",20%,"")))))</f>
        <v>0.6</v>
      </c>
      <c r="X113" s="629" t="str">
        <f>IF(Y113=100%,"Catastrófico",IF(Y113=80%,"Mayor",IF(Y113=60%,"Moderado",IF(Y113=40%,"Menor",IF(Y113=20%,"Leve","")))))</f>
        <v>Moderado</v>
      </c>
      <c r="Y113" s="628">
        <f>IF(AND(U113="",W113=""),"",MAX(U113,W113))</f>
        <v>0.6</v>
      </c>
      <c r="Z113" s="628" t="str">
        <f>CONCATENATE(R113,X113)</f>
        <v>BajaModerado</v>
      </c>
      <c r="AA113" s="635" t="str">
        <f>IF(Z113="Muy AltaLeve","Alto",IF(Z113="Muy AltaMenor","Alto",IF(Z113="Muy AltaModerado","Alto",IF(Z113="Muy AltaMayor","Alto",IF(Z113="Muy AltaCatastrófico","Extremo",IF(Z113="AltaLeve","Moderado",IF(Z113="AltaMenor","Moderado",IF(Z113="AltaModerado","Alto",IF(Z113="AltaMayor","Alto",IF(Z113="AltaCatastrófico","Extremo",IF(Z113="MediaLeve","Moderado",IF(Z113="MediaMenor","Moderado",IF(Z113="MediaModerado","Moderado",IF(Z113="MediaMayor","Alto",IF(Z113="MediaCatastrófico","Extremo",IF(Z113="BajaLeve","Bajo",IF(Z113="BajaMenor","Moderado",IF(Z113="BajaModerado","Moderado",IF(Z113="BajaMayor","Alto",IF(Z113="BajaCatastrófico","Extremo",IF(Z113="Muy BajaLeve","Bajo",IF(Z113="Muy BajaMenor","Bajo",IF(Z113="Muy BajaModerado","Moderado",IF(Z113="Muy BajaMayor","Alto",IF(Z113="Muy BajaCatastrófico","Extremo","")))))))))))))))))))))))))</f>
        <v>Moderado</v>
      </c>
      <c r="AB113" s="426">
        <v>1</v>
      </c>
      <c r="AC113" s="424" t="s">
        <v>469</v>
      </c>
      <c r="AD113" s="424" t="s">
        <v>244</v>
      </c>
      <c r="AE113" s="424" t="s">
        <v>470</v>
      </c>
      <c r="AF113" s="429" t="str">
        <f t="shared" si="10"/>
        <v>Probabilidad</v>
      </c>
      <c r="AG113" s="430" t="s">
        <v>179</v>
      </c>
      <c r="AH113" s="425">
        <f t="shared" si="11"/>
        <v>0.25</v>
      </c>
      <c r="AI113" s="430" t="s">
        <v>180</v>
      </c>
      <c r="AJ113" s="425">
        <f t="shared" si="12"/>
        <v>0.15</v>
      </c>
      <c r="AK113" s="431">
        <f t="shared" si="13"/>
        <v>0.4</v>
      </c>
      <c r="AL113" s="432">
        <f>IFERROR(IF(AF113="Probabilidad",(S113-(+S113*AK113)),IF(AF113="Impacto",S113,"")),"")</f>
        <v>0.24</v>
      </c>
      <c r="AM113" s="432">
        <f>IFERROR(IF(AF113="Impacto",(Y113-(+Y113*AK113)),IF(AF113="Probabilidad",Y113,"")),"")</f>
        <v>0.6</v>
      </c>
      <c r="AN113" s="433" t="s">
        <v>181</v>
      </c>
      <c r="AO113" s="433" t="s">
        <v>182</v>
      </c>
      <c r="AP113" s="433" t="s">
        <v>183</v>
      </c>
      <c r="AQ113" s="633" t="s">
        <v>471</v>
      </c>
      <c r="AR113" s="634">
        <f>S113</f>
        <v>0.4</v>
      </c>
      <c r="AS113" s="634">
        <f>IF(AL113="","",MIN(AL113:AL118))</f>
        <v>0.11759999999999998</v>
      </c>
      <c r="AT113" s="635" t="str">
        <f>IFERROR(IF(AS113="","",IF(AS113&lt;=0.2,"Muy Baja",IF(AS113&lt;=0.4,"Baja",IF(AS113&lt;=0.6,"Media",IF(AS113&lt;=0.8,"Alta","Muy Alta"))))),"")</f>
        <v>Muy Baja</v>
      </c>
      <c r="AU113" s="634">
        <f>Y113</f>
        <v>0.6</v>
      </c>
      <c r="AV113" s="634">
        <f>IF(AM113="","",MIN(AM113:AM118))</f>
        <v>0.44999999999999996</v>
      </c>
      <c r="AW113" s="635" t="str">
        <f>IFERROR(IF(AV113="","",IF(AV113&lt;=0.2,"Leve",IF(AV113&lt;=0.4,"Menor",IF(AV113&lt;=0.6,"Moderado",IF(AV113&lt;=0.8,"Mayor","Catastrófico"))))),"")</f>
        <v>Moderado</v>
      </c>
      <c r="AX113" s="635" t="str">
        <f>AA113</f>
        <v>Moderado</v>
      </c>
      <c r="AY113" s="635" t="str">
        <f>IFERROR(IF(OR(AND(AT113="Muy Baja",AW113="Leve"),AND(AT113="Muy Baja",AW113="Menor"),AND(AT113="Baja",AW113="Leve")),"Bajo",IF(OR(AND(AT113="Muy baja",AW113="Moderado"),AND(AT113="Baja",AW113="Menor"),AND(AT113="Baja",AW113="Moderado"),AND(AT113="Media",AW113="Leve"),AND(AT113="Media",AW113="Menor"),AND(AT113="Media",AW113="Moderado"),AND(AT113="Alta",AW113="Leve"),AND(AT113="Alta",AW113="Menor")),"Moderado",IF(OR(AND(AT113="Muy Baja",AW113="Mayor"),AND(AT113="Baja",AW113="Mayor"),AND(AT113="Media",AW113="Mayor"),AND(AT113="Alta",AW113="Moderado"),AND(AT113="Alta",AW113="Mayor"),AND(AT113="Muy Alta",AW113="Leve"),AND(AT113="Muy Alta",AW113="Menor"),AND(AT113="Muy Alta",AW113="Moderado"),AND(AT113="Muy Alta",AW113="Mayor")),"Alto",IF(OR(AND(AT113="Muy Baja",AW113="Catastrófico"),AND(AT113="Baja",AW113="Catastrófico"),AND(AT113="Media",AW113="Catastrófico"),AND(AT113="Alta",AW113="Catastrófico"),AND(AT113="Muy Alta",AW113="Catastrófico")),"Extremo","")))),"")</f>
        <v>Moderado</v>
      </c>
      <c r="AZ113" s="636" t="s">
        <v>185</v>
      </c>
      <c r="BA113" s="437" t="s">
        <v>472</v>
      </c>
      <c r="BB113" s="437" t="s">
        <v>473</v>
      </c>
      <c r="BC113" s="476">
        <f t="shared" si="17"/>
        <v>6</v>
      </c>
      <c r="BD113" s="424"/>
      <c r="BE113" s="424"/>
      <c r="BF113" s="424">
        <v>3</v>
      </c>
      <c r="BG113" s="424">
        <v>3</v>
      </c>
      <c r="BH113" s="437" t="s">
        <v>437</v>
      </c>
      <c r="BI113" s="437" t="s">
        <v>474</v>
      </c>
      <c r="BJ113" s="437"/>
      <c r="BK113" s="437"/>
      <c r="BL113" s="438"/>
      <c r="BM113" s="438"/>
      <c r="BN113" s="438"/>
      <c r="BO113" s="438"/>
      <c r="BP113" s="439" t="str">
        <f t="shared" si="18"/>
        <v/>
      </c>
      <c r="BQ113" s="440" t="str">
        <f t="shared" si="19"/>
        <v/>
      </c>
      <c r="BR113" s="847"/>
      <c r="BS113" s="668"/>
      <c r="BT113" s="668"/>
      <c r="BU113" s="731"/>
    </row>
    <row r="114" spans="1:73" ht="72">
      <c r="A114" s="654"/>
      <c r="B114" s="746"/>
      <c r="C114" s="749"/>
      <c r="D114" s="735"/>
      <c r="E114" s="587"/>
      <c r="F114" s="590"/>
      <c r="G114" s="593"/>
      <c r="H114" s="595"/>
      <c r="I114" s="598"/>
      <c r="J114" s="626"/>
      <c r="K114" s="602"/>
      <c r="L114" s="593"/>
      <c r="M114" s="631"/>
      <c r="N114" s="593"/>
      <c r="O114" s="593"/>
      <c r="P114" s="579"/>
      <c r="Q114" s="638"/>
      <c r="R114" s="595"/>
      <c r="S114" s="613"/>
      <c r="T114" s="598"/>
      <c r="U114" s="613"/>
      <c r="V114" s="598"/>
      <c r="W114" s="613"/>
      <c r="X114" s="616"/>
      <c r="Y114" s="613"/>
      <c r="Z114" s="613"/>
      <c r="AA114" s="619"/>
      <c r="AB114" s="216">
        <v>2</v>
      </c>
      <c r="AC114" s="218" t="s">
        <v>475</v>
      </c>
      <c r="AD114" s="218" t="s">
        <v>244</v>
      </c>
      <c r="AE114" s="218" t="s">
        <v>476</v>
      </c>
      <c r="AF114" s="213" t="str">
        <f t="shared" si="10"/>
        <v>Impacto</v>
      </c>
      <c r="AG114" s="219" t="s">
        <v>290</v>
      </c>
      <c r="AH114" s="214">
        <f t="shared" si="11"/>
        <v>0.1</v>
      </c>
      <c r="AI114" s="219" t="s">
        <v>180</v>
      </c>
      <c r="AJ114" s="214">
        <f t="shared" si="12"/>
        <v>0.15</v>
      </c>
      <c r="AK114" s="215">
        <f t="shared" si="13"/>
        <v>0.25</v>
      </c>
      <c r="AL114" s="220">
        <f>IFERROR(IF(AND(AF113="Probabilidad",AF114="Probabilidad"),(AL113-(+AL113*AK114)),IF(AF114="Probabilidad",(S113-(+S113*AK114)),IF(AF114="Impacto",AL113,""))),"")</f>
        <v>0.24</v>
      </c>
      <c r="AM114" s="220">
        <f>IFERROR(IF(AND(AF113="Impacto",AF114="Impacto"),(AM113-(+AM113*AK114)),IF(AF114="Impacto",(Y113-(Y113*AK114)),IF(AF114="Probabilidad",AM113,""))),"")</f>
        <v>0.44999999999999996</v>
      </c>
      <c r="AN114" s="221" t="s">
        <v>181</v>
      </c>
      <c r="AO114" s="221" t="s">
        <v>182</v>
      </c>
      <c r="AP114" s="221" t="s">
        <v>183</v>
      </c>
      <c r="AQ114" s="595"/>
      <c r="AR114" s="626"/>
      <c r="AS114" s="626"/>
      <c r="AT114" s="619"/>
      <c r="AU114" s="626"/>
      <c r="AV114" s="626"/>
      <c r="AW114" s="619"/>
      <c r="AX114" s="619"/>
      <c r="AY114" s="619"/>
      <c r="AZ114" s="598"/>
      <c r="BA114" s="157"/>
      <c r="BB114" s="157"/>
      <c r="BC114" s="160" t="str">
        <f t="shared" si="17"/>
        <v/>
      </c>
      <c r="BD114" s="218"/>
      <c r="BE114" s="218"/>
      <c r="BF114" s="218"/>
      <c r="BG114" s="218"/>
      <c r="BH114" s="157"/>
      <c r="BI114" s="157"/>
      <c r="BJ114" s="157"/>
      <c r="BK114" s="157"/>
      <c r="BL114" s="185"/>
      <c r="BM114" s="185"/>
      <c r="BN114" s="185"/>
      <c r="BO114" s="185"/>
      <c r="BP114" s="186" t="str">
        <f t="shared" si="18"/>
        <v/>
      </c>
      <c r="BQ114" s="359" t="str">
        <f t="shared" si="19"/>
        <v/>
      </c>
      <c r="BR114" s="848"/>
      <c r="BS114" s="593"/>
      <c r="BT114" s="593"/>
      <c r="BU114" s="732"/>
    </row>
    <row r="115" spans="1:73" ht="72">
      <c r="A115" s="654"/>
      <c r="B115" s="746"/>
      <c r="C115" s="749"/>
      <c r="D115" s="735"/>
      <c r="E115" s="587"/>
      <c r="F115" s="590"/>
      <c r="G115" s="593"/>
      <c r="H115" s="595"/>
      <c r="I115" s="598"/>
      <c r="J115" s="626"/>
      <c r="K115" s="602"/>
      <c r="L115" s="593"/>
      <c r="M115" s="631"/>
      <c r="N115" s="593"/>
      <c r="O115" s="593"/>
      <c r="P115" s="579"/>
      <c r="Q115" s="638"/>
      <c r="R115" s="595"/>
      <c r="S115" s="613"/>
      <c r="T115" s="598"/>
      <c r="U115" s="613"/>
      <c r="V115" s="598"/>
      <c r="W115" s="613"/>
      <c r="X115" s="616"/>
      <c r="Y115" s="613"/>
      <c r="Z115" s="613"/>
      <c r="AA115" s="619"/>
      <c r="AB115" s="216">
        <v>3</v>
      </c>
      <c r="AC115" s="218" t="s">
        <v>477</v>
      </c>
      <c r="AD115" s="218" t="s">
        <v>273</v>
      </c>
      <c r="AE115" s="218" t="s">
        <v>478</v>
      </c>
      <c r="AF115" s="213" t="str">
        <f t="shared" si="10"/>
        <v>Probabilidad</v>
      </c>
      <c r="AG115" s="219" t="s">
        <v>344</v>
      </c>
      <c r="AH115" s="214">
        <f t="shared" si="11"/>
        <v>0.15</v>
      </c>
      <c r="AI115" s="219" t="s">
        <v>180</v>
      </c>
      <c r="AJ115" s="214">
        <f t="shared" si="12"/>
        <v>0.15</v>
      </c>
      <c r="AK115" s="215">
        <f t="shared" si="13"/>
        <v>0.3</v>
      </c>
      <c r="AL115" s="220">
        <f>IFERROR(IF(AND(AF114="Probabilidad",AF115="Probabilidad"),(AL114-(+AL114*AK115)),IF(AND(AF114="Impacto",AF115="Probabilidad"),(AL113-(+AL113*AK115)),IF(AF115="Impacto",AL114,""))),"")</f>
        <v>0.16799999999999998</v>
      </c>
      <c r="AM115" s="220">
        <f>IFERROR(IF(AND(AF114="Impacto",AF115="Impacto"),(AM114-(+AM114*AK115)),IF(AND(AF114="Probabilidad",AF115="Impacto"),(AM113-(+AM113*AK115)),IF(AF115="Probabilidad",AM114,""))),"")</f>
        <v>0.44999999999999996</v>
      </c>
      <c r="AN115" s="221" t="s">
        <v>181</v>
      </c>
      <c r="AO115" s="221" t="s">
        <v>182</v>
      </c>
      <c r="AP115" s="221" t="s">
        <v>183</v>
      </c>
      <c r="AQ115" s="595"/>
      <c r="AR115" s="626"/>
      <c r="AS115" s="626"/>
      <c r="AT115" s="619"/>
      <c r="AU115" s="626"/>
      <c r="AV115" s="626"/>
      <c r="AW115" s="619"/>
      <c r="AX115" s="619"/>
      <c r="AY115" s="619"/>
      <c r="AZ115" s="598"/>
      <c r="BA115" s="157"/>
      <c r="BB115" s="157"/>
      <c r="BC115" s="160" t="str">
        <f t="shared" si="17"/>
        <v/>
      </c>
      <c r="BD115" s="218"/>
      <c r="BE115" s="218"/>
      <c r="BF115" s="218"/>
      <c r="BG115" s="218"/>
      <c r="BH115" s="157"/>
      <c r="BI115" s="157"/>
      <c r="BJ115" s="157"/>
      <c r="BK115" s="157"/>
      <c r="BL115" s="185"/>
      <c r="BM115" s="185"/>
      <c r="BN115" s="185"/>
      <c r="BO115" s="185"/>
      <c r="BP115" s="186" t="str">
        <f t="shared" si="18"/>
        <v/>
      </c>
      <c r="BQ115" s="359" t="str">
        <f t="shared" si="19"/>
        <v/>
      </c>
      <c r="BR115" s="848"/>
      <c r="BS115" s="593"/>
      <c r="BT115" s="593"/>
      <c r="BU115" s="732"/>
    </row>
    <row r="116" spans="1:73" ht="72">
      <c r="A116" s="654"/>
      <c r="B116" s="746"/>
      <c r="C116" s="749"/>
      <c r="D116" s="735"/>
      <c r="E116" s="587"/>
      <c r="F116" s="590"/>
      <c r="G116" s="593"/>
      <c r="H116" s="595"/>
      <c r="I116" s="598"/>
      <c r="J116" s="626"/>
      <c r="K116" s="602"/>
      <c r="L116" s="593"/>
      <c r="M116" s="631"/>
      <c r="N116" s="593"/>
      <c r="O116" s="593"/>
      <c r="P116" s="579"/>
      <c r="Q116" s="638"/>
      <c r="R116" s="595"/>
      <c r="S116" s="613"/>
      <c r="T116" s="598"/>
      <c r="U116" s="613"/>
      <c r="V116" s="598"/>
      <c r="W116" s="613"/>
      <c r="X116" s="616"/>
      <c r="Y116" s="613"/>
      <c r="Z116" s="613"/>
      <c r="AA116" s="619"/>
      <c r="AB116" s="216">
        <v>4</v>
      </c>
      <c r="AC116" s="218" t="s">
        <v>479</v>
      </c>
      <c r="AD116" s="218" t="s">
        <v>273</v>
      </c>
      <c r="AE116" s="218" t="s">
        <v>480</v>
      </c>
      <c r="AF116" s="213" t="str">
        <f t="shared" si="10"/>
        <v>Probabilidad</v>
      </c>
      <c r="AG116" s="219" t="s">
        <v>344</v>
      </c>
      <c r="AH116" s="214">
        <f t="shared" si="11"/>
        <v>0.15</v>
      </c>
      <c r="AI116" s="219" t="s">
        <v>180</v>
      </c>
      <c r="AJ116" s="214">
        <f t="shared" si="12"/>
        <v>0.15</v>
      </c>
      <c r="AK116" s="215">
        <f t="shared" si="13"/>
        <v>0.3</v>
      </c>
      <c r="AL116" s="220">
        <f>IFERROR(IF(AND(AF115="Probabilidad",AF116="Probabilidad"),(AL115-(+AL115*AK116)),IF(AND(AF115="Impacto",AF116="Probabilidad"),(AL114-(+AL114*AK116)),IF(AF116="Impacto",AL115,""))),"")</f>
        <v>0.11759999999999998</v>
      </c>
      <c r="AM116" s="220">
        <f>IFERROR(IF(AND(AF115="Impacto",AF116="Impacto"),(AM115-(+AM115*AK116)),IF(AND(AF115="Probabilidad",AF116="Impacto"),(AM114-(+AM114*AK116)),IF(AF116="Probabilidad",AM115,""))),"")</f>
        <v>0.44999999999999996</v>
      </c>
      <c r="AN116" s="221" t="s">
        <v>181</v>
      </c>
      <c r="AO116" s="221" t="s">
        <v>182</v>
      </c>
      <c r="AP116" s="221" t="s">
        <v>183</v>
      </c>
      <c r="AQ116" s="595"/>
      <c r="AR116" s="626"/>
      <c r="AS116" s="626"/>
      <c r="AT116" s="619"/>
      <c r="AU116" s="626"/>
      <c r="AV116" s="626"/>
      <c r="AW116" s="619"/>
      <c r="AX116" s="619"/>
      <c r="AY116" s="619"/>
      <c r="AZ116" s="598"/>
      <c r="BA116" s="157"/>
      <c r="BB116" s="157"/>
      <c r="BC116" s="160" t="str">
        <f t="shared" si="17"/>
        <v/>
      </c>
      <c r="BD116" s="218"/>
      <c r="BE116" s="218"/>
      <c r="BF116" s="218"/>
      <c r="BG116" s="218"/>
      <c r="BH116" s="157"/>
      <c r="BI116" s="157"/>
      <c r="BJ116" s="157"/>
      <c r="BK116" s="157"/>
      <c r="BL116" s="185"/>
      <c r="BM116" s="185"/>
      <c r="BN116" s="185"/>
      <c r="BO116" s="185"/>
      <c r="BP116" s="186" t="str">
        <f t="shared" si="18"/>
        <v/>
      </c>
      <c r="BQ116" s="359" t="str">
        <f t="shared" si="19"/>
        <v/>
      </c>
      <c r="BR116" s="848"/>
      <c r="BS116" s="593"/>
      <c r="BT116" s="593"/>
      <c r="BU116" s="732"/>
    </row>
    <row r="117" spans="1:73">
      <c r="A117" s="654"/>
      <c r="B117" s="746"/>
      <c r="C117" s="749"/>
      <c r="D117" s="735"/>
      <c r="E117" s="587"/>
      <c r="F117" s="590"/>
      <c r="G117" s="593"/>
      <c r="H117" s="595"/>
      <c r="I117" s="598"/>
      <c r="J117" s="626"/>
      <c r="K117" s="602"/>
      <c r="L117" s="593"/>
      <c r="M117" s="631"/>
      <c r="N117" s="593"/>
      <c r="O117" s="593"/>
      <c r="P117" s="579"/>
      <c r="Q117" s="638"/>
      <c r="R117" s="595"/>
      <c r="S117" s="613"/>
      <c r="T117" s="598"/>
      <c r="U117" s="613"/>
      <c r="V117" s="598"/>
      <c r="W117" s="613"/>
      <c r="X117" s="616"/>
      <c r="Y117" s="613"/>
      <c r="Z117" s="613"/>
      <c r="AA117" s="619"/>
      <c r="AB117" s="216">
        <v>5</v>
      </c>
      <c r="AC117" s="218"/>
      <c r="AD117" s="218"/>
      <c r="AE117" s="218"/>
      <c r="AF117" s="213" t="str">
        <f t="shared" si="10"/>
        <v/>
      </c>
      <c r="AG117" s="219"/>
      <c r="AH117" s="214" t="str">
        <f t="shared" si="11"/>
        <v/>
      </c>
      <c r="AI117" s="219"/>
      <c r="AJ117" s="214" t="str">
        <f t="shared" si="12"/>
        <v/>
      </c>
      <c r="AK117" s="215" t="str">
        <f t="shared" si="13"/>
        <v/>
      </c>
      <c r="AL117" s="220" t="str">
        <f>IFERROR(IF(AND(AF116="Probabilidad",AF117="Probabilidad"),(AL116-(+AL116*AK117)),IF(AND(AF116="Impacto",AF117="Probabilidad"),(AL115-(+AL115*AK117)),IF(AF117="Impacto",AL116,""))),"")</f>
        <v/>
      </c>
      <c r="AM117" s="220" t="str">
        <f>IFERROR(IF(AND(AF116="Impacto",AF117="Impacto"),(AM116-(+AM116*AK117)),IF(AND(AF116="Probabilidad",AF117="Impacto"),(AM115-(+AM115*AK117)),IF(AF117="Probabilidad",AM116,""))),"")</f>
        <v/>
      </c>
      <c r="AN117" s="221"/>
      <c r="AO117" s="221"/>
      <c r="AP117" s="221"/>
      <c r="AQ117" s="595"/>
      <c r="AR117" s="626"/>
      <c r="AS117" s="626"/>
      <c r="AT117" s="619"/>
      <c r="AU117" s="626"/>
      <c r="AV117" s="626"/>
      <c r="AW117" s="619"/>
      <c r="AX117" s="619"/>
      <c r="AY117" s="619"/>
      <c r="AZ117" s="598"/>
      <c r="BA117" s="157"/>
      <c r="BB117" s="157"/>
      <c r="BC117" s="160" t="str">
        <f t="shared" si="17"/>
        <v/>
      </c>
      <c r="BD117" s="218"/>
      <c r="BE117" s="218"/>
      <c r="BF117" s="218"/>
      <c r="BG117" s="218"/>
      <c r="BH117" s="157"/>
      <c r="BI117" s="157"/>
      <c r="BJ117" s="157"/>
      <c r="BK117" s="157"/>
      <c r="BL117" s="185"/>
      <c r="BM117" s="185"/>
      <c r="BN117" s="185"/>
      <c r="BO117" s="185"/>
      <c r="BP117" s="186" t="str">
        <f t="shared" si="18"/>
        <v/>
      </c>
      <c r="BQ117" s="359" t="str">
        <f t="shared" si="19"/>
        <v/>
      </c>
      <c r="BR117" s="848"/>
      <c r="BS117" s="593"/>
      <c r="BT117" s="593"/>
      <c r="BU117" s="732"/>
    </row>
    <row r="118" spans="1:73">
      <c r="A118" s="654"/>
      <c r="B118" s="747"/>
      <c r="C118" s="749"/>
      <c r="D118" s="736"/>
      <c r="E118" s="587"/>
      <c r="F118" s="680"/>
      <c r="G118" s="682"/>
      <c r="H118" s="595"/>
      <c r="I118" s="645"/>
      <c r="J118" s="641"/>
      <c r="K118" s="602"/>
      <c r="L118" s="682"/>
      <c r="M118" s="631"/>
      <c r="N118" s="682"/>
      <c r="O118" s="682"/>
      <c r="P118" s="579"/>
      <c r="Q118" s="638"/>
      <c r="R118" s="595"/>
      <c r="S118" s="688"/>
      <c r="T118" s="645"/>
      <c r="U118" s="688"/>
      <c r="V118" s="645"/>
      <c r="W118" s="688"/>
      <c r="X118" s="690"/>
      <c r="Y118" s="688"/>
      <c r="Z118" s="688"/>
      <c r="AA118" s="643"/>
      <c r="AB118" s="255">
        <v>6</v>
      </c>
      <c r="AC118" s="234"/>
      <c r="AD118" s="234"/>
      <c r="AE118" s="234"/>
      <c r="AF118" s="223" t="str">
        <f t="shared" si="10"/>
        <v/>
      </c>
      <c r="AG118" s="229"/>
      <c r="AH118" s="257" t="str">
        <f t="shared" si="11"/>
        <v/>
      </c>
      <c r="AI118" s="229"/>
      <c r="AJ118" s="257" t="str">
        <f t="shared" si="12"/>
        <v/>
      </c>
      <c r="AK118" s="258" t="str">
        <f t="shared" si="13"/>
        <v/>
      </c>
      <c r="AL118" s="259" t="str">
        <f>IFERROR(IF(AND(AF117="Probabilidad",AF118="Probabilidad"),(AL117-(+AL117*AK118)),IF(AND(AF117="Impacto",AF118="Probabilidad"),(AL116-(+AL116*AK118)),IF(AF118="Impacto",AL117,""))),"")</f>
        <v/>
      </c>
      <c r="AM118" s="259" t="str">
        <f>IFERROR(IF(AND(AF117="Impacto",AF118="Impacto"),(AM117-(+AM117*AK118)),IF(AND(AF117="Probabilidad",AF118="Impacto"),(AM116-(+AM116*AK118)),IF(AF118="Probabilidad",AM117,""))),"")</f>
        <v/>
      </c>
      <c r="AN118" s="260"/>
      <c r="AO118" s="260"/>
      <c r="AP118" s="260"/>
      <c r="AQ118" s="595"/>
      <c r="AR118" s="641"/>
      <c r="AS118" s="641"/>
      <c r="AT118" s="643"/>
      <c r="AU118" s="641"/>
      <c r="AV118" s="641"/>
      <c r="AW118" s="643"/>
      <c r="AX118" s="643"/>
      <c r="AY118" s="643"/>
      <c r="AZ118" s="645"/>
      <c r="BA118" s="373"/>
      <c r="BB118" s="373"/>
      <c r="BC118" s="334" t="str">
        <f t="shared" si="17"/>
        <v/>
      </c>
      <c r="BD118" s="234"/>
      <c r="BE118" s="234"/>
      <c r="BF118" s="234"/>
      <c r="BG118" s="234"/>
      <c r="BH118" s="373"/>
      <c r="BI118" s="373"/>
      <c r="BJ118" s="373"/>
      <c r="BK118" s="373"/>
      <c r="BL118" s="374"/>
      <c r="BM118" s="374"/>
      <c r="BN118" s="374"/>
      <c r="BO118" s="374"/>
      <c r="BP118" s="375" t="str">
        <f t="shared" si="18"/>
        <v/>
      </c>
      <c r="BQ118" s="376" t="str">
        <f t="shared" si="19"/>
        <v/>
      </c>
      <c r="BR118" s="849"/>
      <c r="BS118" s="682"/>
      <c r="BT118" s="682"/>
      <c r="BU118" s="733"/>
    </row>
    <row r="119" spans="1:73" ht="226.5" customHeight="1">
      <c r="A119" s="654"/>
      <c r="B119" s="710" t="s">
        <v>165</v>
      </c>
      <c r="C119" s="749"/>
      <c r="D119" s="734" t="s">
        <v>167</v>
      </c>
      <c r="E119" s="663" t="s">
        <v>366</v>
      </c>
      <c r="F119" s="664">
        <v>8</v>
      </c>
      <c r="G119" s="578" t="s">
        <v>481</v>
      </c>
      <c r="H119" s="633"/>
      <c r="I119" s="636"/>
      <c r="J119" s="666" t="s">
        <v>482</v>
      </c>
      <c r="K119" s="667" t="s">
        <v>171</v>
      </c>
      <c r="L119" s="668" t="s">
        <v>172</v>
      </c>
      <c r="M119" s="630" t="s">
        <v>483</v>
      </c>
      <c r="N119" s="668"/>
      <c r="O119" s="668"/>
      <c r="P119" s="578" t="s">
        <v>484</v>
      </c>
      <c r="Q119" s="637">
        <v>0.8</v>
      </c>
      <c r="R119" s="636" t="s">
        <v>226</v>
      </c>
      <c r="S119" s="628">
        <f>IF(R119="Muy Alta",100%,IF(R119="Alta",80%,IF(R119="Media",60%,IF(R119="Baja",40%,IF(R119="Muy Baja",20%,"")))))</f>
        <v>0.4</v>
      </c>
      <c r="T119" s="636" t="s">
        <v>227</v>
      </c>
      <c r="U119" s="628">
        <f>IF(T119="Catastrófico",100%,IF(T119="Mayor",80%,IF(T119="Moderado",60%,IF(T119="Menor",40%,IF(T119="Leve",20%,"")))))</f>
        <v>0.4</v>
      </c>
      <c r="V119" s="636" t="s">
        <v>176</v>
      </c>
      <c r="W119" s="628">
        <f>IF(V119="Catastrófico",100%,IF(V119="Mayor",80%,IF(V119="Moderado",60%,IF(V119="Menor",40%,IF(V119="Leve",20%,"")))))</f>
        <v>0.6</v>
      </c>
      <c r="X119" s="629" t="str">
        <f>IF(Y119=100%,"Catastrófico",IF(Y119=80%,"Mayor",IF(Y119=60%,"Moderado",IF(Y119=40%,"Menor",IF(Y119=20%,"Leve","")))))</f>
        <v>Moderado</v>
      </c>
      <c r="Y119" s="628">
        <f>IF(AND(U119="",W119=""),"",MAX(U119,W119))</f>
        <v>0.6</v>
      </c>
      <c r="Z119" s="628" t="str">
        <f>CONCATENATE(R119,X119)</f>
        <v>BajaModerado</v>
      </c>
      <c r="AA119" s="635" t="str">
        <f>IF(Z119="Muy AltaLeve","Alto",IF(Z119="Muy AltaMenor","Alto",IF(Z119="Muy AltaModerado","Alto",IF(Z119="Muy AltaMayor","Alto",IF(Z119="Muy AltaCatastrófico","Extremo",IF(Z119="AltaLeve","Moderado",IF(Z119="AltaMenor","Moderado",IF(Z119="AltaModerado","Alto",IF(Z119="AltaMayor","Alto",IF(Z119="AltaCatastrófico","Extremo",IF(Z119="MediaLeve","Moderado",IF(Z119="MediaMenor","Moderado",IF(Z119="MediaModerado","Moderado",IF(Z119="MediaMayor","Alto",IF(Z119="MediaCatastrófico","Extremo",IF(Z119="BajaLeve","Bajo",IF(Z119="BajaMenor","Moderado",IF(Z119="BajaModerado","Moderado",IF(Z119="BajaMayor","Alto",IF(Z119="BajaCatastrófico","Extremo",IF(Z119="Muy BajaLeve","Bajo",IF(Z119="Muy BajaMenor","Bajo",IF(Z119="Muy BajaModerado","Moderado",IF(Z119="Muy BajaMayor","Alto",IF(Z119="Muy BajaCatastrófico","Extremo","")))))))))))))))))))))))))</f>
        <v>Moderado</v>
      </c>
      <c r="AB119" s="426">
        <v>1</v>
      </c>
      <c r="AC119" s="424" t="s">
        <v>485</v>
      </c>
      <c r="AD119" s="424" t="s">
        <v>346</v>
      </c>
      <c r="AE119" s="424" t="s">
        <v>486</v>
      </c>
      <c r="AF119" s="429" t="str">
        <f t="shared" si="10"/>
        <v>Probabilidad</v>
      </c>
      <c r="AG119" s="430" t="s">
        <v>344</v>
      </c>
      <c r="AH119" s="425">
        <f t="shared" si="11"/>
        <v>0.15</v>
      </c>
      <c r="AI119" s="430" t="s">
        <v>180</v>
      </c>
      <c r="AJ119" s="425">
        <f t="shared" si="12"/>
        <v>0.15</v>
      </c>
      <c r="AK119" s="431">
        <f t="shared" si="13"/>
        <v>0.3</v>
      </c>
      <c r="AL119" s="432">
        <f>IFERROR(IF(AF119="Probabilidad",(S119-(+S119*AK119)),IF(AF119="Impacto",S119,"")),"")</f>
        <v>0.28000000000000003</v>
      </c>
      <c r="AM119" s="432">
        <f>IFERROR(IF(AF119="Impacto",(Y119-(+Y119*AK119)),IF(AF119="Probabilidad",Y119,"")),"")</f>
        <v>0.6</v>
      </c>
      <c r="AN119" s="433" t="s">
        <v>181</v>
      </c>
      <c r="AO119" s="433" t="s">
        <v>182</v>
      </c>
      <c r="AP119" s="433" t="s">
        <v>183</v>
      </c>
      <c r="AQ119" s="633" t="s">
        <v>471</v>
      </c>
      <c r="AR119" s="634">
        <f>S119</f>
        <v>0.4</v>
      </c>
      <c r="AS119" s="634">
        <f>IF(AL119="","",MIN(AL119:AL124))</f>
        <v>4.9391999999999998E-2</v>
      </c>
      <c r="AT119" s="635" t="str">
        <f>IFERROR(IF(AS119="","",IF(AS119&lt;=0.2,"Muy Baja",IF(AS119&lt;=0.4,"Baja",IF(AS119&lt;=0.6,"Media",IF(AS119&lt;=0.8,"Alta","Muy Alta"))))),"")</f>
        <v>Muy Baja</v>
      </c>
      <c r="AU119" s="634">
        <f>Y119</f>
        <v>0.6</v>
      </c>
      <c r="AV119" s="634">
        <f>IF(AM119="","",MIN(AM119:AM124))</f>
        <v>0.44999999999999996</v>
      </c>
      <c r="AW119" s="635" t="str">
        <f>IFERROR(IF(AV119="","",IF(AV119&lt;=0.2,"Leve",IF(AV119&lt;=0.4,"Menor",IF(AV119&lt;=0.6,"Moderado",IF(AV119&lt;=0.8,"Mayor","Catastrófico"))))),"")</f>
        <v>Moderado</v>
      </c>
      <c r="AX119" s="635" t="str">
        <f>AA119</f>
        <v>Moderado</v>
      </c>
      <c r="AY119" s="635" t="str">
        <f>IFERROR(IF(OR(AND(AT119="Muy Baja",AW119="Leve"),AND(AT119="Muy Baja",AW119="Menor"),AND(AT119="Baja",AW119="Leve")),"Bajo",IF(OR(AND(AT119="Muy baja",AW119="Moderado"),AND(AT119="Baja",AW119="Menor"),AND(AT119="Baja",AW119="Moderado"),AND(AT119="Media",AW119="Leve"),AND(AT119="Media",AW119="Menor"),AND(AT119="Media",AW119="Moderado"),AND(AT119="Alta",AW119="Leve"),AND(AT119="Alta",AW119="Menor")),"Moderado",IF(OR(AND(AT119="Muy Baja",AW119="Mayor"),AND(AT119="Baja",AW119="Mayor"),AND(AT119="Media",AW119="Mayor"),AND(AT119="Alta",AW119="Moderado"),AND(AT119="Alta",AW119="Mayor"),AND(AT119="Muy Alta",AW119="Leve"),AND(AT119="Muy Alta",AW119="Menor"),AND(AT119="Muy Alta",AW119="Moderado"),AND(AT119="Muy Alta",AW119="Mayor")),"Alto",IF(OR(AND(AT119="Muy Baja",AW119="Catastrófico"),AND(AT119="Baja",AW119="Catastrófico"),AND(AT119="Media",AW119="Catastrófico"),AND(AT119="Alta",AW119="Catastrófico"),AND(AT119="Muy Alta",AW119="Catastrófico")),"Extremo","")))),"")</f>
        <v>Moderado</v>
      </c>
      <c r="AZ119" s="636" t="s">
        <v>185</v>
      </c>
      <c r="BA119" s="437" t="s">
        <v>487</v>
      </c>
      <c r="BB119" s="437" t="s">
        <v>488</v>
      </c>
      <c r="BC119" s="476">
        <f t="shared" si="17"/>
        <v>6</v>
      </c>
      <c r="BD119" s="424"/>
      <c r="BE119" s="424"/>
      <c r="BF119" s="424">
        <v>3</v>
      </c>
      <c r="BG119" s="424">
        <v>3</v>
      </c>
      <c r="BH119" s="437" t="s">
        <v>437</v>
      </c>
      <c r="BI119" s="437" t="s">
        <v>489</v>
      </c>
      <c r="BJ119" s="503"/>
      <c r="BK119" s="504"/>
      <c r="BL119" s="438"/>
      <c r="BM119" s="438"/>
      <c r="BN119" s="438"/>
      <c r="BO119" s="438"/>
      <c r="BP119" s="439" t="str">
        <f t="shared" si="18"/>
        <v/>
      </c>
      <c r="BQ119" s="440" t="str">
        <f t="shared" si="19"/>
        <v/>
      </c>
      <c r="BR119" s="757"/>
      <c r="BS119" s="668"/>
      <c r="BT119" s="668"/>
      <c r="BU119" s="731"/>
    </row>
    <row r="120" spans="1:73" ht="75">
      <c r="A120" s="654"/>
      <c r="B120" s="746"/>
      <c r="C120" s="749"/>
      <c r="D120" s="735"/>
      <c r="E120" s="587"/>
      <c r="F120" s="590"/>
      <c r="G120" s="579"/>
      <c r="H120" s="595"/>
      <c r="I120" s="598"/>
      <c r="J120" s="626"/>
      <c r="K120" s="602"/>
      <c r="L120" s="593"/>
      <c r="M120" s="631"/>
      <c r="N120" s="593"/>
      <c r="O120" s="593"/>
      <c r="P120" s="579"/>
      <c r="Q120" s="638"/>
      <c r="R120" s="598"/>
      <c r="S120" s="613"/>
      <c r="T120" s="598"/>
      <c r="U120" s="613"/>
      <c r="V120" s="598"/>
      <c r="W120" s="613"/>
      <c r="X120" s="616"/>
      <c r="Y120" s="613"/>
      <c r="Z120" s="613"/>
      <c r="AA120" s="619"/>
      <c r="AB120" s="216">
        <v>2</v>
      </c>
      <c r="AC120" s="218" t="s">
        <v>490</v>
      </c>
      <c r="AD120" s="218" t="s">
        <v>346</v>
      </c>
      <c r="AE120" s="218" t="s">
        <v>491</v>
      </c>
      <c r="AF120" s="213" t="str">
        <f t="shared" si="10"/>
        <v>Probabilidad</v>
      </c>
      <c r="AG120" s="219" t="s">
        <v>344</v>
      </c>
      <c r="AH120" s="214">
        <f t="shared" si="11"/>
        <v>0.15</v>
      </c>
      <c r="AI120" s="219" t="s">
        <v>180</v>
      </c>
      <c r="AJ120" s="214">
        <f t="shared" si="12"/>
        <v>0.15</v>
      </c>
      <c r="AK120" s="215">
        <f t="shared" si="13"/>
        <v>0.3</v>
      </c>
      <c r="AL120" s="220">
        <f>IFERROR(IF(AND(AF119="Probabilidad",AF120="Probabilidad"),(AL119-(+AL119*AK120)),IF(AF120="Probabilidad",(S119-(+S119*AK120)),IF(AF120="Impacto",AL119,""))),"")</f>
        <v>0.19600000000000001</v>
      </c>
      <c r="AM120" s="220">
        <f>IFERROR(IF(AND(AF119="Impacto",AF120="Impacto"),(AM119-(+AM119*AK120)),IF(AF120="Impacto",(Y119-(Y119*AK120)),IF(AF120="Probabilidad",AM119,""))),"")</f>
        <v>0.6</v>
      </c>
      <c r="AN120" s="221" t="s">
        <v>181</v>
      </c>
      <c r="AO120" s="221" t="s">
        <v>182</v>
      </c>
      <c r="AP120" s="221" t="s">
        <v>183</v>
      </c>
      <c r="AQ120" s="595"/>
      <c r="AR120" s="626"/>
      <c r="AS120" s="626"/>
      <c r="AT120" s="619"/>
      <c r="AU120" s="626"/>
      <c r="AV120" s="626"/>
      <c r="AW120" s="619"/>
      <c r="AX120" s="619"/>
      <c r="AY120" s="619"/>
      <c r="AZ120" s="598"/>
      <c r="BA120" s="157" t="s">
        <v>492</v>
      </c>
      <c r="BB120" s="157" t="s">
        <v>493</v>
      </c>
      <c r="BC120" s="160">
        <f t="shared" si="17"/>
        <v>6</v>
      </c>
      <c r="BD120" s="218"/>
      <c r="BE120" s="218"/>
      <c r="BF120" s="218">
        <v>3</v>
      </c>
      <c r="BG120" s="218">
        <v>3</v>
      </c>
      <c r="BH120" s="114" t="s">
        <v>437</v>
      </c>
      <c r="BI120" s="157" t="s">
        <v>407</v>
      </c>
      <c r="BJ120" s="362"/>
      <c r="BK120" s="363"/>
      <c r="BL120" s="185"/>
      <c r="BM120" s="185"/>
      <c r="BN120" s="185"/>
      <c r="BO120" s="185"/>
      <c r="BP120" s="186" t="str">
        <f t="shared" si="18"/>
        <v/>
      </c>
      <c r="BQ120" s="359" t="str">
        <f t="shared" si="19"/>
        <v/>
      </c>
      <c r="BR120" s="638"/>
      <c r="BS120" s="593"/>
      <c r="BT120" s="593"/>
      <c r="BU120" s="732"/>
    </row>
    <row r="121" spans="1:73" ht="72">
      <c r="A121" s="654"/>
      <c r="B121" s="746"/>
      <c r="C121" s="749"/>
      <c r="D121" s="735"/>
      <c r="E121" s="587"/>
      <c r="F121" s="590"/>
      <c r="G121" s="579"/>
      <c r="H121" s="595"/>
      <c r="I121" s="598"/>
      <c r="J121" s="626"/>
      <c r="K121" s="602"/>
      <c r="L121" s="593"/>
      <c r="M121" s="631"/>
      <c r="N121" s="593"/>
      <c r="O121" s="593"/>
      <c r="P121" s="579"/>
      <c r="Q121" s="638"/>
      <c r="R121" s="598"/>
      <c r="S121" s="613"/>
      <c r="T121" s="598"/>
      <c r="U121" s="613"/>
      <c r="V121" s="598"/>
      <c r="W121" s="613"/>
      <c r="X121" s="616"/>
      <c r="Y121" s="613"/>
      <c r="Z121" s="613"/>
      <c r="AA121" s="619"/>
      <c r="AB121" s="216">
        <v>3</v>
      </c>
      <c r="AC121" s="218" t="s">
        <v>494</v>
      </c>
      <c r="AD121" s="218" t="s">
        <v>495</v>
      </c>
      <c r="AE121" s="218" t="s">
        <v>496</v>
      </c>
      <c r="AF121" s="213" t="str">
        <f t="shared" ref="AF121:AF184" si="20">IF(OR(AG121="Preventivo",AG121="Detectivo"),"Probabilidad",IF(AG121="Correctivo","Impacto",""))</f>
        <v>Impacto</v>
      </c>
      <c r="AG121" s="219" t="s">
        <v>290</v>
      </c>
      <c r="AH121" s="214">
        <f t="shared" ref="AH121:AH184" si="21">IF(AG121="","",IF(AG121="Preventivo",25%,IF(AG121="Detectivo",15%,IF(AG121="Correctivo",10%))))</f>
        <v>0.1</v>
      </c>
      <c r="AI121" s="219" t="s">
        <v>180</v>
      </c>
      <c r="AJ121" s="214">
        <f t="shared" ref="AJ121:AJ184" si="22">IF(AI121="Automático",25%,IF(AI121="Manual",15%,""))</f>
        <v>0.15</v>
      </c>
      <c r="AK121" s="215">
        <f t="shared" ref="AK121:AK184" si="23">IF(OR(AH121="",AJ121=""),"",AH121+AJ121)</f>
        <v>0.25</v>
      </c>
      <c r="AL121" s="220">
        <f>IFERROR(IF(AND(AF120="Probabilidad",AF121="Probabilidad"),(AL120-(+AL120*AK121)),IF(AND(AF120="Impacto",AF121="Probabilidad"),(AL119-(+AL119*AK121)),IF(AF121="Impacto",AL120,""))),"")</f>
        <v>0.19600000000000001</v>
      </c>
      <c r="AM121" s="220">
        <f>IFERROR(IF(AND(AF120="Impacto",AF121="Impacto"),(AM120-(+AM120*AK121)),IF(AND(AF120="Probabilidad",AF121="Impacto"),(AM119-(+AM119*AK121)),IF(AF121="Probabilidad",AM120,""))),"")</f>
        <v>0.44999999999999996</v>
      </c>
      <c r="AN121" s="221" t="s">
        <v>181</v>
      </c>
      <c r="AO121" s="221" t="s">
        <v>182</v>
      </c>
      <c r="AP121" s="221" t="s">
        <v>183</v>
      </c>
      <c r="AQ121" s="595"/>
      <c r="AR121" s="626"/>
      <c r="AS121" s="626"/>
      <c r="AT121" s="619"/>
      <c r="AU121" s="626"/>
      <c r="AV121" s="626"/>
      <c r="AW121" s="619"/>
      <c r="AX121" s="619"/>
      <c r="AY121" s="619"/>
      <c r="AZ121" s="598"/>
      <c r="BA121" s="157"/>
      <c r="BB121" s="157"/>
      <c r="BC121" s="160" t="str">
        <f t="shared" si="17"/>
        <v/>
      </c>
      <c r="BD121" s="218"/>
      <c r="BE121" s="218"/>
      <c r="BF121" s="218"/>
      <c r="BG121" s="218"/>
      <c r="BH121" s="157"/>
      <c r="BI121" s="157"/>
      <c r="BJ121" s="157"/>
      <c r="BK121" s="157"/>
      <c r="BL121" s="185"/>
      <c r="BM121" s="185"/>
      <c r="BN121" s="185"/>
      <c r="BO121" s="185"/>
      <c r="BP121" s="186" t="str">
        <f t="shared" si="18"/>
        <v/>
      </c>
      <c r="BQ121" s="359" t="str">
        <f t="shared" si="19"/>
        <v/>
      </c>
      <c r="BR121" s="638"/>
      <c r="BS121" s="593"/>
      <c r="BT121" s="593"/>
      <c r="BU121" s="732"/>
    </row>
    <row r="122" spans="1:73" ht="90">
      <c r="A122" s="654"/>
      <c r="B122" s="746"/>
      <c r="C122" s="749"/>
      <c r="D122" s="735"/>
      <c r="E122" s="587"/>
      <c r="F122" s="590"/>
      <c r="G122" s="579"/>
      <c r="H122" s="595"/>
      <c r="I122" s="598"/>
      <c r="J122" s="626"/>
      <c r="K122" s="602"/>
      <c r="L122" s="593"/>
      <c r="M122" s="631"/>
      <c r="N122" s="593"/>
      <c r="O122" s="593"/>
      <c r="P122" s="579"/>
      <c r="Q122" s="638"/>
      <c r="R122" s="598"/>
      <c r="S122" s="613"/>
      <c r="T122" s="598"/>
      <c r="U122" s="613"/>
      <c r="V122" s="598"/>
      <c r="W122" s="613"/>
      <c r="X122" s="616"/>
      <c r="Y122" s="613"/>
      <c r="Z122" s="613"/>
      <c r="AA122" s="619"/>
      <c r="AB122" s="216">
        <v>4</v>
      </c>
      <c r="AC122" s="218" t="s">
        <v>497</v>
      </c>
      <c r="AD122" s="218" t="s">
        <v>498</v>
      </c>
      <c r="AE122" s="218" t="s">
        <v>499</v>
      </c>
      <c r="AF122" s="213" t="str">
        <f t="shared" si="20"/>
        <v>Probabilidad</v>
      </c>
      <c r="AG122" s="219" t="s">
        <v>179</v>
      </c>
      <c r="AH122" s="214">
        <f t="shared" si="21"/>
        <v>0.25</v>
      </c>
      <c r="AI122" s="219" t="s">
        <v>180</v>
      </c>
      <c r="AJ122" s="214">
        <f t="shared" si="22"/>
        <v>0.15</v>
      </c>
      <c r="AK122" s="215">
        <f t="shared" si="23"/>
        <v>0.4</v>
      </c>
      <c r="AL122" s="220">
        <f>IFERROR(IF(AND(AF121="Probabilidad",AF122="Probabilidad"),(AL121-(+AL121*AK122)),IF(AND(AF121="Impacto",AF122="Probabilidad"),(AL120-(+AL120*AK122)),IF(AF122="Impacto",AL121,""))),"")</f>
        <v>0.1176</v>
      </c>
      <c r="AM122" s="226">
        <f>IFERROR(IF(AND(AF121="Impacto",AF122="Impacto"),(AM121-(+AM121*AK122)),IF(AND(AF121="Probabilidad",AF122="Impacto"),(AM120-(+AM120*AK122)),IF(AF122="Probabilidad",AM121,""))),"")</f>
        <v>0.44999999999999996</v>
      </c>
      <c r="AN122" s="221" t="s">
        <v>181</v>
      </c>
      <c r="AO122" s="221" t="s">
        <v>182</v>
      </c>
      <c r="AP122" s="221" t="s">
        <v>183</v>
      </c>
      <c r="AQ122" s="595"/>
      <c r="AR122" s="626"/>
      <c r="AS122" s="626"/>
      <c r="AT122" s="619"/>
      <c r="AU122" s="626"/>
      <c r="AV122" s="626"/>
      <c r="AW122" s="619"/>
      <c r="AX122" s="619"/>
      <c r="AY122" s="619"/>
      <c r="AZ122" s="598"/>
      <c r="BA122" s="157"/>
      <c r="BB122" s="157"/>
      <c r="BC122" s="160" t="str">
        <f t="shared" si="17"/>
        <v/>
      </c>
      <c r="BD122" s="218"/>
      <c r="BE122" s="218"/>
      <c r="BF122" s="218"/>
      <c r="BG122" s="218"/>
      <c r="BH122" s="157"/>
      <c r="BI122" s="157"/>
      <c r="BJ122" s="157"/>
      <c r="BK122" s="157"/>
      <c r="BL122" s="185"/>
      <c r="BM122" s="185"/>
      <c r="BN122" s="185"/>
      <c r="BO122" s="185"/>
      <c r="BP122" s="186" t="str">
        <f t="shared" si="18"/>
        <v/>
      </c>
      <c r="BQ122" s="359" t="str">
        <f t="shared" si="19"/>
        <v/>
      </c>
      <c r="BR122" s="638"/>
      <c r="BS122" s="593"/>
      <c r="BT122" s="593"/>
      <c r="BU122" s="732"/>
    </row>
    <row r="123" spans="1:73" ht="180">
      <c r="A123" s="654"/>
      <c r="B123" s="746"/>
      <c r="C123" s="749"/>
      <c r="D123" s="735"/>
      <c r="E123" s="587"/>
      <c r="F123" s="590"/>
      <c r="G123" s="579"/>
      <c r="H123" s="595"/>
      <c r="I123" s="598"/>
      <c r="J123" s="626"/>
      <c r="K123" s="602"/>
      <c r="L123" s="593"/>
      <c r="M123" s="631"/>
      <c r="N123" s="593"/>
      <c r="O123" s="593"/>
      <c r="P123" s="579"/>
      <c r="Q123" s="638"/>
      <c r="R123" s="598"/>
      <c r="S123" s="613"/>
      <c r="T123" s="598"/>
      <c r="U123" s="613"/>
      <c r="V123" s="598"/>
      <c r="W123" s="613"/>
      <c r="X123" s="616"/>
      <c r="Y123" s="613"/>
      <c r="Z123" s="613"/>
      <c r="AA123" s="619"/>
      <c r="AB123" s="216">
        <v>5</v>
      </c>
      <c r="AC123" s="218" t="s">
        <v>500</v>
      </c>
      <c r="AD123" s="218" t="s">
        <v>498</v>
      </c>
      <c r="AE123" s="218" t="s">
        <v>501</v>
      </c>
      <c r="AF123" s="213" t="str">
        <f t="shared" si="20"/>
        <v>Probabilidad</v>
      </c>
      <c r="AG123" s="219" t="s">
        <v>344</v>
      </c>
      <c r="AH123" s="214">
        <f t="shared" si="21"/>
        <v>0.15</v>
      </c>
      <c r="AI123" s="219" t="s">
        <v>180</v>
      </c>
      <c r="AJ123" s="214">
        <f t="shared" si="22"/>
        <v>0.15</v>
      </c>
      <c r="AK123" s="215">
        <f t="shared" si="23"/>
        <v>0.3</v>
      </c>
      <c r="AL123" s="220">
        <f>IFERROR(IF(AND(AF122="Probabilidad",AF123="Probabilidad"),(AL122-(+AL122*AK123)),IF(AND(AF122="Impacto",AF123="Probabilidad"),(AL121-(+AL121*AK123)),IF(AF123="Impacto",AL122,""))),"")</f>
        <v>8.2320000000000004E-2</v>
      </c>
      <c r="AM123" s="220">
        <f>IFERROR(IF(AND(AF122="Impacto",AF123="Impacto"),(AM122-(+AM122*AK123)),IF(AND(AF122="Probabilidad",AF123="Impacto"),(AM121-(+AM121*AK123)),IF(AF123="Probabilidad",AM122,""))),"")</f>
        <v>0.44999999999999996</v>
      </c>
      <c r="AN123" s="221" t="s">
        <v>181</v>
      </c>
      <c r="AO123" s="221" t="s">
        <v>182</v>
      </c>
      <c r="AP123" s="221" t="s">
        <v>183</v>
      </c>
      <c r="AQ123" s="595"/>
      <c r="AR123" s="626"/>
      <c r="AS123" s="626"/>
      <c r="AT123" s="619"/>
      <c r="AU123" s="626"/>
      <c r="AV123" s="626"/>
      <c r="AW123" s="619"/>
      <c r="AX123" s="619"/>
      <c r="AY123" s="619"/>
      <c r="AZ123" s="598"/>
      <c r="BA123" s="157"/>
      <c r="BB123" s="157"/>
      <c r="BC123" s="160" t="str">
        <f t="shared" si="17"/>
        <v/>
      </c>
      <c r="BD123" s="218"/>
      <c r="BE123" s="218"/>
      <c r="BF123" s="218"/>
      <c r="BG123" s="218"/>
      <c r="BH123" s="157"/>
      <c r="BI123" s="157"/>
      <c r="BJ123" s="157"/>
      <c r="BK123" s="157"/>
      <c r="BL123" s="185"/>
      <c r="BM123" s="185"/>
      <c r="BN123" s="185"/>
      <c r="BO123" s="185"/>
      <c r="BP123" s="186" t="str">
        <f t="shared" si="18"/>
        <v/>
      </c>
      <c r="BQ123" s="359" t="str">
        <f t="shared" si="19"/>
        <v/>
      </c>
      <c r="BR123" s="638"/>
      <c r="BS123" s="593"/>
      <c r="BT123" s="593"/>
      <c r="BU123" s="732"/>
    </row>
    <row r="124" spans="1:73" ht="135">
      <c r="A124" s="655"/>
      <c r="B124" s="751"/>
      <c r="C124" s="750"/>
      <c r="D124" s="736"/>
      <c r="E124" s="587"/>
      <c r="F124" s="680"/>
      <c r="G124" s="579"/>
      <c r="H124" s="595"/>
      <c r="I124" s="645"/>
      <c r="J124" s="641"/>
      <c r="K124" s="602"/>
      <c r="L124" s="682"/>
      <c r="M124" s="631"/>
      <c r="N124" s="682"/>
      <c r="O124" s="682"/>
      <c r="P124" s="579"/>
      <c r="Q124" s="638"/>
      <c r="R124" s="645"/>
      <c r="S124" s="688"/>
      <c r="T124" s="645"/>
      <c r="U124" s="688"/>
      <c r="V124" s="645"/>
      <c r="W124" s="688"/>
      <c r="X124" s="690"/>
      <c r="Y124" s="688"/>
      <c r="Z124" s="688"/>
      <c r="AA124" s="643"/>
      <c r="AB124" s="255">
        <v>6</v>
      </c>
      <c r="AC124" s="234" t="s">
        <v>502</v>
      </c>
      <c r="AD124" s="234" t="s">
        <v>498</v>
      </c>
      <c r="AE124" s="234" t="s">
        <v>503</v>
      </c>
      <c r="AF124" s="223" t="str">
        <f t="shared" si="20"/>
        <v>Probabilidad</v>
      </c>
      <c r="AG124" s="229" t="s">
        <v>179</v>
      </c>
      <c r="AH124" s="257">
        <f t="shared" si="21"/>
        <v>0.25</v>
      </c>
      <c r="AI124" s="229" t="s">
        <v>180</v>
      </c>
      <c r="AJ124" s="257">
        <f t="shared" si="22"/>
        <v>0.15</v>
      </c>
      <c r="AK124" s="258">
        <f t="shared" si="23"/>
        <v>0.4</v>
      </c>
      <c r="AL124" s="259">
        <f>IFERROR(IF(AND(AF123="Probabilidad",AF124="Probabilidad"),(AL123-(+AL123*AK124)),IF(AND(AF123="Impacto",AF124="Probabilidad"),(AL122-(+AL122*AK124)),IF(AF124="Impacto",AL123,""))),"")</f>
        <v>4.9391999999999998E-2</v>
      </c>
      <c r="AM124" s="259">
        <f>IFERROR(IF(AND(AF123="Impacto",AF124="Impacto"),(AM123-(+AM123*AK124)),IF(AND(AF123="Probabilidad",AF124="Impacto"),(AM122-(+AM122*AK124)),IF(AF124="Probabilidad",AM123,""))),"")</f>
        <v>0.44999999999999996</v>
      </c>
      <c r="AN124" s="260" t="s">
        <v>181</v>
      </c>
      <c r="AO124" s="260" t="s">
        <v>182</v>
      </c>
      <c r="AP124" s="260" t="s">
        <v>183</v>
      </c>
      <c r="AQ124" s="595"/>
      <c r="AR124" s="641"/>
      <c r="AS124" s="641"/>
      <c r="AT124" s="643"/>
      <c r="AU124" s="641"/>
      <c r="AV124" s="641"/>
      <c r="AW124" s="643"/>
      <c r="AX124" s="643"/>
      <c r="AY124" s="643"/>
      <c r="AZ124" s="645"/>
      <c r="BA124" s="373"/>
      <c r="BB124" s="373"/>
      <c r="BC124" s="334" t="str">
        <f t="shared" si="17"/>
        <v/>
      </c>
      <c r="BD124" s="234"/>
      <c r="BE124" s="234"/>
      <c r="BF124" s="234"/>
      <c r="BG124" s="234"/>
      <c r="BH124" s="373"/>
      <c r="BI124" s="373"/>
      <c r="BJ124" s="373"/>
      <c r="BK124" s="373"/>
      <c r="BL124" s="374"/>
      <c r="BM124" s="374"/>
      <c r="BN124" s="374"/>
      <c r="BO124" s="374"/>
      <c r="BP124" s="375" t="str">
        <f t="shared" si="18"/>
        <v/>
      </c>
      <c r="BQ124" s="376" t="str">
        <f t="shared" si="19"/>
        <v/>
      </c>
      <c r="BR124" s="638"/>
      <c r="BS124" s="682"/>
      <c r="BT124" s="682"/>
      <c r="BU124" s="733"/>
    </row>
    <row r="125" spans="1:73" ht="72">
      <c r="A125" s="745" t="s">
        <v>504</v>
      </c>
      <c r="B125" s="747" t="s">
        <v>165</v>
      </c>
      <c r="C125" s="748" t="s">
        <v>505</v>
      </c>
      <c r="D125" s="734" t="s">
        <v>167</v>
      </c>
      <c r="E125" s="663" t="s">
        <v>506</v>
      </c>
      <c r="F125" s="664">
        <v>1</v>
      </c>
      <c r="G125" s="578" t="s">
        <v>507</v>
      </c>
      <c r="H125" s="633"/>
      <c r="I125" s="636"/>
      <c r="J125" s="666" t="s">
        <v>508</v>
      </c>
      <c r="K125" s="667" t="s">
        <v>171</v>
      </c>
      <c r="L125" s="668" t="s">
        <v>172</v>
      </c>
      <c r="M125" s="669" t="s">
        <v>509</v>
      </c>
      <c r="N125" s="668"/>
      <c r="O125" s="668"/>
      <c r="P125" s="578" t="s">
        <v>510</v>
      </c>
      <c r="Q125" s="739">
        <v>0.7</v>
      </c>
      <c r="R125" s="636" t="s">
        <v>226</v>
      </c>
      <c r="S125" s="628">
        <f>IF(R125="Muy Alta",100%,IF(R125="Alta",80%,IF(R125="Media",60%,IF(R125="Baja",40%,IF(R125="Muy Baja",20%,"")))))</f>
        <v>0.4</v>
      </c>
      <c r="T125" s="636"/>
      <c r="U125" s="628" t="str">
        <f>IF(T125="Catastrófico",100%,IF(T125="Mayor",80%,IF(T125="Moderado",60%,IF(T125="Menor",40%,IF(T125="Leve",20%,"")))))</f>
        <v/>
      </c>
      <c r="V125" s="636" t="s">
        <v>227</v>
      </c>
      <c r="W125" s="628">
        <f>IF(V125="Catastrófico",100%,IF(V125="Mayor",80%,IF(V125="Moderado",60%,IF(V125="Menor",40%,IF(V125="Leve",20%,"")))))</f>
        <v>0.4</v>
      </c>
      <c r="X125" s="629" t="str">
        <f>IF(Y125=100%,"Catastrófico",IF(Y125=80%,"Mayor",IF(Y125=60%,"Moderado",IF(Y125=40%,"Menor",IF(Y125=20%,"Leve","")))))</f>
        <v>Menor</v>
      </c>
      <c r="Y125" s="628">
        <f>IF(AND(U125="",W125=""),"",MAX(U125,W125))</f>
        <v>0.4</v>
      </c>
      <c r="Z125" s="628" t="str">
        <f>CONCATENATE(R125,X125)</f>
        <v>BajaMenor</v>
      </c>
      <c r="AA125" s="630" t="str">
        <f>IF(Z125="Muy AltaLeve","Alto",IF(Z125="Muy AltaMenor","Alto",IF(Z125="Muy AltaModerado","Alto",IF(Z125="Muy AltaMayor","Alto",IF(Z125="Muy AltaCatastrófico","Extremo",IF(Z125="AltaLeve","Moderado",IF(Z125="AltaMenor","Moderado",IF(Z125="AltaModerado","Alto",IF(Z125="AltaMayor","Alto",IF(Z125="AltaCatastrófico","Extremo",IF(Z125="MediaLeve","Moderado",IF(Z125="MediaMenor","Moderado",IF(Z125="MediaModerado","Moderado",IF(Z125="MediaMayor","Alto",IF(Z125="MediaCatastrófico","Extremo",IF(Z125="BajaLeve","Bajo",IF(Z125="BajaMenor","Moderado",IF(Z125="BajaModerado","Moderado",IF(Z125="BajaMayor","Alto",IF(Z125="BajaCatastrófico","Extremo",IF(Z125="Muy BajaLeve","Bajo",IF(Z125="Muy BajaMenor","Bajo",IF(Z125="Muy BajaModerado","Moderado",IF(Z125="Muy BajaMayor","Alto",IF(Z125="Muy BajaCatastrófico","Extremo","")))))))))))))))))))))))))</f>
        <v>Moderado</v>
      </c>
      <c r="AB125" s="426">
        <v>1</v>
      </c>
      <c r="AC125" s="427" t="s">
        <v>511</v>
      </c>
      <c r="AD125" s="428" t="s">
        <v>346</v>
      </c>
      <c r="AE125" s="427" t="s">
        <v>512</v>
      </c>
      <c r="AF125" s="429" t="str">
        <f t="shared" si="20"/>
        <v>Probabilidad</v>
      </c>
      <c r="AG125" s="430" t="s">
        <v>179</v>
      </c>
      <c r="AH125" s="425">
        <f t="shared" si="21"/>
        <v>0.25</v>
      </c>
      <c r="AI125" s="430" t="s">
        <v>180</v>
      </c>
      <c r="AJ125" s="425">
        <f t="shared" si="22"/>
        <v>0.15</v>
      </c>
      <c r="AK125" s="431">
        <f t="shared" si="23"/>
        <v>0.4</v>
      </c>
      <c r="AL125" s="432">
        <f>IFERROR(IF(AF125="Probabilidad",(S125-(+S125*AK125)),IF(AF125="Impacto",S125,"")),"")</f>
        <v>0.24</v>
      </c>
      <c r="AM125" s="432">
        <f>IFERROR(IF(AF125="Impacto",(Y125-(+Y125*AK125)),IF(AF125="Probabilidad",Y125,"")),"")</f>
        <v>0.4</v>
      </c>
      <c r="AN125" s="433" t="s">
        <v>181</v>
      </c>
      <c r="AO125" s="433" t="s">
        <v>182</v>
      </c>
      <c r="AP125" s="433" t="s">
        <v>183</v>
      </c>
      <c r="AQ125" s="633" t="s">
        <v>513</v>
      </c>
      <c r="AR125" s="634">
        <f>S125</f>
        <v>0.4</v>
      </c>
      <c r="AS125" s="634">
        <f>IF(AL125="","",MIN(AL125:AL130))</f>
        <v>0.14399999999999999</v>
      </c>
      <c r="AT125" s="635" t="str">
        <f>IFERROR(IF(AS125="","",IF(AS125&lt;=0.2,"Muy Baja",IF(AS125&lt;=0.4,"Baja",IF(AS125&lt;=0.6,"Media",IF(AS125&lt;=0.8,"Alta","Muy Alta"))))),"")</f>
        <v>Muy Baja</v>
      </c>
      <c r="AU125" s="634">
        <f>Y125</f>
        <v>0.4</v>
      </c>
      <c r="AV125" s="634">
        <f>IF(AM125="","",MIN(AM125:AM130))</f>
        <v>0.4</v>
      </c>
      <c r="AW125" s="635" t="str">
        <f>IFERROR(IF(AV125="","",IF(AV125&lt;=0.2,"Leve",IF(AV125&lt;=0.4,"Menor",IF(AV125&lt;=0.6,"Moderado",IF(AV125&lt;=0.8,"Mayor","Catastrófico"))))),"")</f>
        <v>Menor</v>
      </c>
      <c r="AX125" s="635" t="str">
        <f>AA125</f>
        <v>Moderado</v>
      </c>
      <c r="AY125" s="635" t="str">
        <f>IFERROR(IF(OR(AND(AT125="Muy Baja",AW125="Leve"),AND(AT125="Muy Baja",AW125="Menor"),AND(AT125="Baja",AW125="Leve")),"Bajo",IF(OR(AND(AT125="Muy baja",AW125="Moderado"),AND(AT125="Baja",AW125="Menor"),AND(AT125="Baja",AW125="Moderado"),AND(AT125="Media",AW125="Leve"),AND(AT125="Media",AW125="Menor"),AND(AT125="Media",AW125="Moderado"),AND(AT125="Alta",AW125="Leve"),AND(AT125="Alta",AW125="Menor")),"Moderado",IF(OR(AND(AT125="Muy Baja",AW125="Mayor"),AND(AT125="Baja",AW125="Mayor"),AND(AT125="Media",AW125="Mayor"),AND(AT125="Alta",AW125="Moderado"),AND(AT125="Alta",AW125="Mayor"),AND(AT125="Muy Alta",AW125="Leve"),AND(AT125="Muy Alta",AW125="Menor"),AND(AT125="Muy Alta",AW125="Moderado"),AND(AT125="Muy Alta",AW125="Mayor")),"Alto",IF(OR(AND(AT125="Muy Baja",AW125="Catastrófico"),AND(AT125="Baja",AW125="Catastrófico"),AND(AT125="Media",AW125="Catastrófico"),AND(AT125="Alta",AW125="Catastrófico"),AND(AT125="Muy Alta",AW125="Catastrófico")),"Extremo","")))),"")</f>
        <v>Bajo</v>
      </c>
      <c r="AZ125" s="636" t="s">
        <v>231</v>
      </c>
      <c r="BA125" s="434"/>
      <c r="BB125" s="434"/>
      <c r="BC125" s="435" t="str">
        <f>IF(SUM(BD125:BG125)=0,"",SUM(BD125:BG125))</f>
        <v/>
      </c>
      <c r="BD125" s="436"/>
      <c r="BE125" s="436"/>
      <c r="BF125" s="436"/>
      <c r="BG125" s="436"/>
      <c r="BH125" s="437"/>
      <c r="BI125" s="437"/>
      <c r="BJ125" s="437"/>
      <c r="BK125" s="437"/>
      <c r="BL125" s="438"/>
      <c r="BM125" s="438"/>
      <c r="BN125" s="438"/>
      <c r="BO125" s="438"/>
      <c r="BP125" s="439" t="str">
        <f>IF(SUM(BL125:BO125)=0,"",SUM(BL125:BO125))</f>
        <v/>
      </c>
      <c r="BQ125" s="440" t="str">
        <f>IF(ISERROR(BP125/BC125),"",(BP125/BC125))</f>
        <v/>
      </c>
      <c r="BR125" s="741"/>
      <c r="BS125" s="668"/>
      <c r="BT125" s="668"/>
      <c r="BU125" s="731"/>
    </row>
    <row r="126" spans="1:73" ht="72">
      <c r="A126" s="654"/>
      <c r="B126" s="657"/>
      <c r="C126" s="749"/>
      <c r="D126" s="735"/>
      <c r="E126" s="587"/>
      <c r="F126" s="590"/>
      <c r="G126" s="579"/>
      <c r="H126" s="595"/>
      <c r="I126" s="598"/>
      <c r="J126" s="626"/>
      <c r="K126" s="602"/>
      <c r="L126" s="593"/>
      <c r="M126" s="604"/>
      <c r="N126" s="593"/>
      <c r="O126" s="593"/>
      <c r="P126" s="579"/>
      <c r="Q126" s="740"/>
      <c r="R126" s="598"/>
      <c r="S126" s="613"/>
      <c r="T126" s="598"/>
      <c r="U126" s="613"/>
      <c r="V126" s="598"/>
      <c r="W126" s="613"/>
      <c r="X126" s="616"/>
      <c r="Y126" s="613"/>
      <c r="Z126" s="613"/>
      <c r="AA126" s="631"/>
      <c r="AB126" s="216">
        <v>2</v>
      </c>
      <c r="AC126" s="121" t="s">
        <v>514</v>
      </c>
      <c r="AD126" s="217" t="s">
        <v>244</v>
      </c>
      <c r="AE126" s="121" t="s">
        <v>515</v>
      </c>
      <c r="AF126" s="213" t="str">
        <f t="shared" si="20"/>
        <v>Probabilidad</v>
      </c>
      <c r="AG126" s="219" t="s">
        <v>179</v>
      </c>
      <c r="AH126" s="214">
        <f t="shared" si="21"/>
        <v>0.25</v>
      </c>
      <c r="AI126" s="219" t="s">
        <v>180</v>
      </c>
      <c r="AJ126" s="214">
        <f t="shared" si="22"/>
        <v>0.15</v>
      </c>
      <c r="AK126" s="215">
        <f t="shared" si="23"/>
        <v>0.4</v>
      </c>
      <c r="AL126" s="220">
        <f>IFERROR(IF(AND(AF125="Probabilidad",AF126="Probabilidad"),(AL125-(+AL125*AK126)),IF(AF126="Probabilidad",(S125-(+S125*AK126)),IF(AF126="Impacto",AL125,""))),"")</f>
        <v>0.14399999999999999</v>
      </c>
      <c r="AM126" s="220">
        <f>IFERROR(IF(AND(AF125="Impacto",AF126="Impacto"),(AM125-(+AM125*AK126)),IF(AF126="Impacto",(Y125-(+Y125*AK126)),IF(AF126="Probabilidad",AM125,""))),"")</f>
        <v>0.4</v>
      </c>
      <c r="AN126" s="221" t="s">
        <v>181</v>
      </c>
      <c r="AO126" s="221" t="s">
        <v>182</v>
      </c>
      <c r="AP126" s="221" t="s">
        <v>183</v>
      </c>
      <c r="AQ126" s="595"/>
      <c r="AR126" s="626"/>
      <c r="AS126" s="626"/>
      <c r="AT126" s="619"/>
      <c r="AU126" s="626"/>
      <c r="AV126" s="626"/>
      <c r="AW126" s="619"/>
      <c r="AX126" s="619"/>
      <c r="AY126" s="619"/>
      <c r="AZ126" s="598"/>
      <c r="BA126" s="179"/>
      <c r="BB126" s="179"/>
      <c r="BC126" s="222" t="str">
        <f t="shared" ref="BC126:BC136" si="24">IF(SUM(BD126:BG126)=0,"",SUM(BD126:BG126))</f>
        <v/>
      </c>
      <c r="BD126" s="335"/>
      <c r="BE126" s="335"/>
      <c r="BF126" s="335"/>
      <c r="BG126" s="335"/>
      <c r="BH126" s="157"/>
      <c r="BI126" s="157"/>
      <c r="BJ126" s="157"/>
      <c r="BK126" s="157"/>
      <c r="BL126" s="185"/>
      <c r="BM126" s="185"/>
      <c r="BN126" s="185"/>
      <c r="BO126" s="185"/>
      <c r="BP126" s="186" t="str">
        <f>IF(SUM(BL126:BO126)=0,"",SUM(BL126:BO126))</f>
        <v/>
      </c>
      <c r="BQ126" s="160" t="str">
        <f>IF(ISERROR(BP126/BC126),"",(BP126/BC126))</f>
        <v/>
      </c>
      <c r="BR126" s="638"/>
      <c r="BS126" s="593"/>
      <c r="BT126" s="593"/>
      <c r="BU126" s="732"/>
    </row>
    <row r="127" spans="1:73">
      <c r="A127" s="654"/>
      <c r="B127" s="657"/>
      <c r="C127" s="749"/>
      <c r="D127" s="735"/>
      <c r="E127" s="587"/>
      <c r="F127" s="590"/>
      <c r="G127" s="579"/>
      <c r="H127" s="595"/>
      <c r="I127" s="598"/>
      <c r="J127" s="626"/>
      <c r="K127" s="602"/>
      <c r="L127" s="593"/>
      <c r="M127" s="604"/>
      <c r="N127" s="593"/>
      <c r="O127" s="593"/>
      <c r="P127" s="579"/>
      <c r="Q127" s="740"/>
      <c r="R127" s="598"/>
      <c r="S127" s="613"/>
      <c r="T127" s="598"/>
      <c r="U127" s="613"/>
      <c r="V127" s="598"/>
      <c r="W127" s="613"/>
      <c r="X127" s="616"/>
      <c r="Y127" s="613"/>
      <c r="Z127" s="613"/>
      <c r="AA127" s="631"/>
      <c r="AB127" s="216">
        <v>3</v>
      </c>
      <c r="AC127" s="217"/>
      <c r="AD127" s="217"/>
      <c r="AE127" s="217"/>
      <c r="AF127" s="213" t="str">
        <f t="shared" si="20"/>
        <v/>
      </c>
      <c r="AG127" s="219"/>
      <c r="AH127" s="214" t="str">
        <f t="shared" si="21"/>
        <v/>
      </c>
      <c r="AI127" s="219"/>
      <c r="AJ127" s="214" t="str">
        <f t="shared" si="22"/>
        <v/>
      </c>
      <c r="AK127" s="215" t="str">
        <f t="shared" si="23"/>
        <v/>
      </c>
      <c r="AL127" s="220" t="str">
        <f>IFERROR(IF(AND(AF126="Probabilidad",AF127="Probabilidad"),(AL126-(+AL126*AK127)),IF(AND(AF126="Impacto",AF127="Probabilidad"),(AL125-(+AL125*AK127)),IF(AF127="Impacto",AL126,""))),"")</f>
        <v/>
      </c>
      <c r="AM127" s="220" t="str">
        <f>IFERROR(IF(AND(AF126="Impacto",AF127="Impacto"),(AM126-(+AM126*AK127)),IF(AND(AF126="Probabilidad",AF127="Impacto"),(AM125-(+AM125*AK127)),IF(AF127="Probabilidad",AM126,""))),"")</f>
        <v/>
      </c>
      <c r="AN127" s="221"/>
      <c r="AO127" s="221"/>
      <c r="AP127" s="221"/>
      <c r="AQ127" s="595"/>
      <c r="AR127" s="626"/>
      <c r="AS127" s="626"/>
      <c r="AT127" s="619"/>
      <c r="AU127" s="626"/>
      <c r="AV127" s="626"/>
      <c r="AW127" s="619"/>
      <c r="AX127" s="619"/>
      <c r="AY127" s="619"/>
      <c r="AZ127" s="598"/>
      <c r="BA127" s="179"/>
      <c r="BB127" s="179"/>
      <c r="BC127" s="222" t="str">
        <f t="shared" si="24"/>
        <v/>
      </c>
      <c r="BD127" s="335"/>
      <c r="BE127" s="335"/>
      <c r="BF127" s="335"/>
      <c r="BG127" s="335"/>
      <c r="BH127" s="157"/>
      <c r="BI127" s="157"/>
      <c r="BJ127" s="157"/>
      <c r="BK127" s="157"/>
      <c r="BL127" s="185"/>
      <c r="BM127" s="185"/>
      <c r="BN127" s="185"/>
      <c r="BO127" s="185"/>
      <c r="BP127" s="186" t="str">
        <f t="shared" ref="BP127:BP136" si="25">IF(SUM(BL127:BO127)=0,"",SUM(BL127:BO127))</f>
        <v/>
      </c>
      <c r="BQ127" s="160" t="str">
        <f t="shared" ref="BQ127:BQ136" si="26">IF(ISERROR(BP127/BC127),"",(BP127/BC127))</f>
        <v/>
      </c>
      <c r="BR127" s="638"/>
      <c r="BS127" s="593"/>
      <c r="BT127" s="593"/>
      <c r="BU127" s="732"/>
    </row>
    <row r="128" spans="1:73">
      <c r="A128" s="654"/>
      <c r="B128" s="657"/>
      <c r="C128" s="749"/>
      <c r="D128" s="735"/>
      <c r="E128" s="587"/>
      <c r="F128" s="590"/>
      <c r="G128" s="579"/>
      <c r="H128" s="595"/>
      <c r="I128" s="598"/>
      <c r="J128" s="626"/>
      <c r="K128" s="602"/>
      <c r="L128" s="593"/>
      <c r="M128" s="604"/>
      <c r="N128" s="593"/>
      <c r="O128" s="593"/>
      <c r="P128" s="579"/>
      <c r="Q128" s="740"/>
      <c r="R128" s="598"/>
      <c r="S128" s="613"/>
      <c r="T128" s="598"/>
      <c r="U128" s="613"/>
      <c r="V128" s="598"/>
      <c r="W128" s="613"/>
      <c r="X128" s="616"/>
      <c r="Y128" s="613"/>
      <c r="Z128" s="613"/>
      <c r="AA128" s="631"/>
      <c r="AB128" s="216">
        <v>4</v>
      </c>
      <c r="AC128" s="218"/>
      <c r="AD128" s="218"/>
      <c r="AE128" s="218"/>
      <c r="AF128" s="213" t="str">
        <f t="shared" si="20"/>
        <v/>
      </c>
      <c r="AG128" s="219"/>
      <c r="AH128" s="214" t="str">
        <f t="shared" si="21"/>
        <v/>
      </c>
      <c r="AI128" s="219"/>
      <c r="AJ128" s="214" t="str">
        <f t="shared" si="22"/>
        <v/>
      </c>
      <c r="AK128" s="215" t="str">
        <f t="shared" si="23"/>
        <v/>
      </c>
      <c r="AL128" s="220" t="str">
        <f>IFERROR(IF(AND(AF127="Probabilidad",AF128="Probabilidad"),(AL127-(+AL127*AK128)),IF(AND(AF127="Impacto",AF128="Probabilidad"),(AL126-(+AL126*AK128)),IF(AF128="Impacto",AL127,""))),"")</f>
        <v/>
      </c>
      <c r="AM128" s="220" t="str">
        <f>IFERROR(IF(AND(AF127="Impacto",AF128="Impacto"),(AM127-(+AM127*AK128)),IF(AND(AF127="Probabilidad",AF128="Impacto"),(AM126-(+AM126*AK128)),IF(AF128="Probabilidad",AM127,""))),"")</f>
        <v/>
      </c>
      <c r="AN128" s="221"/>
      <c r="AO128" s="221"/>
      <c r="AP128" s="221"/>
      <c r="AQ128" s="595"/>
      <c r="AR128" s="626"/>
      <c r="AS128" s="626"/>
      <c r="AT128" s="619"/>
      <c r="AU128" s="626"/>
      <c r="AV128" s="626"/>
      <c r="AW128" s="619"/>
      <c r="AX128" s="619"/>
      <c r="AY128" s="619"/>
      <c r="AZ128" s="598"/>
      <c r="BA128" s="179"/>
      <c r="BB128" s="179"/>
      <c r="BC128" s="222" t="str">
        <f t="shared" si="24"/>
        <v/>
      </c>
      <c r="BD128" s="335"/>
      <c r="BE128" s="335"/>
      <c r="BF128" s="335"/>
      <c r="BG128" s="335"/>
      <c r="BH128" s="157"/>
      <c r="BI128" s="157"/>
      <c r="BJ128" s="157"/>
      <c r="BK128" s="157"/>
      <c r="BL128" s="185"/>
      <c r="BM128" s="185"/>
      <c r="BN128" s="185"/>
      <c r="BO128" s="185"/>
      <c r="BP128" s="186" t="str">
        <f t="shared" si="25"/>
        <v/>
      </c>
      <c r="BQ128" s="160" t="str">
        <f t="shared" si="26"/>
        <v/>
      </c>
      <c r="BR128" s="638"/>
      <c r="BS128" s="593"/>
      <c r="BT128" s="593"/>
      <c r="BU128" s="732"/>
    </row>
    <row r="129" spans="1:73">
      <c r="A129" s="654"/>
      <c r="B129" s="657"/>
      <c r="C129" s="749"/>
      <c r="D129" s="735"/>
      <c r="E129" s="587"/>
      <c r="F129" s="590"/>
      <c r="G129" s="579"/>
      <c r="H129" s="595"/>
      <c r="I129" s="598"/>
      <c r="J129" s="626"/>
      <c r="K129" s="602"/>
      <c r="L129" s="593"/>
      <c r="M129" s="604"/>
      <c r="N129" s="593"/>
      <c r="O129" s="593"/>
      <c r="P129" s="579"/>
      <c r="Q129" s="740"/>
      <c r="R129" s="598"/>
      <c r="S129" s="613"/>
      <c r="T129" s="598"/>
      <c r="U129" s="613"/>
      <c r="V129" s="598"/>
      <c r="W129" s="613"/>
      <c r="X129" s="616"/>
      <c r="Y129" s="613"/>
      <c r="Z129" s="613"/>
      <c r="AA129" s="631"/>
      <c r="AB129" s="216">
        <v>5</v>
      </c>
      <c r="AC129" s="336"/>
      <c r="AD129" s="336"/>
      <c r="AE129" s="218"/>
      <c r="AF129" s="213" t="str">
        <f t="shared" si="20"/>
        <v/>
      </c>
      <c r="AG129" s="219"/>
      <c r="AH129" s="214" t="str">
        <f t="shared" si="21"/>
        <v/>
      </c>
      <c r="AI129" s="219"/>
      <c r="AJ129" s="214" t="str">
        <f t="shared" si="22"/>
        <v/>
      </c>
      <c r="AK129" s="215" t="str">
        <f t="shared" si="23"/>
        <v/>
      </c>
      <c r="AL129" s="220" t="str">
        <f>IFERROR(IF(AND(AF128="Probabilidad",AF129="Probabilidad"),(AL128-(+AL128*AK129)),IF(AND(AF128="Impacto",AF129="Probabilidad"),(AL127-(+AL127*AK129)),IF(AF129="Impacto",AL128,""))),"")</f>
        <v/>
      </c>
      <c r="AM129" s="220" t="str">
        <f>IFERROR(IF(AND(AF128="Impacto",AF129="Impacto"),(AM128-(+AM128*AK129)),IF(AND(AF128="Probabilidad",AF129="Impacto"),(AM127-(+AM127*AK129)),IF(AF129="Probabilidad",AM128,""))),"")</f>
        <v/>
      </c>
      <c r="AN129" s="221"/>
      <c r="AO129" s="221"/>
      <c r="AP129" s="221"/>
      <c r="AQ129" s="595"/>
      <c r="AR129" s="626"/>
      <c r="AS129" s="626"/>
      <c r="AT129" s="619"/>
      <c r="AU129" s="626"/>
      <c r="AV129" s="626"/>
      <c r="AW129" s="619"/>
      <c r="AX129" s="619"/>
      <c r="AY129" s="619"/>
      <c r="AZ129" s="598"/>
      <c r="BA129" s="179"/>
      <c r="BB129" s="179"/>
      <c r="BC129" s="222" t="str">
        <f t="shared" si="24"/>
        <v/>
      </c>
      <c r="BD129" s="335"/>
      <c r="BE129" s="335"/>
      <c r="BF129" s="335"/>
      <c r="BG129" s="335"/>
      <c r="BH129" s="157"/>
      <c r="BI129" s="157"/>
      <c r="BJ129" s="157"/>
      <c r="BK129" s="157"/>
      <c r="BL129" s="185"/>
      <c r="BM129" s="185"/>
      <c r="BN129" s="185"/>
      <c r="BO129" s="185"/>
      <c r="BP129" s="186" t="str">
        <f t="shared" si="25"/>
        <v/>
      </c>
      <c r="BQ129" s="160" t="str">
        <f t="shared" si="26"/>
        <v/>
      </c>
      <c r="BR129" s="638"/>
      <c r="BS129" s="593"/>
      <c r="BT129" s="593"/>
      <c r="BU129" s="732"/>
    </row>
    <row r="130" spans="1:73">
      <c r="A130" s="654"/>
      <c r="B130" s="657"/>
      <c r="C130" s="749"/>
      <c r="D130" s="736"/>
      <c r="E130" s="587"/>
      <c r="F130" s="680"/>
      <c r="G130" s="579"/>
      <c r="H130" s="595"/>
      <c r="I130" s="645"/>
      <c r="J130" s="641"/>
      <c r="K130" s="602"/>
      <c r="L130" s="682"/>
      <c r="M130" s="604"/>
      <c r="N130" s="682"/>
      <c r="O130" s="682"/>
      <c r="P130" s="579"/>
      <c r="Q130" s="740"/>
      <c r="R130" s="645"/>
      <c r="S130" s="688"/>
      <c r="T130" s="645"/>
      <c r="U130" s="688"/>
      <c r="V130" s="645"/>
      <c r="W130" s="688"/>
      <c r="X130" s="690"/>
      <c r="Y130" s="688"/>
      <c r="Z130" s="688"/>
      <c r="AA130" s="631"/>
      <c r="AB130" s="255">
        <v>6</v>
      </c>
      <c r="AC130" s="234"/>
      <c r="AD130" s="234"/>
      <c r="AE130" s="234"/>
      <c r="AF130" s="223" t="str">
        <f t="shared" si="20"/>
        <v/>
      </c>
      <c r="AG130" s="229"/>
      <c r="AH130" s="257" t="str">
        <f t="shared" si="21"/>
        <v/>
      </c>
      <c r="AI130" s="229"/>
      <c r="AJ130" s="257" t="str">
        <f t="shared" si="22"/>
        <v/>
      </c>
      <c r="AK130" s="258" t="str">
        <f t="shared" si="23"/>
        <v/>
      </c>
      <c r="AL130" s="259" t="str">
        <f>IFERROR(IF(AND(AF129="Probabilidad",AF130="Probabilidad"),(AL129-(+AL129*AK130)),IF(AND(AF129="Impacto",AF130="Probabilidad"),(AL128-(+AL128*AK130)),IF(AF130="Impacto",AL129,""))),"")</f>
        <v/>
      </c>
      <c r="AM130" s="259" t="str">
        <f>IFERROR(IF(AND(AF129="Impacto",AF130="Impacto"),(AM129-(+AM129*AK130)),IF(AND(AF129="Probabilidad",AF130="Impacto"),(AM128-(+AM128*AK130)),IF(AF130="Probabilidad",AM129,""))),"")</f>
        <v/>
      </c>
      <c r="AN130" s="260"/>
      <c r="AO130" s="260"/>
      <c r="AP130" s="260"/>
      <c r="AQ130" s="595"/>
      <c r="AR130" s="641"/>
      <c r="AS130" s="641"/>
      <c r="AT130" s="643"/>
      <c r="AU130" s="641"/>
      <c r="AV130" s="641"/>
      <c r="AW130" s="643"/>
      <c r="AX130" s="643"/>
      <c r="AY130" s="643"/>
      <c r="AZ130" s="645"/>
      <c r="BA130" s="372"/>
      <c r="BB130" s="372"/>
      <c r="BC130" s="411" t="str">
        <f t="shared" si="24"/>
        <v/>
      </c>
      <c r="BD130" s="470"/>
      <c r="BE130" s="470"/>
      <c r="BF130" s="470"/>
      <c r="BG130" s="470"/>
      <c r="BH130" s="373"/>
      <c r="BI130" s="373"/>
      <c r="BJ130" s="373"/>
      <c r="BK130" s="373"/>
      <c r="BL130" s="374"/>
      <c r="BM130" s="374"/>
      <c r="BN130" s="374"/>
      <c r="BO130" s="374"/>
      <c r="BP130" s="375" t="str">
        <f t="shared" si="25"/>
        <v/>
      </c>
      <c r="BQ130" s="334" t="str">
        <f t="shared" si="26"/>
        <v/>
      </c>
      <c r="BR130" s="638"/>
      <c r="BS130" s="682"/>
      <c r="BT130" s="682"/>
      <c r="BU130" s="733"/>
    </row>
    <row r="131" spans="1:73" ht="114" customHeight="1">
      <c r="A131" s="654"/>
      <c r="B131" s="657"/>
      <c r="C131" s="749"/>
      <c r="D131" s="734" t="s">
        <v>167</v>
      </c>
      <c r="E131" s="663" t="s">
        <v>506</v>
      </c>
      <c r="F131" s="737">
        <v>2</v>
      </c>
      <c r="G131" s="578" t="s">
        <v>516</v>
      </c>
      <c r="H131" s="633"/>
      <c r="I131" s="636"/>
      <c r="J131" s="738" t="s">
        <v>517</v>
      </c>
      <c r="K131" s="667" t="s">
        <v>205</v>
      </c>
      <c r="L131" s="668" t="s">
        <v>172</v>
      </c>
      <c r="M131" s="669" t="s">
        <v>518</v>
      </c>
      <c r="N131" s="668"/>
      <c r="O131" s="668"/>
      <c r="P131" s="578" t="s">
        <v>519</v>
      </c>
      <c r="Q131" s="739">
        <v>0.7</v>
      </c>
      <c r="R131" s="636" t="s">
        <v>297</v>
      </c>
      <c r="S131" s="628">
        <f>IF(R131="Muy Alta",100%,IF(R131="Alta",80%,IF(R131="Media",60%,IF(R131="Baja",40%,IF(R131="Muy Baja",20%,"")))))</f>
        <v>0.8</v>
      </c>
      <c r="T131" s="636"/>
      <c r="U131" s="628" t="str">
        <f>IF(T131="Catastrófico",100%,IF(T131="Mayor",80%,IF(T131="Moderado",60%,IF(T131="Menor",40%,IF(T131="Leve",20%,"")))))</f>
        <v/>
      </c>
      <c r="V131" s="636" t="s">
        <v>176</v>
      </c>
      <c r="W131" s="628">
        <f>IF(V131="Catastrófico",100%,IF(V131="Mayor",80%,IF(V131="Moderado",60%,IF(V131="Menor",40%,IF(V131="Leve",20%,"")))))</f>
        <v>0.6</v>
      </c>
      <c r="X131" s="629" t="str">
        <f>IF(Y131=100%,"Catastrófico",IF(Y131=80%,"Mayor",IF(Y131=60%,"Moderado",IF(Y131=40%,"Menor",IF(Y131=20%,"Leve","")))))</f>
        <v>Moderado</v>
      </c>
      <c r="Y131" s="628">
        <f>IF(AND(U131="",W131=""),"",MAX(U131,W131))</f>
        <v>0.6</v>
      </c>
      <c r="Z131" s="628" t="str">
        <f>CONCATENATE(R131,X131)</f>
        <v>AltaModerado</v>
      </c>
      <c r="AA131" s="635" t="str">
        <f>IF(Z131="Muy AltaLeve","Alto",IF(Z131="Muy AltaMenor","Alto",IF(Z131="Muy AltaModerado","Alto",IF(Z131="Muy AltaMayor","Alto",IF(Z131="Muy AltaCatastrófico","Extremo",IF(Z131="AltaLeve","Moderado",IF(Z131="AltaMenor","Moderado",IF(Z131="AltaModerado","Alto",IF(Z131="AltaMayor","Alto",IF(Z131="AltaCatastrófico","Extremo",IF(Z131="MediaLeve","Moderado",IF(Z131="MediaMenor","Moderado",IF(Z131="MediaModerado","Moderado",IF(Z131="MediaMayor","Alto",IF(Z131="MediaCatastrófico","Extremo",IF(Z131="BajaLeve","Bajo",IF(Z131="BajaMenor","Moderado",IF(Z131="BajaModerado","Moderado",IF(Z131="BajaMayor","Alto",IF(Z131="BajaCatastrófico","Extremo",IF(Z131="Muy BajaLeve","Bajo",IF(Z131="Muy BajaMenor","Bajo",IF(Z131="Muy BajaModerado","Moderado",IF(Z131="Muy BajaMayor","Alto",IF(Z131="Muy BajaCatastrófico","Extremo","")))))))))))))))))))))))))</f>
        <v>Alto</v>
      </c>
      <c r="AB131" s="426">
        <v>1</v>
      </c>
      <c r="AC131" s="501" t="s">
        <v>520</v>
      </c>
      <c r="AD131" s="506" t="s">
        <v>273</v>
      </c>
      <c r="AE131" s="501" t="s">
        <v>521</v>
      </c>
      <c r="AF131" s="429" t="str">
        <f t="shared" si="20"/>
        <v>Probabilidad</v>
      </c>
      <c r="AG131" s="430" t="s">
        <v>179</v>
      </c>
      <c r="AH131" s="425">
        <f t="shared" si="21"/>
        <v>0.25</v>
      </c>
      <c r="AI131" s="430" t="s">
        <v>180</v>
      </c>
      <c r="AJ131" s="425">
        <f t="shared" si="22"/>
        <v>0.15</v>
      </c>
      <c r="AK131" s="431">
        <f t="shared" si="23"/>
        <v>0.4</v>
      </c>
      <c r="AL131" s="432">
        <f>IFERROR(IF(AF131="Probabilidad",(S131-(+S131*AK131)),IF(AF131="Impacto",S131,"")),"")</f>
        <v>0.48</v>
      </c>
      <c r="AM131" s="432">
        <f>IFERROR(IF(AF131="Impacto",(Y131-(+Y131*AK131)),IF(AF131="Probabilidad",Y131,"")),"")</f>
        <v>0.6</v>
      </c>
      <c r="AN131" s="433" t="s">
        <v>181</v>
      </c>
      <c r="AO131" s="433" t="s">
        <v>182</v>
      </c>
      <c r="AP131" s="433" t="s">
        <v>183</v>
      </c>
      <c r="AQ131" s="633" t="s">
        <v>522</v>
      </c>
      <c r="AR131" s="634">
        <f>S131</f>
        <v>0.8</v>
      </c>
      <c r="AS131" s="634">
        <f>IF(AL131="","",MIN(AL131:AL136))</f>
        <v>3.7324799999999991E-2</v>
      </c>
      <c r="AT131" s="635" t="str">
        <f>IFERROR(IF(AS131="","",IF(AS131&lt;=0.2,"Muy Baja",IF(AS131&lt;=0.4,"Baja",IF(AS131&lt;=0.6,"Media",IF(AS131&lt;=0.8,"Alta","Muy Alta"))))),"")</f>
        <v>Muy Baja</v>
      </c>
      <c r="AU131" s="634">
        <f>Y131</f>
        <v>0.6</v>
      </c>
      <c r="AV131" s="634">
        <f>IF(AM131="","",MIN(AM131:AM136))</f>
        <v>0.6</v>
      </c>
      <c r="AW131" s="635" t="str">
        <f>IFERROR(IF(AV131="","",IF(AV131&lt;=0.2,"Leve",IF(AV131&lt;=0.4,"Menor",IF(AV131&lt;=0.6,"Moderado",IF(AV131&lt;=0.8,"Mayor","Catastrófico"))))),"")</f>
        <v>Moderado</v>
      </c>
      <c r="AX131" s="635" t="str">
        <f>AA131</f>
        <v>Alto</v>
      </c>
      <c r="AY131" s="635" t="str">
        <f>IFERROR(IF(OR(AND(AT131="Muy Baja",AW131="Leve"),AND(AT131="Muy Baja",AW131="Menor"),AND(AT131="Baja",AW131="Leve")),"Bajo",IF(OR(AND(AT131="Muy baja",AW131="Moderado"),AND(AT131="Baja",AW131="Menor"),AND(AT131="Baja",AW131="Moderado"),AND(AT131="Media",AW131="Leve"),AND(AT131="Media",AW131="Menor"),AND(AT131="Media",AW131="Moderado"),AND(AT131="Alta",AW131="Leve"),AND(AT131="Alta",AW131="Menor")),"Moderado",IF(OR(AND(AT131="Muy Baja",AW131="Mayor"),AND(AT131="Baja",AW131="Mayor"),AND(AT131="Media",AW131="Mayor"),AND(AT131="Alta",AW131="Moderado"),AND(AT131="Alta",AW131="Mayor"),AND(AT131="Muy Alta",AW131="Leve"),AND(AT131="Muy Alta",AW131="Menor"),AND(AT131="Muy Alta",AW131="Moderado"),AND(AT131="Muy Alta",AW131="Mayor")),"Alto",IF(OR(AND(AT131="Muy Baja",AW131="Catastrófico"),AND(AT131="Baja",AW131="Catastrófico"),AND(AT131="Media",AW131="Catastrófico"),AND(AT131="Alta",AW131="Catastrófico"),AND(AT131="Muy Alta",AW131="Catastrófico")),"Extremo","")))),"")</f>
        <v>Moderado</v>
      </c>
      <c r="AZ131" s="636" t="s">
        <v>185</v>
      </c>
      <c r="BA131" s="437" t="s">
        <v>523</v>
      </c>
      <c r="BB131" s="437" t="s">
        <v>524</v>
      </c>
      <c r="BC131" s="476">
        <f t="shared" si="24"/>
        <v>2</v>
      </c>
      <c r="BD131" s="424"/>
      <c r="BE131" s="424"/>
      <c r="BF131" s="458">
        <v>1</v>
      </c>
      <c r="BG131" s="458">
        <v>1</v>
      </c>
      <c r="BH131" s="437" t="s">
        <v>525</v>
      </c>
      <c r="BI131" s="437" t="s">
        <v>526</v>
      </c>
      <c r="BJ131" s="437"/>
      <c r="BK131" s="507"/>
      <c r="BL131" s="438"/>
      <c r="BM131" s="438"/>
      <c r="BN131" s="438"/>
      <c r="BO131" s="438"/>
      <c r="BP131" s="439" t="str">
        <f t="shared" si="25"/>
        <v/>
      </c>
      <c r="BQ131" s="440" t="str">
        <f t="shared" si="26"/>
        <v/>
      </c>
      <c r="BR131" s="637"/>
      <c r="BS131" s="668"/>
      <c r="BT131" s="668"/>
      <c r="BU131" s="731"/>
    </row>
    <row r="132" spans="1:73" ht="72">
      <c r="A132" s="654"/>
      <c r="B132" s="657"/>
      <c r="C132" s="749"/>
      <c r="D132" s="735"/>
      <c r="E132" s="587"/>
      <c r="F132" s="713"/>
      <c r="G132" s="579"/>
      <c r="H132" s="595"/>
      <c r="I132" s="598"/>
      <c r="J132" s="600"/>
      <c r="K132" s="602"/>
      <c r="L132" s="593"/>
      <c r="M132" s="604"/>
      <c r="N132" s="593"/>
      <c r="O132" s="593"/>
      <c r="P132" s="579"/>
      <c r="Q132" s="740"/>
      <c r="R132" s="598"/>
      <c r="S132" s="613"/>
      <c r="T132" s="598"/>
      <c r="U132" s="613"/>
      <c r="V132" s="598"/>
      <c r="W132" s="613"/>
      <c r="X132" s="616"/>
      <c r="Y132" s="613"/>
      <c r="Z132" s="613"/>
      <c r="AA132" s="619"/>
      <c r="AB132" s="216">
        <v>2</v>
      </c>
      <c r="AC132" s="156" t="s">
        <v>527</v>
      </c>
      <c r="AD132" s="227" t="s">
        <v>273</v>
      </c>
      <c r="AE132" s="156" t="s">
        <v>528</v>
      </c>
      <c r="AF132" s="225" t="str">
        <f>IF(OR(AG132="Preventivo",AG132="Detectivo"),"Probabilidad",IF(AG132="Correctivo","Impacto",""))</f>
        <v>Probabilidad</v>
      </c>
      <c r="AG132" s="219" t="s">
        <v>179</v>
      </c>
      <c r="AH132" s="214">
        <f t="shared" si="21"/>
        <v>0.25</v>
      </c>
      <c r="AI132" s="219" t="s">
        <v>180</v>
      </c>
      <c r="AJ132" s="214">
        <f t="shared" si="22"/>
        <v>0.15</v>
      </c>
      <c r="AK132" s="215">
        <f t="shared" si="23"/>
        <v>0.4</v>
      </c>
      <c r="AL132" s="226">
        <f>IFERROR(IF(AND(AF131="Probabilidad",AF132="Probabilidad"),(AL131-(+AL131*AK132)),IF(AF132="Probabilidad",(S131-(+S131*AK132)),IF(AF132="Impacto",AL131,""))),"")</f>
        <v>0.28799999999999998</v>
      </c>
      <c r="AM132" s="226">
        <f>IFERROR(IF(AND(AF131="Impacto",AF132="Impacto"),(AM131-(+AM131*AK132)),IF(AF132="Impacto",(Y131-(+Y131*AK132)),IF(AF132="Probabilidad",AM131,""))),"")</f>
        <v>0.6</v>
      </c>
      <c r="AN132" s="221" t="s">
        <v>181</v>
      </c>
      <c r="AO132" s="221" t="s">
        <v>182</v>
      </c>
      <c r="AP132" s="221" t="s">
        <v>183</v>
      </c>
      <c r="AQ132" s="595"/>
      <c r="AR132" s="626"/>
      <c r="AS132" s="626"/>
      <c r="AT132" s="619"/>
      <c r="AU132" s="626"/>
      <c r="AV132" s="626"/>
      <c r="AW132" s="619"/>
      <c r="AX132" s="619"/>
      <c r="AY132" s="619"/>
      <c r="AZ132" s="598"/>
      <c r="BA132" s="157"/>
      <c r="BB132" s="157"/>
      <c r="BC132" s="160" t="str">
        <f t="shared" si="24"/>
        <v/>
      </c>
      <c r="BD132" s="218"/>
      <c r="BE132" s="218"/>
      <c r="BF132" s="218"/>
      <c r="BG132" s="218"/>
      <c r="BH132" s="157"/>
      <c r="BI132" s="157"/>
      <c r="BJ132" s="157"/>
      <c r="BK132" s="157"/>
      <c r="BL132" s="185"/>
      <c r="BM132" s="185"/>
      <c r="BN132" s="185"/>
      <c r="BO132" s="185"/>
      <c r="BP132" s="186" t="str">
        <f t="shared" si="25"/>
        <v/>
      </c>
      <c r="BQ132" s="359" t="str">
        <f t="shared" si="26"/>
        <v/>
      </c>
      <c r="BR132" s="730"/>
      <c r="BS132" s="593"/>
      <c r="BT132" s="593"/>
      <c r="BU132" s="732"/>
    </row>
    <row r="133" spans="1:73" ht="72">
      <c r="A133" s="654"/>
      <c r="B133" s="657"/>
      <c r="C133" s="749"/>
      <c r="D133" s="735"/>
      <c r="E133" s="587"/>
      <c r="F133" s="713"/>
      <c r="G133" s="579"/>
      <c r="H133" s="595"/>
      <c r="I133" s="598"/>
      <c r="J133" s="600"/>
      <c r="K133" s="602"/>
      <c r="L133" s="593"/>
      <c r="M133" s="604"/>
      <c r="N133" s="593"/>
      <c r="O133" s="593"/>
      <c r="P133" s="579"/>
      <c r="Q133" s="740"/>
      <c r="R133" s="598"/>
      <c r="S133" s="613"/>
      <c r="T133" s="598"/>
      <c r="U133" s="613"/>
      <c r="V133" s="598"/>
      <c r="W133" s="613"/>
      <c r="X133" s="616"/>
      <c r="Y133" s="613"/>
      <c r="Z133" s="613"/>
      <c r="AA133" s="619"/>
      <c r="AB133" s="216">
        <v>3</v>
      </c>
      <c r="AC133" s="217" t="s">
        <v>529</v>
      </c>
      <c r="AD133" s="227" t="s">
        <v>273</v>
      </c>
      <c r="AE133" s="124" t="s">
        <v>530</v>
      </c>
      <c r="AF133" s="213" t="str">
        <f>IF(OR(AG133="Preventivo",AG133="Detectivo"),"Probabilidad",IF(AG133="Correctivo","Impacto",""))</f>
        <v>Probabilidad</v>
      </c>
      <c r="AG133" s="219" t="s">
        <v>179</v>
      </c>
      <c r="AH133" s="214">
        <f t="shared" si="21"/>
        <v>0.25</v>
      </c>
      <c r="AI133" s="219" t="s">
        <v>180</v>
      </c>
      <c r="AJ133" s="214">
        <f t="shared" si="22"/>
        <v>0.15</v>
      </c>
      <c r="AK133" s="215">
        <f t="shared" si="23"/>
        <v>0.4</v>
      </c>
      <c r="AL133" s="220">
        <f>IFERROR(IF(AND(AF132="Probabilidad",AF133="Probabilidad"),(AL132-(+AL132*AK133)),IF(AND(AF132="Impacto",AF133="Probabilidad"),(AL131-(+AL131*AK133)),IF(AF133="Impacto",AL132,""))),"")</f>
        <v>0.17279999999999998</v>
      </c>
      <c r="AM133" s="220">
        <f>IFERROR(IF(AND(AF132="Impacto",AF133="Impacto"),(AM132-(+AM132*AK133)),IF(AND(AF132="Probabilidad",AF133="Impacto"),(AM131-(+AM131*AK133)),IF(AF133="Probabilidad",AM132,""))),"")</f>
        <v>0.6</v>
      </c>
      <c r="AN133" s="221" t="s">
        <v>181</v>
      </c>
      <c r="AO133" s="221" t="s">
        <v>182</v>
      </c>
      <c r="AP133" s="221" t="s">
        <v>183</v>
      </c>
      <c r="AQ133" s="595"/>
      <c r="AR133" s="626"/>
      <c r="AS133" s="626"/>
      <c r="AT133" s="619"/>
      <c r="AU133" s="626"/>
      <c r="AV133" s="626"/>
      <c r="AW133" s="619"/>
      <c r="AX133" s="619"/>
      <c r="AY133" s="619"/>
      <c r="AZ133" s="598"/>
      <c r="BA133" s="157"/>
      <c r="BB133" s="157"/>
      <c r="BC133" s="160" t="str">
        <f t="shared" si="24"/>
        <v/>
      </c>
      <c r="BD133" s="218"/>
      <c r="BE133" s="218"/>
      <c r="BF133" s="218"/>
      <c r="BG133" s="218"/>
      <c r="BH133" s="157"/>
      <c r="BI133" s="157"/>
      <c r="BJ133" s="157"/>
      <c r="BK133" s="157"/>
      <c r="BL133" s="185"/>
      <c r="BM133" s="185"/>
      <c r="BN133" s="185"/>
      <c r="BO133" s="185"/>
      <c r="BP133" s="186" t="str">
        <f t="shared" si="25"/>
        <v/>
      </c>
      <c r="BQ133" s="359" t="str">
        <f t="shared" si="26"/>
        <v/>
      </c>
      <c r="BR133" s="730"/>
      <c r="BS133" s="593"/>
      <c r="BT133" s="593"/>
      <c r="BU133" s="732"/>
    </row>
    <row r="134" spans="1:73" ht="72">
      <c r="A134" s="654"/>
      <c r="B134" s="657"/>
      <c r="C134" s="749"/>
      <c r="D134" s="735"/>
      <c r="E134" s="587"/>
      <c r="F134" s="713"/>
      <c r="G134" s="579"/>
      <c r="H134" s="595"/>
      <c r="I134" s="598"/>
      <c r="J134" s="600"/>
      <c r="K134" s="602"/>
      <c r="L134" s="593"/>
      <c r="M134" s="604"/>
      <c r="N134" s="593"/>
      <c r="O134" s="593"/>
      <c r="P134" s="579"/>
      <c r="Q134" s="740"/>
      <c r="R134" s="598"/>
      <c r="S134" s="613"/>
      <c r="T134" s="598"/>
      <c r="U134" s="613"/>
      <c r="V134" s="598"/>
      <c r="W134" s="613"/>
      <c r="X134" s="616"/>
      <c r="Y134" s="613"/>
      <c r="Z134" s="613"/>
      <c r="AA134" s="619"/>
      <c r="AB134" s="216">
        <v>4</v>
      </c>
      <c r="AC134" s="156" t="s">
        <v>531</v>
      </c>
      <c r="AD134" s="227" t="s">
        <v>273</v>
      </c>
      <c r="AE134" s="218" t="s">
        <v>532</v>
      </c>
      <c r="AF134" s="213" t="str">
        <f t="shared" si="20"/>
        <v>Probabilidad</v>
      </c>
      <c r="AG134" s="219" t="s">
        <v>179</v>
      </c>
      <c r="AH134" s="214">
        <f t="shared" si="21"/>
        <v>0.25</v>
      </c>
      <c r="AI134" s="219" t="s">
        <v>180</v>
      </c>
      <c r="AJ134" s="214">
        <f t="shared" si="22"/>
        <v>0.15</v>
      </c>
      <c r="AK134" s="215">
        <f t="shared" si="23"/>
        <v>0.4</v>
      </c>
      <c r="AL134" s="220">
        <f>IFERROR(IF(AND(AF133="Probabilidad",AF134="Probabilidad"),(AL133-(+AL133*AK134)),IF(AND(AF133="Impacto",AF134="Probabilidad"),(AL132-(+AL132*AK134)),IF(AF134="Impacto",AL133,""))),"")</f>
        <v>0.10367999999999998</v>
      </c>
      <c r="AM134" s="220">
        <f>IFERROR(IF(AND(AF133="Impacto",AF134="Impacto"),(AM133-(+AM133*AK134)),IF(AND(AF133="Probabilidad",AF134="Impacto"),(AM132-(+AM132*AK134)),IF(AF134="Probabilidad",AM133,""))),"")</f>
        <v>0.6</v>
      </c>
      <c r="AN134" s="221" t="s">
        <v>181</v>
      </c>
      <c r="AO134" s="221" t="s">
        <v>182</v>
      </c>
      <c r="AP134" s="221" t="s">
        <v>183</v>
      </c>
      <c r="AQ134" s="595"/>
      <c r="AR134" s="626"/>
      <c r="AS134" s="626"/>
      <c r="AT134" s="619"/>
      <c r="AU134" s="626"/>
      <c r="AV134" s="626"/>
      <c r="AW134" s="619"/>
      <c r="AX134" s="619"/>
      <c r="AY134" s="619"/>
      <c r="AZ134" s="598"/>
      <c r="BA134" s="157"/>
      <c r="BB134" s="157"/>
      <c r="BC134" s="160" t="str">
        <f t="shared" si="24"/>
        <v/>
      </c>
      <c r="BD134" s="218"/>
      <c r="BE134" s="218"/>
      <c r="BF134" s="218"/>
      <c r="BG134" s="218"/>
      <c r="BH134" s="157"/>
      <c r="BI134" s="157"/>
      <c r="BJ134" s="157"/>
      <c r="BK134" s="157"/>
      <c r="BL134" s="185"/>
      <c r="BM134" s="185"/>
      <c r="BN134" s="185"/>
      <c r="BO134" s="185"/>
      <c r="BP134" s="186" t="str">
        <f t="shared" si="25"/>
        <v/>
      </c>
      <c r="BQ134" s="359" t="str">
        <f t="shared" si="26"/>
        <v/>
      </c>
      <c r="BR134" s="730"/>
      <c r="BS134" s="593"/>
      <c r="BT134" s="593"/>
      <c r="BU134" s="732"/>
    </row>
    <row r="135" spans="1:73" ht="72">
      <c r="A135" s="654"/>
      <c r="B135" s="657"/>
      <c r="C135" s="749"/>
      <c r="D135" s="735"/>
      <c r="E135" s="587"/>
      <c r="F135" s="713"/>
      <c r="G135" s="579"/>
      <c r="H135" s="595"/>
      <c r="I135" s="598"/>
      <c r="J135" s="600"/>
      <c r="K135" s="602"/>
      <c r="L135" s="593"/>
      <c r="M135" s="604"/>
      <c r="N135" s="593"/>
      <c r="O135" s="593"/>
      <c r="P135" s="579"/>
      <c r="Q135" s="740"/>
      <c r="R135" s="598"/>
      <c r="S135" s="613"/>
      <c r="T135" s="598"/>
      <c r="U135" s="613"/>
      <c r="V135" s="598"/>
      <c r="W135" s="613"/>
      <c r="X135" s="616"/>
      <c r="Y135" s="613"/>
      <c r="Z135" s="613"/>
      <c r="AA135" s="619"/>
      <c r="AB135" s="216">
        <v>5</v>
      </c>
      <c r="AC135" s="217" t="s">
        <v>533</v>
      </c>
      <c r="AD135" s="217" t="s">
        <v>346</v>
      </c>
      <c r="AE135" s="218" t="s">
        <v>534</v>
      </c>
      <c r="AF135" s="213" t="str">
        <f t="shared" si="20"/>
        <v>Probabilidad</v>
      </c>
      <c r="AG135" s="219" t="s">
        <v>179</v>
      </c>
      <c r="AH135" s="214">
        <f t="shared" si="21"/>
        <v>0.25</v>
      </c>
      <c r="AI135" s="219" t="s">
        <v>180</v>
      </c>
      <c r="AJ135" s="214">
        <f t="shared" si="22"/>
        <v>0.15</v>
      </c>
      <c r="AK135" s="215">
        <f t="shared" si="23"/>
        <v>0.4</v>
      </c>
      <c r="AL135" s="220">
        <f>IFERROR(IF(AND(AF134="Probabilidad",AF135="Probabilidad"),(AL134-(+AL134*AK135)),IF(AND(AF134="Impacto",AF135="Probabilidad"),(AL133-(+AL133*AK135)),IF(AF135="Impacto",AL134,""))),"")</f>
        <v>6.2207999999999986E-2</v>
      </c>
      <c r="AM135" s="220">
        <f>IFERROR(IF(AND(AF134="Impacto",AF135="Impacto"),(AM134-(+AM134*AK135)),IF(AND(AF134="Probabilidad",AF135="Impacto"),(AM133-(+AM133*AK135)),IF(AF135="Probabilidad",AM134,""))),"")</f>
        <v>0.6</v>
      </c>
      <c r="AN135" s="221" t="s">
        <v>181</v>
      </c>
      <c r="AO135" s="221" t="s">
        <v>182</v>
      </c>
      <c r="AP135" s="221" t="s">
        <v>183</v>
      </c>
      <c r="AQ135" s="595"/>
      <c r="AR135" s="626"/>
      <c r="AS135" s="626"/>
      <c r="AT135" s="619"/>
      <c r="AU135" s="626"/>
      <c r="AV135" s="626"/>
      <c r="AW135" s="619"/>
      <c r="AX135" s="619"/>
      <c r="AY135" s="619"/>
      <c r="AZ135" s="598"/>
      <c r="BA135" s="157"/>
      <c r="BB135" s="157"/>
      <c r="BC135" s="160" t="str">
        <f t="shared" si="24"/>
        <v/>
      </c>
      <c r="BD135" s="218"/>
      <c r="BE135" s="218"/>
      <c r="BF135" s="218"/>
      <c r="BG135" s="218"/>
      <c r="BH135" s="157"/>
      <c r="BI135" s="157"/>
      <c r="BJ135" s="157"/>
      <c r="BK135" s="157"/>
      <c r="BL135" s="185"/>
      <c r="BM135" s="185"/>
      <c r="BN135" s="185"/>
      <c r="BO135" s="185"/>
      <c r="BP135" s="186" t="str">
        <f t="shared" si="25"/>
        <v/>
      </c>
      <c r="BQ135" s="359" t="str">
        <f t="shared" si="26"/>
        <v/>
      </c>
      <c r="BR135" s="730"/>
      <c r="BS135" s="593"/>
      <c r="BT135" s="593"/>
      <c r="BU135" s="732"/>
    </row>
    <row r="136" spans="1:73" ht="72">
      <c r="A136" s="709"/>
      <c r="B136" s="710"/>
      <c r="C136" s="752"/>
      <c r="D136" s="736"/>
      <c r="E136" s="587"/>
      <c r="F136" s="713"/>
      <c r="G136" s="579"/>
      <c r="H136" s="595"/>
      <c r="I136" s="645"/>
      <c r="J136" s="600"/>
      <c r="K136" s="602"/>
      <c r="L136" s="682"/>
      <c r="M136" s="604"/>
      <c r="N136" s="682"/>
      <c r="O136" s="682"/>
      <c r="P136" s="579"/>
      <c r="Q136" s="740"/>
      <c r="R136" s="645"/>
      <c r="S136" s="688"/>
      <c r="T136" s="645"/>
      <c r="U136" s="688"/>
      <c r="V136" s="645"/>
      <c r="W136" s="688"/>
      <c r="X136" s="690"/>
      <c r="Y136" s="688"/>
      <c r="Z136" s="688"/>
      <c r="AA136" s="643"/>
      <c r="AB136" s="255">
        <v>6</v>
      </c>
      <c r="AC136" s="234" t="s">
        <v>535</v>
      </c>
      <c r="AD136" s="234" t="s">
        <v>244</v>
      </c>
      <c r="AE136" s="234" t="s">
        <v>536</v>
      </c>
      <c r="AF136" s="223" t="str">
        <f t="shared" si="20"/>
        <v>Probabilidad</v>
      </c>
      <c r="AG136" s="229" t="s">
        <v>179</v>
      </c>
      <c r="AH136" s="257">
        <f t="shared" si="21"/>
        <v>0.25</v>
      </c>
      <c r="AI136" s="229" t="s">
        <v>180</v>
      </c>
      <c r="AJ136" s="257">
        <f t="shared" si="22"/>
        <v>0.15</v>
      </c>
      <c r="AK136" s="258">
        <f t="shared" si="23"/>
        <v>0.4</v>
      </c>
      <c r="AL136" s="259">
        <f>IFERROR(IF(AND(AF135="Probabilidad",AF136="Probabilidad"),(AL135-(+AL135*AK136)),IF(AND(AF135="Impacto",AF136="Probabilidad"),(AL134-(+AL134*AK136)),IF(AF136="Impacto",AL135,""))),"")</f>
        <v>3.7324799999999991E-2</v>
      </c>
      <c r="AM136" s="259">
        <f>IFERROR(IF(AND(AF135="Impacto",AF136="Impacto"),(AM135-(+AM135*AK136)),IF(AND(AF135="Probabilidad",AF136="Impacto"),(AM134-(+AM134*AK136)),IF(AF136="Probabilidad",AM135,""))),"")</f>
        <v>0.6</v>
      </c>
      <c r="AN136" s="260" t="s">
        <v>181</v>
      </c>
      <c r="AO136" s="260" t="s">
        <v>182</v>
      </c>
      <c r="AP136" s="260" t="s">
        <v>183</v>
      </c>
      <c r="AQ136" s="595"/>
      <c r="AR136" s="641"/>
      <c r="AS136" s="641"/>
      <c r="AT136" s="643"/>
      <c r="AU136" s="641"/>
      <c r="AV136" s="641"/>
      <c r="AW136" s="643"/>
      <c r="AX136" s="643"/>
      <c r="AY136" s="643"/>
      <c r="AZ136" s="645"/>
      <c r="BA136" s="373"/>
      <c r="BB136" s="373"/>
      <c r="BC136" s="334" t="str">
        <f t="shared" si="24"/>
        <v/>
      </c>
      <c r="BD136" s="234"/>
      <c r="BE136" s="234"/>
      <c r="BF136" s="234"/>
      <c r="BG136" s="234"/>
      <c r="BH136" s="373"/>
      <c r="BI136" s="373"/>
      <c r="BJ136" s="373"/>
      <c r="BK136" s="373"/>
      <c r="BL136" s="374"/>
      <c r="BM136" s="374"/>
      <c r="BN136" s="374"/>
      <c r="BO136" s="374"/>
      <c r="BP136" s="375" t="str">
        <f t="shared" si="25"/>
        <v/>
      </c>
      <c r="BQ136" s="376" t="str">
        <f t="shared" si="26"/>
        <v/>
      </c>
      <c r="BR136" s="730"/>
      <c r="BS136" s="682"/>
      <c r="BT136" s="682"/>
      <c r="BU136" s="733"/>
    </row>
    <row r="137" spans="1:73" ht="72">
      <c r="A137" s="653" t="s">
        <v>537</v>
      </c>
      <c r="B137" s="656" t="s">
        <v>538</v>
      </c>
      <c r="C137" s="659" t="s">
        <v>539</v>
      </c>
      <c r="D137" s="662" t="s">
        <v>167</v>
      </c>
      <c r="E137" s="663" t="s">
        <v>540</v>
      </c>
      <c r="F137" s="664">
        <v>1</v>
      </c>
      <c r="G137" s="665" t="s">
        <v>541</v>
      </c>
      <c r="H137" s="633"/>
      <c r="I137" s="636"/>
      <c r="J137" s="666" t="s">
        <v>542</v>
      </c>
      <c r="K137" s="667" t="s">
        <v>171</v>
      </c>
      <c r="L137" s="668" t="s">
        <v>172</v>
      </c>
      <c r="M137" s="669" t="s">
        <v>543</v>
      </c>
      <c r="N137" s="668"/>
      <c r="O137" s="668"/>
      <c r="P137" s="665" t="s">
        <v>544</v>
      </c>
      <c r="Q137" s="673">
        <v>0.95</v>
      </c>
      <c r="R137" s="636" t="s">
        <v>545</v>
      </c>
      <c r="S137" s="628">
        <f>IF(R137="Muy Alta",100%,IF(R137="Alta",80%,IF(R137="Media",60%,IF(R137="Baja",40%,IF(R137="Muy Baja",20%,"")))))</f>
        <v>0.2</v>
      </c>
      <c r="T137" s="636"/>
      <c r="U137" s="628" t="str">
        <f>IF(T137="Catastrófico",100%,IF(T137="Mayor",80%,IF(T137="Moderado",60%,IF(T137="Menor",40%,IF(T137="Leve",20%,"")))))</f>
        <v/>
      </c>
      <c r="V137" s="636" t="s">
        <v>227</v>
      </c>
      <c r="W137" s="628">
        <f>IF(V137="Catastrófico",100%,IF(V137="Mayor",80%,IF(V137="Moderado",60%,IF(V137="Menor",40%,IF(V137="Leve",20%,"")))))</f>
        <v>0.4</v>
      </c>
      <c r="X137" s="629" t="str">
        <f>IF(Y137=100%,"Catastrófico",IF(Y137=80%,"Mayor",IF(Y137=60%,"Moderado",IF(Y137=40%,"Menor",IF(Y137=20%,"Leve","")))))</f>
        <v>Menor</v>
      </c>
      <c r="Y137" s="628">
        <f>IF(AND(U137="",W137=""),"",MAX(U137,W137))</f>
        <v>0.4</v>
      </c>
      <c r="Z137" s="628" t="str">
        <f>CONCATENATE(R137,X137)</f>
        <v>Muy BajaMenor</v>
      </c>
      <c r="AA137" s="630" t="str">
        <f>IF(Z137="Muy AltaLeve","Alto",IF(Z137="Muy AltaMenor","Alto",IF(Z137="Muy AltaModerado","Alto",IF(Z137="Muy AltaMayor","Alto",IF(Z137="Muy AltaCatastrófico","Extremo",IF(Z137="AltaLeve","Moderado",IF(Z137="AltaMenor","Moderado",IF(Z137="AltaModerado","Alto",IF(Z137="AltaMayor","Alto",IF(Z137="AltaCatastrófico","Extremo",IF(Z137="MediaLeve","Moderado",IF(Z137="MediaMenor","Moderado",IF(Z137="MediaModerado","Moderado",IF(Z137="MediaMayor","Alto",IF(Z137="MediaCatastrófico","Extremo",IF(Z137="BajaLeve","Bajo",IF(Z137="BajaMenor","Moderado",IF(Z137="BajaModerado","Moderado",IF(Z137="BajaMayor","Alto",IF(Z137="BajaCatastrófico","Extremo",IF(Z137="Muy BajaLeve","Bajo",IF(Z137="Muy BajaMenor","Bajo",IF(Z137="Muy BajaModerado","Moderado",IF(Z137="Muy BajaMayor","Alto",IF(Z137="Muy BajaCatastrófico","Extremo","")))))))))))))))))))))))))</f>
        <v>Bajo</v>
      </c>
      <c r="AB137" s="426">
        <v>1</v>
      </c>
      <c r="AC137" s="481" t="s">
        <v>546</v>
      </c>
      <c r="AD137" s="481">
        <v>1</v>
      </c>
      <c r="AE137" s="422" t="s">
        <v>547</v>
      </c>
      <c r="AF137" s="429" t="str">
        <f t="shared" si="20"/>
        <v>Probabilidad</v>
      </c>
      <c r="AG137" s="430" t="s">
        <v>179</v>
      </c>
      <c r="AH137" s="425">
        <f t="shared" si="21"/>
        <v>0.25</v>
      </c>
      <c r="AI137" s="430" t="s">
        <v>180</v>
      </c>
      <c r="AJ137" s="425">
        <f t="shared" si="22"/>
        <v>0.15</v>
      </c>
      <c r="AK137" s="431">
        <f t="shared" si="23"/>
        <v>0.4</v>
      </c>
      <c r="AL137" s="432">
        <f>IFERROR(IF(AF137="Probabilidad",(S137-(+S137*AK137)),IF(AF137="Impacto",S137,"")),"")</f>
        <v>0.12</v>
      </c>
      <c r="AM137" s="432">
        <f>IFERROR(IF(AF137="Impacto",(Y137-(+Y137*AK137)),IF(AF137="Probabilidad",Y137,"")),"")</f>
        <v>0.4</v>
      </c>
      <c r="AN137" s="433" t="s">
        <v>181</v>
      </c>
      <c r="AO137" s="433" t="s">
        <v>182</v>
      </c>
      <c r="AP137" s="433" t="s">
        <v>183</v>
      </c>
      <c r="AQ137" s="633" t="s">
        <v>548</v>
      </c>
      <c r="AR137" s="634">
        <f>S137</f>
        <v>0.2</v>
      </c>
      <c r="AS137" s="634">
        <f>IF(AL137="","",MIN(AL137:AL142))</f>
        <v>2.5919999999999995E-2</v>
      </c>
      <c r="AT137" s="635" t="str">
        <f>IFERROR(IF(AS137="","",IF(AS137&lt;=0.2,"Muy Baja",IF(AS137&lt;=0.4,"Baja",IF(AS137&lt;=0.6,"Media",IF(AS137&lt;=0.8,"Alta","Muy Alta"))))),"")</f>
        <v>Muy Baja</v>
      </c>
      <c r="AU137" s="634">
        <f>Y137</f>
        <v>0.4</v>
      </c>
      <c r="AV137" s="634">
        <f>IF(AM137="","",MIN(AM137:AM142))</f>
        <v>0.4</v>
      </c>
      <c r="AW137" s="635" t="str">
        <f>IFERROR(IF(AV137="","",IF(AV137&lt;=0.2,"Leve",IF(AV137&lt;=0.4,"Menor",IF(AV137&lt;=0.6,"Moderado",IF(AV137&lt;=0.8,"Mayor","Catastrófico"))))),"")</f>
        <v>Menor</v>
      </c>
      <c r="AX137" s="635" t="str">
        <f>AA137</f>
        <v>Bajo</v>
      </c>
      <c r="AY137" s="635" t="str">
        <f>IFERROR(IF(OR(AND(AT137="Muy Baja",AW137="Leve"),AND(AT137="Muy Baja",AW137="Menor"),AND(AT137="Baja",AW137="Leve")),"Bajo",IF(OR(AND(AT137="Muy baja",AW137="Moderado"),AND(AT137="Baja",AW137="Menor"),AND(AT137="Baja",AW137="Moderado"),AND(AT137="Media",AW137="Leve"),AND(AT137="Media",AW137="Menor"),AND(AT137="Media",AW137="Moderado"),AND(AT137="Alta",AW137="Leve"),AND(AT137="Alta",AW137="Menor")),"Moderado",IF(OR(AND(AT137="Muy Baja",AW137="Mayor"),AND(AT137="Baja",AW137="Mayor"),AND(AT137="Media",AW137="Mayor"),AND(AT137="Alta",AW137="Moderado"),AND(AT137="Alta",AW137="Mayor"),AND(AT137="Muy Alta",AW137="Leve"),AND(AT137="Muy Alta",AW137="Menor"),AND(AT137="Muy Alta",AW137="Moderado"),AND(AT137="Muy Alta",AW137="Mayor")),"Alto",IF(OR(AND(AT137="Muy Baja",AW137="Catastrófico"),AND(AT137="Baja",AW137="Catastrófico"),AND(AT137="Media",AW137="Catastrófico"),AND(AT137="Alta",AW137="Catastrófico"),AND(AT137="Muy Alta",AW137="Catastrófico")),"Extremo","")))),"")</f>
        <v>Bajo</v>
      </c>
      <c r="AZ137" s="636" t="s">
        <v>231</v>
      </c>
      <c r="BA137" s="434"/>
      <c r="BB137" s="434"/>
      <c r="BC137" s="435" t="str">
        <f>IF(SUM(BD137:BG137)=0,"",SUM(BD137:BG137))</f>
        <v/>
      </c>
      <c r="BD137" s="436"/>
      <c r="BE137" s="436"/>
      <c r="BF137" s="436"/>
      <c r="BG137" s="436"/>
      <c r="BH137" s="437"/>
      <c r="BI137" s="437"/>
      <c r="BJ137" s="437"/>
      <c r="BK137" s="437"/>
      <c r="BL137" s="438"/>
      <c r="BM137" s="438"/>
      <c r="BN137" s="438"/>
      <c r="BO137" s="438"/>
      <c r="BP137" s="439" t="str">
        <f>IF(SUM(BL137:BO137)=0,"",SUM(BL137:BO137))</f>
        <v/>
      </c>
      <c r="BQ137" s="440" t="str">
        <f>IF(ISERROR(BP137/BC137),"",(BP137/BC137))</f>
        <v/>
      </c>
      <c r="BR137" s="741"/>
      <c r="BS137" s="665"/>
      <c r="BT137" s="665"/>
      <c r="BU137" s="832"/>
    </row>
    <row r="138" spans="1:73" ht="72">
      <c r="A138" s="654"/>
      <c r="B138" s="657"/>
      <c r="C138" s="660"/>
      <c r="D138" s="585"/>
      <c r="E138" s="587"/>
      <c r="F138" s="590"/>
      <c r="G138" s="607"/>
      <c r="H138" s="595"/>
      <c r="I138" s="598"/>
      <c r="J138" s="626"/>
      <c r="K138" s="602"/>
      <c r="L138" s="593"/>
      <c r="M138" s="604"/>
      <c r="N138" s="593"/>
      <c r="O138" s="593"/>
      <c r="P138" s="607"/>
      <c r="Q138" s="610"/>
      <c r="R138" s="598"/>
      <c r="S138" s="613"/>
      <c r="T138" s="598"/>
      <c r="U138" s="613"/>
      <c r="V138" s="598"/>
      <c r="W138" s="613"/>
      <c r="X138" s="616"/>
      <c r="Y138" s="613"/>
      <c r="Z138" s="613"/>
      <c r="AA138" s="631"/>
      <c r="AB138" s="216">
        <v>2</v>
      </c>
      <c r="AC138" s="218" t="s">
        <v>549</v>
      </c>
      <c r="AD138" s="218">
        <v>1</v>
      </c>
      <c r="AE138" s="217" t="s">
        <v>550</v>
      </c>
      <c r="AF138" s="213" t="str">
        <f t="shared" si="20"/>
        <v>Probabilidad</v>
      </c>
      <c r="AG138" s="219" t="s">
        <v>179</v>
      </c>
      <c r="AH138" s="214">
        <f t="shared" si="21"/>
        <v>0.25</v>
      </c>
      <c r="AI138" s="219" t="s">
        <v>180</v>
      </c>
      <c r="AJ138" s="214">
        <f t="shared" si="22"/>
        <v>0.15</v>
      </c>
      <c r="AK138" s="215">
        <f t="shared" si="23"/>
        <v>0.4</v>
      </c>
      <c r="AL138" s="220">
        <f>IFERROR(IF(AND(AF137="Probabilidad",AF138="Probabilidad"),(AL137-(+AL137*AK138)),IF(AF138="Probabilidad",(S137-(+S137*AK138)),IF(AF138="Impacto",AL137,""))),"")</f>
        <v>7.1999999999999995E-2</v>
      </c>
      <c r="AM138" s="220">
        <f>IFERROR(IF(AND(AF137="Impacto",AF138="Impacto"),(AM137-(+AM137*AK138)),IF(AF138="Impacto",(Y137-(+Y137*AK138)),IF(AF138="Probabilidad",AM137,""))),"")</f>
        <v>0.4</v>
      </c>
      <c r="AN138" s="221" t="s">
        <v>181</v>
      </c>
      <c r="AO138" s="221" t="s">
        <v>182</v>
      </c>
      <c r="AP138" s="221" t="s">
        <v>183</v>
      </c>
      <c r="AQ138" s="595"/>
      <c r="AR138" s="626"/>
      <c r="AS138" s="626"/>
      <c r="AT138" s="619"/>
      <c r="AU138" s="626"/>
      <c r="AV138" s="626"/>
      <c r="AW138" s="619"/>
      <c r="AX138" s="619"/>
      <c r="AY138" s="619"/>
      <c r="AZ138" s="598"/>
      <c r="BA138" s="179"/>
      <c r="BB138" s="179"/>
      <c r="BC138" s="222" t="str">
        <f t="shared" ref="BC138:BC166" si="27">IF(SUM(BD138:BG138)=0,"",SUM(BD138:BG138))</f>
        <v/>
      </c>
      <c r="BD138" s="335"/>
      <c r="BE138" s="335"/>
      <c r="BF138" s="335"/>
      <c r="BG138" s="335"/>
      <c r="BH138" s="157"/>
      <c r="BI138" s="157"/>
      <c r="BJ138" s="157"/>
      <c r="BK138" s="157"/>
      <c r="BL138" s="185"/>
      <c r="BM138" s="185"/>
      <c r="BN138" s="185"/>
      <c r="BO138" s="185"/>
      <c r="BP138" s="186" t="str">
        <f>IF(SUM(BL138:BO138)=0,"",SUM(BL138:BO138))</f>
        <v/>
      </c>
      <c r="BQ138" s="160" t="str">
        <f>IF(ISERROR(BP138/BC138),"",(BP138/BC138))</f>
        <v/>
      </c>
      <c r="BR138" s="773"/>
      <c r="BS138" s="607"/>
      <c r="BT138" s="607"/>
      <c r="BU138" s="833"/>
    </row>
    <row r="139" spans="1:73" ht="75">
      <c r="A139" s="654"/>
      <c r="B139" s="657"/>
      <c r="C139" s="660"/>
      <c r="D139" s="585"/>
      <c r="E139" s="587"/>
      <c r="F139" s="590"/>
      <c r="G139" s="607"/>
      <c r="H139" s="595"/>
      <c r="I139" s="598"/>
      <c r="J139" s="626"/>
      <c r="K139" s="602"/>
      <c r="L139" s="593"/>
      <c r="M139" s="604"/>
      <c r="N139" s="593"/>
      <c r="O139" s="593"/>
      <c r="P139" s="607"/>
      <c r="Q139" s="610"/>
      <c r="R139" s="598"/>
      <c r="S139" s="613"/>
      <c r="T139" s="598"/>
      <c r="U139" s="613"/>
      <c r="V139" s="598"/>
      <c r="W139" s="613"/>
      <c r="X139" s="616"/>
      <c r="Y139" s="613"/>
      <c r="Z139" s="613"/>
      <c r="AA139" s="631"/>
      <c r="AB139" s="216">
        <v>3</v>
      </c>
      <c r="AC139" s="218" t="s">
        <v>551</v>
      </c>
      <c r="AD139" s="218" t="s">
        <v>552</v>
      </c>
      <c r="AE139" s="217" t="s">
        <v>553</v>
      </c>
      <c r="AF139" s="213" t="str">
        <f t="shared" si="20"/>
        <v>Probabilidad</v>
      </c>
      <c r="AG139" s="219" t="s">
        <v>179</v>
      </c>
      <c r="AH139" s="214">
        <f t="shared" si="21"/>
        <v>0.25</v>
      </c>
      <c r="AI139" s="219" t="s">
        <v>180</v>
      </c>
      <c r="AJ139" s="214">
        <f t="shared" si="22"/>
        <v>0.15</v>
      </c>
      <c r="AK139" s="215">
        <f t="shared" si="23"/>
        <v>0.4</v>
      </c>
      <c r="AL139" s="220">
        <f>IFERROR(IF(AND(AF138="Probabilidad",AF139="Probabilidad"),(AL138-(+AL138*AK139)),IF(AND(AF138="Impacto",AF139="Probabilidad"),(AL137-(+AL137*AK139)),IF(AF139="Impacto",AL138,""))),"")</f>
        <v>4.3199999999999995E-2</v>
      </c>
      <c r="AM139" s="220">
        <f>IFERROR(IF(AND(AF138="Impacto",AF139="Impacto"),(AM138-(+AM138*AK139)),IF(AND(AF138="Probabilidad",AF139="Impacto"),(AM137-(+AM137*AK139)),IF(AF139="Probabilidad",AM138,""))),"")</f>
        <v>0.4</v>
      </c>
      <c r="AN139" s="221" t="s">
        <v>181</v>
      </c>
      <c r="AO139" s="221" t="s">
        <v>182</v>
      </c>
      <c r="AP139" s="221" t="s">
        <v>183</v>
      </c>
      <c r="AQ139" s="595"/>
      <c r="AR139" s="626"/>
      <c r="AS139" s="626"/>
      <c r="AT139" s="619"/>
      <c r="AU139" s="626"/>
      <c r="AV139" s="626"/>
      <c r="AW139" s="619"/>
      <c r="AX139" s="619"/>
      <c r="AY139" s="619"/>
      <c r="AZ139" s="598"/>
      <c r="BA139" s="179"/>
      <c r="BB139" s="179"/>
      <c r="BC139" s="222" t="str">
        <f t="shared" si="27"/>
        <v/>
      </c>
      <c r="BD139" s="335"/>
      <c r="BE139" s="335"/>
      <c r="BF139" s="335"/>
      <c r="BG139" s="335"/>
      <c r="BH139" s="157"/>
      <c r="BI139" s="157"/>
      <c r="BJ139" s="157"/>
      <c r="BK139" s="157"/>
      <c r="BL139" s="185"/>
      <c r="BM139" s="185"/>
      <c r="BN139" s="185"/>
      <c r="BO139" s="185"/>
      <c r="BP139" s="186" t="str">
        <f t="shared" ref="BP139:BP166" si="28">IF(SUM(BL139:BO139)=0,"",SUM(BL139:BO139))</f>
        <v/>
      </c>
      <c r="BQ139" s="160" t="str">
        <f t="shared" ref="BQ139:BQ166" si="29">IF(ISERROR(BP139/BC139),"",(BP139/BC139))</f>
        <v/>
      </c>
      <c r="BR139" s="773"/>
      <c r="BS139" s="607"/>
      <c r="BT139" s="607"/>
      <c r="BU139" s="833"/>
    </row>
    <row r="140" spans="1:73" ht="75">
      <c r="A140" s="654"/>
      <c r="B140" s="657"/>
      <c r="C140" s="660"/>
      <c r="D140" s="585"/>
      <c r="E140" s="587"/>
      <c r="F140" s="590"/>
      <c r="G140" s="607"/>
      <c r="H140" s="595"/>
      <c r="I140" s="598"/>
      <c r="J140" s="626"/>
      <c r="K140" s="602"/>
      <c r="L140" s="593"/>
      <c r="M140" s="604"/>
      <c r="N140" s="593"/>
      <c r="O140" s="593"/>
      <c r="P140" s="607"/>
      <c r="Q140" s="610"/>
      <c r="R140" s="598"/>
      <c r="S140" s="613"/>
      <c r="T140" s="598"/>
      <c r="U140" s="613"/>
      <c r="V140" s="598"/>
      <c r="W140" s="613"/>
      <c r="X140" s="616"/>
      <c r="Y140" s="613"/>
      <c r="Z140" s="613"/>
      <c r="AA140" s="631"/>
      <c r="AB140" s="216">
        <v>4</v>
      </c>
      <c r="AC140" s="218" t="s">
        <v>554</v>
      </c>
      <c r="AD140" s="218" t="s">
        <v>552</v>
      </c>
      <c r="AE140" s="217" t="s">
        <v>555</v>
      </c>
      <c r="AF140" s="213" t="str">
        <f t="shared" si="20"/>
        <v>Probabilidad</v>
      </c>
      <c r="AG140" s="219" t="s">
        <v>179</v>
      </c>
      <c r="AH140" s="214">
        <f t="shared" si="21"/>
        <v>0.25</v>
      </c>
      <c r="AI140" s="219" t="s">
        <v>180</v>
      </c>
      <c r="AJ140" s="214">
        <f t="shared" si="22"/>
        <v>0.15</v>
      </c>
      <c r="AK140" s="215">
        <f t="shared" si="23"/>
        <v>0.4</v>
      </c>
      <c r="AL140" s="220">
        <f>IFERROR(IF(AND(AF139="Probabilidad",AF140="Probabilidad"),(AL139-(+AL139*AK140)),IF(AND(AF139="Impacto",AF140="Probabilidad"),(AL138-(+AL138*AK140)),IF(AF140="Impacto",AL139,""))),"")</f>
        <v>2.5919999999999995E-2</v>
      </c>
      <c r="AM140" s="220">
        <f>IFERROR(IF(AND(AF139="Impacto",AF140="Impacto"),(AM139-(+AM139*AK140)),IF(AND(AF139="Probabilidad",AF140="Impacto"),(AM138-(+AM138*AK140)),IF(AF140="Probabilidad",AM139,""))),"")</f>
        <v>0.4</v>
      </c>
      <c r="AN140" s="221" t="s">
        <v>181</v>
      </c>
      <c r="AO140" s="221" t="s">
        <v>182</v>
      </c>
      <c r="AP140" s="221" t="s">
        <v>183</v>
      </c>
      <c r="AQ140" s="595"/>
      <c r="AR140" s="626"/>
      <c r="AS140" s="626"/>
      <c r="AT140" s="619"/>
      <c r="AU140" s="626"/>
      <c r="AV140" s="626"/>
      <c r="AW140" s="619"/>
      <c r="AX140" s="619"/>
      <c r="AY140" s="619"/>
      <c r="AZ140" s="598"/>
      <c r="BA140" s="179"/>
      <c r="BB140" s="179"/>
      <c r="BC140" s="222" t="str">
        <f t="shared" si="27"/>
        <v/>
      </c>
      <c r="BD140" s="335"/>
      <c r="BE140" s="335"/>
      <c r="BF140" s="335"/>
      <c r="BG140" s="335"/>
      <c r="BH140" s="157"/>
      <c r="BI140" s="157"/>
      <c r="BJ140" s="157"/>
      <c r="BK140" s="157"/>
      <c r="BL140" s="185"/>
      <c r="BM140" s="185"/>
      <c r="BN140" s="185"/>
      <c r="BO140" s="185"/>
      <c r="BP140" s="186" t="str">
        <f t="shared" si="28"/>
        <v/>
      </c>
      <c r="BQ140" s="160" t="str">
        <f t="shared" si="29"/>
        <v/>
      </c>
      <c r="BR140" s="773"/>
      <c r="BS140" s="607"/>
      <c r="BT140" s="607"/>
      <c r="BU140" s="833"/>
    </row>
    <row r="141" spans="1:73">
      <c r="A141" s="654"/>
      <c r="B141" s="657"/>
      <c r="C141" s="660"/>
      <c r="D141" s="585"/>
      <c r="E141" s="587"/>
      <c r="F141" s="590"/>
      <c r="G141" s="607"/>
      <c r="H141" s="595"/>
      <c r="I141" s="598"/>
      <c r="J141" s="626"/>
      <c r="K141" s="602"/>
      <c r="L141" s="593"/>
      <c r="M141" s="604"/>
      <c r="N141" s="593"/>
      <c r="O141" s="593"/>
      <c r="P141" s="607"/>
      <c r="Q141" s="610"/>
      <c r="R141" s="598"/>
      <c r="S141" s="613"/>
      <c r="T141" s="598"/>
      <c r="U141" s="613"/>
      <c r="V141" s="598"/>
      <c r="W141" s="613"/>
      <c r="X141" s="616"/>
      <c r="Y141" s="613"/>
      <c r="Z141" s="613"/>
      <c r="AA141" s="631"/>
      <c r="AB141" s="216">
        <v>5</v>
      </c>
      <c r="AC141" s="218"/>
      <c r="AD141" s="218"/>
      <c r="AE141" s="217"/>
      <c r="AF141" s="213" t="str">
        <f t="shared" si="20"/>
        <v/>
      </c>
      <c r="AG141" s="219"/>
      <c r="AH141" s="214" t="str">
        <f t="shared" si="21"/>
        <v/>
      </c>
      <c r="AI141" s="219"/>
      <c r="AJ141" s="214" t="str">
        <f t="shared" si="22"/>
        <v/>
      </c>
      <c r="AK141" s="215" t="str">
        <f t="shared" si="23"/>
        <v/>
      </c>
      <c r="AL141" s="220" t="str">
        <f>IFERROR(IF(AND(AF140="Probabilidad",AF141="Probabilidad"),(AL140-(+AL140*AK141)),IF(AND(AF140="Impacto",AF141="Probabilidad"),(AL139-(+AL139*AK141)),IF(AF141="Impacto",AL140,""))),"")</f>
        <v/>
      </c>
      <c r="AM141" s="220" t="str">
        <f>IFERROR(IF(AND(AF140="Impacto",AF141="Impacto"),(AM140-(+AM140*AK141)),IF(AND(AF140="Probabilidad",AF141="Impacto"),(AM139-(+AM139*AK141)),IF(AF141="Probabilidad",AM140,""))),"")</f>
        <v/>
      </c>
      <c r="AN141" s="221"/>
      <c r="AO141" s="221"/>
      <c r="AP141" s="221"/>
      <c r="AQ141" s="595"/>
      <c r="AR141" s="626"/>
      <c r="AS141" s="626"/>
      <c r="AT141" s="619"/>
      <c r="AU141" s="626"/>
      <c r="AV141" s="626"/>
      <c r="AW141" s="619"/>
      <c r="AX141" s="619"/>
      <c r="AY141" s="619"/>
      <c r="AZ141" s="598"/>
      <c r="BA141" s="179"/>
      <c r="BB141" s="179"/>
      <c r="BC141" s="222" t="str">
        <f t="shared" si="27"/>
        <v/>
      </c>
      <c r="BD141" s="335"/>
      <c r="BE141" s="335"/>
      <c r="BF141" s="335"/>
      <c r="BG141" s="335"/>
      <c r="BH141" s="157"/>
      <c r="BI141" s="157"/>
      <c r="BJ141" s="157"/>
      <c r="BK141" s="157"/>
      <c r="BL141" s="185"/>
      <c r="BM141" s="185"/>
      <c r="BN141" s="185"/>
      <c r="BO141" s="185"/>
      <c r="BP141" s="186" t="str">
        <f t="shared" si="28"/>
        <v/>
      </c>
      <c r="BQ141" s="160" t="str">
        <f t="shared" si="29"/>
        <v/>
      </c>
      <c r="BR141" s="773"/>
      <c r="BS141" s="607"/>
      <c r="BT141" s="607"/>
      <c r="BU141" s="833"/>
    </row>
    <row r="142" spans="1:73">
      <c r="A142" s="654"/>
      <c r="B142" s="657"/>
      <c r="C142" s="660"/>
      <c r="D142" s="677"/>
      <c r="E142" s="587"/>
      <c r="F142" s="680"/>
      <c r="G142" s="649"/>
      <c r="H142" s="595"/>
      <c r="I142" s="645"/>
      <c r="J142" s="641"/>
      <c r="K142" s="602"/>
      <c r="L142" s="682"/>
      <c r="M142" s="604"/>
      <c r="N142" s="682"/>
      <c r="O142" s="682"/>
      <c r="P142" s="649"/>
      <c r="Q142" s="647"/>
      <c r="R142" s="645"/>
      <c r="S142" s="688"/>
      <c r="T142" s="645"/>
      <c r="U142" s="688"/>
      <c r="V142" s="645"/>
      <c r="W142" s="688"/>
      <c r="X142" s="690"/>
      <c r="Y142" s="688"/>
      <c r="Z142" s="688"/>
      <c r="AA142" s="631"/>
      <c r="AB142" s="255">
        <v>6</v>
      </c>
      <c r="AC142" s="126"/>
      <c r="AD142" s="126"/>
      <c r="AE142" s="125"/>
      <c r="AF142" s="223" t="str">
        <f t="shared" si="20"/>
        <v/>
      </c>
      <c r="AG142" s="229"/>
      <c r="AH142" s="257" t="str">
        <f t="shared" si="21"/>
        <v/>
      </c>
      <c r="AI142" s="229"/>
      <c r="AJ142" s="257" t="str">
        <f t="shared" si="22"/>
        <v/>
      </c>
      <c r="AK142" s="258" t="str">
        <f t="shared" si="23"/>
        <v/>
      </c>
      <c r="AL142" s="259" t="str">
        <f>IFERROR(IF(AND(AF141="Probabilidad",AF142="Probabilidad"),(AL141-(+AL141*AK142)),IF(AND(AF141="Impacto",AF142="Probabilidad"),(AL140-(+AL140*AK142)),IF(AF142="Impacto",AL141,""))),"")</f>
        <v/>
      </c>
      <c r="AM142" s="259" t="str">
        <f>IFERROR(IF(AND(AF141="Impacto",AF142="Impacto"),(AM141-(+AM141*AK142)),IF(AND(AF141="Probabilidad",AF142="Impacto"),(AM140-(+AM140*AK142)),IF(AF142="Probabilidad",AM141,""))),"")</f>
        <v/>
      </c>
      <c r="AN142" s="260"/>
      <c r="AO142" s="260"/>
      <c r="AP142" s="260"/>
      <c r="AQ142" s="595"/>
      <c r="AR142" s="641"/>
      <c r="AS142" s="641"/>
      <c r="AT142" s="643"/>
      <c r="AU142" s="641"/>
      <c r="AV142" s="641"/>
      <c r="AW142" s="643"/>
      <c r="AX142" s="643"/>
      <c r="AY142" s="643"/>
      <c r="AZ142" s="645"/>
      <c r="BA142" s="372"/>
      <c r="BB142" s="372"/>
      <c r="BC142" s="411" t="str">
        <f t="shared" si="27"/>
        <v/>
      </c>
      <c r="BD142" s="470"/>
      <c r="BE142" s="470"/>
      <c r="BF142" s="470"/>
      <c r="BG142" s="470"/>
      <c r="BH142" s="373"/>
      <c r="BI142" s="373"/>
      <c r="BJ142" s="373"/>
      <c r="BK142" s="373"/>
      <c r="BL142" s="374"/>
      <c r="BM142" s="374"/>
      <c r="BN142" s="374"/>
      <c r="BO142" s="374"/>
      <c r="BP142" s="375" t="str">
        <f t="shared" si="28"/>
        <v/>
      </c>
      <c r="BQ142" s="334" t="str">
        <f t="shared" si="29"/>
        <v/>
      </c>
      <c r="BR142" s="773"/>
      <c r="BS142" s="649"/>
      <c r="BT142" s="649"/>
      <c r="BU142" s="834"/>
    </row>
    <row r="143" spans="1:73" ht="188.25" customHeight="1">
      <c r="A143" s="654"/>
      <c r="B143" s="657"/>
      <c r="C143" s="660"/>
      <c r="D143" s="662" t="s">
        <v>167</v>
      </c>
      <c r="E143" s="663" t="s">
        <v>540</v>
      </c>
      <c r="F143" s="664">
        <v>2</v>
      </c>
      <c r="G143" s="668" t="s">
        <v>556</v>
      </c>
      <c r="H143" s="633"/>
      <c r="I143" s="636"/>
      <c r="J143" s="738" t="s">
        <v>557</v>
      </c>
      <c r="K143" s="667" t="s">
        <v>171</v>
      </c>
      <c r="L143" s="668" t="s">
        <v>172</v>
      </c>
      <c r="M143" s="669" t="s">
        <v>558</v>
      </c>
      <c r="N143" s="668"/>
      <c r="O143" s="668"/>
      <c r="P143" s="665" t="s">
        <v>559</v>
      </c>
      <c r="Q143" s="673">
        <v>1</v>
      </c>
      <c r="R143" s="636" t="s">
        <v>297</v>
      </c>
      <c r="S143" s="628">
        <f>IF(R143="Muy Alta",100%,IF(R143="Alta",80%,IF(R143="Media",60%,IF(R143="Baja",40%,IF(R143="Muy Baja",20%,"")))))</f>
        <v>0.8</v>
      </c>
      <c r="T143" s="636"/>
      <c r="U143" s="628" t="str">
        <f>IF(T143="Catastrófico",100%,IF(T143="Mayor",80%,IF(T143="Moderado",60%,IF(T143="Menor",40%,IF(T143="Leve",20%,"")))))</f>
        <v/>
      </c>
      <c r="V143" s="636" t="s">
        <v>176</v>
      </c>
      <c r="W143" s="628">
        <f>IF(V143="Catastrófico",100%,IF(V143="Mayor",80%,IF(V143="Moderado",60%,IF(V143="Menor",40%,IF(V143="Leve",20%,"")))))</f>
        <v>0.6</v>
      </c>
      <c r="X143" s="629" t="str">
        <f>IF(Y143=100%,"Catastrófico",IF(Y143=80%,"Mayor",IF(Y143=60%,"Moderado",IF(Y143=40%,"Menor",IF(Y143=20%,"Leve","")))))</f>
        <v>Moderado</v>
      </c>
      <c r="Y143" s="628">
        <f>IF(AND(U143="",W143=""),"",MAX(U143,W143))</f>
        <v>0.6</v>
      </c>
      <c r="Z143" s="628" t="str">
        <f>CONCATENATE(R143,X143)</f>
        <v>AltaModerado</v>
      </c>
      <c r="AA143" s="635" t="str">
        <f>IF(Z143="Muy AltaLeve","Alto",IF(Z143="Muy AltaMenor","Alto",IF(Z143="Muy AltaModerado","Alto",IF(Z143="Muy AltaMayor","Alto",IF(Z143="Muy AltaCatastrófico","Extremo",IF(Z143="AltaLeve","Moderado",IF(Z143="AltaMenor","Moderado",IF(Z143="AltaModerado","Alto",IF(Z143="AltaMayor","Alto",IF(Z143="AltaCatastrófico","Extremo",IF(Z143="MediaLeve","Moderado",IF(Z143="MediaMenor","Moderado",IF(Z143="MediaModerado","Moderado",IF(Z143="MediaMayor","Alto",IF(Z143="MediaCatastrófico","Extremo",IF(Z143="BajaLeve","Bajo",IF(Z143="BajaMenor","Moderado",IF(Z143="BajaModerado","Moderado",IF(Z143="BajaMayor","Alto",IF(Z143="BajaCatastrófico","Extremo",IF(Z143="Muy BajaLeve","Bajo",IF(Z143="Muy BajaMenor","Bajo",IF(Z143="Muy BajaModerado","Moderado",IF(Z143="Muy BajaMayor","Alto",IF(Z143="Muy BajaCatastrófico","Extremo","")))))))))))))))))))))))))</f>
        <v>Alto</v>
      </c>
      <c r="AB143" s="426">
        <v>1</v>
      </c>
      <c r="AC143" s="481" t="s">
        <v>560</v>
      </c>
      <c r="AD143" s="481" t="s">
        <v>561</v>
      </c>
      <c r="AE143" s="422" t="s">
        <v>562</v>
      </c>
      <c r="AF143" s="429" t="str">
        <f t="shared" si="20"/>
        <v>Probabilidad</v>
      </c>
      <c r="AG143" s="430" t="s">
        <v>179</v>
      </c>
      <c r="AH143" s="425">
        <f t="shared" si="21"/>
        <v>0.25</v>
      </c>
      <c r="AI143" s="430" t="s">
        <v>180</v>
      </c>
      <c r="AJ143" s="425">
        <f t="shared" si="22"/>
        <v>0.15</v>
      </c>
      <c r="AK143" s="431">
        <f t="shared" si="23"/>
        <v>0.4</v>
      </c>
      <c r="AL143" s="432">
        <f>IFERROR(IF(AF143="Probabilidad",(S143-(+S143*AK143)),IF(AF143="Impacto",S143,"")),"")</f>
        <v>0.48</v>
      </c>
      <c r="AM143" s="432">
        <f>IFERROR(IF(AF143="Impacto",(Y143-(+Y143*AK143)),IF(AF143="Probabilidad",Y143,"")),"")</f>
        <v>0.6</v>
      </c>
      <c r="AN143" s="433" t="s">
        <v>181</v>
      </c>
      <c r="AO143" s="433" t="s">
        <v>182</v>
      </c>
      <c r="AP143" s="433" t="s">
        <v>183</v>
      </c>
      <c r="AQ143" s="633" t="s">
        <v>563</v>
      </c>
      <c r="AR143" s="634">
        <f>S143</f>
        <v>0.8</v>
      </c>
      <c r="AS143" s="634">
        <f>IF(AL143="","",MIN(AL143:AL148))</f>
        <v>0.23519999999999996</v>
      </c>
      <c r="AT143" s="635" t="str">
        <f>IFERROR(IF(AS143="","",IF(AS143&lt;=0.2,"Muy Baja",IF(AS143&lt;=0.4,"Baja",IF(AS143&lt;=0.6,"Media",IF(AS143&lt;=0.8,"Alta","Muy Alta"))))),"")</f>
        <v>Baja</v>
      </c>
      <c r="AU143" s="634">
        <f>Y143</f>
        <v>0.6</v>
      </c>
      <c r="AV143" s="634">
        <f>IF(AM143="","",MIN(AM143:AM148))</f>
        <v>0.6</v>
      </c>
      <c r="AW143" s="635" t="str">
        <f>IFERROR(IF(AV143="","",IF(AV143&lt;=0.2,"Leve",IF(AV143&lt;=0.4,"Menor",IF(AV143&lt;=0.6,"Moderado",IF(AV143&lt;=0.8,"Mayor","Catastrófico"))))),"")</f>
        <v>Moderado</v>
      </c>
      <c r="AX143" s="635" t="str">
        <f>AA143</f>
        <v>Alto</v>
      </c>
      <c r="AY143" s="635" t="str">
        <f>IFERROR(IF(OR(AND(AT143="Muy Baja",AW143="Leve"),AND(AT143="Muy Baja",AW143="Menor"),AND(AT143="Baja",AW143="Leve")),"Bajo",IF(OR(AND(AT143="Muy baja",AW143="Moderado"),AND(AT143="Baja",AW143="Menor"),AND(AT143="Baja",AW143="Moderado"),AND(AT143="Media",AW143="Leve"),AND(AT143="Media",AW143="Menor"),AND(AT143="Media",AW143="Moderado"),AND(AT143="Alta",AW143="Leve"),AND(AT143="Alta",AW143="Menor")),"Moderado",IF(OR(AND(AT143="Muy Baja",AW143="Mayor"),AND(AT143="Baja",AW143="Mayor"),AND(AT143="Media",AW143="Mayor"),AND(AT143="Alta",AW143="Moderado"),AND(AT143="Alta",AW143="Mayor"),AND(AT143="Muy Alta",AW143="Leve"),AND(AT143="Muy Alta",AW143="Menor"),AND(AT143="Muy Alta",AW143="Moderado"),AND(AT143="Muy Alta",AW143="Mayor")),"Alto",IF(OR(AND(AT143="Muy Baja",AW143="Catastrófico"),AND(AT143="Baja",AW143="Catastrófico"),AND(AT143="Media",AW143="Catastrófico"),AND(AT143="Alta",AW143="Catastrófico"),AND(AT143="Muy Alta",AW143="Catastrófico")),"Extremo","")))),"")</f>
        <v>Moderado</v>
      </c>
      <c r="AZ143" s="636" t="s">
        <v>185</v>
      </c>
      <c r="BA143" s="437" t="s">
        <v>564</v>
      </c>
      <c r="BB143" s="434" t="s">
        <v>565</v>
      </c>
      <c r="BC143" s="423">
        <f t="shared" si="27"/>
        <v>2</v>
      </c>
      <c r="BD143" s="458"/>
      <c r="BE143" s="458"/>
      <c r="BF143" s="458">
        <v>1</v>
      </c>
      <c r="BG143" s="458">
        <v>1</v>
      </c>
      <c r="BH143" s="434" t="s">
        <v>566</v>
      </c>
      <c r="BI143" s="437" t="s">
        <v>567</v>
      </c>
      <c r="BJ143" s="497"/>
      <c r="BK143" s="507"/>
      <c r="BL143" s="438"/>
      <c r="BM143" s="438"/>
      <c r="BN143" s="438"/>
      <c r="BO143" s="438"/>
      <c r="BP143" s="439" t="str">
        <f t="shared" si="28"/>
        <v/>
      </c>
      <c r="BQ143" s="440" t="str">
        <f t="shared" si="29"/>
        <v/>
      </c>
      <c r="BR143" s="860"/>
      <c r="BS143" s="668"/>
      <c r="BT143" s="668"/>
      <c r="BU143" s="731"/>
    </row>
    <row r="144" spans="1:73" ht="75">
      <c r="A144" s="654"/>
      <c r="B144" s="657"/>
      <c r="C144" s="660"/>
      <c r="D144" s="585"/>
      <c r="E144" s="587"/>
      <c r="F144" s="590"/>
      <c r="G144" s="593"/>
      <c r="H144" s="595"/>
      <c r="I144" s="598"/>
      <c r="J144" s="600"/>
      <c r="K144" s="602"/>
      <c r="L144" s="593"/>
      <c r="M144" s="604"/>
      <c r="N144" s="593"/>
      <c r="O144" s="593"/>
      <c r="P144" s="607"/>
      <c r="Q144" s="610"/>
      <c r="R144" s="598"/>
      <c r="S144" s="613"/>
      <c r="T144" s="598"/>
      <c r="U144" s="613"/>
      <c r="V144" s="598"/>
      <c r="W144" s="613"/>
      <c r="X144" s="616"/>
      <c r="Y144" s="613"/>
      <c r="Z144" s="613"/>
      <c r="AA144" s="619"/>
      <c r="AB144" s="216">
        <v>2</v>
      </c>
      <c r="AC144" s="218" t="s">
        <v>568</v>
      </c>
      <c r="AD144" s="218" t="s">
        <v>561</v>
      </c>
      <c r="AE144" s="217" t="s">
        <v>569</v>
      </c>
      <c r="AF144" s="225" t="str">
        <f>IF(OR(AG144="Preventivo",AG144="Detectivo"),"Probabilidad",IF(AG144="Correctivo","Impacto",""))</f>
        <v>Probabilidad</v>
      </c>
      <c r="AG144" s="221" t="s">
        <v>344</v>
      </c>
      <c r="AH144" s="214">
        <f t="shared" si="21"/>
        <v>0.15</v>
      </c>
      <c r="AI144" s="221" t="s">
        <v>180</v>
      </c>
      <c r="AJ144" s="214">
        <f t="shared" si="22"/>
        <v>0.15</v>
      </c>
      <c r="AK144" s="215">
        <f t="shared" si="23"/>
        <v>0.3</v>
      </c>
      <c r="AL144" s="226">
        <f>IFERROR(IF(AND(AF143="Probabilidad",AF144="Probabilidad"),(AL143-(+AL143*AK144)),IF(AF144="Probabilidad",(S143-(+S143*AK144)),IF(AF144="Impacto",AL143,""))),"")</f>
        <v>0.33599999999999997</v>
      </c>
      <c r="AM144" s="226">
        <f>IFERROR(IF(AND(AF143="Impacto",AF144="Impacto"),(AM143-(+AM143*AK144)),IF(AF144="Impacto",(Y143-(+Y143*AK144)),IF(AF144="Probabilidad",AM143,""))),"")</f>
        <v>0.6</v>
      </c>
      <c r="AN144" s="221" t="s">
        <v>181</v>
      </c>
      <c r="AO144" s="221" t="s">
        <v>182</v>
      </c>
      <c r="AP144" s="221" t="s">
        <v>183</v>
      </c>
      <c r="AQ144" s="595"/>
      <c r="AR144" s="626"/>
      <c r="AS144" s="626"/>
      <c r="AT144" s="619"/>
      <c r="AU144" s="626"/>
      <c r="AV144" s="626"/>
      <c r="AW144" s="619"/>
      <c r="AX144" s="619"/>
      <c r="AY144" s="619"/>
      <c r="AZ144" s="598"/>
      <c r="BA144" s="157" t="s">
        <v>570</v>
      </c>
      <c r="BB144" s="112" t="s">
        <v>571</v>
      </c>
      <c r="BC144" s="160">
        <f t="shared" si="27"/>
        <v>2</v>
      </c>
      <c r="BD144" s="218"/>
      <c r="BE144" s="218"/>
      <c r="BF144" s="217">
        <v>1</v>
      </c>
      <c r="BG144" s="217">
        <v>1</v>
      </c>
      <c r="BH144" s="157" t="s">
        <v>566</v>
      </c>
      <c r="BI144" s="157" t="s">
        <v>567</v>
      </c>
      <c r="BJ144" s="159"/>
      <c r="BK144" s="471"/>
      <c r="BL144" s="185"/>
      <c r="BM144" s="185"/>
      <c r="BN144" s="185"/>
      <c r="BO144" s="185"/>
      <c r="BP144" s="186" t="str">
        <f t="shared" si="28"/>
        <v/>
      </c>
      <c r="BQ144" s="359" t="str">
        <f t="shared" si="29"/>
        <v/>
      </c>
      <c r="BR144" s="773"/>
      <c r="BS144" s="593"/>
      <c r="BT144" s="593"/>
      <c r="BU144" s="732"/>
    </row>
    <row r="145" spans="1:73" ht="75">
      <c r="A145" s="654"/>
      <c r="B145" s="657"/>
      <c r="C145" s="660"/>
      <c r="D145" s="585"/>
      <c r="E145" s="587"/>
      <c r="F145" s="590"/>
      <c r="G145" s="593"/>
      <c r="H145" s="595"/>
      <c r="I145" s="598"/>
      <c r="J145" s="600"/>
      <c r="K145" s="602"/>
      <c r="L145" s="593"/>
      <c r="M145" s="604"/>
      <c r="N145" s="593"/>
      <c r="O145" s="593"/>
      <c r="P145" s="607"/>
      <c r="Q145" s="610"/>
      <c r="R145" s="598"/>
      <c r="S145" s="613"/>
      <c r="T145" s="598"/>
      <c r="U145" s="613"/>
      <c r="V145" s="598"/>
      <c r="W145" s="613"/>
      <c r="X145" s="616"/>
      <c r="Y145" s="613"/>
      <c r="Z145" s="613"/>
      <c r="AA145" s="619"/>
      <c r="AB145" s="216">
        <v>3</v>
      </c>
      <c r="AC145" s="217" t="s">
        <v>572</v>
      </c>
      <c r="AD145" s="217" t="s">
        <v>561</v>
      </c>
      <c r="AE145" s="217" t="s">
        <v>573</v>
      </c>
      <c r="AF145" s="213" t="str">
        <f>IF(OR(AG145="Preventivo",AG145="Detectivo"),"Probabilidad",IF(AG145="Correctivo","Impacto",""))</f>
        <v>Probabilidad</v>
      </c>
      <c r="AG145" s="219" t="s">
        <v>344</v>
      </c>
      <c r="AH145" s="214">
        <f t="shared" si="21"/>
        <v>0.15</v>
      </c>
      <c r="AI145" s="219" t="s">
        <v>180</v>
      </c>
      <c r="AJ145" s="214">
        <f t="shared" si="22"/>
        <v>0.15</v>
      </c>
      <c r="AK145" s="215">
        <f t="shared" si="23"/>
        <v>0.3</v>
      </c>
      <c r="AL145" s="220">
        <f>IFERROR(IF(AND(AF144="Probabilidad",AF145="Probabilidad"),(AL144-(+AL144*AK145)),IF(AND(AF144="Impacto",AF145="Probabilidad"),(AL143-(+AL143*AK145)),IF(AF145="Impacto",AL144,""))),"")</f>
        <v>0.23519999999999996</v>
      </c>
      <c r="AM145" s="220">
        <f>IFERROR(IF(AND(AF144="Impacto",AF145="Impacto"),(AM144-(+AM144*AK145)),IF(AND(AF144="Probabilidad",AF145="Impacto"),(AM143-(+AM143*AK145)),IF(AF145="Probabilidad",AM144,""))),"")</f>
        <v>0.6</v>
      </c>
      <c r="AN145" s="221" t="s">
        <v>181</v>
      </c>
      <c r="AO145" s="221" t="s">
        <v>182</v>
      </c>
      <c r="AP145" s="221" t="s">
        <v>183</v>
      </c>
      <c r="AQ145" s="595"/>
      <c r="AR145" s="626"/>
      <c r="AS145" s="626"/>
      <c r="AT145" s="619"/>
      <c r="AU145" s="626"/>
      <c r="AV145" s="626"/>
      <c r="AW145" s="619"/>
      <c r="AX145" s="619"/>
      <c r="AY145" s="619"/>
      <c r="AZ145" s="598"/>
      <c r="BA145" s="157" t="s">
        <v>574</v>
      </c>
      <c r="BB145" s="179" t="s">
        <v>575</v>
      </c>
      <c r="BC145" s="160">
        <f t="shared" si="27"/>
        <v>5</v>
      </c>
      <c r="BD145" s="218"/>
      <c r="BE145" s="218"/>
      <c r="BF145" s="217">
        <v>3</v>
      </c>
      <c r="BG145" s="217">
        <v>2</v>
      </c>
      <c r="BH145" s="157" t="s">
        <v>566</v>
      </c>
      <c r="BI145" s="157" t="s">
        <v>567</v>
      </c>
      <c r="BJ145" s="159"/>
      <c r="BK145" s="472"/>
      <c r="BL145" s="185"/>
      <c r="BM145" s="185"/>
      <c r="BN145" s="185"/>
      <c r="BO145" s="185"/>
      <c r="BP145" s="186" t="str">
        <f t="shared" si="28"/>
        <v/>
      </c>
      <c r="BQ145" s="359" t="str">
        <f t="shared" si="29"/>
        <v/>
      </c>
      <c r="BR145" s="773"/>
      <c r="BS145" s="593"/>
      <c r="BT145" s="593"/>
      <c r="BU145" s="732"/>
    </row>
    <row r="146" spans="1:73" ht="45">
      <c r="A146" s="654"/>
      <c r="B146" s="657"/>
      <c r="C146" s="660"/>
      <c r="D146" s="585"/>
      <c r="E146" s="587"/>
      <c r="F146" s="590"/>
      <c r="G146" s="593"/>
      <c r="H146" s="595"/>
      <c r="I146" s="598"/>
      <c r="J146" s="600"/>
      <c r="K146" s="602"/>
      <c r="L146" s="593"/>
      <c r="M146" s="604"/>
      <c r="N146" s="593"/>
      <c r="O146" s="593"/>
      <c r="P146" s="607"/>
      <c r="Q146" s="610"/>
      <c r="R146" s="598"/>
      <c r="S146" s="613"/>
      <c r="T146" s="598"/>
      <c r="U146" s="613"/>
      <c r="V146" s="598"/>
      <c r="W146" s="613"/>
      <c r="X146" s="616"/>
      <c r="Y146" s="613"/>
      <c r="Z146" s="613"/>
      <c r="AA146" s="619"/>
      <c r="AB146" s="216">
        <v>4</v>
      </c>
      <c r="AC146" s="218"/>
      <c r="AD146" s="218"/>
      <c r="AE146" s="218"/>
      <c r="AF146" s="213" t="str">
        <f t="shared" si="20"/>
        <v/>
      </c>
      <c r="AG146" s="219"/>
      <c r="AH146" s="214" t="str">
        <f t="shared" si="21"/>
        <v/>
      </c>
      <c r="AI146" s="219"/>
      <c r="AJ146" s="214" t="str">
        <f t="shared" si="22"/>
        <v/>
      </c>
      <c r="AK146" s="215" t="str">
        <f t="shared" si="23"/>
        <v/>
      </c>
      <c r="AL146" s="220" t="str">
        <f>IFERROR(IF(AND(AF145="Probabilidad",AF146="Probabilidad"),(AL145-(+AL145*AK146)),IF(AND(AF145="Impacto",AF146="Probabilidad"),(AL144-(+AL144*AK146)),IF(AF146="Impacto",AL145,""))),"")</f>
        <v/>
      </c>
      <c r="AM146" s="220" t="str">
        <f>IFERROR(IF(AND(AF145="Impacto",AF146="Impacto"),(AM145-(+AM145*AK146)),IF(AND(AF145="Probabilidad",AF146="Impacto"),(AM144-(+AM144*AK146)),IF(AF146="Probabilidad",AM145,""))),"")</f>
        <v/>
      </c>
      <c r="AN146" s="221"/>
      <c r="AO146" s="221"/>
      <c r="AP146" s="221"/>
      <c r="AQ146" s="595"/>
      <c r="AR146" s="626"/>
      <c r="AS146" s="626"/>
      <c r="AT146" s="619"/>
      <c r="AU146" s="626"/>
      <c r="AV146" s="626"/>
      <c r="AW146" s="619"/>
      <c r="AX146" s="619"/>
      <c r="AY146" s="619"/>
      <c r="AZ146" s="598"/>
      <c r="BA146" s="329" t="s">
        <v>576</v>
      </c>
      <c r="BB146" s="329" t="s">
        <v>493</v>
      </c>
      <c r="BC146" s="160">
        <f t="shared" si="27"/>
        <v>6</v>
      </c>
      <c r="BD146" s="230"/>
      <c r="BE146" s="230"/>
      <c r="BF146" s="230">
        <v>3</v>
      </c>
      <c r="BG146" s="230">
        <v>3</v>
      </c>
      <c r="BH146" s="329" t="s">
        <v>437</v>
      </c>
      <c r="BI146" s="329" t="s">
        <v>577</v>
      </c>
      <c r="BJ146" s="157"/>
      <c r="BK146" s="157"/>
      <c r="BL146" s="185"/>
      <c r="BM146" s="185"/>
      <c r="BN146" s="419"/>
      <c r="BO146" s="419"/>
      <c r="BP146" s="186" t="str">
        <f t="shared" si="28"/>
        <v/>
      </c>
      <c r="BQ146" s="359" t="str">
        <f t="shared" si="29"/>
        <v/>
      </c>
      <c r="BR146" s="773"/>
      <c r="BS146" s="593"/>
      <c r="BT146" s="593"/>
      <c r="BU146" s="732"/>
    </row>
    <row r="147" spans="1:73">
      <c r="A147" s="654"/>
      <c r="B147" s="657"/>
      <c r="C147" s="660"/>
      <c r="D147" s="585"/>
      <c r="E147" s="587"/>
      <c r="F147" s="590"/>
      <c r="G147" s="593"/>
      <c r="H147" s="595"/>
      <c r="I147" s="598"/>
      <c r="J147" s="600"/>
      <c r="K147" s="602"/>
      <c r="L147" s="593"/>
      <c r="M147" s="604"/>
      <c r="N147" s="593"/>
      <c r="O147" s="593"/>
      <c r="P147" s="607"/>
      <c r="Q147" s="610"/>
      <c r="R147" s="598"/>
      <c r="S147" s="613"/>
      <c r="T147" s="598"/>
      <c r="U147" s="613"/>
      <c r="V147" s="598"/>
      <c r="W147" s="613"/>
      <c r="X147" s="616"/>
      <c r="Y147" s="613"/>
      <c r="Z147" s="613"/>
      <c r="AA147" s="619"/>
      <c r="AB147" s="216">
        <v>5</v>
      </c>
      <c r="AC147" s="361"/>
      <c r="AD147" s="361"/>
      <c r="AE147" s="218"/>
      <c r="AF147" s="213" t="str">
        <f t="shared" si="20"/>
        <v/>
      </c>
      <c r="AG147" s="219"/>
      <c r="AH147" s="214" t="str">
        <f t="shared" si="21"/>
        <v/>
      </c>
      <c r="AI147" s="219"/>
      <c r="AJ147" s="214" t="str">
        <f t="shared" si="22"/>
        <v/>
      </c>
      <c r="AK147" s="215" t="str">
        <f t="shared" si="23"/>
        <v/>
      </c>
      <c r="AL147" s="220" t="str">
        <f>IFERROR(IF(AND(AF146="Probabilidad",AF147="Probabilidad"),(AL146-(+AL146*AK147)),IF(AND(AF146="Impacto",AF147="Probabilidad"),(AL145-(+AL145*AK147)),IF(AF147="Impacto",AL146,""))),"")</f>
        <v/>
      </c>
      <c r="AM147" s="220" t="str">
        <f>IFERROR(IF(AND(AF146="Impacto",AF147="Impacto"),(AM146-(+AM146*AK147)),IF(AND(AF146="Probabilidad",AF147="Impacto"),(AM145-(+AM145*AK147)),IF(AF147="Probabilidad",AM146,""))),"")</f>
        <v/>
      </c>
      <c r="AN147" s="221"/>
      <c r="AO147" s="221"/>
      <c r="AP147" s="221"/>
      <c r="AQ147" s="595"/>
      <c r="AR147" s="626"/>
      <c r="AS147" s="626"/>
      <c r="AT147" s="619"/>
      <c r="AU147" s="626"/>
      <c r="AV147" s="626"/>
      <c r="AW147" s="619"/>
      <c r="AX147" s="619"/>
      <c r="AY147" s="619"/>
      <c r="AZ147" s="598"/>
      <c r="BA147" s="157"/>
      <c r="BB147" s="157"/>
      <c r="BC147" s="160" t="str">
        <f t="shared" si="27"/>
        <v/>
      </c>
      <c r="BD147" s="218"/>
      <c r="BE147" s="218"/>
      <c r="BF147" s="218"/>
      <c r="BG147" s="218"/>
      <c r="BH147" s="157"/>
      <c r="BI147" s="157"/>
      <c r="BJ147" s="157"/>
      <c r="BK147" s="157"/>
      <c r="BL147" s="185"/>
      <c r="BM147" s="185"/>
      <c r="BN147" s="364"/>
      <c r="BO147" s="185"/>
      <c r="BP147" s="186" t="str">
        <f t="shared" si="28"/>
        <v/>
      </c>
      <c r="BQ147" s="359" t="str">
        <f t="shared" si="29"/>
        <v/>
      </c>
      <c r="BR147" s="773"/>
      <c r="BS147" s="593"/>
      <c r="BT147" s="593"/>
      <c r="BU147" s="732"/>
    </row>
    <row r="148" spans="1:73">
      <c r="A148" s="654"/>
      <c r="B148" s="657"/>
      <c r="C148" s="660"/>
      <c r="D148" s="677"/>
      <c r="E148" s="587"/>
      <c r="F148" s="680"/>
      <c r="G148" s="682"/>
      <c r="H148" s="595"/>
      <c r="I148" s="645"/>
      <c r="J148" s="600"/>
      <c r="K148" s="602"/>
      <c r="L148" s="682"/>
      <c r="M148" s="604"/>
      <c r="N148" s="682"/>
      <c r="O148" s="682"/>
      <c r="P148" s="649"/>
      <c r="Q148" s="647"/>
      <c r="R148" s="645"/>
      <c r="S148" s="688"/>
      <c r="T148" s="645"/>
      <c r="U148" s="688"/>
      <c r="V148" s="645"/>
      <c r="W148" s="688"/>
      <c r="X148" s="690"/>
      <c r="Y148" s="688"/>
      <c r="Z148" s="688"/>
      <c r="AA148" s="643"/>
      <c r="AB148" s="255">
        <v>6</v>
      </c>
      <c r="AC148" s="234"/>
      <c r="AD148" s="234"/>
      <c r="AE148" s="234"/>
      <c r="AF148" s="223" t="str">
        <f t="shared" si="20"/>
        <v/>
      </c>
      <c r="AG148" s="229"/>
      <c r="AH148" s="257" t="str">
        <f t="shared" si="21"/>
        <v/>
      </c>
      <c r="AI148" s="229"/>
      <c r="AJ148" s="257" t="str">
        <f t="shared" si="22"/>
        <v/>
      </c>
      <c r="AK148" s="258" t="str">
        <f t="shared" si="23"/>
        <v/>
      </c>
      <c r="AL148" s="259" t="str">
        <f>IFERROR(IF(AND(AF147="Probabilidad",AF148="Probabilidad"),(AL147-(+AL147*AK148)),IF(AND(AF147="Impacto",AF148="Probabilidad"),(AL146-(+AL146*AK148)),IF(AF148="Impacto",AL147,""))),"")</f>
        <v/>
      </c>
      <c r="AM148" s="259" t="str">
        <f>IFERROR(IF(AND(AF147="Impacto",AF148="Impacto"),(AM147-(+AM147*AK148)),IF(AND(AF147="Probabilidad",AF148="Impacto"),(AM146-(+AM146*AK148)),IF(AF148="Probabilidad",AM147,""))),"")</f>
        <v/>
      </c>
      <c r="AN148" s="260"/>
      <c r="AO148" s="260"/>
      <c r="AP148" s="260"/>
      <c r="AQ148" s="595"/>
      <c r="AR148" s="641"/>
      <c r="AS148" s="641"/>
      <c r="AT148" s="643"/>
      <c r="AU148" s="641"/>
      <c r="AV148" s="641"/>
      <c r="AW148" s="643"/>
      <c r="AX148" s="643"/>
      <c r="AY148" s="643"/>
      <c r="AZ148" s="645"/>
      <c r="BA148" s="373"/>
      <c r="BB148" s="373"/>
      <c r="BC148" s="334" t="str">
        <f t="shared" si="27"/>
        <v/>
      </c>
      <c r="BD148" s="234"/>
      <c r="BE148" s="234"/>
      <c r="BF148" s="234"/>
      <c r="BG148" s="234"/>
      <c r="BH148" s="373"/>
      <c r="BI148" s="373"/>
      <c r="BJ148" s="373"/>
      <c r="BK148" s="373"/>
      <c r="BL148" s="374"/>
      <c r="BM148" s="374"/>
      <c r="BN148" s="508"/>
      <c r="BO148" s="374"/>
      <c r="BP148" s="375" t="str">
        <f t="shared" si="28"/>
        <v/>
      </c>
      <c r="BQ148" s="376" t="str">
        <f t="shared" si="29"/>
        <v/>
      </c>
      <c r="BR148" s="773"/>
      <c r="BS148" s="682"/>
      <c r="BT148" s="682"/>
      <c r="BU148" s="733"/>
    </row>
    <row r="149" spans="1:73" ht="72">
      <c r="A149" s="654"/>
      <c r="B149" s="657"/>
      <c r="C149" s="660"/>
      <c r="D149" s="662" t="s">
        <v>167</v>
      </c>
      <c r="E149" s="663" t="s">
        <v>540</v>
      </c>
      <c r="F149" s="664">
        <v>3</v>
      </c>
      <c r="G149" s="668" t="s">
        <v>578</v>
      </c>
      <c r="H149" s="633"/>
      <c r="I149" s="636"/>
      <c r="J149" s="666" t="s">
        <v>579</v>
      </c>
      <c r="K149" s="667" t="s">
        <v>205</v>
      </c>
      <c r="L149" s="668" t="s">
        <v>172</v>
      </c>
      <c r="M149" s="669" t="s">
        <v>580</v>
      </c>
      <c r="N149" s="668"/>
      <c r="O149" s="668"/>
      <c r="P149" s="665" t="s">
        <v>581</v>
      </c>
      <c r="Q149" s="673">
        <v>0.75</v>
      </c>
      <c r="R149" s="636" t="s">
        <v>297</v>
      </c>
      <c r="S149" s="628">
        <f>IF(R149="Muy Alta",100%,IF(R149="Alta",80%,IF(R149="Media",60%,IF(R149="Baja",40%,IF(R149="Muy Baja",20%,"")))))</f>
        <v>0.8</v>
      </c>
      <c r="T149" s="636"/>
      <c r="U149" s="628" t="str">
        <f>IF(T149="Catastrófico",100%,IF(T149="Mayor",80%,IF(T149="Moderado",60%,IF(T149="Menor",40%,IF(T149="Leve",20%,"")))))</f>
        <v/>
      </c>
      <c r="V149" s="636" t="s">
        <v>176</v>
      </c>
      <c r="W149" s="628">
        <f>IF(V149="Catastrófico",100%,IF(V149="Mayor",80%,IF(V149="Moderado",60%,IF(V149="Menor",40%,IF(V149="Leve",20%,"")))))</f>
        <v>0.6</v>
      </c>
      <c r="X149" s="629" t="str">
        <f>IF(Y149=100%,"Catastrófico",IF(Y149=80%,"Mayor",IF(Y149=60%,"Moderado",IF(Y149=40%,"Menor",IF(Y149=20%,"Leve","")))))</f>
        <v>Moderado</v>
      </c>
      <c r="Y149" s="628">
        <f>IF(AND(U149="",W149=""),"",MAX(U149,W149))</f>
        <v>0.6</v>
      </c>
      <c r="Z149" s="628" t="str">
        <f>CONCATENATE(R149,X149)</f>
        <v>AltaModerado</v>
      </c>
      <c r="AA149" s="635" t="str">
        <f>IF(Z149="Muy AltaLeve","Alto",IF(Z149="Muy AltaMenor","Alto",IF(Z149="Muy AltaModerado","Alto",IF(Z149="Muy AltaMayor","Alto",IF(Z149="Muy AltaCatastrófico","Extremo",IF(Z149="AltaLeve","Moderado",IF(Z149="AltaMenor","Moderado",IF(Z149="AltaModerado","Alto",IF(Z149="AltaMayor","Alto",IF(Z149="AltaCatastrófico","Extremo",IF(Z149="MediaLeve","Moderado",IF(Z149="MediaMenor","Moderado",IF(Z149="MediaModerado","Moderado",IF(Z149="MediaMayor","Alto",IF(Z149="MediaCatastrófico","Extremo",IF(Z149="BajaLeve","Bajo",IF(Z149="BajaMenor","Moderado",IF(Z149="BajaModerado","Moderado",IF(Z149="BajaMayor","Alto",IF(Z149="BajaCatastrófico","Extremo",IF(Z149="Muy BajaLeve","Bajo",IF(Z149="Muy BajaMenor","Bajo",IF(Z149="Muy BajaModerado","Moderado",IF(Z149="Muy BajaMayor","Alto",IF(Z149="Muy BajaCatastrófico","Extremo","")))))))))))))))))))))))))</f>
        <v>Alto</v>
      </c>
      <c r="AB149" s="426">
        <v>1</v>
      </c>
      <c r="AC149" s="458" t="s">
        <v>582</v>
      </c>
      <c r="AD149" s="506">
        <v>2</v>
      </c>
      <c r="AE149" s="422" t="s">
        <v>583</v>
      </c>
      <c r="AF149" s="429" t="str">
        <f t="shared" si="20"/>
        <v>Probabilidad</v>
      </c>
      <c r="AG149" s="430" t="s">
        <v>179</v>
      </c>
      <c r="AH149" s="425">
        <f t="shared" si="21"/>
        <v>0.25</v>
      </c>
      <c r="AI149" s="430" t="s">
        <v>180</v>
      </c>
      <c r="AJ149" s="425">
        <f t="shared" si="22"/>
        <v>0.15</v>
      </c>
      <c r="AK149" s="431">
        <f t="shared" si="23"/>
        <v>0.4</v>
      </c>
      <c r="AL149" s="432">
        <f>IFERROR(IF(AF149="Probabilidad",(S149-(+S149*AK149)),IF(AF149="Impacto",S149,"")),"")</f>
        <v>0.48</v>
      </c>
      <c r="AM149" s="432">
        <f>IFERROR(IF(AF149="Impacto",(Y149-(+Y149*AK149)),IF(AF149="Probabilidad",Y149,"")),"")</f>
        <v>0.6</v>
      </c>
      <c r="AN149" s="433" t="s">
        <v>181</v>
      </c>
      <c r="AO149" s="433" t="s">
        <v>182</v>
      </c>
      <c r="AP149" s="433" t="s">
        <v>183</v>
      </c>
      <c r="AQ149" s="633" t="s">
        <v>584</v>
      </c>
      <c r="AR149" s="634">
        <f>S149</f>
        <v>0.8</v>
      </c>
      <c r="AS149" s="634">
        <f>IF(AL149="","",MIN(AL149:AL154))</f>
        <v>3.7324799999999991E-2</v>
      </c>
      <c r="AT149" s="635" t="str">
        <f>IFERROR(IF(AS149="","",IF(AS149&lt;=0.2,"Muy Baja",IF(AS149&lt;=0.4,"Baja",IF(AS149&lt;=0.6,"Media",IF(AS149&lt;=0.8,"Alta","Muy Alta"))))),"")</f>
        <v>Muy Baja</v>
      </c>
      <c r="AU149" s="634">
        <f>Y149</f>
        <v>0.6</v>
      </c>
      <c r="AV149" s="634">
        <f>IF(AM149="","",MIN(AM149:AM154))</f>
        <v>0.6</v>
      </c>
      <c r="AW149" s="635" t="str">
        <f>IFERROR(IF(AV149="","",IF(AV149&lt;=0.2,"Leve",IF(AV149&lt;=0.4,"Menor",IF(AV149&lt;=0.6,"Moderado",IF(AV149&lt;=0.8,"Mayor","Catastrófico"))))),"")</f>
        <v>Moderado</v>
      </c>
      <c r="AX149" s="635" t="str">
        <f>AA149</f>
        <v>Alto</v>
      </c>
      <c r="AY149" s="635" t="str">
        <f>IFERROR(IF(OR(AND(AT149="Muy Baja",AW149="Leve"),AND(AT149="Muy Baja",AW149="Menor"),AND(AT149="Baja",AW149="Leve")),"Bajo",IF(OR(AND(AT149="Muy baja",AW149="Moderado"),AND(AT149="Baja",AW149="Menor"),AND(AT149="Baja",AW149="Moderado"),AND(AT149="Media",AW149="Leve"),AND(AT149="Media",AW149="Menor"),AND(AT149="Media",AW149="Moderado"),AND(AT149="Alta",AW149="Leve"),AND(AT149="Alta",AW149="Menor")),"Moderado",IF(OR(AND(AT149="Muy Baja",AW149="Mayor"),AND(AT149="Baja",AW149="Mayor"),AND(AT149="Media",AW149="Mayor"),AND(AT149="Alta",AW149="Moderado"),AND(AT149="Alta",AW149="Mayor"),AND(AT149="Muy Alta",AW149="Leve"),AND(AT149="Muy Alta",AW149="Menor"),AND(AT149="Muy Alta",AW149="Moderado"),AND(AT149="Muy Alta",AW149="Mayor")),"Alto",IF(OR(AND(AT149="Muy Baja",AW149="Catastrófico"),AND(AT149="Baja",AW149="Catastrófico"),AND(AT149="Media",AW149="Catastrófico"),AND(AT149="Alta",AW149="Catastrófico"),AND(AT149="Muy Alta",AW149="Catastrófico")),"Extremo","")))),"")</f>
        <v>Moderado</v>
      </c>
      <c r="AZ149" s="636" t="s">
        <v>185</v>
      </c>
      <c r="BA149" s="434" t="s">
        <v>585</v>
      </c>
      <c r="BB149" s="437" t="s">
        <v>436</v>
      </c>
      <c r="BC149" s="476">
        <f t="shared" si="27"/>
        <v>6</v>
      </c>
      <c r="BD149" s="424"/>
      <c r="BE149" s="424"/>
      <c r="BF149" s="424">
        <v>3</v>
      </c>
      <c r="BG149" s="424">
        <v>3</v>
      </c>
      <c r="BH149" s="437" t="s">
        <v>437</v>
      </c>
      <c r="BI149" s="437" t="s">
        <v>586</v>
      </c>
      <c r="BJ149" s="497"/>
      <c r="BK149" s="497"/>
      <c r="BL149" s="438"/>
      <c r="BM149" s="438"/>
      <c r="BN149" s="438"/>
      <c r="BO149" s="438"/>
      <c r="BP149" s="439" t="str">
        <f t="shared" si="28"/>
        <v/>
      </c>
      <c r="BQ149" s="440" t="str">
        <f t="shared" si="29"/>
        <v/>
      </c>
      <c r="BR149" s="757"/>
      <c r="BS149" s="668"/>
      <c r="BT149" s="668"/>
      <c r="BU149" s="731"/>
    </row>
    <row r="150" spans="1:73" ht="72">
      <c r="A150" s="654"/>
      <c r="B150" s="657"/>
      <c r="C150" s="660"/>
      <c r="D150" s="585"/>
      <c r="E150" s="587"/>
      <c r="F150" s="590"/>
      <c r="G150" s="593"/>
      <c r="H150" s="595"/>
      <c r="I150" s="598"/>
      <c r="J150" s="626"/>
      <c r="K150" s="602"/>
      <c r="L150" s="593"/>
      <c r="M150" s="604"/>
      <c r="N150" s="593"/>
      <c r="O150" s="593"/>
      <c r="P150" s="607"/>
      <c r="Q150" s="610"/>
      <c r="R150" s="598"/>
      <c r="S150" s="613"/>
      <c r="T150" s="598"/>
      <c r="U150" s="613"/>
      <c r="V150" s="598"/>
      <c r="W150" s="613"/>
      <c r="X150" s="616"/>
      <c r="Y150" s="613"/>
      <c r="Z150" s="613"/>
      <c r="AA150" s="619"/>
      <c r="AB150" s="216">
        <v>2</v>
      </c>
      <c r="AC150" s="217" t="s">
        <v>587</v>
      </c>
      <c r="AD150" s="227">
        <v>1.2</v>
      </c>
      <c r="AE150" s="217" t="s">
        <v>588</v>
      </c>
      <c r="AF150" s="213" t="str">
        <f t="shared" si="20"/>
        <v>Probabilidad</v>
      </c>
      <c r="AG150" s="219" t="s">
        <v>179</v>
      </c>
      <c r="AH150" s="214">
        <f t="shared" si="21"/>
        <v>0.25</v>
      </c>
      <c r="AI150" s="221" t="s">
        <v>180</v>
      </c>
      <c r="AJ150" s="214">
        <f t="shared" si="22"/>
        <v>0.15</v>
      </c>
      <c r="AK150" s="215">
        <f t="shared" si="23"/>
        <v>0.4</v>
      </c>
      <c r="AL150" s="220">
        <f>IFERROR(IF(AND(AF149="Probabilidad",AF150="Probabilidad"),(AL149-(+AL149*AK150)),IF(AF150="Probabilidad",(S149-(+S149*AK150)),IF(AF150="Impacto",AL149,""))),"")</f>
        <v>0.28799999999999998</v>
      </c>
      <c r="AM150" s="220">
        <f>IFERROR(IF(AND(AF149="Impacto",AF150="Impacto"),(AM149-(+AM149*AK150)),IF(AF150="Impacto",(Y149-(+Y149*AK150)),IF(AF150="Probabilidad",AM149,""))),"")</f>
        <v>0.6</v>
      </c>
      <c r="AN150" s="221" t="s">
        <v>181</v>
      </c>
      <c r="AO150" s="221" t="s">
        <v>182</v>
      </c>
      <c r="AP150" s="221" t="s">
        <v>183</v>
      </c>
      <c r="AQ150" s="595"/>
      <c r="AR150" s="626"/>
      <c r="AS150" s="626"/>
      <c r="AT150" s="619"/>
      <c r="AU150" s="626"/>
      <c r="AV150" s="626"/>
      <c r="AW150" s="619"/>
      <c r="AX150" s="619"/>
      <c r="AY150" s="619"/>
      <c r="AZ150" s="598"/>
      <c r="BA150" s="179" t="s">
        <v>589</v>
      </c>
      <c r="BB150" s="157" t="s">
        <v>590</v>
      </c>
      <c r="BC150" s="160">
        <f t="shared" si="27"/>
        <v>2</v>
      </c>
      <c r="BD150" s="218"/>
      <c r="BE150" s="218"/>
      <c r="BF150" s="218">
        <v>1</v>
      </c>
      <c r="BG150" s="218">
        <v>1</v>
      </c>
      <c r="BH150" s="157" t="s">
        <v>437</v>
      </c>
      <c r="BI150" s="157" t="s">
        <v>591</v>
      </c>
      <c r="BJ150" s="159"/>
      <c r="BK150" s="159"/>
      <c r="BL150" s="185"/>
      <c r="BM150" s="185"/>
      <c r="BN150" s="185"/>
      <c r="BO150" s="185"/>
      <c r="BP150" s="186" t="str">
        <f t="shared" si="28"/>
        <v/>
      </c>
      <c r="BQ150" s="359" t="str">
        <f t="shared" si="29"/>
        <v/>
      </c>
      <c r="BR150" s="773"/>
      <c r="BS150" s="593"/>
      <c r="BT150" s="593"/>
      <c r="BU150" s="732"/>
    </row>
    <row r="151" spans="1:73" ht="72">
      <c r="A151" s="654"/>
      <c r="B151" s="657"/>
      <c r="C151" s="660"/>
      <c r="D151" s="585"/>
      <c r="E151" s="587"/>
      <c r="F151" s="590"/>
      <c r="G151" s="593"/>
      <c r="H151" s="595"/>
      <c r="I151" s="598"/>
      <c r="J151" s="626"/>
      <c r="K151" s="602"/>
      <c r="L151" s="593"/>
      <c r="M151" s="604"/>
      <c r="N151" s="593"/>
      <c r="O151" s="593"/>
      <c r="P151" s="607"/>
      <c r="Q151" s="610"/>
      <c r="R151" s="598"/>
      <c r="S151" s="613"/>
      <c r="T151" s="598"/>
      <c r="U151" s="613"/>
      <c r="V151" s="598"/>
      <c r="W151" s="613"/>
      <c r="X151" s="616"/>
      <c r="Y151" s="613"/>
      <c r="Z151" s="613"/>
      <c r="AA151" s="619"/>
      <c r="AB151" s="216">
        <v>3</v>
      </c>
      <c r="AC151" s="217" t="s">
        <v>592</v>
      </c>
      <c r="AD151" s="227">
        <v>1.2</v>
      </c>
      <c r="AE151" s="217" t="s">
        <v>593</v>
      </c>
      <c r="AF151" s="213" t="str">
        <f t="shared" si="20"/>
        <v>Probabilidad</v>
      </c>
      <c r="AG151" s="219" t="s">
        <v>179</v>
      </c>
      <c r="AH151" s="214">
        <f t="shared" si="21"/>
        <v>0.25</v>
      </c>
      <c r="AI151" s="219" t="s">
        <v>180</v>
      </c>
      <c r="AJ151" s="214">
        <f t="shared" si="22"/>
        <v>0.15</v>
      </c>
      <c r="AK151" s="215">
        <f t="shared" si="23"/>
        <v>0.4</v>
      </c>
      <c r="AL151" s="220">
        <f>IFERROR(IF(AND(AF150="Probabilidad",AF151="Probabilidad"),(AL150-(+AL150*AK151)),IF(AND(AF150="Impacto",AF151="Probabilidad"),(AL149-(+AL149*AK151)),IF(AF151="Impacto",AL150,""))),"")</f>
        <v>0.17279999999999998</v>
      </c>
      <c r="AM151" s="220">
        <f>IFERROR(IF(AND(AF150="Impacto",AF151="Impacto"),(AM150-(+AM150*AK151)),IF(AND(AF150="Probabilidad",AF151="Impacto"),(AM149-(+AM149*AK151)),IF(AF151="Probabilidad",AM150,""))),"")</f>
        <v>0.6</v>
      </c>
      <c r="AN151" s="221" t="s">
        <v>181</v>
      </c>
      <c r="AO151" s="221" t="s">
        <v>182</v>
      </c>
      <c r="AP151" s="221" t="s">
        <v>183</v>
      </c>
      <c r="AQ151" s="595"/>
      <c r="AR151" s="626"/>
      <c r="AS151" s="626"/>
      <c r="AT151" s="619"/>
      <c r="AU151" s="626"/>
      <c r="AV151" s="626"/>
      <c r="AW151" s="619"/>
      <c r="AX151" s="619"/>
      <c r="AY151" s="619"/>
      <c r="AZ151" s="598"/>
      <c r="BA151" s="360"/>
      <c r="BB151" s="157"/>
      <c r="BC151" s="160" t="str">
        <f t="shared" si="27"/>
        <v/>
      </c>
      <c r="BD151" s="218"/>
      <c r="BE151" s="218"/>
      <c r="BF151" s="218"/>
      <c r="BG151" s="218"/>
      <c r="BH151" s="157"/>
      <c r="BI151" s="157"/>
      <c r="BJ151" s="157"/>
      <c r="BK151" s="157"/>
      <c r="BL151" s="185"/>
      <c r="BM151" s="185"/>
      <c r="BN151" s="364"/>
      <c r="BO151" s="185"/>
      <c r="BP151" s="186" t="str">
        <f t="shared" si="28"/>
        <v/>
      </c>
      <c r="BQ151" s="359" t="str">
        <f t="shared" si="29"/>
        <v/>
      </c>
      <c r="BR151" s="773"/>
      <c r="BS151" s="593"/>
      <c r="BT151" s="593"/>
      <c r="BU151" s="732"/>
    </row>
    <row r="152" spans="1:73" ht="72">
      <c r="A152" s="654"/>
      <c r="B152" s="657"/>
      <c r="C152" s="660"/>
      <c r="D152" s="585"/>
      <c r="E152" s="587"/>
      <c r="F152" s="590"/>
      <c r="G152" s="593"/>
      <c r="H152" s="595"/>
      <c r="I152" s="598"/>
      <c r="J152" s="626"/>
      <c r="K152" s="602"/>
      <c r="L152" s="593"/>
      <c r="M152" s="604"/>
      <c r="N152" s="593"/>
      <c r="O152" s="593"/>
      <c r="P152" s="607"/>
      <c r="Q152" s="610"/>
      <c r="R152" s="598"/>
      <c r="S152" s="613"/>
      <c r="T152" s="598"/>
      <c r="U152" s="613"/>
      <c r="V152" s="598"/>
      <c r="W152" s="613"/>
      <c r="X152" s="616"/>
      <c r="Y152" s="613"/>
      <c r="Z152" s="613"/>
      <c r="AA152" s="619"/>
      <c r="AB152" s="216">
        <v>4</v>
      </c>
      <c r="AC152" s="217" t="s">
        <v>594</v>
      </c>
      <c r="AD152" s="227">
        <v>1.2</v>
      </c>
      <c r="AE152" s="217" t="s">
        <v>595</v>
      </c>
      <c r="AF152" s="213" t="str">
        <f t="shared" si="20"/>
        <v>Probabilidad</v>
      </c>
      <c r="AG152" s="219" t="s">
        <v>179</v>
      </c>
      <c r="AH152" s="214">
        <f t="shared" si="21"/>
        <v>0.25</v>
      </c>
      <c r="AI152" s="219" t="s">
        <v>180</v>
      </c>
      <c r="AJ152" s="214">
        <f t="shared" si="22"/>
        <v>0.15</v>
      </c>
      <c r="AK152" s="215">
        <f t="shared" si="23"/>
        <v>0.4</v>
      </c>
      <c r="AL152" s="220">
        <f>IFERROR(IF(AND(AF151="Probabilidad",AF152="Probabilidad"),(AL151-(+AL151*AK152)),IF(AND(AF151="Impacto",AF152="Probabilidad"),(AL150-(+AL150*AK152)),IF(AF152="Impacto",AL151,""))),"")</f>
        <v>0.10367999999999998</v>
      </c>
      <c r="AM152" s="220">
        <f>IFERROR(IF(AND(AF151="Impacto",AF152="Impacto"),(AM151-(+AM151*AK152)),IF(AND(AF151="Probabilidad",AF152="Impacto"),(AM150-(+AM150*AK152)),IF(AF152="Probabilidad",AM151,""))),"")</f>
        <v>0.6</v>
      </c>
      <c r="AN152" s="221" t="s">
        <v>181</v>
      </c>
      <c r="AO152" s="221" t="s">
        <v>182</v>
      </c>
      <c r="AP152" s="221" t="s">
        <v>183</v>
      </c>
      <c r="AQ152" s="595"/>
      <c r="AR152" s="626"/>
      <c r="AS152" s="626"/>
      <c r="AT152" s="619"/>
      <c r="AU152" s="626"/>
      <c r="AV152" s="626"/>
      <c r="AW152" s="619"/>
      <c r="AX152" s="619"/>
      <c r="AY152" s="619"/>
      <c r="AZ152" s="598"/>
      <c r="BA152" s="360"/>
      <c r="BB152" s="157"/>
      <c r="BC152" s="160" t="str">
        <f t="shared" si="27"/>
        <v/>
      </c>
      <c r="BD152" s="218"/>
      <c r="BE152" s="218"/>
      <c r="BF152" s="218"/>
      <c r="BG152" s="218"/>
      <c r="BH152" s="157"/>
      <c r="BI152" s="157"/>
      <c r="BJ152" s="157"/>
      <c r="BK152" s="157"/>
      <c r="BL152" s="185"/>
      <c r="BM152" s="185"/>
      <c r="BN152" s="364"/>
      <c r="BO152" s="185"/>
      <c r="BP152" s="186" t="str">
        <f t="shared" si="28"/>
        <v/>
      </c>
      <c r="BQ152" s="359" t="str">
        <f t="shared" si="29"/>
        <v/>
      </c>
      <c r="BR152" s="773"/>
      <c r="BS152" s="593"/>
      <c r="BT152" s="593"/>
      <c r="BU152" s="732"/>
    </row>
    <row r="153" spans="1:73" ht="72">
      <c r="A153" s="654"/>
      <c r="B153" s="657"/>
      <c r="C153" s="660"/>
      <c r="D153" s="585"/>
      <c r="E153" s="587"/>
      <c r="F153" s="590"/>
      <c r="G153" s="593"/>
      <c r="H153" s="595"/>
      <c r="I153" s="598"/>
      <c r="J153" s="626"/>
      <c r="K153" s="602"/>
      <c r="L153" s="593"/>
      <c r="M153" s="604"/>
      <c r="N153" s="593"/>
      <c r="O153" s="593"/>
      <c r="P153" s="607"/>
      <c r="Q153" s="610"/>
      <c r="R153" s="598"/>
      <c r="S153" s="613"/>
      <c r="T153" s="598"/>
      <c r="U153" s="613"/>
      <c r="V153" s="598"/>
      <c r="W153" s="613"/>
      <c r="X153" s="616"/>
      <c r="Y153" s="613"/>
      <c r="Z153" s="613"/>
      <c r="AA153" s="619"/>
      <c r="AB153" s="216">
        <v>5</v>
      </c>
      <c r="AC153" s="217" t="s">
        <v>596</v>
      </c>
      <c r="AD153" s="227">
        <v>1.2</v>
      </c>
      <c r="AE153" s="108" t="s">
        <v>597</v>
      </c>
      <c r="AF153" s="213" t="str">
        <f t="shared" si="20"/>
        <v>Probabilidad</v>
      </c>
      <c r="AG153" s="219" t="s">
        <v>179</v>
      </c>
      <c r="AH153" s="214">
        <f t="shared" si="21"/>
        <v>0.25</v>
      </c>
      <c r="AI153" s="219" t="s">
        <v>180</v>
      </c>
      <c r="AJ153" s="214">
        <f t="shared" si="22"/>
        <v>0.15</v>
      </c>
      <c r="AK153" s="215">
        <f t="shared" si="23"/>
        <v>0.4</v>
      </c>
      <c r="AL153" s="220">
        <f>IFERROR(IF(AND(AF152="Probabilidad",AF153="Probabilidad"),(AL152-(+AL152*AK153)),IF(AND(AF152="Impacto",AF153="Probabilidad"),(AL151-(+AL151*AK153)),IF(AF153="Impacto",AL152,""))),"")</f>
        <v>6.2207999999999986E-2</v>
      </c>
      <c r="AM153" s="220">
        <f>IFERROR(IF(AND(AF152="Impacto",AF153="Impacto"),(AM152-(+AM152*AK153)),IF(AND(AF152="Probabilidad",AF153="Impacto"),(AM151-(+AM151*AK153)),IF(AF153="Probabilidad",AM152,""))),"")</f>
        <v>0.6</v>
      </c>
      <c r="AN153" s="221" t="s">
        <v>181</v>
      </c>
      <c r="AO153" s="221" t="s">
        <v>182</v>
      </c>
      <c r="AP153" s="221" t="s">
        <v>183</v>
      </c>
      <c r="AQ153" s="595"/>
      <c r="AR153" s="626"/>
      <c r="AS153" s="626"/>
      <c r="AT153" s="619"/>
      <c r="AU153" s="626"/>
      <c r="AV153" s="626"/>
      <c r="AW153" s="619"/>
      <c r="AX153" s="619"/>
      <c r="AY153" s="619"/>
      <c r="AZ153" s="598"/>
      <c r="BA153" s="360"/>
      <c r="BB153" s="157"/>
      <c r="BC153" s="160" t="str">
        <f t="shared" si="27"/>
        <v/>
      </c>
      <c r="BD153" s="218"/>
      <c r="BE153" s="218"/>
      <c r="BF153" s="218"/>
      <c r="BG153" s="218"/>
      <c r="BH153" s="157"/>
      <c r="BI153" s="157"/>
      <c r="BJ153" s="157"/>
      <c r="BK153" s="157"/>
      <c r="BL153" s="185"/>
      <c r="BM153" s="185"/>
      <c r="BN153" s="185"/>
      <c r="BO153" s="185"/>
      <c r="BP153" s="186" t="str">
        <f t="shared" si="28"/>
        <v/>
      </c>
      <c r="BQ153" s="359" t="str">
        <f t="shared" si="29"/>
        <v/>
      </c>
      <c r="BR153" s="773"/>
      <c r="BS153" s="593"/>
      <c r="BT153" s="593"/>
      <c r="BU153" s="732"/>
    </row>
    <row r="154" spans="1:73" ht="72">
      <c r="A154" s="654"/>
      <c r="B154" s="657"/>
      <c r="C154" s="660"/>
      <c r="D154" s="677"/>
      <c r="E154" s="587"/>
      <c r="F154" s="680"/>
      <c r="G154" s="682"/>
      <c r="H154" s="595"/>
      <c r="I154" s="645"/>
      <c r="J154" s="641"/>
      <c r="K154" s="602"/>
      <c r="L154" s="682"/>
      <c r="M154" s="604"/>
      <c r="N154" s="682"/>
      <c r="O154" s="682"/>
      <c r="P154" s="649"/>
      <c r="Q154" s="647"/>
      <c r="R154" s="645"/>
      <c r="S154" s="688"/>
      <c r="T154" s="645"/>
      <c r="U154" s="688"/>
      <c r="V154" s="645"/>
      <c r="W154" s="688"/>
      <c r="X154" s="690"/>
      <c r="Y154" s="688"/>
      <c r="Z154" s="688"/>
      <c r="AA154" s="643"/>
      <c r="AB154" s="255">
        <v>6</v>
      </c>
      <c r="AC154" s="256" t="s">
        <v>598</v>
      </c>
      <c r="AD154" s="256">
        <v>1.2</v>
      </c>
      <c r="AE154" s="256" t="s">
        <v>599</v>
      </c>
      <c r="AF154" s="223" t="str">
        <f t="shared" si="20"/>
        <v>Probabilidad</v>
      </c>
      <c r="AG154" s="229" t="s">
        <v>179</v>
      </c>
      <c r="AH154" s="257">
        <f t="shared" si="21"/>
        <v>0.25</v>
      </c>
      <c r="AI154" s="229" t="s">
        <v>180</v>
      </c>
      <c r="AJ154" s="257">
        <f t="shared" si="22"/>
        <v>0.15</v>
      </c>
      <c r="AK154" s="258">
        <f t="shared" si="23"/>
        <v>0.4</v>
      </c>
      <c r="AL154" s="259">
        <f>IFERROR(IF(AND(AF153="Probabilidad",AF154="Probabilidad"),(AL153-(+AL153*AK154)),IF(AND(AF153="Impacto",AF154="Probabilidad"),(AL152-(+AL152*AK154)),IF(AF154="Impacto",AL153,""))),"")</f>
        <v>3.7324799999999991E-2</v>
      </c>
      <c r="AM154" s="259">
        <f>IFERROR(IF(AND(AF153="Impacto",AF154="Impacto"),(AM153-(+AM153*AK154)),IF(AND(AF153="Probabilidad",AF154="Impacto"),(AM152-(+AM152*AK154)),IF(AF154="Probabilidad",AM153,""))),"")</f>
        <v>0.6</v>
      </c>
      <c r="AN154" s="260" t="s">
        <v>181</v>
      </c>
      <c r="AO154" s="260" t="s">
        <v>182</v>
      </c>
      <c r="AP154" s="260" t="s">
        <v>183</v>
      </c>
      <c r="AQ154" s="595"/>
      <c r="AR154" s="641"/>
      <c r="AS154" s="641"/>
      <c r="AT154" s="643"/>
      <c r="AU154" s="641"/>
      <c r="AV154" s="641"/>
      <c r="AW154" s="643"/>
      <c r="AX154" s="643"/>
      <c r="AY154" s="643"/>
      <c r="AZ154" s="645"/>
      <c r="BA154" s="460"/>
      <c r="BB154" s="373"/>
      <c r="BC154" s="334" t="str">
        <f t="shared" si="27"/>
        <v/>
      </c>
      <c r="BD154" s="234"/>
      <c r="BE154" s="234"/>
      <c r="BF154" s="234"/>
      <c r="BG154" s="234"/>
      <c r="BH154" s="373"/>
      <c r="BI154" s="373"/>
      <c r="BJ154" s="373"/>
      <c r="BK154" s="373"/>
      <c r="BL154" s="374"/>
      <c r="BM154" s="374"/>
      <c r="BN154" s="374"/>
      <c r="BO154" s="374"/>
      <c r="BP154" s="375" t="str">
        <f t="shared" si="28"/>
        <v/>
      </c>
      <c r="BQ154" s="376" t="str">
        <f t="shared" si="29"/>
        <v/>
      </c>
      <c r="BR154" s="773"/>
      <c r="BS154" s="682"/>
      <c r="BT154" s="682"/>
      <c r="BU154" s="733"/>
    </row>
    <row r="155" spans="1:73" ht="90">
      <c r="A155" s="654"/>
      <c r="B155" s="657"/>
      <c r="C155" s="660"/>
      <c r="D155" s="662" t="s">
        <v>167</v>
      </c>
      <c r="E155" s="663" t="s">
        <v>540</v>
      </c>
      <c r="F155" s="664">
        <v>4</v>
      </c>
      <c r="G155" s="668" t="s">
        <v>600</v>
      </c>
      <c r="H155" s="633"/>
      <c r="I155" s="636"/>
      <c r="J155" s="666" t="s">
        <v>601</v>
      </c>
      <c r="K155" s="667" t="s">
        <v>205</v>
      </c>
      <c r="L155" s="668" t="s">
        <v>172</v>
      </c>
      <c r="M155" s="669" t="s">
        <v>602</v>
      </c>
      <c r="N155" s="668"/>
      <c r="O155" s="668"/>
      <c r="P155" s="665" t="s">
        <v>603</v>
      </c>
      <c r="Q155" s="753">
        <v>0</v>
      </c>
      <c r="R155" s="636" t="s">
        <v>226</v>
      </c>
      <c r="S155" s="628">
        <f>IF(R155="Muy Alta",100%,IF(R155="Alta",80%,IF(R155="Media",60%,IF(R155="Baja",40%,IF(R155="Muy Baja",20%,"")))))</f>
        <v>0.4</v>
      </c>
      <c r="T155" s="636"/>
      <c r="U155" s="628" t="str">
        <f>IF(T155="Catastrófico",100%,IF(T155="Mayor",80%,IF(T155="Moderado",60%,IF(T155="Menor",40%,IF(T155="Leve",20%,"")))))</f>
        <v/>
      </c>
      <c r="V155" s="636" t="s">
        <v>227</v>
      </c>
      <c r="W155" s="628">
        <f>IF(V155="Catastrófico",100%,IF(V155="Mayor",80%,IF(V155="Moderado",60%,IF(V155="Menor",40%,IF(V155="Leve",20%,"")))))</f>
        <v>0.4</v>
      </c>
      <c r="X155" s="629" t="str">
        <f>IF(Y155=100%,"Catastrófico",IF(Y155=80%,"Mayor",IF(Y155=60%,"Moderado",IF(Y155=40%,"Menor",IF(Y155=20%,"Leve","")))))</f>
        <v>Menor</v>
      </c>
      <c r="Y155" s="628">
        <f>IF(AND(U155="",W155=""),"",MAX(U155,W155))</f>
        <v>0.4</v>
      </c>
      <c r="Z155" s="628" t="str">
        <f>CONCATENATE(R155,X155)</f>
        <v>BajaMenor</v>
      </c>
      <c r="AA155" s="635" t="str">
        <f>IF(Z155="Muy AltaLeve","Alto",IF(Z155="Muy AltaMenor","Alto",IF(Z155="Muy AltaModerado","Alto",IF(Z155="Muy AltaMayor","Alto",IF(Z155="Muy AltaCatastrófico","Extremo",IF(Z155="AltaLeve","Moderado",IF(Z155="AltaMenor","Moderado",IF(Z155="AltaModerado","Alto",IF(Z155="AltaMayor","Alto",IF(Z155="AltaCatastrófico","Extremo",IF(Z155="MediaLeve","Moderado",IF(Z155="MediaMenor","Moderado",IF(Z155="MediaModerado","Moderado",IF(Z155="MediaMayor","Alto",IF(Z155="MediaCatastrófico","Extremo",IF(Z155="BajaLeve","Bajo",IF(Z155="BajaMenor","Moderado",IF(Z155="BajaModerado","Moderado",IF(Z155="BajaMayor","Alto",IF(Z155="BajaCatastrófico","Extremo",IF(Z155="Muy BajaLeve","Bajo",IF(Z155="Muy BajaMenor","Bajo",IF(Z155="Muy BajaModerado","Moderado",IF(Z155="Muy BajaMayor","Alto",IF(Z155="Muy BajaCatastrófico","Extremo","")))))))))))))))))))))))))</f>
        <v>Moderado</v>
      </c>
      <c r="AB155" s="426">
        <v>1</v>
      </c>
      <c r="AC155" s="458" t="s">
        <v>604</v>
      </c>
      <c r="AD155" s="458">
        <v>2</v>
      </c>
      <c r="AE155" s="458" t="s">
        <v>605</v>
      </c>
      <c r="AF155" s="429" t="str">
        <f t="shared" si="20"/>
        <v>Probabilidad</v>
      </c>
      <c r="AG155" s="430" t="s">
        <v>179</v>
      </c>
      <c r="AH155" s="425">
        <f t="shared" si="21"/>
        <v>0.25</v>
      </c>
      <c r="AI155" s="430" t="s">
        <v>180</v>
      </c>
      <c r="AJ155" s="425">
        <f t="shared" si="22"/>
        <v>0.15</v>
      </c>
      <c r="AK155" s="431">
        <f t="shared" si="23"/>
        <v>0.4</v>
      </c>
      <c r="AL155" s="432">
        <f>IFERROR(IF(AF155="Probabilidad",(S155-(+S155*AK155)),IF(AF155="Impacto",S155,"")),"")</f>
        <v>0.24</v>
      </c>
      <c r="AM155" s="432">
        <f>IFERROR(IF(AF155="Impacto",(Y155-(+Y155*AK155)),IF(AF155="Probabilidad",Y155,"")),"")</f>
        <v>0.4</v>
      </c>
      <c r="AN155" s="433" t="s">
        <v>181</v>
      </c>
      <c r="AO155" s="433" t="s">
        <v>182</v>
      </c>
      <c r="AP155" s="433" t="s">
        <v>183</v>
      </c>
      <c r="AQ155" s="633" t="s">
        <v>606</v>
      </c>
      <c r="AR155" s="634">
        <f>S155</f>
        <v>0.4</v>
      </c>
      <c r="AS155" s="634">
        <f>IF(AL155="","",MIN(AL155:AL160))</f>
        <v>5.183999999999999E-2</v>
      </c>
      <c r="AT155" s="635" t="str">
        <f>IFERROR(IF(AS155="","",IF(AS155&lt;=0.2,"Muy Baja",IF(AS155&lt;=0.4,"Baja",IF(AS155&lt;=0.6,"Media",IF(AS155&lt;=0.8,"Alta","Muy Alta"))))),"")</f>
        <v>Muy Baja</v>
      </c>
      <c r="AU155" s="634">
        <f>Y155</f>
        <v>0.4</v>
      </c>
      <c r="AV155" s="634">
        <f>IF(AM155="","",MIN(AM155:AM160))</f>
        <v>0.4</v>
      </c>
      <c r="AW155" s="635" t="str">
        <f>IFERROR(IF(AV155="","",IF(AV155&lt;=0.2,"Leve",IF(AV155&lt;=0.4,"Menor",IF(AV155&lt;=0.6,"Moderado",IF(AV155&lt;=0.8,"Mayor","Catastrófico"))))),"")</f>
        <v>Menor</v>
      </c>
      <c r="AX155" s="635" t="str">
        <f>AA155</f>
        <v>Moderado</v>
      </c>
      <c r="AY155" s="635" t="str">
        <f>IFERROR(IF(OR(AND(AT155="Muy Baja",AW155="Leve"),AND(AT155="Muy Baja",AW155="Menor"),AND(AT155="Baja",AW155="Leve")),"Bajo",IF(OR(AND(AT155="Muy baja",AW155="Moderado"),AND(AT155="Baja",AW155="Menor"),AND(AT155="Baja",AW155="Moderado"),AND(AT155="Media",AW155="Leve"),AND(AT155="Media",AW155="Menor"),AND(AT155="Media",AW155="Moderado"),AND(AT155="Alta",AW155="Leve"),AND(AT155="Alta",AW155="Menor")),"Moderado",IF(OR(AND(AT155="Muy Baja",AW155="Mayor"),AND(AT155="Baja",AW155="Mayor"),AND(AT155="Media",AW155="Mayor"),AND(AT155="Alta",AW155="Moderado"),AND(AT155="Alta",AW155="Mayor"),AND(AT155="Muy Alta",AW155="Leve"),AND(AT155="Muy Alta",AW155="Menor"),AND(AT155="Muy Alta",AW155="Moderado"),AND(AT155="Muy Alta",AW155="Mayor")),"Alto",IF(OR(AND(AT155="Muy Baja",AW155="Catastrófico"),AND(AT155="Baja",AW155="Catastrófico"),AND(AT155="Media",AW155="Catastrófico"),AND(AT155="Alta",AW155="Catastrófico"),AND(AT155="Muy Alta",AW155="Catastrófico")),"Extremo","")))),"")</f>
        <v>Bajo</v>
      </c>
      <c r="AZ155" s="636" t="s">
        <v>231</v>
      </c>
      <c r="BA155" s="437"/>
      <c r="BB155" s="437"/>
      <c r="BC155" s="476" t="str">
        <f t="shared" si="27"/>
        <v/>
      </c>
      <c r="BD155" s="424"/>
      <c r="BE155" s="424"/>
      <c r="BF155" s="424"/>
      <c r="BG155" s="424"/>
      <c r="BH155" s="437"/>
      <c r="BI155" s="437"/>
      <c r="BJ155" s="437"/>
      <c r="BK155" s="437"/>
      <c r="BL155" s="438"/>
      <c r="BM155" s="438"/>
      <c r="BN155" s="438"/>
      <c r="BO155" s="438"/>
      <c r="BP155" s="439" t="str">
        <f t="shared" si="28"/>
        <v/>
      </c>
      <c r="BQ155" s="440" t="str">
        <f t="shared" si="29"/>
        <v/>
      </c>
      <c r="BR155" s="757"/>
      <c r="BS155" s="668"/>
      <c r="BT155" s="668"/>
      <c r="BU155" s="731"/>
    </row>
    <row r="156" spans="1:73" ht="72">
      <c r="A156" s="654"/>
      <c r="B156" s="657"/>
      <c r="C156" s="660"/>
      <c r="D156" s="585"/>
      <c r="E156" s="587"/>
      <c r="F156" s="590"/>
      <c r="G156" s="593"/>
      <c r="H156" s="595"/>
      <c r="I156" s="598"/>
      <c r="J156" s="626"/>
      <c r="K156" s="602"/>
      <c r="L156" s="593"/>
      <c r="M156" s="604"/>
      <c r="N156" s="593"/>
      <c r="O156" s="593"/>
      <c r="P156" s="607"/>
      <c r="Q156" s="754"/>
      <c r="R156" s="598"/>
      <c r="S156" s="613"/>
      <c r="T156" s="598"/>
      <c r="U156" s="613"/>
      <c r="V156" s="598"/>
      <c r="W156" s="613"/>
      <c r="X156" s="616"/>
      <c r="Y156" s="613"/>
      <c r="Z156" s="613"/>
      <c r="AA156" s="619"/>
      <c r="AB156" s="216">
        <v>2</v>
      </c>
      <c r="AC156" s="217" t="s">
        <v>607</v>
      </c>
      <c r="AD156" s="217">
        <v>1</v>
      </c>
      <c r="AE156" s="217" t="s">
        <v>608</v>
      </c>
      <c r="AF156" s="213" t="str">
        <f t="shared" si="20"/>
        <v>Probabilidad</v>
      </c>
      <c r="AG156" s="219" t="s">
        <v>179</v>
      </c>
      <c r="AH156" s="214">
        <f t="shared" si="21"/>
        <v>0.25</v>
      </c>
      <c r="AI156" s="221" t="s">
        <v>180</v>
      </c>
      <c r="AJ156" s="214">
        <f t="shared" si="22"/>
        <v>0.15</v>
      </c>
      <c r="AK156" s="215">
        <f t="shared" si="23"/>
        <v>0.4</v>
      </c>
      <c r="AL156" s="220">
        <f>IFERROR(IF(AND(AF155="Probabilidad",AF156="Probabilidad"),(AL155-(+AL155*AK156)),IF(AF156="Probabilidad",(S155-(+S155*AK156)),IF(AF156="Impacto",AL155,""))),"")</f>
        <v>0.14399999999999999</v>
      </c>
      <c r="AM156" s="220">
        <f>IFERROR(IF(AND(AF155="Impacto",AF156="Impacto"),(AM155-(+AM155*AK156)),IF(AF156="Impacto",(Y155-(+Y155*AK156)),IF(AF156="Probabilidad",AM155,""))),"")</f>
        <v>0.4</v>
      </c>
      <c r="AN156" s="221" t="s">
        <v>181</v>
      </c>
      <c r="AO156" s="221" t="s">
        <v>182</v>
      </c>
      <c r="AP156" s="221" t="s">
        <v>183</v>
      </c>
      <c r="AQ156" s="595"/>
      <c r="AR156" s="626"/>
      <c r="AS156" s="626"/>
      <c r="AT156" s="619"/>
      <c r="AU156" s="626"/>
      <c r="AV156" s="626"/>
      <c r="AW156" s="619"/>
      <c r="AX156" s="619"/>
      <c r="AY156" s="619"/>
      <c r="AZ156" s="598"/>
      <c r="BA156" s="157"/>
      <c r="BB156" s="157"/>
      <c r="BC156" s="160" t="str">
        <f t="shared" si="27"/>
        <v/>
      </c>
      <c r="BD156" s="218"/>
      <c r="BE156" s="218"/>
      <c r="BF156" s="218"/>
      <c r="BG156" s="218"/>
      <c r="BH156" s="157"/>
      <c r="BI156" s="157"/>
      <c r="BJ156" s="157"/>
      <c r="BK156" s="157"/>
      <c r="BL156" s="185"/>
      <c r="BM156" s="185"/>
      <c r="BN156" s="185"/>
      <c r="BO156" s="185"/>
      <c r="BP156" s="186" t="str">
        <f t="shared" si="28"/>
        <v/>
      </c>
      <c r="BQ156" s="359" t="str">
        <f t="shared" si="29"/>
        <v/>
      </c>
      <c r="BR156" s="773"/>
      <c r="BS156" s="593"/>
      <c r="BT156" s="593"/>
      <c r="BU156" s="732"/>
    </row>
    <row r="157" spans="1:73" ht="72">
      <c r="A157" s="654"/>
      <c r="B157" s="657"/>
      <c r="C157" s="660"/>
      <c r="D157" s="585"/>
      <c r="E157" s="587"/>
      <c r="F157" s="590"/>
      <c r="G157" s="593"/>
      <c r="H157" s="595"/>
      <c r="I157" s="598"/>
      <c r="J157" s="626"/>
      <c r="K157" s="602"/>
      <c r="L157" s="593"/>
      <c r="M157" s="604"/>
      <c r="N157" s="593"/>
      <c r="O157" s="593"/>
      <c r="P157" s="607"/>
      <c r="Q157" s="754"/>
      <c r="R157" s="598"/>
      <c r="S157" s="613"/>
      <c r="T157" s="598"/>
      <c r="U157" s="613"/>
      <c r="V157" s="598"/>
      <c r="W157" s="613"/>
      <c r="X157" s="616"/>
      <c r="Y157" s="613"/>
      <c r="Z157" s="613"/>
      <c r="AA157" s="619"/>
      <c r="AB157" s="216">
        <v>3</v>
      </c>
      <c r="AC157" s="217" t="s">
        <v>609</v>
      </c>
      <c r="AD157" s="217">
        <v>1</v>
      </c>
      <c r="AE157" s="217" t="s">
        <v>610</v>
      </c>
      <c r="AF157" s="213" t="str">
        <f t="shared" si="20"/>
        <v>Probabilidad</v>
      </c>
      <c r="AG157" s="219" t="s">
        <v>179</v>
      </c>
      <c r="AH157" s="214">
        <f t="shared" si="21"/>
        <v>0.25</v>
      </c>
      <c r="AI157" s="219" t="s">
        <v>180</v>
      </c>
      <c r="AJ157" s="214">
        <f t="shared" si="22"/>
        <v>0.15</v>
      </c>
      <c r="AK157" s="215">
        <f t="shared" si="23"/>
        <v>0.4</v>
      </c>
      <c r="AL157" s="220">
        <f>IFERROR(IF(AND(AF156="Probabilidad",AF157="Probabilidad"),(AL156-(+AL156*AK157)),IF(AND(AF156="Impacto",AF157="Probabilidad"),(AL155-(+AL155*AK157)),IF(AF157="Impacto",AL156,""))),"")</f>
        <v>8.6399999999999991E-2</v>
      </c>
      <c r="AM157" s="220">
        <f>IFERROR(IF(AND(AF156="Impacto",AF157="Impacto"),(AM156-(+AM156*AK157)),IF(AND(AF156="Probabilidad",AF157="Impacto"),(AM155-(+AM155*AK157)),IF(AF157="Probabilidad",AM156,""))),"")</f>
        <v>0.4</v>
      </c>
      <c r="AN157" s="221" t="s">
        <v>181</v>
      </c>
      <c r="AO157" s="221" t="s">
        <v>182</v>
      </c>
      <c r="AP157" s="221" t="s">
        <v>183</v>
      </c>
      <c r="AQ157" s="595"/>
      <c r="AR157" s="626"/>
      <c r="AS157" s="626"/>
      <c r="AT157" s="619"/>
      <c r="AU157" s="626"/>
      <c r="AV157" s="626"/>
      <c r="AW157" s="619"/>
      <c r="AX157" s="619"/>
      <c r="AY157" s="619"/>
      <c r="AZ157" s="598"/>
      <c r="BA157" s="157"/>
      <c r="BB157" s="157"/>
      <c r="BC157" s="160" t="str">
        <f t="shared" si="27"/>
        <v/>
      </c>
      <c r="BD157" s="218"/>
      <c r="BE157" s="218"/>
      <c r="BF157" s="218"/>
      <c r="BG157" s="218"/>
      <c r="BH157" s="157"/>
      <c r="BI157" s="157"/>
      <c r="BJ157" s="157"/>
      <c r="BK157" s="157"/>
      <c r="BL157" s="185"/>
      <c r="BM157" s="185"/>
      <c r="BN157" s="185"/>
      <c r="BO157" s="185"/>
      <c r="BP157" s="186" t="str">
        <f t="shared" si="28"/>
        <v/>
      </c>
      <c r="BQ157" s="359" t="str">
        <f t="shared" si="29"/>
        <v/>
      </c>
      <c r="BR157" s="773"/>
      <c r="BS157" s="593"/>
      <c r="BT157" s="593"/>
      <c r="BU157" s="732"/>
    </row>
    <row r="158" spans="1:73" ht="72">
      <c r="A158" s="654"/>
      <c r="B158" s="657"/>
      <c r="C158" s="660"/>
      <c r="D158" s="585"/>
      <c r="E158" s="587"/>
      <c r="F158" s="590"/>
      <c r="G158" s="593"/>
      <c r="H158" s="595"/>
      <c r="I158" s="598"/>
      <c r="J158" s="626"/>
      <c r="K158" s="602"/>
      <c r="L158" s="593"/>
      <c r="M158" s="604"/>
      <c r="N158" s="593"/>
      <c r="O158" s="593"/>
      <c r="P158" s="607"/>
      <c r="Q158" s="754"/>
      <c r="R158" s="598"/>
      <c r="S158" s="613"/>
      <c r="T158" s="598"/>
      <c r="U158" s="613"/>
      <c r="V158" s="598"/>
      <c r="W158" s="613"/>
      <c r="X158" s="616"/>
      <c r="Y158" s="613"/>
      <c r="Z158" s="613"/>
      <c r="AA158" s="619"/>
      <c r="AB158" s="216">
        <v>4</v>
      </c>
      <c r="AC158" s="218" t="s">
        <v>611</v>
      </c>
      <c r="AD158" s="218">
        <v>1</v>
      </c>
      <c r="AE158" s="217" t="s">
        <v>612</v>
      </c>
      <c r="AF158" s="213" t="str">
        <f t="shared" si="20"/>
        <v>Probabilidad</v>
      </c>
      <c r="AG158" s="219" t="s">
        <v>179</v>
      </c>
      <c r="AH158" s="214">
        <f t="shared" si="21"/>
        <v>0.25</v>
      </c>
      <c r="AI158" s="219" t="s">
        <v>180</v>
      </c>
      <c r="AJ158" s="214">
        <f t="shared" si="22"/>
        <v>0.15</v>
      </c>
      <c r="AK158" s="215">
        <f t="shared" si="23"/>
        <v>0.4</v>
      </c>
      <c r="AL158" s="220">
        <f>IFERROR(IF(AND(AF157="Probabilidad",AF158="Probabilidad"),(AL157-(+AL157*AK158)),IF(AND(AF157="Impacto",AF158="Probabilidad"),(AL156-(+AL156*AK158)),IF(AF158="Impacto",AL157,""))),"")</f>
        <v>5.183999999999999E-2</v>
      </c>
      <c r="AM158" s="220">
        <f>IFERROR(IF(AND(AF157="Impacto",AF158="Impacto"),(AM157-(+AM157*AK158)),IF(AND(AF157="Probabilidad",AF158="Impacto"),(AM156-(+AM156*AK158)),IF(AF158="Probabilidad",AM157,""))),"")</f>
        <v>0.4</v>
      </c>
      <c r="AN158" s="221" t="s">
        <v>181</v>
      </c>
      <c r="AO158" s="221" t="s">
        <v>182</v>
      </c>
      <c r="AP158" s="221" t="s">
        <v>183</v>
      </c>
      <c r="AQ158" s="595"/>
      <c r="AR158" s="626"/>
      <c r="AS158" s="626"/>
      <c r="AT158" s="619"/>
      <c r="AU158" s="626"/>
      <c r="AV158" s="626"/>
      <c r="AW158" s="619"/>
      <c r="AX158" s="619"/>
      <c r="AY158" s="619"/>
      <c r="AZ158" s="598"/>
      <c r="BA158" s="157"/>
      <c r="BB158" s="157"/>
      <c r="BC158" s="160" t="str">
        <f t="shared" si="27"/>
        <v/>
      </c>
      <c r="BD158" s="218"/>
      <c r="BE158" s="218"/>
      <c r="BF158" s="218"/>
      <c r="BG158" s="218"/>
      <c r="BH158" s="157"/>
      <c r="BI158" s="157"/>
      <c r="BJ158" s="157"/>
      <c r="BK158" s="157"/>
      <c r="BL158" s="185"/>
      <c r="BM158" s="185"/>
      <c r="BN158" s="185"/>
      <c r="BO158" s="185"/>
      <c r="BP158" s="186" t="str">
        <f t="shared" si="28"/>
        <v/>
      </c>
      <c r="BQ158" s="359" t="str">
        <f t="shared" si="29"/>
        <v/>
      </c>
      <c r="BR158" s="773"/>
      <c r="BS158" s="593"/>
      <c r="BT158" s="593"/>
      <c r="BU158" s="732"/>
    </row>
    <row r="159" spans="1:73">
      <c r="A159" s="654"/>
      <c r="B159" s="657"/>
      <c r="C159" s="660"/>
      <c r="D159" s="585"/>
      <c r="E159" s="587"/>
      <c r="F159" s="590"/>
      <c r="G159" s="593"/>
      <c r="H159" s="595"/>
      <c r="I159" s="598"/>
      <c r="J159" s="626"/>
      <c r="K159" s="602"/>
      <c r="L159" s="593"/>
      <c r="M159" s="604"/>
      <c r="N159" s="593"/>
      <c r="O159" s="593"/>
      <c r="P159" s="607"/>
      <c r="Q159" s="754"/>
      <c r="R159" s="598"/>
      <c r="S159" s="613"/>
      <c r="T159" s="598"/>
      <c r="U159" s="613"/>
      <c r="V159" s="598"/>
      <c r="W159" s="613"/>
      <c r="X159" s="616"/>
      <c r="Y159" s="613"/>
      <c r="Z159" s="613"/>
      <c r="AA159" s="619"/>
      <c r="AB159" s="216">
        <v>5</v>
      </c>
      <c r="AC159" s="218"/>
      <c r="AD159" s="218"/>
      <c r="AE159" s="218"/>
      <c r="AF159" s="213" t="str">
        <f t="shared" si="20"/>
        <v/>
      </c>
      <c r="AG159" s="219"/>
      <c r="AH159" s="214" t="str">
        <f t="shared" si="21"/>
        <v/>
      </c>
      <c r="AI159" s="219"/>
      <c r="AJ159" s="214" t="str">
        <f t="shared" si="22"/>
        <v/>
      </c>
      <c r="AK159" s="215" t="str">
        <f t="shared" si="23"/>
        <v/>
      </c>
      <c r="AL159" s="220" t="str">
        <f>IFERROR(IF(AND(AF158="Probabilidad",AF159="Probabilidad"),(AL158-(+AL158*AK159)),IF(AND(AF158="Impacto",AF159="Probabilidad"),(AL157-(+AL157*AK159)),IF(AF159="Impacto",AL158,""))),"")</f>
        <v/>
      </c>
      <c r="AM159" s="220" t="str">
        <f>IFERROR(IF(AND(AF158="Impacto",AF159="Impacto"),(AM158-(+AM158*AK159)),IF(AND(AF158="Probabilidad",AF159="Impacto"),(AM157-(+AM157*AK159)),IF(AF159="Probabilidad",AM158,""))),"")</f>
        <v/>
      </c>
      <c r="AN159" s="221"/>
      <c r="AO159" s="221"/>
      <c r="AP159" s="221"/>
      <c r="AQ159" s="595"/>
      <c r="AR159" s="626"/>
      <c r="AS159" s="626"/>
      <c r="AT159" s="619"/>
      <c r="AU159" s="626"/>
      <c r="AV159" s="626"/>
      <c r="AW159" s="619"/>
      <c r="AX159" s="619"/>
      <c r="AY159" s="619"/>
      <c r="AZ159" s="598"/>
      <c r="BA159" s="157"/>
      <c r="BB159" s="157"/>
      <c r="BC159" s="160" t="str">
        <f t="shared" si="27"/>
        <v/>
      </c>
      <c r="BD159" s="218"/>
      <c r="BE159" s="218"/>
      <c r="BF159" s="218"/>
      <c r="BG159" s="218"/>
      <c r="BH159" s="157"/>
      <c r="BI159" s="157"/>
      <c r="BJ159" s="157"/>
      <c r="BK159" s="157"/>
      <c r="BL159" s="185"/>
      <c r="BM159" s="185"/>
      <c r="BN159" s="185"/>
      <c r="BO159" s="185"/>
      <c r="BP159" s="186" t="str">
        <f t="shared" si="28"/>
        <v/>
      </c>
      <c r="BQ159" s="359" t="str">
        <f t="shared" si="29"/>
        <v/>
      </c>
      <c r="BR159" s="773"/>
      <c r="BS159" s="593"/>
      <c r="BT159" s="593"/>
      <c r="BU159" s="732"/>
    </row>
    <row r="160" spans="1:73">
      <c r="A160" s="654"/>
      <c r="B160" s="657"/>
      <c r="C160" s="660"/>
      <c r="D160" s="677"/>
      <c r="E160" s="587"/>
      <c r="F160" s="680"/>
      <c r="G160" s="682"/>
      <c r="H160" s="595"/>
      <c r="I160" s="645"/>
      <c r="J160" s="641"/>
      <c r="K160" s="602"/>
      <c r="L160" s="682"/>
      <c r="M160" s="604"/>
      <c r="N160" s="682"/>
      <c r="O160" s="682"/>
      <c r="P160" s="649"/>
      <c r="Q160" s="755"/>
      <c r="R160" s="645"/>
      <c r="S160" s="688"/>
      <c r="T160" s="645"/>
      <c r="U160" s="688"/>
      <c r="V160" s="645"/>
      <c r="W160" s="688"/>
      <c r="X160" s="690"/>
      <c r="Y160" s="688"/>
      <c r="Z160" s="688"/>
      <c r="AA160" s="643"/>
      <c r="AB160" s="255">
        <v>6</v>
      </c>
      <c r="AC160" s="234"/>
      <c r="AD160" s="234"/>
      <c r="AE160" s="234"/>
      <c r="AF160" s="223" t="str">
        <f t="shared" si="20"/>
        <v/>
      </c>
      <c r="AG160" s="229"/>
      <c r="AH160" s="257" t="str">
        <f t="shared" si="21"/>
        <v/>
      </c>
      <c r="AI160" s="229"/>
      <c r="AJ160" s="257" t="str">
        <f t="shared" si="22"/>
        <v/>
      </c>
      <c r="AK160" s="258" t="str">
        <f t="shared" si="23"/>
        <v/>
      </c>
      <c r="AL160" s="259" t="str">
        <f>IFERROR(IF(AND(AF159="Probabilidad",AF160="Probabilidad"),(AL159-(+AL159*AK160)),IF(AND(AF159="Impacto",AF160="Probabilidad"),(AL158-(+AL158*AK160)),IF(AF160="Impacto",AL159,""))),"")</f>
        <v/>
      </c>
      <c r="AM160" s="259" t="str">
        <f>IFERROR(IF(AND(AF159="Impacto",AF160="Impacto"),(AM159-(+AM159*AK160)),IF(AND(AF159="Probabilidad",AF160="Impacto"),(AM158-(+AM158*AK160)),IF(AF160="Probabilidad",AM159,""))),"")</f>
        <v/>
      </c>
      <c r="AN160" s="260"/>
      <c r="AO160" s="260"/>
      <c r="AP160" s="260"/>
      <c r="AQ160" s="595"/>
      <c r="AR160" s="641"/>
      <c r="AS160" s="641"/>
      <c r="AT160" s="643"/>
      <c r="AU160" s="641"/>
      <c r="AV160" s="641"/>
      <c r="AW160" s="643"/>
      <c r="AX160" s="643"/>
      <c r="AY160" s="643"/>
      <c r="AZ160" s="645"/>
      <c r="BA160" s="373"/>
      <c r="BB160" s="373"/>
      <c r="BC160" s="334" t="str">
        <f t="shared" si="27"/>
        <v/>
      </c>
      <c r="BD160" s="234"/>
      <c r="BE160" s="234"/>
      <c r="BF160" s="234"/>
      <c r="BG160" s="234"/>
      <c r="BH160" s="373"/>
      <c r="BI160" s="373"/>
      <c r="BJ160" s="373"/>
      <c r="BK160" s="373"/>
      <c r="BL160" s="374"/>
      <c r="BM160" s="374"/>
      <c r="BN160" s="374"/>
      <c r="BO160" s="374"/>
      <c r="BP160" s="375" t="str">
        <f t="shared" si="28"/>
        <v/>
      </c>
      <c r="BQ160" s="376" t="str">
        <f t="shared" si="29"/>
        <v/>
      </c>
      <c r="BR160" s="773"/>
      <c r="BS160" s="682"/>
      <c r="BT160" s="682"/>
      <c r="BU160" s="733"/>
    </row>
    <row r="161" spans="1:73" ht="165">
      <c r="A161" s="654"/>
      <c r="B161" s="657"/>
      <c r="C161" s="660"/>
      <c r="D161" s="662" t="s">
        <v>167</v>
      </c>
      <c r="E161" s="663" t="s">
        <v>540</v>
      </c>
      <c r="F161" s="664">
        <v>5</v>
      </c>
      <c r="G161" s="668" t="s">
        <v>613</v>
      </c>
      <c r="H161" s="633"/>
      <c r="I161" s="636"/>
      <c r="J161" s="666" t="s">
        <v>614</v>
      </c>
      <c r="K161" s="667" t="s">
        <v>171</v>
      </c>
      <c r="L161" s="668" t="s">
        <v>172</v>
      </c>
      <c r="M161" s="630" t="s">
        <v>615</v>
      </c>
      <c r="N161" s="668"/>
      <c r="O161" s="668"/>
      <c r="P161" s="827" t="s">
        <v>616</v>
      </c>
      <c r="Q161" s="753">
        <v>0.95</v>
      </c>
      <c r="R161" s="636" t="s">
        <v>175</v>
      </c>
      <c r="S161" s="628">
        <f>IF(R161="Muy Alta",100%,IF(R161="Alta",80%,IF(R161="Media",60%,IF(R161="Baja",40%,IF(R161="Muy Baja",20%,"")))))</f>
        <v>0.6</v>
      </c>
      <c r="T161" s="636"/>
      <c r="U161" s="628" t="str">
        <f>IF(T161="Catastrófico",100%,IF(T161="Mayor",80%,IF(T161="Moderado",60%,IF(T161="Menor",40%,IF(T161="Leve",20%,"")))))</f>
        <v/>
      </c>
      <c r="V161" s="636" t="s">
        <v>176</v>
      </c>
      <c r="W161" s="628">
        <f>IF(V161="Catastrófico",100%,IF(V161="Mayor",80%,IF(V161="Moderado",60%,IF(V161="Menor",40%,IF(V161="Leve",20%,"")))))</f>
        <v>0.6</v>
      </c>
      <c r="X161" s="629" t="str">
        <f>IF(Y161=100%,"Catastrófico",IF(Y161=80%,"Mayor",IF(Y161=60%,"Moderado",IF(Y161=40%,"Menor",IF(Y161=20%,"Leve","")))))</f>
        <v>Moderado</v>
      </c>
      <c r="Y161" s="628">
        <f>IF(AND(U161="",W161=""),"",MAX(U161,W161))</f>
        <v>0.6</v>
      </c>
      <c r="Z161" s="628" t="str">
        <f>CONCATENATE(R161,X161)</f>
        <v>MediaModerado</v>
      </c>
      <c r="AA161" s="635" t="str">
        <f>IF(Z161="Muy AltaLeve","Alto",IF(Z161="Muy AltaMenor","Alto",IF(Z161="Muy AltaModerado","Alto",IF(Z161="Muy AltaMayor","Alto",IF(Z161="Muy AltaCatastrófico","Extremo",IF(Z161="AltaLeve","Moderado",IF(Z161="AltaMenor","Moderado",IF(Z161="AltaModerado","Alto",IF(Z161="AltaMayor","Alto",IF(Z161="AltaCatastrófico","Extremo",IF(Z161="MediaLeve","Moderado",IF(Z161="MediaMenor","Moderado",IF(Z161="MediaModerado","Moderado",IF(Z161="MediaMayor","Alto",IF(Z161="MediaCatastrófico","Extremo",IF(Z161="BajaLeve","Bajo",IF(Z161="BajaMenor","Moderado",IF(Z161="BajaModerado","Moderado",IF(Z161="BajaMayor","Alto",IF(Z161="BajaCatastrófico","Extremo",IF(Z161="Muy BajaLeve","Bajo",IF(Z161="Muy BajaMenor","Bajo",IF(Z161="Muy BajaModerado","Moderado",IF(Z161="Muy BajaMayor","Alto",IF(Z161="Muy BajaCatastrófico","Extremo","")))))))))))))))))))))))))</f>
        <v>Moderado</v>
      </c>
      <c r="AB161" s="426">
        <v>1</v>
      </c>
      <c r="AC161" s="458" t="s">
        <v>617</v>
      </c>
      <c r="AD161" s="458">
        <v>1</v>
      </c>
      <c r="AE161" s="458" t="s">
        <v>618</v>
      </c>
      <c r="AF161" s="429" t="str">
        <f t="shared" si="20"/>
        <v>Probabilidad</v>
      </c>
      <c r="AG161" s="430" t="s">
        <v>179</v>
      </c>
      <c r="AH161" s="425">
        <f t="shared" si="21"/>
        <v>0.25</v>
      </c>
      <c r="AI161" s="430" t="s">
        <v>180</v>
      </c>
      <c r="AJ161" s="425">
        <f t="shared" si="22"/>
        <v>0.15</v>
      </c>
      <c r="AK161" s="431">
        <f t="shared" si="23"/>
        <v>0.4</v>
      </c>
      <c r="AL161" s="432">
        <f>IFERROR(IF(AF161="Probabilidad",(S161-(+S161*AK161)),IF(AF161="Impacto",S161,"")),"")</f>
        <v>0.36</v>
      </c>
      <c r="AM161" s="432">
        <f>IFERROR(IF(AF161="Impacto",(Y161-(+Y161*AK161)),IF(AF161="Probabilidad",Y161,"")),"")</f>
        <v>0.6</v>
      </c>
      <c r="AN161" s="433" t="s">
        <v>181</v>
      </c>
      <c r="AO161" s="433" t="s">
        <v>182</v>
      </c>
      <c r="AP161" s="433" t="s">
        <v>183</v>
      </c>
      <c r="AQ161" s="633" t="s">
        <v>619</v>
      </c>
      <c r="AR161" s="634">
        <f>S161</f>
        <v>0.6</v>
      </c>
      <c r="AS161" s="634">
        <f>IF(AL161="","",MIN(AL161:AL166))</f>
        <v>2.7993599999999997E-2</v>
      </c>
      <c r="AT161" s="635" t="str">
        <f>IFERROR(IF(AS161="","",IF(AS161&lt;=0.2,"Muy Baja",IF(AS161&lt;=0.4,"Baja",IF(AS161&lt;=0.6,"Media",IF(AS161&lt;=0.8,"Alta","Muy Alta"))))),"")</f>
        <v>Muy Baja</v>
      </c>
      <c r="AU161" s="634">
        <f>Y161</f>
        <v>0.6</v>
      </c>
      <c r="AV161" s="634">
        <f>IF(AM161="","",MIN(AM161:AM166))</f>
        <v>0.6</v>
      </c>
      <c r="AW161" s="635" t="str">
        <f>IFERROR(IF(AV161="","",IF(AV161&lt;=0.2,"Leve",IF(AV161&lt;=0.4,"Menor",IF(AV161&lt;=0.6,"Moderado",IF(AV161&lt;=0.8,"Mayor","Catastrófico"))))),"")</f>
        <v>Moderado</v>
      </c>
      <c r="AX161" s="635" t="str">
        <f>AA161</f>
        <v>Moderado</v>
      </c>
      <c r="AY161" s="635" t="str">
        <f>IFERROR(IF(OR(AND(AT161="Muy Baja",AW161="Leve"),AND(AT161="Muy Baja",AW161="Menor"),AND(AT161="Baja",AW161="Leve")),"Bajo",IF(OR(AND(AT161="Muy baja",AW161="Moderado"),AND(AT161="Baja",AW161="Menor"),AND(AT161="Baja",AW161="Moderado"),AND(AT161="Media",AW161="Leve"),AND(AT161="Media",AW161="Menor"),AND(AT161="Media",AW161="Moderado"),AND(AT161="Alta",AW161="Leve"),AND(AT161="Alta",AW161="Menor")),"Moderado",IF(OR(AND(AT161="Muy Baja",AW161="Mayor"),AND(AT161="Baja",AW161="Mayor"),AND(AT161="Media",AW161="Mayor"),AND(AT161="Alta",AW161="Moderado"),AND(AT161="Alta",AW161="Mayor"),AND(AT161="Muy Alta",AW161="Leve"),AND(AT161="Muy Alta",AW161="Menor"),AND(AT161="Muy Alta",AW161="Moderado"),AND(AT161="Muy Alta",AW161="Mayor")),"Alto",IF(OR(AND(AT161="Muy Baja",AW161="Catastrófico"),AND(AT161="Baja",AW161="Catastrófico"),AND(AT161="Media",AW161="Catastrófico"),AND(AT161="Alta",AW161="Catastrófico"),AND(AT161="Muy Alta",AW161="Catastrófico")),"Extremo","")))),"")</f>
        <v>Moderado</v>
      </c>
      <c r="AZ161" s="636" t="s">
        <v>185</v>
      </c>
      <c r="BA161" s="437" t="s">
        <v>620</v>
      </c>
      <c r="BB161" s="437" t="s">
        <v>621</v>
      </c>
      <c r="BC161" s="476">
        <f t="shared" si="27"/>
        <v>2</v>
      </c>
      <c r="BD161" s="424"/>
      <c r="BE161" s="424"/>
      <c r="BF161" s="424"/>
      <c r="BG161" s="424">
        <v>2</v>
      </c>
      <c r="BH161" s="437" t="s">
        <v>622</v>
      </c>
      <c r="BI161" s="437" t="s">
        <v>623</v>
      </c>
      <c r="BJ161" s="497"/>
      <c r="BK161" s="497"/>
      <c r="BL161" s="438"/>
      <c r="BM161" s="438"/>
      <c r="BN161" s="438"/>
      <c r="BO161" s="438"/>
      <c r="BP161" s="439" t="str">
        <f t="shared" si="28"/>
        <v/>
      </c>
      <c r="BQ161" s="440" t="str">
        <f t="shared" si="29"/>
        <v/>
      </c>
      <c r="BR161" s="741"/>
      <c r="BS161" s="668"/>
      <c r="BT161" s="668"/>
      <c r="BU161" s="731"/>
    </row>
    <row r="162" spans="1:73" ht="150">
      <c r="A162" s="654"/>
      <c r="B162" s="657"/>
      <c r="C162" s="660"/>
      <c r="D162" s="585"/>
      <c r="E162" s="587"/>
      <c r="F162" s="590"/>
      <c r="G162" s="593"/>
      <c r="H162" s="595"/>
      <c r="I162" s="598"/>
      <c r="J162" s="626"/>
      <c r="K162" s="602"/>
      <c r="L162" s="593"/>
      <c r="M162" s="631"/>
      <c r="N162" s="593"/>
      <c r="O162" s="593"/>
      <c r="P162" s="828"/>
      <c r="Q162" s="754"/>
      <c r="R162" s="598"/>
      <c r="S162" s="613"/>
      <c r="T162" s="598"/>
      <c r="U162" s="613"/>
      <c r="V162" s="598"/>
      <c r="W162" s="613"/>
      <c r="X162" s="616"/>
      <c r="Y162" s="613"/>
      <c r="Z162" s="613"/>
      <c r="AA162" s="619"/>
      <c r="AB162" s="216">
        <v>2</v>
      </c>
      <c r="AC162" s="217" t="s">
        <v>624</v>
      </c>
      <c r="AD162" s="217">
        <v>1</v>
      </c>
      <c r="AE162" s="217" t="s">
        <v>625</v>
      </c>
      <c r="AF162" s="213" t="str">
        <f t="shared" si="20"/>
        <v>Probabilidad</v>
      </c>
      <c r="AG162" s="219" t="s">
        <v>179</v>
      </c>
      <c r="AH162" s="214">
        <f t="shared" si="21"/>
        <v>0.25</v>
      </c>
      <c r="AI162" s="219" t="s">
        <v>180</v>
      </c>
      <c r="AJ162" s="214">
        <f t="shared" si="22"/>
        <v>0.15</v>
      </c>
      <c r="AK162" s="215">
        <f t="shared" si="23"/>
        <v>0.4</v>
      </c>
      <c r="AL162" s="220">
        <f>IFERROR(IF(AND(AF161="Probabilidad",AF162="Probabilidad"),(AL161-(+AL161*AK162)),IF(AF162="Probabilidad",(S161-(+S161*AK162)),IF(AF162="Impacto",AL161,""))),"")</f>
        <v>0.216</v>
      </c>
      <c r="AM162" s="220">
        <f>IFERROR(IF(AND(AF161="Impacto",AF162="Impacto"),(AM161-(+AM161*AK162)),IF(AF162="Impacto",(Y161-(+Y161*AK162)),IF(AF162="Probabilidad",AM161,""))),"")</f>
        <v>0.6</v>
      </c>
      <c r="AN162" s="221" t="s">
        <v>181</v>
      </c>
      <c r="AO162" s="221" t="s">
        <v>182</v>
      </c>
      <c r="AP162" s="221" t="s">
        <v>183</v>
      </c>
      <c r="AQ162" s="595"/>
      <c r="AR162" s="626"/>
      <c r="AS162" s="626"/>
      <c r="AT162" s="619"/>
      <c r="AU162" s="626"/>
      <c r="AV162" s="626"/>
      <c r="AW162" s="619"/>
      <c r="AX162" s="619"/>
      <c r="AY162" s="619"/>
      <c r="AZ162" s="598"/>
      <c r="BA162" s="329" t="s">
        <v>626</v>
      </c>
      <c r="BB162" s="157" t="s">
        <v>627</v>
      </c>
      <c r="BC162" s="160">
        <f t="shared" si="27"/>
        <v>1</v>
      </c>
      <c r="BD162" s="218"/>
      <c r="BE162" s="218"/>
      <c r="BF162" s="218"/>
      <c r="BG162" s="218">
        <v>1</v>
      </c>
      <c r="BH162" s="157" t="s">
        <v>622</v>
      </c>
      <c r="BI162" s="157" t="s">
        <v>628</v>
      </c>
      <c r="BJ162" s="159"/>
      <c r="BK162" s="159"/>
      <c r="BL162" s="185"/>
      <c r="BM162" s="185"/>
      <c r="BN162" s="185"/>
      <c r="BO162" s="185"/>
      <c r="BP162" s="186" t="str">
        <f t="shared" si="28"/>
        <v/>
      </c>
      <c r="BQ162" s="359" t="str">
        <f t="shared" si="29"/>
        <v/>
      </c>
      <c r="BR162" s="773"/>
      <c r="BS162" s="593"/>
      <c r="BT162" s="593"/>
      <c r="BU162" s="732"/>
    </row>
    <row r="163" spans="1:73" ht="72">
      <c r="A163" s="654"/>
      <c r="B163" s="657"/>
      <c r="C163" s="660"/>
      <c r="D163" s="585"/>
      <c r="E163" s="587"/>
      <c r="F163" s="590"/>
      <c r="G163" s="593"/>
      <c r="H163" s="595"/>
      <c r="I163" s="598"/>
      <c r="J163" s="626"/>
      <c r="K163" s="602"/>
      <c r="L163" s="593"/>
      <c r="M163" s="631"/>
      <c r="N163" s="593"/>
      <c r="O163" s="593"/>
      <c r="P163" s="828"/>
      <c r="Q163" s="754"/>
      <c r="R163" s="598"/>
      <c r="S163" s="613"/>
      <c r="T163" s="598"/>
      <c r="U163" s="613"/>
      <c r="V163" s="598"/>
      <c r="W163" s="613"/>
      <c r="X163" s="616"/>
      <c r="Y163" s="613"/>
      <c r="Z163" s="613"/>
      <c r="AA163" s="619"/>
      <c r="AB163" s="216">
        <v>3</v>
      </c>
      <c r="AC163" s="217" t="s">
        <v>629</v>
      </c>
      <c r="AD163" s="217">
        <v>1</v>
      </c>
      <c r="AE163" s="217" t="s">
        <v>630</v>
      </c>
      <c r="AF163" s="213" t="str">
        <f t="shared" si="20"/>
        <v>Probabilidad</v>
      </c>
      <c r="AG163" s="219" t="s">
        <v>179</v>
      </c>
      <c r="AH163" s="214">
        <f t="shared" si="21"/>
        <v>0.25</v>
      </c>
      <c r="AI163" s="219" t="s">
        <v>180</v>
      </c>
      <c r="AJ163" s="214">
        <f t="shared" si="22"/>
        <v>0.15</v>
      </c>
      <c r="AK163" s="215">
        <f t="shared" si="23"/>
        <v>0.4</v>
      </c>
      <c r="AL163" s="220">
        <f>IFERROR(IF(AND(AF162="Probabilidad",AF163="Probabilidad"),(AL162-(+AL162*AK163)),IF(AND(AF162="Impacto",AF163="Probabilidad"),(AL161-(+AL161*AK163)),IF(AF163="Impacto",AL162,""))),"")</f>
        <v>0.12959999999999999</v>
      </c>
      <c r="AM163" s="220">
        <f>IFERROR(IF(AND(AF162="Impacto",AF163="Impacto"),(AM162-(+AM162*AK163)),IF(AND(AF162="Probabilidad",AF163="Impacto"),(AM161-(+AM161*AK163)),IF(AF163="Probabilidad",AM162,""))),"")</f>
        <v>0.6</v>
      </c>
      <c r="AN163" s="221" t="s">
        <v>181</v>
      </c>
      <c r="AO163" s="221" t="s">
        <v>182</v>
      </c>
      <c r="AP163" s="221" t="s">
        <v>183</v>
      </c>
      <c r="AQ163" s="595"/>
      <c r="AR163" s="626"/>
      <c r="AS163" s="626"/>
      <c r="AT163" s="619"/>
      <c r="AU163" s="626"/>
      <c r="AV163" s="626"/>
      <c r="AW163" s="619"/>
      <c r="AX163" s="619"/>
      <c r="AY163" s="619"/>
      <c r="AZ163" s="598"/>
      <c r="BA163" s="329"/>
      <c r="BB163" s="157"/>
      <c r="BC163" s="160" t="str">
        <f t="shared" si="27"/>
        <v/>
      </c>
      <c r="BD163" s="218"/>
      <c r="BE163" s="218"/>
      <c r="BF163" s="218"/>
      <c r="BG163" s="218"/>
      <c r="BH163" s="157"/>
      <c r="BI163" s="157"/>
      <c r="BJ163" s="157"/>
      <c r="BK163" s="157"/>
      <c r="BL163" s="185"/>
      <c r="BM163" s="185"/>
      <c r="BN163" s="185"/>
      <c r="BO163" s="185"/>
      <c r="BP163" s="186" t="str">
        <f t="shared" si="28"/>
        <v/>
      </c>
      <c r="BQ163" s="359" t="str">
        <f t="shared" si="29"/>
        <v/>
      </c>
      <c r="BR163" s="773"/>
      <c r="BS163" s="593"/>
      <c r="BT163" s="593"/>
      <c r="BU163" s="732"/>
    </row>
    <row r="164" spans="1:73" ht="90">
      <c r="A164" s="654"/>
      <c r="B164" s="657"/>
      <c r="C164" s="660"/>
      <c r="D164" s="585"/>
      <c r="E164" s="587"/>
      <c r="F164" s="590"/>
      <c r="G164" s="593"/>
      <c r="H164" s="595"/>
      <c r="I164" s="598"/>
      <c r="J164" s="626"/>
      <c r="K164" s="602"/>
      <c r="L164" s="593"/>
      <c r="M164" s="631"/>
      <c r="N164" s="593"/>
      <c r="O164" s="593"/>
      <c r="P164" s="828"/>
      <c r="Q164" s="754"/>
      <c r="R164" s="598"/>
      <c r="S164" s="613"/>
      <c r="T164" s="598"/>
      <c r="U164" s="613"/>
      <c r="V164" s="598"/>
      <c r="W164" s="613"/>
      <c r="X164" s="616"/>
      <c r="Y164" s="613"/>
      <c r="Z164" s="613"/>
      <c r="AA164" s="619"/>
      <c r="AB164" s="216">
        <v>4</v>
      </c>
      <c r="AC164" s="217" t="s">
        <v>631</v>
      </c>
      <c r="AD164" s="217">
        <v>1</v>
      </c>
      <c r="AE164" s="217" t="s">
        <v>632</v>
      </c>
      <c r="AF164" s="213" t="str">
        <f t="shared" si="20"/>
        <v>Probabilidad</v>
      </c>
      <c r="AG164" s="219" t="s">
        <v>179</v>
      </c>
      <c r="AH164" s="214">
        <f t="shared" si="21"/>
        <v>0.25</v>
      </c>
      <c r="AI164" s="219" t="s">
        <v>180</v>
      </c>
      <c r="AJ164" s="214">
        <f t="shared" si="22"/>
        <v>0.15</v>
      </c>
      <c r="AK164" s="215">
        <f t="shared" si="23"/>
        <v>0.4</v>
      </c>
      <c r="AL164" s="220">
        <f>IFERROR(IF(AND(AF163="Probabilidad",AF164="Probabilidad"),(AL163-(+AL163*AK164)),IF(AND(AF163="Impacto",AF164="Probabilidad"),(AL162-(+AL162*AK164)),IF(AF164="Impacto",AL163,""))),"")</f>
        <v>7.7759999999999996E-2</v>
      </c>
      <c r="AM164" s="220">
        <f>IFERROR(IF(AND(AF163="Impacto",AF164="Impacto"),(AM163-(+AM163*AK164)),IF(AND(AF163="Probabilidad",AF164="Impacto"),(AM162-(+AM162*AK164)),IF(AF164="Probabilidad",AM163,""))),"")</f>
        <v>0.6</v>
      </c>
      <c r="AN164" s="221" t="s">
        <v>181</v>
      </c>
      <c r="AO164" s="221" t="s">
        <v>182</v>
      </c>
      <c r="AP164" s="221" t="s">
        <v>183</v>
      </c>
      <c r="AQ164" s="595"/>
      <c r="AR164" s="626"/>
      <c r="AS164" s="626"/>
      <c r="AT164" s="619"/>
      <c r="AU164" s="626"/>
      <c r="AV164" s="626"/>
      <c r="AW164" s="619"/>
      <c r="AX164" s="619"/>
      <c r="AY164" s="619"/>
      <c r="AZ164" s="598"/>
      <c r="BA164" s="157"/>
      <c r="BB164" s="157"/>
      <c r="BC164" s="160" t="str">
        <f t="shared" si="27"/>
        <v/>
      </c>
      <c r="BD164" s="218"/>
      <c r="BE164" s="218"/>
      <c r="BF164" s="218"/>
      <c r="BG164" s="218"/>
      <c r="BH164" s="157"/>
      <c r="BI164" s="157"/>
      <c r="BJ164" s="157"/>
      <c r="BK164" s="157"/>
      <c r="BL164" s="185"/>
      <c r="BM164" s="185"/>
      <c r="BN164" s="185"/>
      <c r="BO164" s="185"/>
      <c r="BP164" s="186" t="str">
        <f t="shared" si="28"/>
        <v/>
      </c>
      <c r="BQ164" s="359" t="str">
        <f t="shared" si="29"/>
        <v/>
      </c>
      <c r="BR164" s="773"/>
      <c r="BS164" s="593"/>
      <c r="BT164" s="593"/>
      <c r="BU164" s="732"/>
    </row>
    <row r="165" spans="1:73" ht="72">
      <c r="A165" s="654"/>
      <c r="B165" s="657"/>
      <c r="C165" s="660"/>
      <c r="D165" s="585"/>
      <c r="E165" s="587"/>
      <c r="F165" s="590"/>
      <c r="G165" s="593"/>
      <c r="H165" s="595"/>
      <c r="I165" s="598"/>
      <c r="J165" s="626"/>
      <c r="K165" s="602"/>
      <c r="L165" s="593"/>
      <c r="M165" s="631"/>
      <c r="N165" s="593"/>
      <c r="O165" s="593"/>
      <c r="P165" s="828"/>
      <c r="Q165" s="754"/>
      <c r="R165" s="598"/>
      <c r="S165" s="613"/>
      <c r="T165" s="598"/>
      <c r="U165" s="613"/>
      <c r="V165" s="598"/>
      <c r="W165" s="613"/>
      <c r="X165" s="616"/>
      <c r="Y165" s="613"/>
      <c r="Z165" s="613"/>
      <c r="AA165" s="619"/>
      <c r="AB165" s="216">
        <v>5</v>
      </c>
      <c r="AC165" s="217" t="s">
        <v>633</v>
      </c>
      <c r="AD165" s="217">
        <v>1</v>
      </c>
      <c r="AE165" s="217" t="s">
        <v>634</v>
      </c>
      <c r="AF165" s="213" t="str">
        <f t="shared" si="20"/>
        <v>Probabilidad</v>
      </c>
      <c r="AG165" s="219" t="s">
        <v>179</v>
      </c>
      <c r="AH165" s="214">
        <f t="shared" si="21"/>
        <v>0.25</v>
      </c>
      <c r="AI165" s="219" t="s">
        <v>180</v>
      </c>
      <c r="AJ165" s="214">
        <f t="shared" si="22"/>
        <v>0.15</v>
      </c>
      <c r="AK165" s="215">
        <f t="shared" si="23"/>
        <v>0.4</v>
      </c>
      <c r="AL165" s="220">
        <f>IFERROR(IF(AND(AF164="Probabilidad",AF165="Probabilidad"),(AL164-(+AL164*AK165)),IF(AND(AF164="Impacto",AF165="Probabilidad"),(AL163-(+AL163*AK165)),IF(AF165="Impacto",AL164,""))),"")</f>
        <v>4.6655999999999996E-2</v>
      </c>
      <c r="AM165" s="220">
        <f>IFERROR(IF(AND(AF164="Impacto",AF165="Impacto"),(AM164-(+AM164*AK165)),IF(AND(AF164="Probabilidad",AF165="Impacto"),(AM163-(+AM163*AK165)),IF(AF165="Probabilidad",AM164,""))),"")</f>
        <v>0.6</v>
      </c>
      <c r="AN165" s="221" t="s">
        <v>181</v>
      </c>
      <c r="AO165" s="221" t="s">
        <v>182</v>
      </c>
      <c r="AP165" s="221" t="s">
        <v>183</v>
      </c>
      <c r="AQ165" s="595"/>
      <c r="AR165" s="626"/>
      <c r="AS165" s="626"/>
      <c r="AT165" s="619"/>
      <c r="AU165" s="626"/>
      <c r="AV165" s="626"/>
      <c r="AW165" s="619"/>
      <c r="AX165" s="619"/>
      <c r="AY165" s="619"/>
      <c r="AZ165" s="598"/>
      <c r="BA165" s="157"/>
      <c r="BB165" s="157"/>
      <c r="BC165" s="160" t="str">
        <f t="shared" si="27"/>
        <v/>
      </c>
      <c r="BD165" s="218"/>
      <c r="BE165" s="218"/>
      <c r="BF165" s="218"/>
      <c r="BG165" s="218"/>
      <c r="BH165" s="157"/>
      <c r="BI165" s="157"/>
      <c r="BJ165" s="157"/>
      <c r="BK165" s="157"/>
      <c r="BL165" s="185"/>
      <c r="BM165" s="185"/>
      <c r="BN165" s="185"/>
      <c r="BO165" s="185"/>
      <c r="BP165" s="186" t="str">
        <f t="shared" si="28"/>
        <v/>
      </c>
      <c r="BQ165" s="359" t="str">
        <f t="shared" si="29"/>
        <v/>
      </c>
      <c r="BR165" s="773"/>
      <c r="BS165" s="593"/>
      <c r="BT165" s="593"/>
      <c r="BU165" s="732"/>
    </row>
    <row r="166" spans="1:73" ht="105">
      <c r="A166" s="709"/>
      <c r="B166" s="710"/>
      <c r="C166" s="711"/>
      <c r="D166" s="586"/>
      <c r="E166" s="588"/>
      <c r="F166" s="591"/>
      <c r="G166" s="594"/>
      <c r="H166" s="596"/>
      <c r="I166" s="599"/>
      <c r="J166" s="627"/>
      <c r="K166" s="603"/>
      <c r="L166" s="594"/>
      <c r="M166" s="632"/>
      <c r="N166" s="594"/>
      <c r="O166" s="594"/>
      <c r="P166" s="861"/>
      <c r="Q166" s="862"/>
      <c r="R166" s="599"/>
      <c r="S166" s="614"/>
      <c r="T166" s="599"/>
      <c r="U166" s="614"/>
      <c r="V166" s="599"/>
      <c r="W166" s="614"/>
      <c r="X166" s="617"/>
      <c r="Y166" s="614"/>
      <c r="Z166" s="614"/>
      <c r="AA166" s="620"/>
      <c r="AB166" s="443">
        <v>6</v>
      </c>
      <c r="AC166" s="465" t="s">
        <v>635</v>
      </c>
      <c r="AD166" s="465">
        <v>3</v>
      </c>
      <c r="AE166" s="465" t="s">
        <v>636</v>
      </c>
      <c r="AF166" s="444" t="str">
        <f t="shared" si="20"/>
        <v>Probabilidad</v>
      </c>
      <c r="AG166" s="445" t="s">
        <v>179</v>
      </c>
      <c r="AH166" s="442">
        <f t="shared" si="21"/>
        <v>0.25</v>
      </c>
      <c r="AI166" s="445" t="s">
        <v>180</v>
      </c>
      <c r="AJ166" s="442">
        <f t="shared" si="22"/>
        <v>0.15</v>
      </c>
      <c r="AK166" s="446">
        <f t="shared" si="23"/>
        <v>0.4</v>
      </c>
      <c r="AL166" s="447">
        <f>IFERROR(IF(AND(AF165="Probabilidad",AF166="Probabilidad"),(AL165-(+AL165*AK166)),IF(AND(AF165="Impacto",AF166="Probabilidad"),(AL164-(+AL164*AK166)),IF(AF166="Impacto",AL165,""))),"")</f>
        <v>2.7993599999999997E-2</v>
      </c>
      <c r="AM166" s="447">
        <f>IFERROR(IF(AND(AF165="Impacto",AF166="Impacto"),(AM165-(+AM165*AK166)),IF(AND(AF165="Probabilidad",AF166="Impacto"),(AM164-(+AM164*AK166)),IF(AF166="Probabilidad",AM165,""))),"")</f>
        <v>0.6</v>
      </c>
      <c r="AN166" s="448" t="s">
        <v>181</v>
      </c>
      <c r="AO166" s="448" t="s">
        <v>182</v>
      </c>
      <c r="AP166" s="448" t="s">
        <v>183</v>
      </c>
      <c r="AQ166" s="596"/>
      <c r="AR166" s="627"/>
      <c r="AS166" s="627"/>
      <c r="AT166" s="620"/>
      <c r="AU166" s="627"/>
      <c r="AV166" s="627"/>
      <c r="AW166" s="620"/>
      <c r="AX166" s="620"/>
      <c r="AY166" s="620"/>
      <c r="AZ166" s="599"/>
      <c r="BA166" s="450"/>
      <c r="BB166" s="450"/>
      <c r="BC166" s="451" t="str">
        <f t="shared" si="27"/>
        <v/>
      </c>
      <c r="BD166" s="441"/>
      <c r="BE166" s="441"/>
      <c r="BF166" s="441"/>
      <c r="BG166" s="441"/>
      <c r="BH166" s="450"/>
      <c r="BI166" s="450"/>
      <c r="BJ166" s="450"/>
      <c r="BK166" s="450"/>
      <c r="BL166" s="452"/>
      <c r="BM166" s="452"/>
      <c r="BN166" s="452"/>
      <c r="BO166" s="452"/>
      <c r="BP166" s="453" t="str">
        <f t="shared" si="28"/>
        <v/>
      </c>
      <c r="BQ166" s="454" t="str">
        <f t="shared" si="29"/>
        <v/>
      </c>
      <c r="BR166" s="864"/>
      <c r="BS166" s="594"/>
      <c r="BT166" s="594"/>
      <c r="BU166" s="865"/>
    </row>
    <row r="167" spans="1:73" ht="75">
      <c r="A167" s="653" t="s">
        <v>637</v>
      </c>
      <c r="B167" s="656" t="s">
        <v>638</v>
      </c>
      <c r="C167" s="659" t="s">
        <v>639</v>
      </c>
      <c r="D167" s="584" t="s">
        <v>167</v>
      </c>
      <c r="E167" s="587" t="s">
        <v>640</v>
      </c>
      <c r="F167" s="589">
        <v>1</v>
      </c>
      <c r="G167" s="606" t="s">
        <v>641</v>
      </c>
      <c r="H167" s="595"/>
      <c r="I167" s="597"/>
      <c r="J167" s="863" t="s">
        <v>642</v>
      </c>
      <c r="K167" s="602" t="s">
        <v>171</v>
      </c>
      <c r="L167" s="592" t="s">
        <v>268</v>
      </c>
      <c r="M167" s="604" t="s">
        <v>643</v>
      </c>
      <c r="N167" s="592"/>
      <c r="O167" s="592"/>
      <c r="P167" s="606" t="s">
        <v>644</v>
      </c>
      <c r="Q167" s="609">
        <v>0.9</v>
      </c>
      <c r="R167" s="597" t="s">
        <v>545</v>
      </c>
      <c r="S167" s="612">
        <f>IF(R167="Muy Alta",100%,IF(R167="Alta",80%,IF(R167="Media",60%,IF(R167="Baja",40%,IF(R167="Muy Baja",20%,"")))))</f>
        <v>0.2</v>
      </c>
      <c r="T167" s="597"/>
      <c r="U167" s="612" t="str">
        <f>IF(T167="Catastrófico",100%,IF(T167="Mayor",80%,IF(T167="Moderado",60%,IF(T167="Menor",40%,IF(T167="Leve",20%,"")))))</f>
        <v/>
      </c>
      <c r="V167" s="597" t="s">
        <v>227</v>
      </c>
      <c r="W167" s="612">
        <f>IF(V167="Catastrófico",100%,IF(V167="Mayor",80%,IF(V167="Moderado",60%,IF(V167="Menor",40%,IF(V167="Leve",20%,"")))))</f>
        <v>0.4</v>
      </c>
      <c r="X167" s="615" t="str">
        <f>IF(Y167=100%,"Catastrófico",IF(Y167=80%,"Mayor",IF(Y167=60%,"Moderado",IF(Y167=40%,"Menor",IF(Y167=20%,"Leve","")))))</f>
        <v>Menor</v>
      </c>
      <c r="Y167" s="612">
        <f>IF(AND(U167="",W167=""),"",MAX(U167,W167))</f>
        <v>0.4</v>
      </c>
      <c r="Z167" s="612" t="str">
        <f>CONCATENATE(R167,X167)</f>
        <v>Muy BajaMenor</v>
      </c>
      <c r="AA167" s="631" t="str">
        <f>IF(Z167="Muy AltaLeve","Alto",IF(Z167="Muy AltaMenor","Alto",IF(Z167="Muy AltaModerado","Alto",IF(Z167="Muy AltaMayor","Alto",IF(Z167="Muy AltaCatastrófico","Extremo",IF(Z167="AltaLeve","Moderado",IF(Z167="AltaMenor","Moderado",IF(Z167="AltaModerado","Alto",IF(Z167="AltaMayor","Alto",IF(Z167="AltaCatastrófico","Extremo",IF(Z167="MediaLeve","Moderado",IF(Z167="MediaMenor","Moderado",IF(Z167="MediaModerado","Moderado",IF(Z167="MediaMayor","Alto",IF(Z167="MediaCatastrófico","Extremo",IF(Z167="BajaLeve","Bajo",IF(Z167="BajaMenor","Moderado",IF(Z167="BajaModerado","Moderado",IF(Z167="BajaMayor","Alto",IF(Z167="BajaCatastrófico","Extremo",IF(Z167="Muy BajaLeve","Bajo",IF(Z167="Muy BajaMenor","Bajo",IF(Z167="Muy BajaModerado","Moderado",IF(Z167="Muy BajaMayor","Alto",IF(Z167="Muy BajaCatastrófico","Extremo","")))))))))))))))))))))))))</f>
        <v>Bajo</v>
      </c>
      <c r="AB167" s="127">
        <v>1</v>
      </c>
      <c r="AC167" s="56" t="s">
        <v>645</v>
      </c>
      <c r="AD167" s="56">
        <v>1</v>
      </c>
      <c r="AE167" s="56" t="s">
        <v>646</v>
      </c>
      <c r="AF167" s="21" t="str">
        <f t="shared" si="20"/>
        <v>Probabilidad</v>
      </c>
      <c r="AG167" s="18" t="s">
        <v>179</v>
      </c>
      <c r="AH167" s="129">
        <f t="shared" si="21"/>
        <v>0.25</v>
      </c>
      <c r="AI167" s="18" t="s">
        <v>180</v>
      </c>
      <c r="AJ167" s="129">
        <f t="shared" si="22"/>
        <v>0.15</v>
      </c>
      <c r="AK167" s="130">
        <f t="shared" si="23"/>
        <v>0.4</v>
      </c>
      <c r="AL167" s="131">
        <f>IFERROR(IF(AF167="Probabilidad",(S167-(+S167*AK167)),IF(AF167="Impacto",S167,"")),"")</f>
        <v>0.12</v>
      </c>
      <c r="AM167" s="131">
        <f>IFERROR(IF(AF167="Impacto",(Y167-(+Y167*AK167)),IF(AF167="Probabilidad",Y167,"")),"")</f>
        <v>0.4</v>
      </c>
      <c r="AN167" s="132" t="s">
        <v>181</v>
      </c>
      <c r="AO167" s="132" t="s">
        <v>182</v>
      </c>
      <c r="AP167" s="132" t="s">
        <v>183</v>
      </c>
      <c r="AQ167" s="595" t="s">
        <v>647</v>
      </c>
      <c r="AR167" s="625">
        <f>S167</f>
        <v>0.2</v>
      </c>
      <c r="AS167" s="625">
        <f>IF(AL167="","",MIN(AL167:AL172))</f>
        <v>4.3199999999999995E-2</v>
      </c>
      <c r="AT167" s="618" t="str">
        <f>IFERROR(IF(AS167="","",IF(AS167&lt;=0.2,"Muy Baja",IF(AS167&lt;=0.4,"Baja",IF(AS167&lt;=0.6,"Media",IF(AS167&lt;=0.8,"Alta","Muy Alta"))))),"")</f>
        <v>Muy Baja</v>
      </c>
      <c r="AU167" s="625">
        <f>Y167</f>
        <v>0.4</v>
      </c>
      <c r="AV167" s="625">
        <f>IF(AM167="","",MIN(AM167:AM172))</f>
        <v>0.4</v>
      </c>
      <c r="AW167" s="618" t="str">
        <f>IFERROR(IF(AV167="","",IF(AV167&lt;=0.2,"Leve",IF(AV167&lt;=0.4,"Menor",IF(AV167&lt;=0.6,"Moderado",IF(AV167&lt;=0.8,"Mayor","Catastrófico"))))),"")</f>
        <v>Menor</v>
      </c>
      <c r="AX167" s="618" t="str">
        <f>AA167</f>
        <v>Bajo</v>
      </c>
      <c r="AY167" s="618" t="str">
        <f>IFERROR(IF(OR(AND(AT167="Muy Baja",AW167="Leve"),AND(AT167="Muy Baja",AW167="Menor"),AND(AT167="Baja",AW167="Leve")),"Bajo",IF(OR(AND(AT167="Muy baja",AW167="Moderado"),AND(AT167="Baja",AW167="Menor"),AND(AT167="Baja",AW167="Moderado"),AND(AT167="Media",AW167="Leve"),AND(AT167="Media",AW167="Menor"),AND(AT167="Media",AW167="Moderado"),AND(AT167="Alta",AW167="Leve"),AND(AT167="Alta",AW167="Menor")),"Moderado",IF(OR(AND(AT167="Muy Baja",AW167="Mayor"),AND(AT167="Baja",AW167="Mayor"),AND(AT167="Media",AW167="Mayor"),AND(AT167="Alta",AW167="Moderado"),AND(AT167="Alta",AW167="Mayor"),AND(AT167="Muy Alta",AW167="Leve"),AND(AT167="Muy Alta",AW167="Menor"),AND(AT167="Muy Alta",AW167="Moderado"),AND(AT167="Muy Alta",AW167="Mayor")),"Alto",IF(OR(AND(AT167="Muy Baja",AW167="Catastrófico"),AND(AT167="Baja",AW167="Catastrófico"),AND(AT167="Media",AW167="Catastrófico"),AND(AT167="Alta",AW167="Catastrófico"),AND(AT167="Muy Alta",AW167="Catastrófico")),"Extremo","")))),"")</f>
        <v>Bajo</v>
      </c>
      <c r="AZ167" s="597" t="s">
        <v>231</v>
      </c>
      <c r="BA167" s="112"/>
      <c r="BB167" s="112"/>
      <c r="BC167" s="455" t="str">
        <f>IF(SUM(BD167:BG167)=0,"",SUM(BD167:BG167))</f>
        <v/>
      </c>
      <c r="BD167" s="106"/>
      <c r="BE167" s="106"/>
      <c r="BF167" s="106"/>
      <c r="BG167" s="106"/>
      <c r="BH167" s="114"/>
      <c r="BI167" s="114"/>
      <c r="BJ167" s="114"/>
      <c r="BK167" s="114"/>
      <c r="BL167" s="328"/>
      <c r="BM167" s="328"/>
      <c r="BN167" s="328"/>
      <c r="BO167" s="328"/>
      <c r="BP167" s="456" t="str">
        <f>IF(SUM(BL167:BO167)=0,"",SUM(BL167:BO167))</f>
        <v/>
      </c>
      <c r="BQ167" s="457" t="str">
        <f>IF(ISERROR(BP167/BC167),"",(BP167/BC167))</f>
        <v/>
      </c>
      <c r="BR167" s="638"/>
      <c r="BS167" s="606"/>
      <c r="BT167" s="606"/>
      <c r="BU167" s="866"/>
    </row>
    <row r="168" spans="1:73" ht="75">
      <c r="A168" s="654"/>
      <c r="B168" s="657"/>
      <c r="C168" s="660"/>
      <c r="D168" s="585"/>
      <c r="E168" s="587"/>
      <c r="F168" s="590"/>
      <c r="G168" s="607"/>
      <c r="H168" s="595"/>
      <c r="I168" s="598"/>
      <c r="J168" s="626"/>
      <c r="K168" s="602"/>
      <c r="L168" s="593"/>
      <c r="M168" s="604"/>
      <c r="N168" s="593"/>
      <c r="O168" s="593"/>
      <c r="P168" s="607"/>
      <c r="Q168" s="610"/>
      <c r="R168" s="598"/>
      <c r="S168" s="613"/>
      <c r="T168" s="598"/>
      <c r="U168" s="613"/>
      <c r="V168" s="598"/>
      <c r="W168" s="613"/>
      <c r="X168" s="616"/>
      <c r="Y168" s="613"/>
      <c r="Z168" s="613"/>
      <c r="AA168" s="631"/>
      <c r="AB168" s="216">
        <v>2</v>
      </c>
      <c r="AC168" s="217" t="s">
        <v>648</v>
      </c>
      <c r="AD168" s="217">
        <v>3</v>
      </c>
      <c r="AE168" s="218" t="s">
        <v>649</v>
      </c>
      <c r="AF168" s="213" t="str">
        <f t="shared" si="20"/>
        <v>Probabilidad</v>
      </c>
      <c r="AG168" s="219" t="s">
        <v>179</v>
      </c>
      <c r="AH168" s="214">
        <f t="shared" si="21"/>
        <v>0.25</v>
      </c>
      <c r="AI168" s="219" t="s">
        <v>180</v>
      </c>
      <c r="AJ168" s="214">
        <f t="shared" si="22"/>
        <v>0.15</v>
      </c>
      <c r="AK168" s="215">
        <f t="shared" si="23"/>
        <v>0.4</v>
      </c>
      <c r="AL168" s="220">
        <f>IFERROR(IF(AND(AF167="Probabilidad",AF168="Probabilidad"),(AL167-(+AL167*AK168)),IF(AF168="Probabilidad",(S167-(+S167*AK168)),IF(AF168="Impacto",AL167,""))),"")</f>
        <v>7.1999999999999995E-2</v>
      </c>
      <c r="AM168" s="220">
        <f>IFERROR(IF(AND(AF167="Impacto",AF168="Impacto"),(AM167-(+AM167*AK168)),IF(AF168="Impacto",(Y167-(+Y167*AK168)),IF(AF168="Probabilidad",AM167,""))),"")</f>
        <v>0.4</v>
      </c>
      <c r="AN168" s="221" t="s">
        <v>181</v>
      </c>
      <c r="AO168" s="221" t="s">
        <v>182</v>
      </c>
      <c r="AP168" s="221" t="s">
        <v>183</v>
      </c>
      <c r="AQ168" s="595"/>
      <c r="AR168" s="626"/>
      <c r="AS168" s="626"/>
      <c r="AT168" s="619"/>
      <c r="AU168" s="626"/>
      <c r="AV168" s="626"/>
      <c r="AW168" s="619"/>
      <c r="AX168" s="619"/>
      <c r="AY168" s="619"/>
      <c r="AZ168" s="598"/>
      <c r="BA168" s="179"/>
      <c r="BB168" s="179"/>
      <c r="BC168" s="222" t="str">
        <f t="shared" ref="BC168:BC214" si="30">IF(SUM(BD168:BG168)=0,"",SUM(BD168:BG168))</f>
        <v/>
      </c>
      <c r="BD168" s="335"/>
      <c r="BE168" s="335"/>
      <c r="BF168" s="335"/>
      <c r="BG168" s="335"/>
      <c r="BH168" s="157"/>
      <c r="BI168" s="157"/>
      <c r="BJ168" s="157"/>
      <c r="BK168" s="157"/>
      <c r="BL168" s="185"/>
      <c r="BM168" s="185"/>
      <c r="BN168" s="185"/>
      <c r="BO168" s="185"/>
      <c r="BP168" s="186" t="str">
        <f>IF(SUM(BL168:BO168)=0,"",SUM(BL168:BO168))</f>
        <v/>
      </c>
      <c r="BQ168" s="160" t="str">
        <f>IF(ISERROR(BP168/BC168),"",(BP168/BC168))</f>
        <v/>
      </c>
      <c r="BR168" s="638"/>
      <c r="BS168" s="607"/>
      <c r="BT168" s="607"/>
      <c r="BU168" s="651"/>
    </row>
    <row r="169" spans="1:73" ht="72">
      <c r="A169" s="654"/>
      <c r="B169" s="657"/>
      <c r="C169" s="660"/>
      <c r="D169" s="585"/>
      <c r="E169" s="587"/>
      <c r="F169" s="590"/>
      <c r="G169" s="607"/>
      <c r="H169" s="595"/>
      <c r="I169" s="598"/>
      <c r="J169" s="626"/>
      <c r="K169" s="602"/>
      <c r="L169" s="593"/>
      <c r="M169" s="604"/>
      <c r="N169" s="593"/>
      <c r="O169" s="593"/>
      <c r="P169" s="607"/>
      <c r="Q169" s="610"/>
      <c r="R169" s="598"/>
      <c r="S169" s="613"/>
      <c r="T169" s="598"/>
      <c r="U169" s="613"/>
      <c r="V169" s="598"/>
      <c r="W169" s="613"/>
      <c r="X169" s="616"/>
      <c r="Y169" s="613"/>
      <c r="Z169" s="613"/>
      <c r="AA169" s="631"/>
      <c r="AB169" s="216">
        <v>3</v>
      </c>
      <c r="AC169" s="217" t="s">
        <v>650</v>
      </c>
      <c r="AD169" s="217">
        <v>2</v>
      </c>
      <c r="AE169" s="217" t="s">
        <v>651</v>
      </c>
      <c r="AF169" s="213" t="str">
        <f t="shared" si="20"/>
        <v>Probabilidad</v>
      </c>
      <c r="AG169" s="219" t="s">
        <v>179</v>
      </c>
      <c r="AH169" s="214">
        <f t="shared" si="21"/>
        <v>0.25</v>
      </c>
      <c r="AI169" s="219" t="s">
        <v>180</v>
      </c>
      <c r="AJ169" s="214">
        <f t="shared" si="22"/>
        <v>0.15</v>
      </c>
      <c r="AK169" s="215">
        <f t="shared" si="23"/>
        <v>0.4</v>
      </c>
      <c r="AL169" s="220">
        <f>IFERROR(IF(AND(AF168="Probabilidad",AF169="Probabilidad"),(AL168-(+AL168*AK169)),IF(AND(AF168="Impacto",AF169="Probabilidad"),(AL167-(+AL167*AK169)),IF(AF169="Impacto",AL168,""))),"")</f>
        <v>4.3199999999999995E-2</v>
      </c>
      <c r="AM169" s="220">
        <f>IFERROR(IF(AND(AF168="Impacto",AF169="Impacto"),(AM168-(+AM168*AK169)),IF(AND(AF168="Probabilidad",AF169="Impacto"),(AM167-(+AM167*AK169)),IF(AF169="Probabilidad",AM168,""))),"")</f>
        <v>0.4</v>
      </c>
      <c r="AN169" s="221" t="s">
        <v>181</v>
      </c>
      <c r="AO169" s="221" t="s">
        <v>182</v>
      </c>
      <c r="AP169" s="221" t="s">
        <v>183</v>
      </c>
      <c r="AQ169" s="595"/>
      <c r="AR169" s="626"/>
      <c r="AS169" s="626"/>
      <c r="AT169" s="619"/>
      <c r="AU169" s="626"/>
      <c r="AV169" s="626"/>
      <c r="AW169" s="619"/>
      <c r="AX169" s="619"/>
      <c r="AY169" s="619"/>
      <c r="AZ169" s="598"/>
      <c r="BA169" s="179"/>
      <c r="BB169" s="179"/>
      <c r="BC169" s="222" t="str">
        <f t="shared" si="30"/>
        <v/>
      </c>
      <c r="BD169" s="335"/>
      <c r="BE169" s="335"/>
      <c r="BF169" s="335"/>
      <c r="BG169" s="335"/>
      <c r="BH169" s="157"/>
      <c r="BI169" s="157"/>
      <c r="BJ169" s="157"/>
      <c r="BK169" s="157"/>
      <c r="BL169" s="185"/>
      <c r="BM169" s="185"/>
      <c r="BN169" s="185"/>
      <c r="BO169" s="185"/>
      <c r="BP169" s="186" t="str">
        <f t="shared" ref="BP169:BP214" si="31">IF(SUM(BL169:BO169)=0,"",SUM(BL169:BO169))</f>
        <v/>
      </c>
      <c r="BQ169" s="160" t="str">
        <f t="shared" ref="BQ169:BQ214" si="32">IF(ISERROR(BP169/BC169),"",(BP169/BC169))</f>
        <v/>
      </c>
      <c r="BR169" s="638"/>
      <c r="BS169" s="607"/>
      <c r="BT169" s="607"/>
      <c r="BU169" s="651"/>
    </row>
    <row r="170" spans="1:73">
      <c r="A170" s="654"/>
      <c r="B170" s="657"/>
      <c r="C170" s="660"/>
      <c r="D170" s="585"/>
      <c r="E170" s="587"/>
      <c r="F170" s="590"/>
      <c r="G170" s="607"/>
      <c r="H170" s="595"/>
      <c r="I170" s="598"/>
      <c r="J170" s="626"/>
      <c r="K170" s="602"/>
      <c r="L170" s="593"/>
      <c r="M170" s="604"/>
      <c r="N170" s="593"/>
      <c r="O170" s="593"/>
      <c r="P170" s="607"/>
      <c r="Q170" s="610"/>
      <c r="R170" s="598"/>
      <c r="S170" s="613"/>
      <c r="T170" s="598"/>
      <c r="U170" s="613"/>
      <c r="V170" s="598"/>
      <c r="W170" s="613"/>
      <c r="X170" s="616"/>
      <c r="Y170" s="613"/>
      <c r="Z170" s="613"/>
      <c r="AA170" s="631"/>
      <c r="AB170" s="216">
        <v>4</v>
      </c>
      <c r="AC170" s="218"/>
      <c r="AD170" s="218"/>
      <c r="AE170" s="218"/>
      <c r="AF170" s="213" t="str">
        <f t="shared" si="20"/>
        <v/>
      </c>
      <c r="AG170" s="219"/>
      <c r="AH170" s="214" t="str">
        <f t="shared" si="21"/>
        <v/>
      </c>
      <c r="AI170" s="219"/>
      <c r="AJ170" s="214" t="str">
        <f t="shared" si="22"/>
        <v/>
      </c>
      <c r="AK170" s="215" t="str">
        <f t="shared" si="23"/>
        <v/>
      </c>
      <c r="AL170" s="220" t="str">
        <f>IFERROR(IF(AND(AF169="Probabilidad",AF170="Probabilidad"),(AL169-(+AL169*AK170)),IF(AND(AF169="Impacto",AF170="Probabilidad"),(AL168-(+AL168*AK170)),IF(AF170="Impacto",AL169,""))),"")</f>
        <v/>
      </c>
      <c r="AM170" s="220" t="str">
        <f>IFERROR(IF(AND(AF169="Impacto",AF170="Impacto"),(AM169-(+AM169*AK170)),IF(AND(AF169="Probabilidad",AF170="Impacto"),(AM168-(+AM168*AK170)),IF(AF170="Probabilidad",AM169,""))),"")</f>
        <v/>
      </c>
      <c r="AN170" s="221"/>
      <c r="AO170" s="221"/>
      <c r="AP170" s="221"/>
      <c r="AQ170" s="595"/>
      <c r="AR170" s="626"/>
      <c r="AS170" s="626"/>
      <c r="AT170" s="619"/>
      <c r="AU170" s="626"/>
      <c r="AV170" s="626"/>
      <c r="AW170" s="619"/>
      <c r="AX170" s="619"/>
      <c r="AY170" s="619"/>
      <c r="AZ170" s="598"/>
      <c r="BA170" s="179"/>
      <c r="BB170" s="179"/>
      <c r="BC170" s="222" t="str">
        <f t="shared" si="30"/>
        <v/>
      </c>
      <c r="BD170" s="335"/>
      <c r="BE170" s="335"/>
      <c r="BF170" s="335"/>
      <c r="BG170" s="335"/>
      <c r="BH170" s="157"/>
      <c r="BI170" s="157"/>
      <c r="BJ170" s="157"/>
      <c r="BK170" s="157"/>
      <c r="BL170" s="185"/>
      <c r="BM170" s="185"/>
      <c r="BN170" s="185"/>
      <c r="BO170" s="185"/>
      <c r="BP170" s="186" t="str">
        <f t="shared" si="31"/>
        <v/>
      </c>
      <c r="BQ170" s="160" t="str">
        <f t="shared" si="32"/>
        <v/>
      </c>
      <c r="BR170" s="638"/>
      <c r="BS170" s="607"/>
      <c r="BT170" s="607"/>
      <c r="BU170" s="651"/>
    </row>
    <row r="171" spans="1:73">
      <c r="A171" s="654"/>
      <c r="B171" s="657"/>
      <c r="C171" s="660"/>
      <c r="D171" s="585"/>
      <c r="E171" s="587"/>
      <c r="F171" s="590"/>
      <c r="G171" s="607"/>
      <c r="H171" s="595"/>
      <c r="I171" s="598"/>
      <c r="J171" s="626"/>
      <c r="K171" s="602"/>
      <c r="L171" s="593"/>
      <c r="M171" s="604"/>
      <c r="N171" s="593"/>
      <c r="O171" s="593"/>
      <c r="P171" s="607"/>
      <c r="Q171" s="610"/>
      <c r="R171" s="598"/>
      <c r="S171" s="613"/>
      <c r="T171" s="598"/>
      <c r="U171" s="613"/>
      <c r="V171" s="598"/>
      <c r="W171" s="613"/>
      <c r="X171" s="616"/>
      <c r="Y171" s="613"/>
      <c r="Z171" s="613"/>
      <c r="AA171" s="631"/>
      <c r="AB171" s="216">
        <v>5</v>
      </c>
      <c r="AC171" s="336"/>
      <c r="AD171" s="336"/>
      <c r="AE171" s="218"/>
      <c r="AF171" s="213" t="str">
        <f t="shared" si="20"/>
        <v/>
      </c>
      <c r="AG171" s="219"/>
      <c r="AH171" s="214" t="str">
        <f t="shared" si="21"/>
        <v/>
      </c>
      <c r="AI171" s="219"/>
      <c r="AJ171" s="214" t="str">
        <f t="shared" si="22"/>
        <v/>
      </c>
      <c r="AK171" s="215" t="str">
        <f t="shared" si="23"/>
        <v/>
      </c>
      <c r="AL171" s="220" t="str">
        <f>IFERROR(IF(AND(AF170="Probabilidad",AF171="Probabilidad"),(AL170-(+AL170*AK171)),IF(AND(AF170="Impacto",AF171="Probabilidad"),(AL169-(+AL169*AK171)),IF(AF171="Impacto",AL170,""))),"")</f>
        <v/>
      </c>
      <c r="AM171" s="220" t="str">
        <f>IFERROR(IF(AND(AF170="Impacto",AF171="Impacto"),(AM170-(+AM170*AK171)),IF(AND(AF170="Probabilidad",AF171="Impacto"),(AM169-(+AM169*AK171)),IF(AF171="Probabilidad",AM170,""))),"")</f>
        <v/>
      </c>
      <c r="AN171" s="221"/>
      <c r="AO171" s="221"/>
      <c r="AP171" s="221"/>
      <c r="AQ171" s="595"/>
      <c r="AR171" s="626"/>
      <c r="AS171" s="626"/>
      <c r="AT171" s="619"/>
      <c r="AU171" s="626"/>
      <c r="AV171" s="626"/>
      <c r="AW171" s="619"/>
      <c r="AX171" s="619"/>
      <c r="AY171" s="619"/>
      <c r="AZ171" s="598"/>
      <c r="BA171" s="179"/>
      <c r="BB171" s="179"/>
      <c r="BC171" s="222" t="str">
        <f t="shared" si="30"/>
        <v/>
      </c>
      <c r="BD171" s="335"/>
      <c r="BE171" s="335"/>
      <c r="BF171" s="335"/>
      <c r="BG171" s="335"/>
      <c r="BH171" s="157"/>
      <c r="BI171" s="157"/>
      <c r="BJ171" s="157"/>
      <c r="BK171" s="157"/>
      <c r="BL171" s="185"/>
      <c r="BM171" s="185"/>
      <c r="BN171" s="185"/>
      <c r="BO171" s="185"/>
      <c r="BP171" s="186" t="str">
        <f t="shared" si="31"/>
        <v/>
      </c>
      <c r="BQ171" s="160" t="str">
        <f t="shared" si="32"/>
        <v/>
      </c>
      <c r="BR171" s="638"/>
      <c r="BS171" s="607"/>
      <c r="BT171" s="607"/>
      <c r="BU171" s="651"/>
    </row>
    <row r="172" spans="1:73">
      <c r="A172" s="654"/>
      <c r="B172" s="657"/>
      <c r="C172" s="660"/>
      <c r="D172" s="697"/>
      <c r="E172" s="698"/>
      <c r="F172" s="699"/>
      <c r="G172" s="675"/>
      <c r="H172" s="695"/>
      <c r="I172" s="692"/>
      <c r="J172" s="696"/>
      <c r="K172" s="703"/>
      <c r="L172" s="700"/>
      <c r="M172" s="704"/>
      <c r="N172" s="700"/>
      <c r="O172" s="700"/>
      <c r="P172" s="675"/>
      <c r="Q172" s="674"/>
      <c r="R172" s="692"/>
      <c r="S172" s="691"/>
      <c r="T172" s="692"/>
      <c r="U172" s="691"/>
      <c r="V172" s="692"/>
      <c r="W172" s="691"/>
      <c r="X172" s="693"/>
      <c r="Y172" s="691"/>
      <c r="Z172" s="691"/>
      <c r="AA172" s="706"/>
      <c r="AB172" s="141">
        <v>6</v>
      </c>
      <c r="AC172" s="139"/>
      <c r="AD172" s="139"/>
      <c r="AE172" s="139"/>
      <c r="AF172" s="223" t="str">
        <f t="shared" si="20"/>
        <v/>
      </c>
      <c r="AG172" s="142"/>
      <c r="AH172" s="140" t="str">
        <f t="shared" si="21"/>
        <v/>
      </c>
      <c r="AI172" s="142"/>
      <c r="AJ172" s="140" t="str">
        <f t="shared" si="22"/>
        <v/>
      </c>
      <c r="AK172" s="143" t="str">
        <f t="shared" si="23"/>
        <v/>
      </c>
      <c r="AL172" s="220" t="str">
        <f>IFERROR(IF(AND(AF171="Probabilidad",AF172="Probabilidad"),(AL171-(+AL171*AK172)),IF(AND(AF171="Impacto",AF172="Probabilidad"),(AL170-(+AL170*AK172)),IF(AF172="Impacto",AL171,""))),"")</f>
        <v/>
      </c>
      <c r="AM172" s="220" t="str">
        <f>IFERROR(IF(AND(AF171="Impacto",AF172="Impacto"),(AM171-(+AM171*AK172)),IF(AND(AF171="Probabilidad",AF172="Impacto"),(AM170-(+AM170*AK172)),IF(AF172="Probabilidad",AM171,""))),"")</f>
        <v/>
      </c>
      <c r="AN172" s="144"/>
      <c r="AO172" s="144"/>
      <c r="AP172" s="144"/>
      <c r="AQ172" s="695"/>
      <c r="AR172" s="696"/>
      <c r="AS172" s="696"/>
      <c r="AT172" s="694"/>
      <c r="AU172" s="696"/>
      <c r="AV172" s="696"/>
      <c r="AW172" s="694"/>
      <c r="AX172" s="694"/>
      <c r="AY172" s="694"/>
      <c r="AZ172" s="692"/>
      <c r="BA172" s="357"/>
      <c r="BB172" s="357"/>
      <c r="BC172" s="224" t="str">
        <f t="shared" si="30"/>
        <v/>
      </c>
      <c r="BD172" s="358"/>
      <c r="BE172" s="358"/>
      <c r="BF172" s="358"/>
      <c r="BG172" s="358"/>
      <c r="BH172" s="145"/>
      <c r="BI172" s="145"/>
      <c r="BJ172" s="145"/>
      <c r="BK172" s="145"/>
      <c r="BL172" s="146"/>
      <c r="BM172" s="146"/>
      <c r="BN172" s="146"/>
      <c r="BO172" s="146"/>
      <c r="BP172" s="147" t="str">
        <f t="shared" si="31"/>
        <v/>
      </c>
      <c r="BQ172" s="148" t="str">
        <f t="shared" si="32"/>
        <v/>
      </c>
      <c r="BR172" s="708"/>
      <c r="BS172" s="675"/>
      <c r="BT172" s="675"/>
      <c r="BU172" s="720"/>
    </row>
    <row r="173" spans="1:73" ht="72">
      <c r="A173" s="654"/>
      <c r="B173" s="657"/>
      <c r="C173" s="660"/>
      <c r="D173" s="676" t="s">
        <v>167</v>
      </c>
      <c r="E173" s="678" t="s">
        <v>640</v>
      </c>
      <c r="F173" s="679">
        <v>2</v>
      </c>
      <c r="G173" s="681" t="s">
        <v>652</v>
      </c>
      <c r="H173" s="683"/>
      <c r="I173" s="644"/>
      <c r="J173" s="701" t="s">
        <v>653</v>
      </c>
      <c r="K173" s="685" t="s">
        <v>171</v>
      </c>
      <c r="L173" s="681" t="s">
        <v>268</v>
      </c>
      <c r="M173" s="686" t="s">
        <v>654</v>
      </c>
      <c r="N173" s="681"/>
      <c r="O173" s="681"/>
      <c r="P173" s="648" t="s">
        <v>655</v>
      </c>
      <c r="Q173" s="646">
        <v>0.9</v>
      </c>
      <c r="R173" s="644" t="s">
        <v>226</v>
      </c>
      <c r="S173" s="687">
        <f>IF(R173="Muy Alta",100%,IF(R173="Alta",80%,IF(R173="Media",60%,IF(R173="Baja",40%,IF(R173="Muy Baja",20%,"")))))</f>
        <v>0.4</v>
      </c>
      <c r="T173" s="644"/>
      <c r="U173" s="687" t="str">
        <f>IF(T173="Catastrófico",100%,IF(T173="Mayor",80%,IF(T173="Moderado",60%,IF(T173="Menor",40%,IF(T173="Leve",20%,"")))))</f>
        <v/>
      </c>
      <c r="V173" s="644" t="s">
        <v>176</v>
      </c>
      <c r="W173" s="687">
        <f>IF(V173="Catastrófico",100%,IF(V173="Mayor",80%,IF(V173="Moderado",60%,IF(V173="Menor",40%,IF(V173="Leve",20%,"")))))</f>
        <v>0.6</v>
      </c>
      <c r="X173" s="689" t="str">
        <f>IF(Y173=100%,"Catastrófico",IF(Y173=80%,"Mayor",IF(Y173=60%,"Moderado",IF(Y173=40%,"Menor",IF(Y173=20%,"Leve","")))))</f>
        <v>Moderado</v>
      </c>
      <c r="Y173" s="687">
        <f>IF(AND(U173="",W173=""),"",MAX(U173,W173))</f>
        <v>0.6</v>
      </c>
      <c r="Z173" s="687" t="str">
        <f>CONCATENATE(R173,X173)</f>
        <v>BajaModerado</v>
      </c>
      <c r="AA173" s="642" t="str">
        <f>IF(Z173="Muy AltaLeve","Alto",IF(Z173="Muy AltaMenor","Alto",IF(Z173="Muy AltaModerado","Alto",IF(Z173="Muy AltaMayor","Alto",IF(Z173="Muy AltaCatastrófico","Extremo",IF(Z173="AltaLeve","Moderado",IF(Z173="AltaMenor","Moderado",IF(Z173="AltaModerado","Alto",IF(Z173="AltaMayor","Alto",IF(Z173="AltaCatastrófico","Extremo",IF(Z173="MediaLeve","Moderado",IF(Z173="MediaMenor","Moderado",IF(Z173="MediaModerado","Moderado",IF(Z173="MediaMayor","Alto",IF(Z173="MediaCatastrófico","Extremo",IF(Z173="BajaLeve","Bajo",IF(Z173="BajaMenor","Moderado",IF(Z173="BajaModerado","Moderado",IF(Z173="BajaMayor","Alto",IF(Z173="BajaCatastrófico","Extremo",IF(Z173="Muy BajaLeve","Bajo",IF(Z173="Muy BajaMenor","Bajo",IF(Z173="Muy BajaModerado","Moderado",IF(Z173="Muy BajaMayor","Alto",IF(Z173="Muy BajaCatastrófico","Extremo","")))))))))))))))))))))))))</f>
        <v>Moderado</v>
      </c>
      <c r="AB173" s="54">
        <v>1</v>
      </c>
      <c r="AC173" s="17" t="s">
        <v>656</v>
      </c>
      <c r="AD173" s="17">
        <v>1</v>
      </c>
      <c r="AE173" s="17" t="s">
        <v>657</v>
      </c>
      <c r="AF173" s="20" t="str">
        <f t="shared" si="20"/>
        <v>Probabilidad</v>
      </c>
      <c r="AG173" s="13" t="s">
        <v>179</v>
      </c>
      <c r="AH173" s="22">
        <f t="shared" si="21"/>
        <v>0.25</v>
      </c>
      <c r="AI173" s="13" t="s">
        <v>180</v>
      </c>
      <c r="AJ173" s="22">
        <f t="shared" si="22"/>
        <v>0.15</v>
      </c>
      <c r="AK173" s="23">
        <f t="shared" si="23"/>
        <v>0.4</v>
      </c>
      <c r="AL173" s="24">
        <f>IFERROR(IF(AF173="Probabilidad",(S173-(+S173*AK173)),IF(AF173="Impacto",S173,"")),"")</f>
        <v>0.24</v>
      </c>
      <c r="AM173" s="24">
        <f>IFERROR(IF(AF173="Impacto",(Y173-(+Y173*AK173)),IF(AF173="Probabilidad",Y173,"")),"")</f>
        <v>0.6</v>
      </c>
      <c r="AN173" s="14" t="s">
        <v>181</v>
      </c>
      <c r="AO173" s="14" t="s">
        <v>182</v>
      </c>
      <c r="AP173" s="14" t="s">
        <v>183</v>
      </c>
      <c r="AQ173" s="683" t="s">
        <v>658</v>
      </c>
      <c r="AR173" s="867">
        <f>S173</f>
        <v>0.4</v>
      </c>
      <c r="AS173" s="867">
        <f>IF(AL173="","",MIN(AL173:AL178))</f>
        <v>6.0479999999999999E-2</v>
      </c>
      <c r="AT173" s="642" t="str">
        <f>IFERROR(IF(AS173="","",IF(AS173&lt;=0.2,"Muy Baja",IF(AS173&lt;=0.4,"Baja",IF(AS173&lt;=0.6,"Media",IF(AS173&lt;=0.8,"Alta","Muy Alta"))))),"")</f>
        <v>Muy Baja</v>
      </c>
      <c r="AU173" s="640">
        <f>Y173</f>
        <v>0.6</v>
      </c>
      <c r="AV173" s="640">
        <f>IF(AM173="","",MIN(AM173:AM178))</f>
        <v>0.6</v>
      </c>
      <c r="AW173" s="642" t="str">
        <f>IFERROR(IF(AV173="","",IF(AV173&lt;=0.2,"Leve",IF(AV173&lt;=0.4,"Menor",IF(AV173&lt;=0.6,"Moderado",IF(AV173&lt;=0.8,"Mayor","Catastrófico"))))),"")</f>
        <v>Moderado</v>
      </c>
      <c r="AX173" s="642" t="str">
        <f>AA173</f>
        <v>Moderado</v>
      </c>
      <c r="AY173" s="642" t="str">
        <f>IFERROR(IF(OR(AND(AT173="Muy Baja",AW173="Leve"),AND(AT173="Muy Baja",AW173="Menor"),AND(AT173="Baja",AW173="Leve")),"Bajo",IF(OR(AND(AT173="Muy baja",AW173="Moderado"),AND(AT173="Baja",AW173="Menor"),AND(AT173="Baja",AW173="Moderado"),AND(AT173="Media",AW173="Leve"),AND(AT173="Media",AW173="Menor"),AND(AT173="Media",AW173="Moderado"),AND(AT173="Alta",AW173="Leve"),AND(AT173="Alta",AW173="Menor")),"Moderado",IF(OR(AND(AT173="Muy Baja",AW173="Mayor"),AND(AT173="Baja",AW173="Mayor"),AND(AT173="Media",AW173="Mayor"),AND(AT173="Alta",AW173="Moderado"),AND(AT173="Alta",AW173="Mayor"),AND(AT173="Muy Alta",AW173="Leve"),AND(AT173="Muy Alta",AW173="Menor"),AND(AT173="Muy Alta",AW173="Moderado"),AND(AT173="Muy Alta",AW173="Mayor")),"Alto",IF(OR(AND(AT173="Muy Baja",AW173="Catastrófico"),AND(AT173="Baja",AW173="Catastrófico"),AND(AT173="Media",AW173="Catastrófico"),AND(AT173="Alta",AW173="Catastrófico"),AND(AT173="Muy Alta",AW173="Catastrófico")),"Extremo","")))),"")</f>
        <v>Moderado</v>
      </c>
      <c r="AZ173" s="644" t="s">
        <v>185</v>
      </c>
      <c r="BA173" s="99" t="s">
        <v>659</v>
      </c>
      <c r="BB173" s="99" t="s">
        <v>660</v>
      </c>
      <c r="BC173" s="103">
        <f t="shared" si="30"/>
        <v>1</v>
      </c>
      <c r="BD173" s="12"/>
      <c r="BE173" s="12"/>
      <c r="BF173" s="12"/>
      <c r="BG173" s="12">
        <v>1</v>
      </c>
      <c r="BH173" s="99" t="s">
        <v>661</v>
      </c>
      <c r="BI173" s="99" t="s">
        <v>662</v>
      </c>
      <c r="BJ173" s="275"/>
      <c r="BK173" s="99"/>
      <c r="BL173" s="102"/>
      <c r="BM173" s="102"/>
      <c r="BN173" s="102"/>
      <c r="BO173" s="102"/>
      <c r="BP173" s="104" t="str">
        <f t="shared" si="31"/>
        <v/>
      </c>
      <c r="BQ173" s="105" t="str">
        <f t="shared" si="32"/>
        <v/>
      </c>
      <c r="BR173" s="707"/>
      <c r="BS173" s="648"/>
      <c r="BT173" s="648"/>
      <c r="BU173" s="650"/>
    </row>
    <row r="174" spans="1:73" ht="72">
      <c r="A174" s="654"/>
      <c r="B174" s="657"/>
      <c r="C174" s="660"/>
      <c r="D174" s="585"/>
      <c r="E174" s="587"/>
      <c r="F174" s="590"/>
      <c r="G174" s="593"/>
      <c r="H174" s="595"/>
      <c r="I174" s="598"/>
      <c r="J174" s="600"/>
      <c r="K174" s="602"/>
      <c r="L174" s="593"/>
      <c r="M174" s="604"/>
      <c r="N174" s="593"/>
      <c r="O174" s="593"/>
      <c r="P174" s="607"/>
      <c r="Q174" s="610"/>
      <c r="R174" s="598"/>
      <c r="S174" s="613"/>
      <c r="T174" s="598"/>
      <c r="U174" s="613"/>
      <c r="V174" s="598"/>
      <c r="W174" s="613"/>
      <c r="X174" s="616"/>
      <c r="Y174" s="613"/>
      <c r="Z174" s="613"/>
      <c r="AA174" s="619"/>
      <c r="AB174" s="216">
        <v>2</v>
      </c>
      <c r="AC174" s="218" t="s">
        <v>663</v>
      </c>
      <c r="AD174" s="218">
        <v>1</v>
      </c>
      <c r="AE174" s="218" t="s">
        <v>664</v>
      </c>
      <c r="AF174" s="225" t="str">
        <f>IF(OR(AG174="Preventivo",AG174="Detectivo"),"Probabilidad",IF(AG174="Correctivo","Impacto",""))</f>
        <v>Probabilidad</v>
      </c>
      <c r="AG174" s="221" t="s">
        <v>179</v>
      </c>
      <c r="AH174" s="214">
        <f t="shared" si="21"/>
        <v>0.25</v>
      </c>
      <c r="AI174" s="221" t="s">
        <v>180</v>
      </c>
      <c r="AJ174" s="214">
        <f t="shared" si="22"/>
        <v>0.15</v>
      </c>
      <c r="AK174" s="215">
        <f t="shared" si="23"/>
        <v>0.4</v>
      </c>
      <c r="AL174" s="226">
        <f>IFERROR(IF(AND(AF173="Probabilidad",AF174="Probabilidad"),(AL173-(+AL173*AK174)),IF(AF174="Probabilidad",(S173-(+S173*AK174)),IF(AF174="Impacto",AL173,""))),"")</f>
        <v>0.14399999999999999</v>
      </c>
      <c r="AM174" s="226">
        <f>IFERROR(IF(AND(AF173="Impacto",AF174="Impacto"),(AM173-(+AM173*AK174)),IF(AF174="Impacto",(Y173-(+Y173*AK174)),IF(AF174="Probabilidad",AM173,""))),"")</f>
        <v>0.6</v>
      </c>
      <c r="AN174" s="221" t="s">
        <v>181</v>
      </c>
      <c r="AO174" s="221" t="s">
        <v>182</v>
      </c>
      <c r="AP174" s="221" t="s">
        <v>183</v>
      </c>
      <c r="AQ174" s="595"/>
      <c r="AR174" s="868"/>
      <c r="AS174" s="868"/>
      <c r="AT174" s="619"/>
      <c r="AU174" s="626"/>
      <c r="AV174" s="626"/>
      <c r="AW174" s="619"/>
      <c r="AX174" s="619"/>
      <c r="AY174" s="619"/>
      <c r="AZ174" s="598"/>
      <c r="BA174" s="157"/>
      <c r="BB174" s="157"/>
      <c r="BC174" s="160" t="str">
        <f t="shared" si="30"/>
        <v/>
      </c>
      <c r="BD174" s="218"/>
      <c r="BE174" s="218"/>
      <c r="BF174" s="218"/>
      <c r="BG174" s="218"/>
      <c r="BH174" s="157"/>
      <c r="BI174" s="157"/>
      <c r="BJ174" s="157"/>
      <c r="BK174" s="157"/>
      <c r="BL174" s="185"/>
      <c r="BM174" s="185"/>
      <c r="BN174" s="185"/>
      <c r="BO174" s="185"/>
      <c r="BP174" s="186" t="str">
        <f t="shared" si="31"/>
        <v/>
      </c>
      <c r="BQ174" s="359" t="str">
        <f t="shared" si="32"/>
        <v/>
      </c>
      <c r="BR174" s="638"/>
      <c r="BS174" s="607"/>
      <c r="BT174" s="607"/>
      <c r="BU174" s="651"/>
    </row>
    <row r="175" spans="1:73" ht="72">
      <c r="A175" s="654"/>
      <c r="B175" s="657"/>
      <c r="C175" s="660"/>
      <c r="D175" s="585"/>
      <c r="E175" s="587"/>
      <c r="F175" s="590"/>
      <c r="G175" s="593"/>
      <c r="H175" s="595"/>
      <c r="I175" s="598"/>
      <c r="J175" s="600"/>
      <c r="K175" s="602"/>
      <c r="L175" s="593"/>
      <c r="M175" s="604"/>
      <c r="N175" s="593"/>
      <c r="O175" s="593"/>
      <c r="P175" s="607"/>
      <c r="Q175" s="610"/>
      <c r="R175" s="598"/>
      <c r="S175" s="613"/>
      <c r="T175" s="598"/>
      <c r="U175" s="613"/>
      <c r="V175" s="598"/>
      <c r="W175" s="613"/>
      <c r="X175" s="616"/>
      <c r="Y175" s="613"/>
      <c r="Z175" s="613"/>
      <c r="AA175" s="619"/>
      <c r="AB175" s="216">
        <v>3</v>
      </c>
      <c r="AC175" s="217" t="s">
        <v>665</v>
      </c>
      <c r="AD175" s="217">
        <v>2</v>
      </c>
      <c r="AE175" s="218" t="s">
        <v>666</v>
      </c>
      <c r="AF175" s="213" t="str">
        <f>IF(OR(AG175="Preventivo",AG175="Detectivo"),"Probabilidad",IF(AG175="Correctivo","Impacto",""))</f>
        <v>Probabilidad</v>
      </c>
      <c r="AG175" s="219" t="s">
        <v>344</v>
      </c>
      <c r="AH175" s="214">
        <f t="shared" si="21"/>
        <v>0.15</v>
      </c>
      <c r="AI175" s="221" t="s">
        <v>180</v>
      </c>
      <c r="AJ175" s="214">
        <f t="shared" si="22"/>
        <v>0.15</v>
      </c>
      <c r="AK175" s="215">
        <f t="shared" si="23"/>
        <v>0.3</v>
      </c>
      <c r="AL175" s="220">
        <f>IFERROR(IF(AND(AF174="Probabilidad",AF175="Probabilidad"),(AL174-(+AL174*AK175)),IF(AND(AF174="Impacto",AF175="Probabilidad"),(AL173-(+AL173*AK175)),IF(AF175="Impacto",AL174,""))),"")</f>
        <v>0.1008</v>
      </c>
      <c r="AM175" s="220">
        <f>IFERROR(IF(AND(AF174="Impacto",AF175="Impacto"),(AM174-(+AM174*AK175)),IF(AND(AF174="Probabilidad",AF175="Impacto"),(AM173-(+AM173*AK175)),IF(AF175="Probabilidad",AM174,""))),"")</f>
        <v>0.6</v>
      </c>
      <c r="AN175" s="221" t="s">
        <v>181</v>
      </c>
      <c r="AO175" s="221" t="s">
        <v>182</v>
      </c>
      <c r="AP175" s="221" t="s">
        <v>183</v>
      </c>
      <c r="AQ175" s="595"/>
      <c r="AR175" s="868"/>
      <c r="AS175" s="868"/>
      <c r="AT175" s="619"/>
      <c r="AU175" s="626"/>
      <c r="AV175" s="626"/>
      <c r="AW175" s="619"/>
      <c r="AX175" s="619"/>
      <c r="AY175" s="619"/>
      <c r="AZ175" s="598"/>
      <c r="BA175" s="157"/>
      <c r="BB175" s="157"/>
      <c r="BC175" s="160" t="str">
        <f t="shared" si="30"/>
        <v/>
      </c>
      <c r="BD175" s="218"/>
      <c r="BE175" s="218"/>
      <c r="BF175" s="218"/>
      <c r="BG175" s="218"/>
      <c r="BH175" s="157"/>
      <c r="BI175" s="157"/>
      <c r="BJ175" s="157"/>
      <c r="BK175" s="157"/>
      <c r="BL175" s="185"/>
      <c r="BM175" s="185"/>
      <c r="BN175" s="185"/>
      <c r="BO175" s="185"/>
      <c r="BP175" s="186" t="str">
        <f t="shared" si="31"/>
        <v/>
      </c>
      <c r="BQ175" s="359" t="str">
        <f t="shared" si="32"/>
        <v/>
      </c>
      <c r="BR175" s="638"/>
      <c r="BS175" s="607"/>
      <c r="BT175" s="607"/>
      <c r="BU175" s="651"/>
    </row>
    <row r="176" spans="1:73" ht="72">
      <c r="A176" s="654"/>
      <c r="B176" s="657"/>
      <c r="C176" s="660"/>
      <c r="D176" s="585"/>
      <c r="E176" s="587"/>
      <c r="F176" s="590"/>
      <c r="G176" s="593"/>
      <c r="H176" s="595"/>
      <c r="I176" s="598"/>
      <c r="J176" s="600"/>
      <c r="K176" s="602"/>
      <c r="L176" s="593"/>
      <c r="M176" s="604"/>
      <c r="N176" s="593"/>
      <c r="O176" s="593"/>
      <c r="P176" s="607"/>
      <c r="Q176" s="610"/>
      <c r="R176" s="598"/>
      <c r="S176" s="613"/>
      <c r="T176" s="598"/>
      <c r="U176" s="613"/>
      <c r="V176" s="598"/>
      <c r="W176" s="613"/>
      <c r="X176" s="616"/>
      <c r="Y176" s="613"/>
      <c r="Z176" s="613"/>
      <c r="AA176" s="619"/>
      <c r="AB176" s="216">
        <v>4</v>
      </c>
      <c r="AC176" s="218" t="s">
        <v>667</v>
      </c>
      <c r="AD176" s="218">
        <v>1</v>
      </c>
      <c r="AE176" s="218" t="s">
        <v>664</v>
      </c>
      <c r="AF176" s="213" t="str">
        <f t="shared" si="20"/>
        <v>Probabilidad</v>
      </c>
      <c r="AG176" s="219" t="s">
        <v>179</v>
      </c>
      <c r="AH176" s="214">
        <f t="shared" si="21"/>
        <v>0.25</v>
      </c>
      <c r="AI176" s="221" t="s">
        <v>180</v>
      </c>
      <c r="AJ176" s="214">
        <f t="shared" si="22"/>
        <v>0.15</v>
      </c>
      <c r="AK176" s="215">
        <f t="shared" si="23"/>
        <v>0.4</v>
      </c>
      <c r="AL176" s="220">
        <f>IFERROR(IF(AND(AF175="Probabilidad",AF176="Probabilidad"),(AL175-(+AL175*AK176)),IF(AND(AF175="Impacto",AF176="Probabilidad"),(AL174-(+AL174*AK176)),IF(AF176="Impacto",AL175,""))),"")</f>
        <v>6.0479999999999999E-2</v>
      </c>
      <c r="AM176" s="220">
        <f>IFERROR(IF(AND(AF175="Impacto",AF176="Impacto"),(AM175-(+AM175*AK176)),IF(AND(AF175="Probabilidad",AF176="Impacto"),(AM174-(+AM174*AK176)),IF(AF176="Probabilidad",AM175,""))),"")</f>
        <v>0.6</v>
      </c>
      <c r="AN176" s="221" t="s">
        <v>181</v>
      </c>
      <c r="AO176" s="221" t="s">
        <v>182</v>
      </c>
      <c r="AP176" s="221" t="s">
        <v>183</v>
      </c>
      <c r="AQ176" s="595"/>
      <c r="AR176" s="868"/>
      <c r="AS176" s="868"/>
      <c r="AT176" s="619"/>
      <c r="AU176" s="626"/>
      <c r="AV176" s="626"/>
      <c r="AW176" s="619"/>
      <c r="AX176" s="619"/>
      <c r="AY176" s="619"/>
      <c r="AZ176" s="598"/>
      <c r="BA176" s="157"/>
      <c r="BB176" s="157"/>
      <c r="BC176" s="160" t="str">
        <f t="shared" si="30"/>
        <v/>
      </c>
      <c r="BD176" s="218"/>
      <c r="BE176" s="218"/>
      <c r="BF176" s="218"/>
      <c r="BG176" s="218"/>
      <c r="BH176" s="157"/>
      <c r="BI176" s="157"/>
      <c r="BJ176" s="157"/>
      <c r="BK176" s="157"/>
      <c r="BL176" s="185"/>
      <c r="BM176" s="185"/>
      <c r="BN176" s="185"/>
      <c r="BO176" s="185"/>
      <c r="BP176" s="186" t="str">
        <f t="shared" si="31"/>
        <v/>
      </c>
      <c r="BQ176" s="359" t="str">
        <f t="shared" si="32"/>
        <v/>
      </c>
      <c r="BR176" s="638"/>
      <c r="BS176" s="607"/>
      <c r="BT176" s="607"/>
      <c r="BU176" s="651"/>
    </row>
    <row r="177" spans="1:73">
      <c r="A177" s="654"/>
      <c r="B177" s="657"/>
      <c r="C177" s="660"/>
      <c r="D177" s="585"/>
      <c r="E177" s="587"/>
      <c r="F177" s="590"/>
      <c r="G177" s="593"/>
      <c r="H177" s="595"/>
      <c r="I177" s="598"/>
      <c r="J177" s="600"/>
      <c r="K177" s="602"/>
      <c r="L177" s="593"/>
      <c r="M177" s="604"/>
      <c r="N177" s="593"/>
      <c r="O177" s="593"/>
      <c r="P177" s="607"/>
      <c r="Q177" s="610"/>
      <c r="R177" s="598"/>
      <c r="S177" s="613"/>
      <c r="T177" s="598"/>
      <c r="U177" s="613"/>
      <c r="V177" s="598"/>
      <c r="W177" s="613"/>
      <c r="X177" s="616"/>
      <c r="Y177" s="613"/>
      <c r="Z177" s="613"/>
      <c r="AA177" s="619"/>
      <c r="AB177" s="216">
        <v>5</v>
      </c>
      <c r="AC177" s="361"/>
      <c r="AD177" s="361"/>
      <c r="AE177" s="218"/>
      <c r="AF177" s="213" t="str">
        <f t="shared" si="20"/>
        <v/>
      </c>
      <c r="AG177" s="219"/>
      <c r="AH177" s="214" t="str">
        <f t="shared" si="21"/>
        <v/>
      </c>
      <c r="AI177" s="219"/>
      <c r="AJ177" s="214" t="str">
        <f t="shared" si="22"/>
        <v/>
      </c>
      <c r="AK177" s="215" t="str">
        <f t="shared" si="23"/>
        <v/>
      </c>
      <c r="AL177" s="220" t="str">
        <f>IFERROR(IF(AND(AF176="Probabilidad",AF177="Probabilidad"),(AL176-(+AL176*AK177)),IF(AND(AF176="Impacto",AF177="Probabilidad"),(AL175-(+AL175*AK177)),IF(AF177="Impacto",AL176,""))),"")</f>
        <v/>
      </c>
      <c r="AM177" s="220" t="str">
        <f>IFERROR(IF(AND(AF176="Impacto",AF177="Impacto"),(AM176-(+AM176*AK177)),IF(AND(AF176="Probabilidad",AF177="Impacto"),(AM175-(+AM175*AK177)),IF(AF177="Probabilidad",AM176,""))),"")</f>
        <v/>
      </c>
      <c r="AN177" s="221"/>
      <c r="AO177" s="221"/>
      <c r="AP177" s="221"/>
      <c r="AQ177" s="595"/>
      <c r="AR177" s="868"/>
      <c r="AS177" s="868"/>
      <c r="AT177" s="619"/>
      <c r="AU177" s="626"/>
      <c r="AV177" s="626"/>
      <c r="AW177" s="619"/>
      <c r="AX177" s="619"/>
      <c r="AY177" s="619"/>
      <c r="AZ177" s="598"/>
      <c r="BA177" s="157"/>
      <c r="BB177" s="157"/>
      <c r="BC177" s="160" t="str">
        <f t="shared" si="30"/>
        <v/>
      </c>
      <c r="BD177" s="218"/>
      <c r="BE177" s="218"/>
      <c r="BF177" s="218"/>
      <c r="BG177" s="218"/>
      <c r="BH177" s="157"/>
      <c r="BI177" s="157"/>
      <c r="BJ177" s="157"/>
      <c r="BK177" s="157"/>
      <c r="BL177" s="185"/>
      <c r="BM177" s="185"/>
      <c r="BN177" s="185"/>
      <c r="BO177" s="185"/>
      <c r="BP177" s="186" t="str">
        <f t="shared" si="31"/>
        <v/>
      </c>
      <c r="BQ177" s="359" t="str">
        <f t="shared" si="32"/>
        <v/>
      </c>
      <c r="BR177" s="638"/>
      <c r="BS177" s="607"/>
      <c r="BT177" s="607"/>
      <c r="BU177" s="651"/>
    </row>
    <row r="178" spans="1:73">
      <c r="A178" s="654"/>
      <c r="B178" s="657"/>
      <c r="C178" s="660"/>
      <c r="D178" s="697"/>
      <c r="E178" s="698"/>
      <c r="F178" s="699"/>
      <c r="G178" s="700"/>
      <c r="H178" s="695"/>
      <c r="I178" s="692"/>
      <c r="J178" s="702"/>
      <c r="K178" s="703"/>
      <c r="L178" s="700"/>
      <c r="M178" s="704"/>
      <c r="N178" s="700"/>
      <c r="O178" s="700"/>
      <c r="P178" s="675"/>
      <c r="Q178" s="674"/>
      <c r="R178" s="692"/>
      <c r="S178" s="691"/>
      <c r="T178" s="692"/>
      <c r="U178" s="691"/>
      <c r="V178" s="692"/>
      <c r="W178" s="691"/>
      <c r="X178" s="693"/>
      <c r="Y178" s="691"/>
      <c r="Z178" s="691"/>
      <c r="AA178" s="694"/>
      <c r="AB178" s="141">
        <v>6</v>
      </c>
      <c r="AC178" s="139"/>
      <c r="AD178" s="139"/>
      <c r="AE178" s="139"/>
      <c r="AF178" s="149" t="str">
        <f t="shared" si="20"/>
        <v/>
      </c>
      <c r="AG178" s="142"/>
      <c r="AH178" s="140" t="str">
        <f t="shared" si="21"/>
        <v/>
      </c>
      <c r="AI178" s="142"/>
      <c r="AJ178" s="140" t="str">
        <f t="shared" si="22"/>
        <v/>
      </c>
      <c r="AK178" s="143" t="str">
        <f t="shared" si="23"/>
        <v/>
      </c>
      <c r="AL178" s="220" t="str">
        <f>IFERROR(IF(AND(AF177="Probabilidad",AF178="Probabilidad"),(AL177-(+AL177*AK178)),IF(AND(AF177="Impacto",AF178="Probabilidad"),(AL176-(+AL176*AK178)),IF(AF178="Impacto",AL177,""))),"")</f>
        <v/>
      </c>
      <c r="AM178" s="220" t="str">
        <f>IFERROR(IF(AND(AF177="Impacto",AF178="Impacto"),(AM177-(+AM177*AK178)),IF(AND(AF177="Probabilidad",AF178="Impacto"),(AM176-(+AM176*AK178)),IF(AF178="Probabilidad",AM177,""))),"")</f>
        <v/>
      </c>
      <c r="AN178" s="144"/>
      <c r="AO178" s="144"/>
      <c r="AP178" s="144"/>
      <c r="AQ178" s="695"/>
      <c r="AR178" s="869"/>
      <c r="AS178" s="869"/>
      <c r="AT178" s="694"/>
      <c r="AU178" s="696"/>
      <c r="AV178" s="696"/>
      <c r="AW178" s="694"/>
      <c r="AX178" s="694"/>
      <c r="AY178" s="694"/>
      <c r="AZ178" s="692"/>
      <c r="BA178" s="145"/>
      <c r="BB178" s="145"/>
      <c r="BC178" s="148" t="str">
        <f t="shared" si="30"/>
        <v/>
      </c>
      <c r="BD178" s="139"/>
      <c r="BE178" s="139"/>
      <c r="BF178" s="139"/>
      <c r="BG178" s="139"/>
      <c r="BH178" s="145"/>
      <c r="BI178" s="145"/>
      <c r="BJ178" s="145"/>
      <c r="BK178" s="145"/>
      <c r="BL178" s="146"/>
      <c r="BM178" s="146"/>
      <c r="BN178" s="146"/>
      <c r="BO178" s="146"/>
      <c r="BP178" s="147" t="str">
        <f t="shared" si="31"/>
        <v/>
      </c>
      <c r="BQ178" s="150" t="str">
        <f t="shared" si="32"/>
        <v/>
      </c>
      <c r="BR178" s="708"/>
      <c r="BS178" s="675"/>
      <c r="BT178" s="675"/>
      <c r="BU178" s="720"/>
    </row>
    <row r="179" spans="1:73" ht="72">
      <c r="A179" s="654"/>
      <c r="B179" s="657"/>
      <c r="C179" s="660"/>
      <c r="D179" s="676" t="s">
        <v>167</v>
      </c>
      <c r="E179" s="678" t="s">
        <v>640</v>
      </c>
      <c r="F179" s="679">
        <v>3</v>
      </c>
      <c r="G179" s="681" t="s">
        <v>668</v>
      </c>
      <c r="H179" s="683"/>
      <c r="I179" s="644"/>
      <c r="J179" s="684" t="s">
        <v>669</v>
      </c>
      <c r="K179" s="685" t="s">
        <v>205</v>
      </c>
      <c r="L179" s="681" t="s">
        <v>268</v>
      </c>
      <c r="M179" s="686" t="s">
        <v>670</v>
      </c>
      <c r="N179" s="681"/>
      <c r="O179" s="681"/>
      <c r="P179" s="648" t="s">
        <v>671</v>
      </c>
      <c r="Q179" s="646">
        <v>1</v>
      </c>
      <c r="R179" s="644" t="s">
        <v>297</v>
      </c>
      <c r="S179" s="687">
        <f>IF(R179="Muy Alta",100%,IF(R179="Alta",80%,IF(R179="Media",60%,IF(R179="Baja",40%,IF(R179="Muy Baja",20%,"")))))</f>
        <v>0.8</v>
      </c>
      <c r="T179" s="644"/>
      <c r="U179" s="687" t="str">
        <f>IF(T179="Catastrófico",100%,IF(T179="Mayor",80%,IF(T179="Moderado",60%,IF(T179="Menor",40%,IF(T179="Leve",20%,"")))))</f>
        <v/>
      </c>
      <c r="V179" s="644" t="s">
        <v>227</v>
      </c>
      <c r="W179" s="687">
        <f>IF(V179="Catastrófico",100%,IF(V179="Mayor",80%,IF(V179="Moderado",60%,IF(V179="Menor",40%,IF(V179="Leve",20%,"")))))</f>
        <v>0.4</v>
      </c>
      <c r="X179" s="689" t="str">
        <f>IF(Y179=100%,"Catastrófico",IF(Y179=80%,"Mayor",IF(Y179=60%,"Moderado",IF(Y179=40%,"Menor",IF(Y179=20%,"Leve","")))))</f>
        <v>Menor</v>
      </c>
      <c r="Y179" s="687">
        <f>IF(AND(U179="",W179=""),"",MAX(U179,W179))</f>
        <v>0.4</v>
      </c>
      <c r="Z179" s="687" t="str">
        <f>CONCATENATE(R179,X179)</f>
        <v>AltaMenor</v>
      </c>
      <c r="AA179" s="642" t="str">
        <f>IF(Z179="Muy AltaLeve","Alto",IF(Z179="Muy AltaMenor","Alto",IF(Z179="Muy AltaModerado","Alto",IF(Z179="Muy AltaMayor","Alto",IF(Z179="Muy AltaCatastrófico","Extremo",IF(Z179="AltaLeve","Moderado",IF(Z179="AltaMenor","Moderado",IF(Z179="AltaModerado","Alto",IF(Z179="AltaMayor","Alto",IF(Z179="AltaCatastrófico","Extremo",IF(Z179="MediaLeve","Moderado",IF(Z179="MediaMenor","Moderado",IF(Z179="MediaModerado","Moderado",IF(Z179="MediaMayor","Alto",IF(Z179="MediaCatastrófico","Extremo",IF(Z179="BajaLeve","Bajo",IF(Z179="BajaMenor","Moderado",IF(Z179="BajaModerado","Moderado",IF(Z179="BajaMayor","Alto",IF(Z179="BajaCatastrófico","Extremo",IF(Z179="Muy BajaLeve","Bajo",IF(Z179="Muy BajaMenor","Bajo",IF(Z179="Muy BajaModerado","Moderado",IF(Z179="Muy BajaMayor","Alto",IF(Z179="Muy BajaCatastrófico","Extremo","")))))))))))))))))))))))))</f>
        <v>Moderado</v>
      </c>
      <c r="AB179" s="54">
        <v>1</v>
      </c>
      <c r="AC179" s="217" t="s">
        <v>672</v>
      </c>
      <c r="AD179" s="123">
        <v>1.2</v>
      </c>
      <c r="AE179" s="17" t="s">
        <v>673</v>
      </c>
      <c r="AF179" s="20" t="str">
        <f t="shared" si="20"/>
        <v>Probabilidad</v>
      </c>
      <c r="AG179" s="13" t="s">
        <v>179</v>
      </c>
      <c r="AH179" s="22">
        <f t="shared" si="21"/>
        <v>0.25</v>
      </c>
      <c r="AI179" s="13" t="s">
        <v>180</v>
      </c>
      <c r="AJ179" s="22">
        <f t="shared" si="22"/>
        <v>0.15</v>
      </c>
      <c r="AK179" s="23">
        <f t="shared" si="23"/>
        <v>0.4</v>
      </c>
      <c r="AL179" s="24">
        <f>IFERROR(IF(AF179="Probabilidad",(S179-(+S179*AK179)),IF(AF179="Impacto",S179,"")),"")</f>
        <v>0.48</v>
      </c>
      <c r="AM179" s="24">
        <f>IFERROR(IF(AF179="Impacto",(Y179-(+Y179*AK179)),IF(AF179="Probabilidad",Y179,"")),"")</f>
        <v>0.4</v>
      </c>
      <c r="AN179" s="14" t="s">
        <v>181</v>
      </c>
      <c r="AO179" s="14" t="s">
        <v>182</v>
      </c>
      <c r="AP179" s="14" t="s">
        <v>183</v>
      </c>
      <c r="AQ179" s="683" t="s">
        <v>674</v>
      </c>
      <c r="AR179" s="867">
        <f>S179</f>
        <v>0.8</v>
      </c>
      <c r="AS179" s="867">
        <f>IF(AL179="","",MIN(AL179:AL184))</f>
        <v>0.48</v>
      </c>
      <c r="AT179" s="642" t="str">
        <f>IFERROR(IF(AS179="","",IF(AS179&lt;=0.2,"Muy Baja",IF(AS179&lt;=0.4,"Baja",IF(AS179&lt;=0.6,"Media",IF(AS179&lt;=0.8,"Alta","Muy Alta"))))),"")</f>
        <v>Media</v>
      </c>
      <c r="AU179" s="640">
        <f>Y179</f>
        <v>0.4</v>
      </c>
      <c r="AV179" s="640">
        <f>IF(AM179="","",MIN(AM179:AM184))</f>
        <v>0.4</v>
      </c>
      <c r="AW179" s="642" t="str">
        <f>IFERROR(IF(AV179="","",IF(AV179&lt;=0.2,"Leve",IF(AV179&lt;=0.4,"Menor",IF(AV179&lt;=0.6,"Moderado",IF(AV179&lt;=0.8,"Mayor","Catastrófico"))))),"")</f>
        <v>Menor</v>
      </c>
      <c r="AX179" s="642" t="str">
        <f>AA179</f>
        <v>Moderado</v>
      </c>
      <c r="AY179" s="642" t="str">
        <f>IFERROR(IF(OR(AND(AT179="Muy Baja",AW179="Leve"),AND(AT179="Muy Baja",AW179="Menor"),AND(AT179="Baja",AW179="Leve")),"Bajo",IF(OR(AND(AT179="Muy baja",AW179="Moderado"),AND(AT179="Baja",AW179="Menor"),AND(AT179="Baja",AW179="Moderado"),AND(AT179="Media",AW179="Leve"),AND(AT179="Media",AW179="Menor"),AND(AT179="Media",AW179="Moderado"),AND(AT179="Alta",AW179="Leve"),AND(AT179="Alta",AW179="Menor")),"Moderado",IF(OR(AND(AT179="Muy Baja",AW179="Mayor"),AND(AT179="Baja",AW179="Mayor"),AND(AT179="Media",AW179="Mayor"),AND(AT179="Alta",AW179="Moderado"),AND(AT179="Alta",AW179="Mayor"),AND(AT179="Muy Alta",AW179="Leve"),AND(AT179="Muy Alta",AW179="Menor"),AND(AT179="Muy Alta",AW179="Moderado"),AND(AT179="Muy Alta",AW179="Mayor")),"Alto",IF(OR(AND(AT179="Muy Baja",AW179="Catastrófico"),AND(AT179="Baja",AW179="Catastrófico"),AND(AT179="Media",AW179="Catastrófico"),AND(AT179="Alta",AW179="Catastrófico"),AND(AT179="Muy Alta",AW179="Catastrófico")),"Extremo","")))),"")</f>
        <v>Moderado</v>
      </c>
      <c r="AZ179" s="644" t="s">
        <v>185</v>
      </c>
      <c r="BA179" s="115" t="s">
        <v>675</v>
      </c>
      <c r="BB179" s="99" t="s">
        <v>676</v>
      </c>
      <c r="BC179" s="103">
        <f t="shared" si="30"/>
        <v>6</v>
      </c>
      <c r="BD179" s="12"/>
      <c r="BE179" s="12"/>
      <c r="BF179" s="12">
        <v>3</v>
      </c>
      <c r="BG179" s="12">
        <v>3</v>
      </c>
      <c r="BH179" s="99" t="s">
        <v>661</v>
      </c>
      <c r="BI179" s="99" t="s">
        <v>677</v>
      </c>
      <c r="BJ179" s="153"/>
      <c r="BK179" s="99"/>
      <c r="BL179" s="102"/>
      <c r="BM179" s="102"/>
      <c r="BN179" s="102"/>
      <c r="BO179" s="102"/>
      <c r="BP179" s="104" t="str">
        <f t="shared" si="31"/>
        <v/>
      </c>
      <c r="BQ179" s="105" t="str">
        <f t="shared" si="32"/>
        <v/>
      </c>
      <c r="BR179" s="707"/>
      <c r="BS179" s="648"/>
      <c r="BT179" s="648"/>
      <c r="BU179" s="650"/>
    </row>
    <row r="180" spans="1:73">
      <c r="A180" s="654"/>
      <c r="B180" s="657"/>
      <c r="C180" s="660"/>
      <c r="D180" s="585"/>
      <c r="E180" s="587"/>
      <c r="F180" s="590"/>
      <c r="G180" s="593"/>
      <c r="H180" s="595"/>
      <c r="I180" s="598"/>
      <c r="J180" s="626"/>
      <c r="K180" s="602"/>
      <c r="L180" s="593"/>
      <c r="M180" s="604"/>
      <c r="N180" s="593"/>
      <c r="O180" s="593"/>
      <c r="P180" s="607"/>
      <c r="Q180" s="610"/>
      <c r="R180" s="598"/>
      <c r="S180" s="613"/>
      <c r="T180" s="598"/>
      <c r="U180" s="613"/>
      <c r="V180" s="598"/>
      <c r="W180" s="613"/>
      <c r="X180" s="616"/>
      <c r="Y180" s="613"/>
      <c r="Z180" s="613"/>
      <c r="AA180" s="619"/>
      <c r="AB180" s="216">
        <v>2</v>
      </c>
      <c r="AC180" s="227"/>
      <c r="AD180" s="227"/>
      <c r="AE180" s="218"/>
      <c r="AF180" s="213" t="str">
        <f t="shared" si="20"/>
        <v/>
      </c>
      <c r="AG180" s="219"/>
      <c r="AH180" s="214" t="str">
        <f t="shared" si="21"/>
        <v/>
      </c>
      <c r="AI180" s="219"/>
      <c r="AJ180" s="214" t="str">
        <f t="shared" si="22"/>
        <v/>
      </c>
      <c r="AK180" s="215" t="str">
        <f t="shared" si="23"/>
        <v/>
      </c>
      <c r="AL180" s="220" t="str">
        <f>IFERROR(IF(AND(AF179="Probabilidad",AF180="Probabilidad"),(AL179-(+AL179*AK180)),IF(AF180="Probabilidad",(S179-(+S179*AK180)),IF(AF180="Impacto",AL179,""))),"")</f>
        <v/>
      </c>
      <c r="AM180" s="220" t="str">
        <f>IFERROR(IF(AND(AF179="Impacto",AF180="Impacto"),(AM179-(+AM179*AK180)),IF(AF180="Impacto",(Y179-(+Y179*AK180)),IF(AF180="Probabilidad",AM179,""))),"")</f>
        <v/>
      </c>
      <c r="AN180" s="221"/>
      <c r="AO180" s="221"/>
      <c r="AP180" s="221"/>
      <c r="AQ180" s="595"/>
      <c r="AR180" s="868"/>
      <c r="AS180" s="868"/>
      <c r="AT180" s="619"/>
      <c r="AU180" s="626"/>
      <c r="AV180" s="626"/>
      <c r="AW180" s="619"/>
      <c r="AX180" s="619"/>
      <c r="AY180" s="619"/>
      <c r="AZ180" s="598"/>
      <c r="BA180" s="360"/>
      <c r="BB180" s="157"/>
      <c r="BC180" s="160" t="str">
        <f t="shared" si="30"/>
        <v/>
      </c>
      <c r="BD180" s="218"/>
      <c r="BE180" s="218"/>
      <c r="BF180" s="218"/>
      <c r="BG180" s="218"/>
      <c r="BH180" s="157"/>
      <c r="BI180" s="157"/>
      <c r="BJ180" s="157"/>
      <c r="BK180" s="157"/>
      <c r="BL180" s="185"/>
      <c r="BM180" s="185"/>
      <c r="BN180" s="185"/>
      <c r="BO180" s="185"/>
      <c r="BP180" s="186" t="str">
        <f t="shared" si="31"/>
        <v/>
      </c>
      <c r="BQ180" s="359" t="str">
        <f t="shared" si="32"/>
        <v/>
      </c>
      <c r="BR180" s="638"/>
      <c r="BS180" s="607"/>
      <c r="BT180" s="607"/>
      <c r="BU180" s="651"/>
    </row>
    <row r="181" spans="1:73">
      <c r="A181" s="654"/>
      <c r="B181" s="657"/>
      <c r="C181" s="660"/>
      <c r="D181" s="585"/>
      <c r="E181" s="587"/>
      <c r="F181" s="590"/>
      <c r="G181" s="593"/>
      <c r="H181" s="595"/>
      <c r="I181" s="598"/>
      <c r="J181" s="626"/>
      <c r="K181" s="602"/>
      <c r="L181" s="593"/>
      <c r="M181" s="604"/>
      <c r="N181" s="593"/>
      <c r="O181" s="593"/>
      <c r="P181" s="607"/>
      <c r="Q181" s="610"/>
      <c r="R181" s="598"/>
      <c r="S181" s="613"/>
      <c r="T181" s="598"/>
      <c r="U181" s="613"/>
      <c r="V181" s="598"/>
      <c r="W181" s="613"/>
      <c r="X181" s="616"/>
      <c r="Y181" s="613"/>
      <c r="Z181" s="613"/>
      <c r="AA181" s="619"/>
      <c r="AB181" s="216">
        <v>3</v>
      </c>
      <c r="AC181" s="227"/>
      <c r="AD181" s="227"/>
      <c r="AE181" s="218"/>
      <c r="AF181" s="213" t="str">
        <f t="shared" si="20"/>
        <v/>
      </c>
      <c r="AG181" s="219"/>
      <c r="AH181" s="214" t="str">
        <f t="shared" si="21"/>
        <v/>
      </c>
      <c r="AI181" s="219"/>
      <c r="AJ181" s="214" t="str">
        <f t="shared" si="22"/>
        <v/>
      </c>
      <c r="AK181" s="215" t="str">
        <f t="shared" si="23"/>
        <v/>
      </c>
      <c r="AL181" s="220" t="str">
        <f>IFERROR(IF(AND(AF180="Probabilidad",AF181="Probabilidad"),(AL180-(+AL180*AK181)),IF(AND(AF180="Impacto",AF181="Probabilidad"),(AL179-(+AL179*AK181)),IF(AF181="Impacto",AL180,""))),"")</f>
        <v/>
      </c>
      <c r="AM181" s="220" t="str">
        <f>IFERROR(IF(AND(AF180="Impacto",AF181="Impacto"),(AM180-(+AM180*AK181)),IF(AND(AF180="Probabilidad",AF181="Impacto"),(AM179-(+AM179*AK181)),IF(AF181="Probabilidad",AM180,""))),"")</f>
        <v/>
      </c>
      <c r="AN181" s="221"/>
      <c r="AO181" s="221"/>
      <c r="AP181" s="221"/>
      <c r="AQ181" s="595"/>
      <c r="AR181" s="868"/>
      <c r="AS181" s="868"/>
      <c r="AT181" s="619"/>
      <c r="AU181" s="626"/>
      <c r="AV181" s="626"/>
      <c r="AW181" s="619"/>
      <c r="AX181" s="619"/>
      <c r="AY181" s="619"/>
      <c r="AZ181" s="598"/>
      <c r="BA181" s="360"/>
      <c r="BB181" s="157"/>
      <c r="BC181" s="160" t="str">
        <f t="shared" si="30"/>
        <v/>
      </c>
      <c r="BD181" s="218"/>
      <c r="BE181" s="218"/>
      <c r="BF181" s="218"/>
      <c r="BG181" s="218"/>
      <c r="BH181" s="157"/>
      <c r="BI181" s="157"/>
      <c r="BJ181" s="157"/>
      <c r="BK181" s="157"/>
      <c r="BL181" s="185"/>
      <c r="BM181" s="185"/>
      <c r="BN181" s="185"/>
      <c r="BO181" s="185"/>
      <c r="BP181" s="186" t="str">
        <f t="shared" si="31"/>
        <v/>
      </c>
      <c r="BQ181" s="359" t="str">
        <f t="shared" si="32"/>
        <v/>
      </c>
      <c r="BR181" s="638"/>
      <c r="BS181" s="607"/>
      <c r="BT181" s="607"/>
      <c r="BU181" s="651"/>
    </row>
    <row r="182" spans="1:73">
      <c r="A182" s="654"/>
      <c r="B182" s="657"/>
      <c r="C182" s="660"/>
      <c r="D182" s="585"/>
      <c r="E182" s="587"/>
      <c r="F182" s="590"/>
      <c r="G182" s="593"/>
      <c r="H182" s="595"/>
      <c r="I182" s="598"/>
      <c r="J182" s="626"/>
      <c r="K182" s="602"/>
      <c r="L182" s="593"/>
      <c r="M182" s="604"/>
      <c r="N182" s="593"/>
      <c r="O182" s="593"/>
      <c r="P182" s="607"/>
      <c r="Q182" s="610"/>
      <c r="R182" s="598"/>
      <c r="S182" s="613"/>
      <c r="T182" s="598"/>
      <c r="U182" s="613"/>
      <c r="V182" s="598"/>
      <c r="W182" s="613"/>
      <c r="X182" s="616"/>
      <c r="Y182" s="613"/>
      <c r="Z182" s="613"/>
      <c r="AA182" s="619"/>
      <c r="AB182" s="216">
        <v>4</v>
      </c>
      <c r="AC182" s="227"/>
      <c r="AD182" s="227"/>
      <c r="AE182" s="218"/>
      <c r="AF182" s="213" t="str">
        <f t="shared" si="20"/>
        <v/>
      </c>
      <c r="AG182" s="219"/>
      <c r="AH182" s="214" t="str">
        <f t="shared" si="21"/>
        <v/>
      </c>
      <c r="AI182" s="219"/>
      <c r="AJ182" s="214" t="str">
        <f t="shared" si="22"/>
        <v/>
      </c>
      <c r="AK182" s="215" t="str">
        <f t="shared" si="23"/>
        <v/>
      </c>
      <c r="AL182" s="220" t="str">
        <f>IFERROR(IF(AND(AF181="Probabilidad",AF182="Probabilidad"),(AL181-(+AL181*AK182)),IF(AND(AF181="Impacto",AF182="Probabilidad"),(AL180-(+AL180*AK182)),IF(AF182="Impacto",AL181,""))),"")</f>
        <v/>
      </c>
      <c r="AM182" s="220" t="str">
        <f>IFERROR(IF(AND(AF181="Impacto",AF182="Impacto"),(AM181-(+AM181*AK182)),IF(AND(AF181="Probabilidad",AF182="Impacto"),(AM180-(+AM180*AK182)),IF(AF182="Probabilidad",AM181,""))),"")</f>
        <v/>
      </c>
      <c r="AN182" s="221"/>
      <c r="AO182" s="221"/>
      <c r="AP182" s="221"/>
      <c r="AQ182" s="595"/>
      <c r="AR182" s="868"/>
      <c r="AS182" s="868"/>
      <c r="AT182" s="619"/>
      <c r="AU182" s="626"/>
      <c r="AV182" s="626"/>
      <c r="AW182" s="619"/>
      <c r="AX182" s="619"/>
      <c r="AY182" s="619"/>
      <c r="AZ182" s="598"/>
      <c r="BA182" s="360"/>
      <c r="BB182" s="157"/>
      <c r="BC182" s="160" t="str">
        <f t="shared" si="30"/>
        <v/>
      </c>
      <c r="BD182" s="218"/>
      <c r="BE182" s="218"/>
      <c r="BF182" s="218"/>
      <c r="BG182" s="218"/>
      <c r="BH182" s="157"/>
      <c r="BI182" s="157"/>
      <c r="BJ182" s="157"/>
      <c r="BK182" s="157"/>
      <c r="BL182" s="185"/>
      <c r="BM182" s="185"/>
      <c r="BN182" s="185"/>
      <c r="BO182" s="185"/>
      <c r="BP182" s="186" t="str">
        <f t="shared" si="31"/>
        <v/>
      </c>
      <c r="BQ182" s="359" t="str">
        <f t="shared" si="32"/>
        <v/>
      </c>
      <c r="BR182" s="638"/>
      <c r="BS182" s="607"/>
      <c r="BT182" s="607"/>
      <c r="BU182" s="651"/>
    </row>
    <row r="183" spans="1:73">
      <c r="A183" s="654"/>
      <c r="B183" s="657"/>
      <c r="C183" s="660"/>
      <c r="D183" s="585"/>
      <c r="E183" s="587"/>
      <c r="F183" s="590"/>
      <c r="G183" s="593"/>
      <c r="H183" s="595"/>
      <c r="I183" s="598"/>
      <c r="J183" s="626"/>
      <c r="K183" s="602"/>
      <c r="L183" s="593"/>
      <c r="M183" s="604"/>
      <c r="N183" s="593"/>
      <c r="O183" s="593"/>
      <c r="P183" s="607"/>
      <c r="Q183" s="610"/>
      <c r="R183" s="598"/>
      <c r="S183" s="613"/>
      <c r="T183" s="598"/>
      <c r="U183" s="613"/>
      <c r="V183" s="598"/>
      <c r="W183" s="613"/>
      <c r="X183" s="616"/>
      <c r="Y183" s="613"/>
      <c r="Z183" s="613"/>
      <c r="AA183" s="619"/>
      <c r="AB183" s="216">
        <v>5</v>
      </c>
      <c r="AC183" s="228"/>
      <c r="AD183" s="228"/>
      <c r="AE183" s="56"/>
      <c r="AF183" s="213" t="str">
        <f t="shared" si="20"/>
        <v/>
      </c>
      <c r="AG183" s="219"/>
      <c r="AH183" s="214" t="str">
        <f t="shared" si="21"/>
        <v/>
      </c>
      <c r="AI183" s="219"/>
      <c r="AJ183" s="214" t="str">
        <f t="shared" si="22"/>
        <v/>
      </c>
      <c r="AK183" s="215" t="str">
        <f t="shared" si="23"/>
        <v/>
      </c>
      <c r="AL183" s="220" t="str">
        <f>IFERROR(IF(AND(AF182="Probabilidad",AF183="Probabilidad"),(AL182-(+AL182*AK183)),IF(AND(AF182="Impacto",AF183="Probabilidad"),(AL181-(+AL181*AK183)),IF(AF183="Impacto",AL182,""))),"")</f>
        <v/>
      </c>
      <c r="AM183" s="220" t="str">
        <f>IFERROR(IF(AND(AF182="Impacto",AF183="Impacto"),(AM182-(+AM182*AK183)),IF(AND(AF182="Probabilidad",AF183="Impacto"),(AM181-(+AM181*AK183)),IF(AF183="Probabilidad",AM182,""))),"")</f>
        <v/>
      </c>
      <c r="AN183" s="221"/>
      <c r="AO183" s="221"/>
      <c r="AP183" s="221"/>
      <c r="AQ183" s="595"/>
      <c r="AR183" s="868"/>
      <c r="AS183" s="868"/>
      <c r="AT183" s="619"/>
      <c r="AU183" s="626"/>
      <c r="AV183" s="626"/>
      <c r="AW183" s="619"/>
      <c r="AX183" s="619"/>
      <c r="AY183" s="619"/>
      <c r="AZ183" s="598"/>
      <c r="BA183" s="360"/>
      <c r="BB183" s="157"/>
      <c r="BC183" s="160" t="str">
        <f t="shared" si="30"/>
        <v/>
      </c>
      <c r="BD183" s="218"/>
      <c r="BE183" s="218"/>
      <c r="BF183" s="218"/>
      <c r="BG183" s="218"/>
      <c r="BH183" s="157"/>
      <c r="BI183" s="157"/>
      <c r="BJ183" s="157"/>
      <c r="BK183" s="157"/>
      <c r="BL183" s="185"/>
      <c r="BM183" s="185"/>
      <c r="BN183" s="185"/>
      <c r="BO183" s="185"/>
      <c r="BP183" s="186" t="str">
        <f t="shared" si="31"/>
        <v/>
      </c>
      <c r="BQ183" s="359" t="str">
        <f t="shared" si="32"/>
        <v/>
      </c>
      <c r="BR183" s="638"/>
      <c r="BS183" s="607"/>
      <c r="BT183" s="607"/>
      <c r="BU183" s="651"/>
    </row>
    <row r="184" spans="1:73">
      <c r="A184" s="654"/>
      <c r="B184" s="657"/>
      <c r="C184" s="660"/>
      <c r="D184" s="697"/>
      <c r="E184" s="698"/>
      <c r="F184" s="699"/>
      <c r="G184" s="700"/>
      <c r="H184" s="695"/>
      <c r="I184" s="692"/>
      <c r="J184" s="696"/>
      <c r="K184" s="703"/>
      <c r="L184" s="700"/>
      <c r="M184" s="704"/>
      <c r="N184" s="700"/>
      <c r="O184" s="700"/>
      <c r="P184" s="675"/>
      <c r="Q184" s="674"/>
      <c r="R184" s="692"/>
      <c r="S184" s="691"/>
      <c r="T184" s="692"/>
      <c r="U184" s="691"/>
      <c r="V184" s="692"/>
      <c r="W184" s="691"/>
      <c r="X184" s="693"/>
      <c r="Y184" s="691"/>
      <c r="Z184" s="691"/>
      <c r="AA184" s="694"/>
      <c r="AB184" s="141">
        <v>6</v>
      </c>
      <c r="AC184" s="139"/>
      <c r="AD184" s="139"/>
      <c r="AE184" s="139"/>
      <c r="AF184" s="149" t="str">
        <f t="shared" si="20"/>
        <v/>
      </c>
      <c r="AG184" s="142"/>
      <c r="AH184" s="140" t="str">
        <f t="shared" si="21"/>
        <v/>
      </c>
      <c r="AI184" s="142"/>
      <c r="AJ184" s="140" t="str">
        <f t="shared" si="22"/>
        <v/>
      </c>
      <c r="AK184" s="143" t="str">
        <f t="shared" si="23"/>
        <v/>
      </c>
      <c r="AL184" s="220" t="str">
        <f>IFERROR(IF(AND(AF183="Probabilidad",AF184="Probabilidad"),(AL183-(+AL183*AK184)),IF(AND(AF183="Impacto",AF184="Probabilidad"),(AL182-(+AL182*AK184)),IF(AF184="Impacto",AL183,""))),"")</f>
        <v/>
      </c>
      <c r="AM184" s="220" t="str">
        <f>IFERROR(IF(AND(AF183="Impacto",AF184="Impacto"),(AM183-(+AM183*AK184)),IF(AND(AF183="Probabilidad",AF184="Impacto"),(AM182-(+AM182*AK184)),IF(AF184="Probabilidad",AM183,""))),"")</f>
        <v/>
      </c>
      <c r="AN184" s="144"/>
      <c r="AO184" s="144"/>
      <c r="AP184" s="144"/>
      <c r="AQ184" s="695"/>
      <c r="AR184" s="869"/>
      <c r="AS184" s="869"/>
      <c r="AT184" s="694"/>
      <c r="AU184" s="696"/>
      <c r="AV184" s="696"/>
      <c r="AW184" s="694"/>
      <c r="AX184" s="694"/>
      <c r="AY184" s="694"/>
      <c r="AZ184" s="692"/>
      <c r="BA184" s="151"/>
      <c r="BB184" s="145"/>
      <c r="BC184" s="148" t="str">
        <f t="shared" si="30"/>
        <v/>
      </c>
      <c r="BD184" s="139"/>
      <c r="BE184" s="139"/>
      <c r="BF184" s="139"/>
      <c r="BG184" s="139"/>
      <c r="BH184" s="145"/>
      <c r="BI184" s="145"/>
      <c r="BJ184" s="145"/>
      <c r="BK184" s="145"/>
      <c r="BL184" s="146"/>
      <c r="BM184" s="146"/>
      <c r="BN184" s="146"/>
      <c r="BO184" s="146"/>
      <c r="BP184" s="147" t="str">
        <f t="shared" si="31"/>
        <v/>
      </c>
      <c r="BQ184" s="150" t="str">
        <f t="shared" si="32"/>
        <v/>
      </c>
      <c r="BR184" s="708"/>
      <c r="BS184" s="675"/>
      <c r="BT184" s="675"/>
      <c r="BU184" s="720"/>
    </row>
    <row r="185" spans="1:73" ht="72">
      <c r="A185" s="654"/>
      <c r="B185" s="657"/>
      <c r="C185" s="660"/>
      <c r="D185" s="676" t="s">
        <v>167</v>
      </c>
      <c r="E185" s="678" t="s">
        <v>640</v>
      </c>
      <c r="F185" s="679">
        <v>4</v>
      </c>
      <c r="G185" s="681" t="s">
        <v>678</v>
      </c>
      <c r="H185" s="683"/>
      <c r="I185" s="644"/>
      <c r="J185" s="684" t="s">
        <v>679</v>
      </c>
      <c r="K185" s="685" t="s">
        <v>205</v>
      </c>
      <c r="L185" s="681" t="s">
        <v>268</v>
      </c>
      <c r="M185" s="686" t="s">
        <v>680</v>
      </c>
      <c r="N185" s="681"/>
      <c r="O185" s="681"/>
      <c r="P185" s="648" t="s">
        <v>681</v>
      </c>
      <c r="Q185" s="872">
        <v>0.9</v>
      </c>
      <c r="R185" s="644" t="s">
        <v>175</v>
      </c>
      <c r="S185" s="687">
        <f>IF(R185="Muy Alta",100%,IF(R185="Alta",80%,IF(R185="Media",60%,IF(R185="Baja",40%,IF(R185="Muy Baja",20%,"")))))</f>
        <v>0.6</v>
      </c>
      <c r="T185" s="644"/>
      <c r="U185" s="687" t="str">
        <f>IF(T185="Catastrófico",100%,IF(T185="Mayor",80%,IF(T185="Moderado",60%,IF(T185="Menor",40%,IF(T185="Leve",20%,"")))))</f>
        <v/>
      </c>
      <c r="V185" s="644" t="s">
        <v>271</v>
      </c>
      <c r="W185" s="687">
        <f>IF(V185="Catastrófico",100%,IF(V185="Mayor",80%,IF(V185="Moderado",60%,IF(V185="Menor",40%,IF(V185="Leve",20%,"")))))</f>
        <v>0.2</v>
      </c>
      <c r="X185" s="689" t="str">
        <f>IF(Y185=100%,"Catastrófico",IF(Y185=80%,"Mayor",IF(Y185=60%,"Moderado",IF(Y185=40%,"Menor",IF(Y185=20%,"Leve","")))))</f>
        <v>Leve</v>
      </c>
      <c r="Y185" s="687">
        <f>IF(AND(U185="",W185=""),"",MAX(U185,W185))</f>
        <v>0.2</v>
      </c>
      <c r="Z185" s="687" t="str">
        <f>CONCATENATE(R185,X185)</f>
        <v>MediaLeve</v>
      </c>
      <c r="AA185" s="642" t="str">
        <f>IF(Z185="Muy AltaLeve","Alto",IF(Z185="Muy AltaMenor","Alto",IF(Z185="Muy AltaModerado","Alto",IF(Z185="Muy AltaMayor","Alto",IF(Z185="Muy AltaCatastrófico","Extremo",IF(Z185="AltaLeve","Moderado",IF(Z185="AltaMenor","Moderado",IF(Z185="AltaModerado","Alto",IF(Z185="AltaMayor","Alto",IF(Z185="AltaCatastrófico","Extremo",IF(Z185="MediaLeve","Moderado",IF(Z185="MediaMenor","Moderado",IF(Z185="MediaModerado","Moderado",IF(Z185="MediaMayor","Alto",IF(Z185="MediaCatastrófico","Extremo",IF(Z185="BajaLeve","Bajo",IF(Z185="BajaMenor","Moderado",IF(Z185="BajaModerado","Moderado",IF(Z185="BajaMayor","Alto",IF(Z185="BajaCatastrófico","Extremo",IF(Z185="Muy BajaLeve","Bajo",IF(Z185="Muy BajaMenor","Bajo",IF(Z185="Muy BajaModerado","Moderado",IF(Z185="Muy BajaMayor","Alto",IF(Z185="Muy BajaCatastrófico","Extremo","")))))))))))))))))))))))))</f>
        <v>Moderado</v>
      </c>
      <c r="AB185" s="54">
        <v>1</v>
      </c>
      <c r="AC185" s="12" t="s">
        <v>682</v>
      </c>
      <c r="AD185" s="12">
        <v>1</v>
      </c>
      <c r="AE185" s="12" t="s">
        <v>683</v>
      </c>
      <c r="AF185" s="20" t="str">
        <f t="shared" ref="AF185:AF248" si="33">IF(OR(AG185="Preventivo",AG185="Detectivo"),"Probabilidad",IF(AG185="Correctivo","Impacto",""))</f>
        <v>Probabilidad</v>
      </c>
      <c r="AG185" s="13" t="s">
        <v>179</v>
      </c>
      <c r="AH185" s="22">
        <f t="shared" ref="AH185:AH248" si="34">IF(AG185="","",IF(AG185="Preventivo",25%,IF(AG185="Detectivo",15%,IF(AG185="Correctivo",10%))))</f>
        <v>0.25</v>
      </c>
      <c r="AI185" s="13" t="s">
        <v>180</v>
      </c>
      <c r="AJ185" s="22">
        <f t="shared" ref="AJ185:AJ248" si="35">IF(AI185="Automático",25%,IF(AI185="Manual",15%,""))</f>
        <v>0.15</v>
      </c>
      <c r="AK185" s="23">
        <f t="shared" ref="AK185:AK248" si="36">IF(OR(AH185="",AJ185=""),"",AH185+AJ185)</f>
        <v>0.4</v>
      </c>
      <c r="AL185" s="24">
        <f>IFERROR(IF(AF185="Probabilidad",(S185-(+S185*AK185)),IF(AF185="Impacto",S185,"")),"")</f>
        <v>0.36</v>
      </c>
      <c r="AM185" s="24">
        <f>IFERROR(IF(AF185="Impacto",(Y185-(+Y185*AK185)),IF(AF185="Probabilidad",Y185,"")),"")</f>
        <v>0.2</v>
      </c>
      <c r="AN185" s="14" t="s">
        <v>181</v>
      </c>
      <c r="AO185" s="14" t="s">
        <v>182</v>
      </c>
      <c r="AP185" s="14" t="s">
        <v>183</v>
      </c>
      <c r="AQ185" s="645" t="s">
        <v>684</v>
      </c>
      <c r="AR185" s="640">
        <f>S185</f>
        <v>0.6</v>
      </c>
      <c r="AS185" s="640">
        <f>IF(AL185="","",MIN(AL185:AL190))</f>
        <v>9.0719999999999995E-2</v>
      </c>
      <c r="AT185" s="642" t="str">
        <f>IFERROR(IF(AS185="","",IF(AS185&lt;=0.2,"Muy Baja",IF(AS185&lt;=0.4,"Baja",IF(AS185&lt;=0.6,"Media",IF(AS185&lt;=0.8,"Alta","Muy Alta"))))),"")</f>
        <v>Muy Baja</v>
      </c>
      <c r="AU185" s="640">
        <f>Y185</f>
        <v>0.2</v>
      </c>
      <c r="AV185" s="640">
        <f>IF(AM185="","",MIN(AM185:AM190))</f>
        <v>0.2</v>
      </c>
      <c r="AW185" s="642" t="str">
        <f>IFERROR(IF(AV185="","",IF(AV185&lt;=0.2,"Leve",IF(AV185&lt;=0.4,"Menor",IF(AV185&lt;=0.6,"Moderado",IF(AV185&lt;=0.8,"Mayor","Catastrófico"))))),"")</f>
        <v>Leve</v>
      </c>
      <c r="AX185" s="642" t="str">
        <f>AA185</f>
        <v>Moderado</v>
      </c>
      <c r="AY185" s="642" t="str">
        <f>IFERROR(IF(OR(AND(AT185="Muy Baja",AW185="Leve"),AND(AT185="Muy Baja",AW185="Menor"),AND(AT185="Baja",AW185="Leve")),"Bajo",IF(OR(AND(AT185="Muy baja",AW185="Moderado"),AND(AT185="Baja",AW185="Menor"),AND(AT185="Baja",AW185="Moderado"),AND(AT185="Media",AW185="Leve"),AND(AT185="Media",AW185="Menor"),AND(AT185="Media",AW185="Moderado"),AND(AT185="Alta",AW185="Leve"),AND(AT185="Alta",AW185="Menor")),"Moderado",IF(OR(AND(AT185="Muy Baja",AW185="Mayor"),AND(AT185="Baja",AW185="Mayor"),AND(AT185="Media",AW185="Mayor"),AND(AT185="Alta",AW185="Moderado"),AND(AT185="Alta",AW185="Mayor"),AND(AT185="Muy Alta",AW185="Leve"),AND(AT185="Muy Alta",AW185="Menor"),AND(AT185="Muy Alta",AW185="Moderado"),AND(AT185="Muy Alta",AW185="Mayor")),"Alto",IF(OR(AND(AT185="Muy Baja",AW185="Catastrófico"),AND(AT185="Baja",AW185="Catastrófico"),AND(AT185="Media",AW185="Catastrófico"),AND(AT185="Alta",AW185="Catastrófico"),AND(AT185="Muy Alta",AW185="Catastrófico")),"Extremo","")))),"")</f>
        <v>Bajo</v>
      </c>
      <c r="AZ185" s="644" t="s">
        <v>231</v>
      </c>
      <c r="BA185" s="99"/>
      <c r="BB185" s="99"/>
      <c r="BC185" s="103" t="str">
        <f t="shared" si="30"/>
        <v/>
      </c>
      <c r="BD185" s="12"/>
      <c r="BE185" s="12"/>
      <c r="BF185" s="12"/>
      <c r="BG185" s="12"/>
      <c r="BH185" s="99"/>
      <c r="BI185" s="99"/>
      <c r="BJ185" s="99"/>
      <c r="BK185" s="99"/>
      <c r="BL185" s="102"/>
      <c r="BM185" s="102"/>
      <c r="BN185" s="102"/>
      <c r="BO185" s="102"/>
      <c r="BP185" s="104" t="str">
        <f t="shared" si="31"/>
        <v/>
      </c>
      <c r="BQ185" s="105" t="str">
        <f t="shared" si="32"/>
        <v/>
      </c>
      <c r="BR185" s="707"/>
      <c r="BS185" s="648"/>
      <c r="BT185" s="648"/>
      <c r="BU185" s="650"/>
    </row>
    <row r="186" spans="1:73" ht="72">
      <c r="A186" s="654"/>
      <c r="B186" s="657"/>
      <c r="C186" s="660"/>
      <c r="D186" s="585"/>
      <c r="E186" s="587"/>
      <c r="F186" s="590"/>
      <c r="G186" s="593"/>
      <c r="H186" s="595"/>
      <c r="I186" s="598"/>
      <c r="J186" s="626"/>
      <c r="K186" s="602"/>
      <c r="L186" s="593"/>
      <c r="M186" s="604"/>
      <c r="N186" s="593"/>
      <c r="O186" s="593"/>
      <c r="P186" s="607"/>
      <c r="Q186" s="754"/>
      <c r="R186" s="598"/>
      <c r="S186" s="613"/>
      <c r="T186" s="598"/>
      <c r="U186" s="613"/>
      <c r="V186" s="598"/>
      <c r="W186" s="613"/>
      <c r="X186" s="616"/>
      <c r="Y186" s="613"/>
      <c r="Z186" s="613"/>
      <c r="AA186" s="619"/>
      <c r="AB186" s="216">
        <v>2</v>
      </c>
      <c r="AC186" s="218" t="s">
        <v>685</v>
      </c>
      <c r="AD186" s="218">
        <v>2</v>
      </c>
      <c r="AE186" s="218" t="s">
        <v>686</v>
      </c>
      <c r="AF186" s="213" t="str">
        <f t="shared" si="33"/>
        <v>Probabilidad</v>
      </c>
      <c r="AG186" s="221" t="s">
        <v>179</v>
      </c>
      <c r="AH186" s="214">
        <f t="shared" si="34"/>
        <v>0.25</v>
      </c>
      <c r="AI186" s="221" t="s">
        <v>180</v>
      </c>
      <c r="AJ186" s="214">
        <f t="shared" si="35"/>
        <v>0.15</v>
      </c>
      <c r="AK186" s="215">
        <f t="shared" si="36"/>
        <v>0.4</v>
      </c>
      <c r="AL186" s="220">
        <f>IFERROR(IF(AND(AF185="Probabilidad",AF186="Probabilidad"),(AL185-(+AL185*AK186)),IF(AF186="Probabilidad",(S185-(+S185*AK186)),IF(AF186="Impacto",AL185,""))),"")</f>
        <v>0.216</v>
      </c>
      <c r="AM186" s="220">
        <f>IFERROR(IF(AND(AF185="Impacto",AF186="Impacto"),(AM185-(+AM185*AK186)),IF(AF186="Impacto",(Y185-(+Y185*AK186)),IF(AF186="Probabilidad",AM185,""))),"")</f>
        <v>0.2</v>
      </c>
      <c r="AN186" s="221" t="s">
        <v>181</v>
      </c>
      <c r="AO186" s="221" t="s">
        <v>182</v>
      </c>
      <c r="AP186" s="221" t="s">
        <v>183</v>
      </c>
      <c r="AQ186" s="595"/>
      <c r="AR186" s="626"/>
      <c r="AS186" s="626"/>
      <c r="AT186" s="619"/>
      <c r="AU186" s="626"/>
      <c r="AV186" s="626"/>
      <c r="AW186" s="619"/>
      <c r="AX186" s="619"/>
      <c r="AY186" s="619"/>
      <c r="AZ186" s="598"/>
      <c r="BA186" s="157"/>
      <c r="BB186" s="157"/>
      <c r="BC186" s="160" t="str">
        <f t="shared" si="30"/>
        <v/>
      </c>
      <c r="BD186" s="218"/>
      <c r="BE186" s="218"/>
      <c r="BF186" s="218"/>
      <c r="BG186" s="218"/>
      <c r="BH186" s="157"/>
      <c r="BI186" s="157"/>
      <c r="BJ186" s="157"/>
      <c r="BK186" s="157"/>
      <c r="BL186" s="185"/>
      <c r="BM186" s="185"/>
      <c r="BN186" s="185"/>
      <c r="BO186" s="185"/>
      <c r="BP186" s="186" t="str">
        <f t="shared" si="31"/>
        <v/>
      </c>
      <c r="BQ186" s="359" t="str">
        <f t="shared" si="32"/>
        <v/>
      </c>
      <c r="BR186" s="638"/>
      <c r="BS186" s="607"/>
      <c r="BT186" s="607"/>
      <c r="BU186" s="651"/>
    </row>
    <row r="187" spans="1:73" ht="72">
      <c r="A187" s="654"/>
      <c r="B187" s="657"/>
      <c r="C187" s="660"/>
      <c r="D187" s="585"/>
      <c r="E187" s="587"/>
      <c r="F187" s="590"/>
      <c r="G187" s="593"/>
      <c r="H187" s="595"/>
      <c r="I187" s="598"/>
      <c r="J187" s="626"/>
      <c r="K187" s="602"/>
      <c r="L187" s="593"/>
      <c r="M187" s="604"/>
      <c r="N187" s="593"/>
      <c r="O187" s="593"/>
      <c r="P187" s="607"/>
      <c r="Q187" s="754"/>
      <c r="R187" s="598"/>
      <c r="S187" s="613"/>
      <c r="T187" s="598"/>
      <c r="U187" s="613"/>
      <c r="V187" s="598"/>
      <c r="W187" s="613"/>
      <c r="X187" s="616"/>
      <c r="Y187" s="613"/>
      <c r="Z187" s="613"/>
      <c r="AA187" s="619"/>
      <c r="AB187" s="216">
        <v>3</v>
      </c>
      <c r="AC187" s="218" t="s">
        <v>687</v>
      </c>
      <c r="AD187" s="218">
        <v>2</v>
      </c>
      <c r="AE187" s="218" t="s">
        <v>686</v>
      </c>
      <c r="AF187" s="213" t="str">
        <f t="shared" si="33"/>
        <v>Probabilidad</v>
      </c>
      <c r="AG187" s="219" t="s">
        <v>344</v>
      </c>
      <c r="AH187" s="214">
        <f t="shared" si="34"/>
        <v>0.15</v>
      </c>
      <c r="AI187" s="221" t="s">
        <v>180</v>
      </c>
      <c r="AJ187" s="214">
        <f t="shared" si="35"/>
        <v>0.15</v>
      </c>
      <c r="AK187" s="215">
        <f t="shared" si="36"/>
        <v>0.3</v>
      </c>
      <c r="AL187" s="220">
        <f>IFERROR(IF(AND(AF186="Probabilidad",AF187="Probabilidad"),(AL186-(+AL186*AK187)),IF(AND(AF186="Impacto",AF187="Probabilidad"),(AL185-(+AL185*AK187)),IF(AF187="Impacto",AL186,""))),"")</f>
        <v>0.1512</v>
      </c>
      <c r="AM187" s="220">
        <f>IFERROR(IF(AND(AF186="Impacto",AF187="Impacto"),(AM186-(+AM186*AK187)),IF(AND(AF186="Probabilidad",AF187="Impacto"),(AM185-(+AM185*AK187)),IF(AF187="Probabilidad",AM186,""))),"")</f>
        <v>0.2</v>
      </c>
      <c r="AN187" s="221" t="s">
        <v>181</v>
      </c>
      <c r="AO187" s="221" t="s">
        <v>182</v>
      </c>
      <c r="AP187" s="221" t="s">
        <v>183</v>
      </c>
      <c r="AQ187" s="595"/>
      <c r="AR187" s="626"/>
      <c r="AS187" s="626"/>
      <c r="AT187" s="619"/>
      <c r="AU187" s="626"/>
      <c r="AV187" s="626"/>
      <c r="AW187" s="619"/>
      <c r="AX187" s="619"/>
      <c r="AY187" s="619"/>
      <c r="AZ187" s="598"/>
      <c r="BA187" s="157"/>
      <c r="BB187" s="157"/>
      <c r="BC187" s="160" t="str">
        <f t="shared" si="30"/>
        <v/>
      </c>
      <c r="BD187" s="218"/>
      <c r="BE187" s="218"/>
      <c r="BF187" s="218"/>
      <c r="BG187" s="218"/>
      <c r="BH187" s="157"/>
      <c r="BI187" s="157"/>
      <c r="BJ187" s="157"/>
      <c r="BK187" s="157"/>
      <c r="BL187" s="185"/>
      <c r="BM187" s="185"/>
      <c r="BN187" s="185"/>
      <c r="BO187" s="185"/>
      <c r="BP187" s="186" t="str">
        <f t="shared" si="31"/>
        <v/>
      </c>
      <c r="BQ187" s="359" t="str">
        <f t="shared" si="32"/>
        <v/>
      </c>
      <c r="BR187" s="638"/>
      <c r="BS187" s="607"/>
      <c r="BT187" s="607"/>
      <c r="BU187" s="651"/>
    </row>
    <row r="188" spans="1:73" ht="72">
      <c r="A188" s="654"/>
      <c r="B188" s="657"/>
      <c r="C188" s="660"/>
      <c r="D188" s="585"/>
      <c r="E188" s="587"/>
      <c r="F188" s="590"/>
      <c r="G188" s="593"/>
      <c r="H188" s="595"/>
      <c r="I188" s="598"/>
      <c r="J188" s="626"/>
      <c r="K188" s="602"/>
      <c r="L188" s="593"/>
      <c r="M188" s="604"/>
      <c r="N188" s="593"/>
      <c r="O188" s="593"/>
      <c r="P188" s="607"/>
      <c r="Q188" s="754"/>
      <c r="R188" s="598"/>
      <c r="S188" s="613"/>
      <c r="T188" s="598"/>
      <c r="U188" s="613"/>
      <c r="V188" s="598"/>
      <c r="W188" s="613"/>
      <c r="X188" s="616"/>
      <c r="Y188" s="613"/>
      <c r="Z188" s="613"/>
      <c r="AA188" s="619"/>
      <c r="AB188" s="216">
        <v>4</v>
      </c>
      <c r="AC188" s="218" t="s">
        <v>688</v>
      </c>
      <c r="AD188" s="218">
        <v>2</v>
      </c>
      <c r="AE188" s="218" t="s">
        <v>686</v>
      </c>
      <c r="AF188" s="213" t="str">
        <f t="shared" si="33"/>
        <v>Probabilidad</v>
      </c>
      <c r="AG188" s="219" t="s">
        <v>179</v>
      </c>
      <c r="AH188" s="214">
        <f t="shared" si="34"/>
        <v>0.25</v>
      </c>
      <c r="AI188" s="221" t="s">
        <v>180</v>
      </c>
      <c r="AJ188" s="214">
        <f t="shared" si="35"/>
        <v>0.15</v>
      </c>
      <c r="AK188" s="215">
        <f t="shared" si="36"/>
        <v>0.4</v>
      </c>
      <c r="AL188" s="220">
        <f>IFERROR(IF(AND(AF187="Probabilidad",AF188="Probabilidad"),(AL187-(+AL187*AK188)),IF(AND(AF187="Impacto",AF188="Probabilidad"),(AL186-(+AL186*AK188)),IF(AF188="Impacto",AL187,""))),"")</f>
        <v>9.0719999999999995E-2</v>
      </c>
      <c r="AM188" s="220">
        <f>IFERROR(IF(AND(AF187="Impacto",AF188="Impacto"),(AM187-(+AM187*AK188)),IF(AND(AF187="Probabilidad",AF188="Impacto"),(AM186-(+AM186*AK188)),IF(AF188="Probabilidad",AM187,""))),"")</f>
        <v>0.2</v>
      </c>
      <c r="AN188" s="221" t="s">
        <v>181</v>
      </c>
      <c r="AO188" s="221" t="s">
        <v>182</v>
      </c>
      <c r="AP188" s="221" t="s">
        <v>183</v>
      </c>
      <c r="AQ188" s="595"/>
      <c r="AR188" s="626"/>
      <c r="AS188" s="626"/>
      <c r="AT188" s="619"/>
      <c r="AU188" s="626"/>
      <c r="AV188" s="626"/>
      <c r="AW188" s="619"/>
      <c r="AX188" s="619"/>
      <c r="AY188" s="619"/>
      <c r="AZ188" s="598"/>
      <c r="BA188" s="157"/>
      <c r="BB188" s="157"/>
      <c r="BC188" s="160" t="str">
        <f t="shared" si="30"/>
        <v/>
      </c>
      <c r="BD188" s="218"/>
      <c r="BE188" s="218"/>
      <c r="BF188" s="218"/>
      <c r="BG188" s="218"/>
      <c r="BH188" s="157"/>
      <c r="BI188" s="157"/>
      <c r="BJ188" s="157"/>
      <c r="BK188" s="157"/>
      <c r="BL188" s="185"/>
      <c r="BM188" s="185"/>
      <c r="BN188" s="185"/>
      <c r="BO188" s="185"/>
      <c r="BP188" s="186" t="str">
        <f t="shared" si="31"/>
        <v/>
      </c>
      <c r="BQ188" s="359" t="str">
        <f t="shared" si="32"/>
        <v/>
      </c>
      <c r="BR188" s="638"/>
      <c r="BS188" s="607"/>
      <c r="BT188" s="607"/>
      <c r="BU188" s="651"/>
    </row>
    <row r="189" spans="1:73">
      <c r="A189" s="654"/>
      <c r="B189" s="657"/>
      <c r="C189" s="660"/>
      <c r="D189" s="585"/>
      <c r="E189" s="587"/>
      <c r="F189" s="590"/>
      <c r="G189" s="593"/>
      <c r="H189" s="595"/>
      <c r="I189" s="598"/>
      <c r="J189" s="626"/>
      <c r="K189" s="602"/>
      <c r="L189" s="593"/>
      <c r="M189" s="604"/>
      <c r="N189" s="593"/>
      <c r="O189" s="593"/>
      <c r="P189" s="607"/>
      <c r="Q189" s="754"/>
      <c r="R189" s="598"/>
      <c r="S189" s="613"/>
      <c r="T189" s="598"/>
      <c r="U189" s="613"/>
      <c r="V189" s="598"/>
      <c r="W189" s="613"/>
      <c r="X189" s="616"/>
      <c r="Y189" s="613"/>
      <c r="Z189" s="613"/>
      <c r="AA189" s="619"/>
      <c r="AB189" s="216">
        <v>5</v>
      </c>
      <c r="AC189" s="218"/>
      <c r="AD189" s="218"/>
      <c r="AE189" s="218"/>
      <c r="AF189" s="213" t="str">
        <f t="shared" si="33"/>
        <v/>
      </c>
      <c r="AG189" s="219"/>
      <c r="AH189" s="214" t="str">
        <f t="shared" si="34"/>
        <v/>
      </c>
      <c r="AI189" s="219"/>
      <c r="AJ189" s="214" t="str">
        <f t="shared" si="35"/>
        <v/>
      </c>
      <c r="AK189" s="215" t="str">
        <f t="shared" si="36"/>
        <v/>
      </c>
      <c r="AL189" s="220" t="str">
        <f>IFERROR(IF(AND(AF188="Probabilidad",AF189="Probabilidad"),(AL188-(+AL188*AK189)),IF(AND(AF188="Impacto",AF189="Probabilidad"),(AL187-(+AL187*AK189)),IF(AF189="Impacto",AL188,""))),"")</f>
        <v/>
      </c>
      <c r="AM189" s="220" t="str">
        <f>IFERROR(IF(AND(AF188="Impacto",AF189="Impacto"),(AM188-(+AM188*AK189)),IF(AND(AF188="Probabilidad",AF189="Impacto"),(AM187-(+AM187*AK189)),IF(AF189="Probabilidad",AM188,""))),"")</f>
        <v/>
      </c>
      <c r="AN189" s="221"/>
      <c r="AO189" s="221"/>
      <c r="AP189" s="221"/>
      <c r="AQ189" s="595"/>
      <c r="AR189" s="626"/>
      <c r="AS189" s="626"/>
      <c r="AT189" s="619"/>
      <c r="AU189" s="626"/>
      <c r="AV189" s="626"/>
      <c r="AW189" s="619"/>
      <c r="AX189" s="619"/>
      <c r="AY189" s="619"/>
      <c r="AZ189" s="598"/>
      <c r="BA189" s="157"/>
      <c r="BB189" s="157"/>
      <c r="BC189" s="160" t="str">
        <f t="shared" si="30"/>
        <v/>
      </c>
      <c r="BD189" s="218"/>
      <c r="BE189" s="218"/>
      <c r="BF189" s="218"/>
      <c r="BG189" s="218"/>
      <c r="BH189" s="157"/>
      <c r="BI189" s="157"/>
      <c r="BJ189" s="157"/>
      <c r="BK189" s="157"/>
      <c r="BL189" s="185"/>
      <c r="BM189" s="185"/>
      <c r="BN189" s="185"/>
      <c r="BO189" s="185"/>
      <c r="BP189" s="186" t="str">
        <f t="shared" si="31"/>
        <v/>
      </c>
      <c r="BQ189" s="359" t="str">
        <f t="shared" si="32"/>
        <v/>
      </c>
      <c r="BR189" s="638"/>
      <c r="BS189" s="607"/>
      <c r="BT189" s="607"/>
      <c r="BU189" s="651"/>
    </row>
    <row r="190" spans="1:73">
      <c r="A190" s="654"/>
      <c r="B190" s="657"/>
      <c r="C190" s="660"/>
      <c r="D190" s="697"/>
      <c r="E190" s="698"/>
      <c r="F190" s="699"/>
      <c r="G190" s="700"/>
      <c r="H190" s="695"/>
      <c r="I190" s="692"/>
      <c r="J190" s="696"/>
      <c r="K190" s="703"/>
      <c r="L190" s="700"/>
      <c r="M190" s="704"/>
      <c r="N190" s="700"/>
      <c r="O190" s="700"/>
      <c r="P190" s="675"/>
      <c r="Q190" s="873"/>
      <c r="R190" s="692"/>
      <c r="S190" s="691"/>
      <c r="T190" s="692"/>
      <c r="U190" s="691"/>
      <c r="V190" s="692"/>
      <c r="W190" s="691"/>
      <c r="X190" s="693"/>
      <c r="Y190" s="691"/>
      <c r="Z190" s="691"/>
      <c r="AA190" s="694"/>
      <c r="AB190" s="141">
        <v>6</v>
      </c>
      <c r="AC190" s="139"/>
      <c r="AD190" s="139"/>
      <c r="AE190" s="139"/>
      <c r="AF190" s="149" t="str">
        <f t="shared" si="33"/>
        <v/>
      </c>
      <c r="AG190" s="142"/>
      <c r="AH190" s="140" t="str">
        <f t="shared" si="34"/>
        <v/>
      </c>
      <c r="AI190" s="142"/>
      <c r="AJ190" s="140" t="str">
        <f t="shared" si="35"/>
        <v/>
      </c>
      <c r="AK190" s="143" t="str">
        <f t="shared" si="36"/>
        <v/>
      </c>
      <c r="AL190" s="220" t="str">
        <f>IFERROR(IF(AND(AF189="Probabilidad",AF190="Probabilidad"),(AL189-(+AL189*AK190)),IF(AND(AF189="Impacto",AF190="Probabilidad"),(AL188-(+AL188*AK190)),IF(AF190="Impacto",AL189,""))),"")</f>
        <v/>
      </c>
      <c r="AM190" s="220" t="str">
        <f>IFERROR(IF(AND(AF189="Impacto",AF190="Impacto"),(AM189-(+AM189*AK190)),IF(AND(AF189="Probabilidad",AF190="Impacto"),(AM188-(+AM188*AK190)),IF(AF190="Probabilidad",AM189,""))),"")</f>
        <v/>
      </c>
      <c r="AN190" s="144"/>
      <c r="AO190" s="144"/>
      <c r="AP190" s="144"/>
      <c r="AQ190" s="695"/>
      <c r="AR190" s="696"/>
      <c r="AS190" s="696"/>
      <c r="AT190" s="694"/>
      <c r="AU190" s="696"/>
      <c r="AV190" s="696"/>
      <c r="AW190" s="694"/>
      <c r="AX190" s="694"/>
      <c r="AY190" s="694"/>
      <c r="AZ190" s="692"/>
      <c r="BA190" s="145"/>
      <c r="BB190" s="145"/>
      <c r="BC190" s="148" t="str">
        <f t="shared" si="30"/>
        <v/>
      </c>
      <c r="BD190" s="139"/>
      <c r="BE190" s="139"/>
      <c r="BF190" s="139"/>
      <c r="BG190" s="139"/>
      <c r="BH190" s="145"/>
      <c r="BI190" s="145"/>
      <c r="BJ190" s="145"/>
      <c r="BK190" s="145"/>
      <c r="BL190" s="146"/>
      <c r="BM190" s="146"/>
      <c r="BN190" s="146"/>
      <c r="BO190" s="146"/>
      <c r="BP190" s="147" t="str">
        <f t="shared" si="31"/>
        <v/>
      </c>
      <c r="BQ190" s="150" t="str">
        <f t="shared" si="32"/>
        <v/>
      </c>
      <c r="BR190" s="708"/>
      <c r="BS190" s="675"/>
      <c r="BT190" s="675"/>
      <c r="BU190" s="720"/>
    </row>
    <row r="191" spans="1:73" ht="72">
      <c r="A191" s="654"/>
      <c r="B191" s="657"/>
      <c r="C191" s="660"/>
      <c r="D191" s="676" t="s">
        <v>167</v>
      </c>
      <c r="E191" s="678" t="s">
        <v>640</v>
      </c>
      <c r="F191" s="679">
        <v>5</v>
      </c>
      <c r="G191" s="681" t="s">
        <v>689</v>
      </c>
      <c r="H191" s="683"/>
      <c r="I191" s="644"/>
      <c r="J191" s="684" t="s">
        <v>690</v>
      </c>
      <c r="K191" s="685" t="s">
        <v>205</v>
      </c>
      <c r="L191" s="681" t="s">
        <v>691</v>
      </c>
      <c r="M191" s="705" t="s">
        <v>692</v>
      </c>
      <c r="N191" s="681"/>
      <c r="O191" s="681"/>
      <c r="P191" s="870" t="s">
        <v>693</v>
      </c>
      <c r="Q191" s="872">
        <v>1</v>
      </c>
      <c r="R191" s="644" t="s">
        <v>175</v>
      </c>
      <c r="S191" s="687">
        <f>IF(R191="Muy Alta",100%,IF(R191="Alta",80%,IF(R191="Media",60%,IF(R191="Baja",40%,IF(R191="Muy Baja",20%,"")))))</f>
        <v>0.6</v>
      </c>
      <c r="T191" s="644"/>
      <c r="U191" s="687" t="str">
        <f>IF(T191="Catastrófico",100%,IF(T191="Mayor",80%,IF(T191="Moderado",60%,IF(T191="Menor",40%,IF(T191="Leve",20%,"")))))</f>
        <v/>
      </c>
      <c r="V191" s="644" t="s">
        <v>271</v>
      </c>
      <c r="W191" s="687">
        <f>IF(V191="Catastrófico",100%,IF(V191="Mayor",80%,IF(V191="Moderado",60%,IF(V191="Menor",40%,IF(V191="Leve",20%,"")))))</f>
        <v>0.2</v>
      </c>
      <c r="X191" s="689" t="str">
        <f>IF(Y191=100%,"Catastrófico",IF(Y191=80%,"Mayor",IF(Y191=60%,"Moderado",IF(Y191=40%,"Menor",IF(Y191=20%,"Leve","")))))</f>
        <v>Leve</v>
      </c>
      <c r="Y191" s="687">
        <f>IF(AND(U191="",W191=""),"",MAX(U191,W191))</f>
        <v>0.2</v>
      </c>
      <c r="Z191" s="687" t="str">
        <f>CONCATENATE(R191,X191)</f>
        <v>MediaLeve</v>
      </c>
      <c r="AA191" s="642" t="str">
        <f>IF(Z191="Muy AltaLeve","Alto",IF(Z191="Muy AltaMenor","Alto",IF(Z191="Muy AltaModerado","Alto",IF(Z191="Muy AltaMayor","Alto",IF(Z191="Muy AltaCatastrófico","Extremo",IF(Z191="AltaLeve","Moderado",IF(Z191="AltaMenor","Moderado",IF(Z191="AltaModerado","Alto",IF(Z191="AltaMayor","Alto",IF(Z191="AltaCatastrófico","Extremo",IF(Z191="MediaLeve","Moderado",IF(Z191="MediaMenor","Moderado",IF(Z191="MediaModerado","Moderado",IF(Z191="MediaMayor","Alto",IF(Z191="MediaCatastrófico","Extremo",IF(Z191="BajaLeve","Bajo",IF(Z191="BajaMenor","Moderado",IF(Z191="BajaModerado","Moderado",IF(Z191="BajaMayor","Alto",IF(Z191="BajaCatastrófico","Extremo",IF(Z191="Muy BajaLeve","Bajo",IF(Z191="Muy BajaMenor","Bajo",IF(Z191="Muy BajaModerado","Moderado",IF(Z191="Muy BajaMayor","Alto",IF(Z191="Muy BajaCatastrófico","Extremo","")))))))))))))))))))))))))</f>
        <v>Moderado</v>
      </c>
      <c r="AB191" s="54">
        <v>1</v>
      </c>
      <c r="AC191" s="12" t="s">
        <v>694</v>
      </c>
      <c r="AD191" s="12">
        <v>2</v>
      </c>
      <c r="AE191" s="12" t="s">
        <v>695</v>
      </c>
      <c r="AF191" s="21" t="str">
        <f t="shared" si="33"/>
        <v>Probabilidad</v>
      </c>
      <c r="AG191" s="13" t="s">
        <v>179</v>
      </c>
      <c r="AH191" s="22">
        <f t="shared" si="34"/>
        <v>0.25</v>
      </c>
      <c r="AI191" s="13" t="s">
        <v>180</v>
      </c>
      <c r="AJ191" s="22">
        <f t="shared" si="35"/>
        <v>0.15</v>
      </c>
      <c r="AK191" s="23">
        <f t="shared" si="36"/>
        <v>0.4</v>
      </c>
      <c r="AL191" s="24">
        <f>IFERROR(IF(AF191="Probabilidad",(S191-(+S191*AK191)),IF(AF191="Impacto",S191,"")),"")</f>
        <v>0.36</v>
      </c>
      <c r="AM191" s="24">
        <f>IFERROR(IF(AF191="Impacto",(Y191-(+Y191*AK191)),IF(AF191="Probabilidad",Y191,"")),"")</f>
        <v>0.2</v>
      </c>
      <c r="AN191" s="14" t="s">
        <v>181</v>
      </c>
      <c r="AO191" s="14" t="s">
        <v>182</v>
      </c>
      <c r="AP191" s="14" t="s">
        <v>183</v>
      </c>
      <c r="AQ191" s="645" t="s">
        <v>696</v>
      </c>
      <c r="AR191" s="640">
        <f>S191</f>
        <v>0.6</v>
      </c>
      <c r="AS191" s="640">
        <f>IF(AL191="","",MIN(AL191:AL196))</f>
        <v>5.4431999999999994E-2</v>
      </c>
      <c r="AT191" s="642" t="str">
        <f>IFERROR(IF(AS191="","",IF(AS191&lt;=0.2,"Muy Baja",IF(AS191&lt;=0.4,"Baja",IF(AS191&lt;=0.6,"Media",IF(AS191&lt;=0.8,"Alta","Muy Alta"))))),"")</f>
        <v>Muy Baja</v>
      </c>
      <c r="AU191" s="640">
        <f>Y191</f>
        <v>0.2</v>
      </c>
      <c r="AV191" s="640">
        <f>IF(AM191="","",MIN(AM191:AM196))</f>
        <v>0.2</v>
      </c>
      <c r="AW191" s="642" t="str">
        <f>IFERROR(IF(AV191="","",IF(AV191&lt;=0.2,"Leve",IF(AV191&lt;=0.4,"Menor",IF(AV191&lt;=0.6,"Moderado",IF(AV191&lt;=0.8,"Mayor","Catastrófico"))))),"")</f>
        <v>Leve</v>
      </c>
      <c r="AX191" s="642" t="str">
        <f>AA191</f>
        <v>Moderado</v>
      </c>
      <c r="AY191" s="642" t="str">
        <f>IFERROR(IF(OR(AND(AT191="Muy Baja",AW191="Leve"),AND(AT191="Muy Baja",AW191="Menor"),AND(AT191="Baja",AW191="Leve")),"Bajo",IF(OR(AND(AT191="Muy baja",AW191="Moderado"),AND(AT191="Baja",AW191="Menor"),AND(AT191="Baja",AW191="Moderado"),AND(AT191="Media",AW191="Leve"),AND(AT191="Media",AW191="Menor"),AND(AT191="Media",AW191="Moderado"),AND(AT191="Alta",AW191="Leve"),AND(AT191="Alta",AW191="Menor")),"Moderado",IF(OR(AND(AT191="Muy Baja",AW191="Mayor"),AND(AT191="Baja",AW191="Mayor"),AND(AT191="Media",AW191="Mayor"),AND(AT191="Alta",AW191="Moderado"),AND(AT191="Alta",AW191="Mayor"),AND(AT191="Muy Alta",AW191="Leve"),AND(AT191="Muy Alta",AW191="Menor"),AND(AT191="Muy Alta",AW191="Moderado"),AND(AT191="Muy Alta",AW191="Mayor")),"Alto",IF(OR(AND(AT191="Muy Baja",AW191="Catastrófico"),AND(AT191="Baja",AW191="Catastrófico"),AND(AT191="Media",AW191="Catastrófico"),AND(AT191="Alta",AW191="Catastrófico"),AND(AT191="Muy Alta",AW191="Catastrófico")),"Extremo","")))),"")</f>
        <v>Bajo</v>
      </c>
      <c r="AZ191" s="644" t="s">
        <v>231</v>
      </c>
      <c r="BA191" s="99"/>
      <c r="BB191" s="99"/>
      <c r="BC191" s="103" t="str">
        <f t="shared" si="30"/>
        <v/>
      </c>
      <c r="BD191" s="12"/>
      <c r="BE191" s="12"/>
      <c r="BF191" s="12"/>
      <c r="BG191" s="12"/>
      <c r="BH191" s="99"/>
      <c r="BI191" s="99"/>
      <c r="BJ191" s="99"/>
      <c r="BK191" s="99"/>
      <c r="BL191" s="102"/>
      <c r="BM191" s="102"/>
      <c r="BN191" s="102"/>
      <c r="BO191" s="102"/>
      <c r="BP191" s="104" t="str">
        <f t="shared" si="31"/>
        <v/>
      </c>
      <c r="BQ191" s="105" t="str">
        <f t="shared" si="32"/>
        <v/>
      </c>
      <c r="BR191" s="707"/>
      <c r="BS191" s="648"/>
      <c r="BT191" s="648"/>
      <c r="BU191" s="650"/>
    </row>
    <row r="192" spans="1:73" ht="72">
      <c r="A192" s="654"/>
      <c r="B192" s="657"/>
      <c r="C192" s="660"/>
      <c r="D192" s="585"/>
      <c r="E192" s="587"/>
      <c r="F192" s="590"/>
      <c r="G192" s="593"/>
      <c r="H192" s="595"/>
      <c r="I192" s="598"/>
      <c r="J192" s="626"/>
      <c r="K192" s="602"/>
      <c r="L192" s="593"/>
      <c r="M192" s="631"/>
      <c r="N192" s="593"/>
      <c r="O192" s="593"/>
      <c r="P192" s="828"/>
      <c r="Q192" s="754"/>
      <c r="R192" s="598"/>
      <c r="S192" s="613"/>
      <c r="T192" s="598"/>
      <c r="U192" s="613"/>
      <c r="V192" s="598"/>
      <c r="W192" s="613"/>
      <c r="X192" s="616"/>
      <c r="Y192" s="613"/>
      <c r="Z192" s="613"/>
      <c r="AA192" s="619"/>
      <c r="AB192" s="216">
        <v>2</v>
      </c>
      <c r="AC192" s="218" t="s">
        <v>697</v>
      </c>
      <c r="AD192" s="218">
        <v>3</v>
      </c>
      <c r="AE192" s="218" t="s">
        <v>698</v>
      </c>
      <c r="AF192" s="213" t="str">
        <f t="shared" si="33"/>
        <v>Probabilidad</v>
      </c>
      <c r="AG192" s="221" t="s">
        <v>179</v>
      </c>
      <c r="AH192" s="214">
        <f t="shared" si="34"/>
        <v>0.25</v>
      </c>
      <c r="AI192" s="221" t="s">
        <v>180</v>
      </c>
      <c r="AJ192" s="214">
        <f t="shared" si="35"/>
        <v>0.15</v>
      </c>
      <c r="AK192" s="215">
        <f t="shared" si="36"/>
        <v>0.4</v>
      </c>
      <c r="AL192" s="220">
        <f>IFERROR(IF(AND(AF191="Probabilidad",AF192="Probabilidad"),(AL191-(+AL191*AK192)),IF(AF192="Probabilidad",(S191-(+S191*AK192)),IF(AF192="Impacto",AL191,""))),"")</f>
        <v>0.216</v>
      </c>
      <c r="AM192" s="220">
        <f>IFERROR(IF(AND(AF191="Impacto",AF192="Impacto"),(AM191-(+AM191*AK192)),IF(AF192="Impacto",(Y191-(+Y191*AK192)),IF(AF192="Probabilidad",AM191,""))),"")</f>
        <v>0.2</v>
      </c>
      <c r="AN192" s="221" t="s">
        <v>181</v>
      </c>
      <c r="AO192" s="221" t="s">
        <v>182</v>
      </c>
      <c r="AP192" s="221" t="s">
        <v>183</v>
      </c>
      <c r="AQ192" s="595"/>
      <c r="AR192" s="626"/>
      <c r="AS192" s="626"/>
      <c r="AT192" s="619"/>
      <c r="AU192" s="626"/>
      <c r="AV192" s="626"/>
      <c r="AW192" s="619"/>
      <c r="AX192" s="619"/>
      <c r="AY192" s="619"/>
      <c r="AZ192" s="598"/>
      <c r="BA192" s="157"/>
      <c r="BB192" s="157"/>
      <c r="BC192" s="160" t="str">
        <f t="shared" si="30"/>
        <v/>
      </c>
      <c r="BD192" s="218"/>
      <c r="BE192" s="218"/>
      <c r="BF192" s="218"/>
      <c r="BG192" s="218"/>
      <c r="BH192" s="157"/>
      <c r="BI192" s="157"/>
      <c r="BJ192" s="157"/>
      <c r="BK192" s="157"/>
      <c r="BL192" s="185"/>
      <c r="BM192" s="185"/>
      <c r="BN192" s="185"/>
      <c r="BO192" s="185"/>
      <c r="BP192" s="186" t="str">
        <f t="shared" si="31"/>
        <v/>
      </c>
      <c r="BQ192" s="359" t="str">
        <f t="shared" si="32"/>
        <v/>
      </c>
      <c r="BR192" s="638"/>
      <c r="BS192" s="607"/>
      <c r="BT192" s="607"/>
      <c r="BU192" s="651"/>
    </row>
    <row r="193" spans="1:73" ht="72">
      <c r="A193" s="654"/>
      <c r="B193" s="657"/>
      <c r="C193" s="660"/>
      <c r="D193" s="585"/>
      <c r="E193" s="587"/>
      <c r="F193" s="590"/>
      <c r="G193" s="593"/>
      <c r="H193" s="595"/>
      <c r="I193" s="598"/>
      <c r="J193" s="626"/>
      <c r="K193" s="602"/>
      <c r="L193" s="593"/>
      <c r="M193" s="631"/>
      <c r="N193" s="593"/>
      <c r="O193" s="593"/>
      <c r="P193" s="828"/>
      <c r="Q193" s="754"/>
      <c r="R193" s="598"/>
      <c r="S193" s="613"/>
      <c r="T193" s="598"/>
      <c r="U193" s="613"/>
      <c r="V193" s="598"/>
      <c r="W193" s="613"/>
      <c r="X193" s="616"/>
      <c r="Y193" s="613"/>
      <c r="Z193" s="613"/>
      <c r="AA193" s="619"/>
      <c r="AB193" s="216">
        <v>3</v>
      </c>
      <c r="AC193" s="218" t="s">
        <v>699</v>
      </c>
      <c r="AD193" s="218">
        <v>1</v>
      </c>
      <c r="AE193" s="218" t="s">
        <v>700</v>
      </c>
      <c r="AF193" s="213" t="str">
        <f t="shared" si="33"/>
        <v>Probabilidad</v>
      </c>
      <c r="AG193" s="219" t="s">
        <v>344</v>
      </c>
      <c r="AH193" s="214">
        <f t="shared" si="34"/>
        <v>0.15</v>
      </c>
      <c r="AI193" s="221" t="s">
        <v>180</v>
      </c>
      <c r="AJ193" s="214">
        <f t="shared" si="35"/>
        <v>0.15</v>
      </c>
      <c r="AK193" s="215">
        <f t="shared" si="36"/>
        <v>0.3</v>
      </c>
      <c r="AL193" s="220">
        <f>IFERROR(IF(AND(AF192="Probabilidad",AF193="Probabilidad"),(AL192-(+AL192*AK193)),IF(AND(AF192="Impacto",AF193="Probabilidad"),(AL191-(+AL191*AK193)),IF(AF193="Impacto",AL192,""))),"")</f>
        <v>0.1512</v>
      </c>
      <c r="AM193" s="220">
        <f>IFERROR(IF(AND(AF192="Impacto",AF193="Impacto"),(AM192-(+AM192*AK193)),IF(AND(AF192="Probabilidad",AF193="Impacto"),(AM191-(+AM191*AK193)),IF(AF193="Probabilidad",AM192,""))),"")</f>
        <v>0.2</v>
      </c>
      <c r="AN193" s="221" t="s">
        <v>181</v>
      </c>
      <c r="AO193" s="221" t="s">
        <v>182</v>
      </c>
      <c r="AP193" s="221" t="s">
        <v>183</v>
      </c>
      <c r="AQ193" s="595"/>
      <c r="AR193" s="626"/>
      <c r="AS193" s="626"/>
      <c r="AT193" s="619"/>
      <c r="AU193" s="626"/>
      <c r="AV193" s="626"/>
      <c r="AW193" s="619"/>
      <c r="AX193" s="619"/>
      <c r="AY193" s="619"/>
      <c r="AZ193" s="598"/>
      <c r="BA193" s="157"/>
      <c r="BB193" s="157"/>
      <c r="BC193" s="160" t="str">
        <f t="shared" si="30"/>
        <v/>
      </c>
      <c r="BD193" s="218"/>
      <c r="BE193" s="218"/>
      <c r="BF193" s="218"/>
      <c r="BG193" s="218"/>
      <c r="BH193" s="157"/>
      <c r="BI193" s="157"/>
      <c r="BJ193" s="157"/>
      <c r="BK193" s="157"/>
      <c r="BL193" s="185"/>
      <c r="BM193" s="185"/>
      <c r="BN193" s="185"/>
      <c r="BO193" s="185"/>
      <c r="BP193" s="186" t="str">
        <f t="shared" si="31"/>
        <v/>
      </c>
      <c r="BQ193" s="359" t="str">
        <f t="shared" si="32"/>
        <v/>
      </c>
      <c r="BR193" s="638"/>
      <c r="BS193" s="607"/>
      <c r="BT193" s="607"/>
      <c r="BU193" s="651"/>
    </row>
    <row r="194" spans="1:73" ht="72">
      <c r="A194" s="654"/>
      <c r="B194" s="657"/>
      <c r="C194" s="660"/>
      <c r="D194" s="585"/>
      <c r="E194" s="587"/>
      <c r="F194" s="590"/>
      <c r="G194" s="593"/>
      <c r="H194" s="595"/>
      <c r="I194" s="598"/>
      <c r="J194" s="626"/>
      <c r="K194" s="602"/>
      <c r="L194" s="593"/>
      <c r="M194" s="631"/>
      <c r="N194" s="593"/>
      <c r="O194" s="593"/>
      <c r="P194" s="828"/>
      <c r="Q194" s="754"/>
      <c r="R194" s="598"/>
      <c r="S194" s="613"/>
      <c r="T194" s="598"/>
      <c r="U194" s="613"/>
      <c r="V194" s="598"/>
      <c r="W194" s="613"/>
      <c r="X194" s="616"/>
      <c r="Y194" s="613"/>
      <c r="Z194" s="613"/>
      <c r="AA194" s="619"/>
      <c r="AB194" s="216">
        <v>4</v>
      </c>
      <c r="AC194" s="218" t="s">
        <v>701</v>
      </c>
      <c r="AD194" s="218">
        <v>1</v>
      </c>
      <c r="AE194" s="218" t="s">
        <v>700</v>
      </c>
      <c r="AF194" s="213" t="str">
        <f t="shared" si="33"/>
        <v>Probabilidad</v>
      </c>
      <c r="AG194" s="219" t="s">
        <v>179</v>
      </c>
      <c r="AH194" s="214">
        <f t="shared" si="34"/>
        <v>0.25</v>
      </c>
      <c r="AI194" s="221" t="s">
        <v>180</v>
      </c>
      <c r="AJ194" s="214">
        <f t="shared" si="35"/>
        <v>0.15</v>
      </c>
      <c r="AK194" s="215">
        <f t="shared" si="36"/>
        <v>0.4</v>
      </c>
      <c r="AL194" s="220">
        <f>IFERROR(IF(AND(AF193="Probabilidad",AF194="Probabilidad"),(AL193-(+AL193*AK194)),IF(AND(AF193="Impacto",AF194="Probabilidad"),(AL192-(+AL192*AK194)),IF(AF194="Impacto",AL193,""))),"")</f>
        <v>9.0719999999999995E-2</v>
      </c>
      <c r="AM194" s="220">
        <f>IFERROR(IF(AND(AF193="Impacto",AF194="Impacto"),(AM193-(+AM193*AK194)),IF(AND(AF193="Probabilidad",AF194="Impacto"),(AM192-(+AM192*AK194)),IF(AF194="Probabilidad",AM193,""))),"")</f>
        <v>0.2</v>
      </c>
      <c r="AN194" s="221" t="s">
        <v>181</v>
      </c>
      <c r="AO194" s="221" t="s">
        <v>182</v>
      </c>
      <c r="AP194" s="221" t="s">
        <v>183</v>
      </c>
      <c r="AQ194" s="595"/>
      <c r="AR194" s="626"/>
      <c r="AS194" s="626"/>
      <c r="AT194" s="619"/>
      <c r="AU194" s="626"/>
      <c r="AV194" s="626"/>
      <c r="AW194" s="619"/>
      <c r="AX194" s="619"/>
      <c r="AY194" s="619"/>
      <c r="AZ194" s="598"/>
      <c r="BA194" s="157"/>
      <c r="BB194" s="157"/>
      <c r="BC194" s="160" t="str">
        <f t="shared" si="30"/>
        <v/>
      </c>
      <c r="BD194" s="218"/>
      <c r="BE194" s="218"/>
      <c r="BF194" s="218"/>
      <c r="BG194" s="218"/>
      <c r="BH194" s="157"/>
      <c r="BI194" s="157"/>
      <c r="BJ194" s="157"/>
      <c r="BK194" s="157"/>
      <c r="BL194" s="185"/>
      <c r="BM194" s="185"/>
      <c r="BN194" s="185"/>
      <c r="BO194" s="185"/>
      <c r="BP194" s="186" t="str">
        <f t="shared" si="31"/>
        <v/>
      </c>
      <c r="BQ194" s="359" t="str">
        <f t="shared" si="32"/>
        <v/>
      </c>
      <c r="BR194" s="638"/>
      <c r="BS194" s="607"/>
      <c r="BT194" s="607"/>
      <c r="BU194" s="651"/>
    </row>
    <row r="195" spans="1:73" ht="72">
      <c r="A195" s="654"/>
      <c r="B195" s="657"/>
      <c r="C195" s="660"/>
      <c r="D195" s="585"/>
      <c r="E195" s="587"/>
      <c r="F195" s="590"/>
      <c r="G195" s="593"/>
      <c r="H195" s="595"/>
      <c r="I195" s="598"/>
      <c r="J195" s="626"/>
      <c r="K195" s="602"/>
      <c r="L195" s="593"/>
      <c r="M195" s="631"/>
      <c r="N195" s="593"/>
      <c r="O195" s="593"/>
      <c r="P195" s="828"/>
      <c r="Q195" s="754"/>
      <c r="R195" s="598"/>
      <c r="S195" s="613"/>
      <c r="T195" s="598"/>
      <c r="U195" s="613"/>
      <c r="V195" s="598"/>
      <c r="W195" s="613"/>
      <c r="X195" s="616"/>
      <c r="Y195" s="613"/>
      <c r="Z195" s="613"/>
      <c r="AA195" s="619"/>
      <c r="AB195" s="216">
        <v>5</v>
      </c>
      <c r="AC195" s="218" t="s">
        <v>702</v>
      </c>
      <c r="AD195" s="218">
        <v>1</v>
      </c>
      <c r="AE195" s="218" t="s">
        <v>700</v>
      </c>
      <c r="AF195" s="213" t="str">
        <f t="shared" si="33"/>
        <v>Probabilidad</v>
      </c>
      <c r="AG195" s="219" t="s">
        <v>179</v>
      </c>
      <c r="AH195" s="214">
        <f t="shared" si="34"/>
        <v>0.25</v>
      </c>
      <c r="AI195" s="221" t="s">
        <v>180</v>
      </c>
      <c r="AJ195" s="214">
        <f t="shared" si="35"/>
        <v>0.15</v>
      </c>
      <c r="AK195" s="215">
        <f t="shared" si="36"/>
        <v>0.4</v>
      </c>
      <c r="AL195" s="220">
        <f>IFERROR(IF(AND(AF194="Probabilidad",AF195="Probabilidad"),(AL194-(+AL194*AK195)),IF(AND(AF194="Impacto",AF195="Probabilidad"),(AL193-(+AL193*AK195)),IF(AF195="Impacto",AL194,""))),"")</f>
        <v>5.4431999999999994E-2</v>
      </c>
      <c r="AM195" s="220">
        <f>IFERROR(IF(AND(AF194="Impacto",AF195="Impacto"),(AM194-(+AM194*AK195)),IF(AND(AF194="Probabilidad",AF195="Impacto"),(AM193-(+AM193*AK195)),IF(AF195="Probabilidad",AM194,""))),"")</f>
        <v>0.2</v>
      </c>
      <c r="AN195" s="221" t="s">
        <v>181</v>
      </c>
      <c r="AO195" s="221" t="s">
        <v>182</v>
      </c>
      <c r="AP195" s="221" t="s">
        <v>183</v>
      </c>
      <c r="AQ195" s="595"/>
      <c r="AR195" s="626"/>
      <c r="AS195" s="626"/>
      <c r="AT195" s="619"/>
      <c r="AU195" s="626"/>
      <c r="AV195" s="626"/>
      <c r="AW195" s="619"/>
      <c r="AX195" s="619"/>
      <c r="AY195" s="619"/>
      <c r="AZ195" s="598"/>
      <c r="BA195" s="157"/>
      <c r="BB195" s="157"/>
      <c r="BC195" s="160" t="str">
        <f t="shared" si="30"/>
        <v/>
      </c>
      <c r="BD195" s="218"/>
      <c r="BE195" s="218"/>
      <c r="BF195" s="218"/>
      <c r="BG195" s="218"/>
      <c r="BH195" s="157"/>
      <c r="BI195" s="157"/>
      <c r="BJ195" s="157"/>
      <c r="BK195" s="157"/>
      <c r="BL195" s="185"/>
      <c r="BM195" s="185"/>
      <c r="BN195" s="185"/>
      <c r="BO195" s="185"/>
      <c r="BP195" s="186" t="str">
        <f t="shared" si="31"/>
        <v/>
      </c>
      <c r="BQ195" s="359" t="str">
        <f t="shared" si="32"/>
        <v/>
      </c>
      <c r="BR195" s="638"/>
      <c r="BS195" s="607"/>
      <c r="BT195" s="607"/>
      <c r="BU195" s="651"/>
    </row>
    <row r="196" spans="1:73">
      <c r="A196" s="654"/>
      <c r="B196" s="657"/>
      <c r="C196" s="660"/>
      <c r="D196" s="697"/>
      <c r="E196" s="698"/>
      <c r="F196" s="699"/>
      <c r="G196" s="700"/>
      <c r="H196" s="695"/>
      <c r="I196" s="692"/>
      <c r="J196" s="696"/>
      <c r="K196" s="703"/>
      <c r="L196" s="700"/>
      <c r="M196" s="706"/>
      <c r="N196" s="700"/>
      <c r="O196" s="700"/>
      <c r="P196" s="871"/>
      <c r="Q196" s="873"/>
      <c r="R196" s="692"/>
      <c r="S196" s="691"/>
      <c r="T196" s="692"/>
      <c r="U196" s="691"/>
      <c r="V196" s="692"/>
      <c r="W196" s="691"/>
      <c r="X196" s="693"/>
      <c r="Y196" s="691"/>
      <c r="Z196" s="691"/>
      <c r="AA196" s="694"/>
      <c r="AB196" s="141">
        <v>6</v>
      </c>
      <c r="AC196" s="139"/>
      <c r="AD196" s="139"/>
      <c r="AE196" s="139"/>
      <c r="AF196" s="223" t="str">
        <f t="shared" si="33"/>
        <v/>
      </c>
      <c r="AG196" s="229"/>
      <c r="AH196" s="140" t="str">
        <f t="shared" si="34"/>
        <v/>
      </c>
      <c r="AI196" s="229"/>
      <c r="AJ196" s="140" t="str">
        <f t="shared" si="35"/>
        <v/>
      </c>
      <c r="AK196" s="143" t="str">
        <f t="shared" si="36"/>
        <v/>
      </c>
      <c r="AL196" s="220" t="str">
        <f>IFERROR(IF(AND(AF195="Probabilidad",AF196="Probabilidad"),(AL195-(+AL195*AK196)),IF(AND(AF195="Impacto",AF196="Probabilidad"),(AL194-(+AL194*AK196)),IF(AF196="Impacto",AL195,""))),"")</f>
        <v/>
      </c>
      <c r="AM196" s="220" t="str">
        <f>IFERROR(IF(AND(AF195="Impacto",AF196="Impacto"),(AM195-(+AM195*AK196)),IF(AND(AF195="Probabilidad",AF196="Impacto"),(AM194-(+AM194*AK196)),IF(AF196="Probabilidad",AM195,""))),"")</f>
        <v/>
      </c>
      <c r="AN196" s="144"/>
      <c r="AO196" s="144"/>
      <c r="AP196" s="144"/>
      <c r="AQ196" s="695"/>
      <c r="AR196" s="696"/>
      <c r="AS196" s="696"/>
      <c r="AT196" s="694"/>
      <c r="AU196" s="696"/>
      <c r="AV196" s="696"/>
      <c r="AW196" s="694"/>
      <c r="AX196" s="694"/>
      <c r="AY196" s="694"/>
      <c r="AZ196" s="692"/>
      <c r="BA196" s="145"/>
      <c r="BB196" s="145"/>
      <c r="BC196" s="148" t="str">
        <f t="shared" si="30"/>
        <v/>
      </c>
      <c r="BD196" s="139"/>
      <c r="BE196" s="139"/>
      <c r="BF196" s="139"/>
      <c r="BG196" s="139"/>
      <c r="BH196" s="145"/>
      <c r="BI196" s="145"/>
      <c r="BJ196" s="145"/>
      <c r="BK196" s="145"/>
      <c r="BL196" s="146"/>
      <c r="BM196" s="146"/>
      <c r="BN196" s="146"/>
      <c r="BO196" s="146"/>
      <c r="BP196" s="147" t="str">
        <f t="shared" si="31"/>
        <v/>
      </c>
      <c r="BQ196" s="150" t="str">
        <f t="shared" si="32"/>
        <v/>
      </c>
      <c r="BR196" s="708"/>
      <c r="BS196" s="675"/>
      <c r="BT196" s="675"/>
      <c r="BU196" s="720"/>
    </row>
    <row r="197" spans="1:73" ht="105">
      <c r="A197" s="654"/>
      <c r="B197" s="657"/>
      <c r="C197" s="660"/>
      <c r="D197" s="676" t="s">
        <v>167</v>
      </c>
      <c r="E197" s="678" t="s">
        <v>640</v>
      </c>
      <c r="F197" s="679">
        <v>6</v>
      </c>
      <c r="G197" s="681" t="s">
        <v>703</v>
      </c>
      <c r="H197" s="683"/>
      <c r="I197" s="644"/>
      <c r="J197" s="684" t="s">
        <v>704</v>
      </c>
      <c r="K197" s="683" t="s">
        <v>171</v>
      </c>
      <c r="L197" s="681" t="s">
        <v>691</v>
      </c>
      <c r="M197" s="705" t="s">
        <v>705</v>
      </c>
      <c r="N197" s="681"/>
      <c r="O197" s="681"/>
      <c r="P197" s="648" t="s">
        <v>706</v>
      </c>
      <c r="Q197" s="646">
        <v>0.9</v>
      </c>
      <c r="R197" s="644" t="s">
        <v>175</v>
      </c>
      <c r="S197" s="687">
        <f>IF(R197="Muy Alta",100%,IF(R197="Alta",80%,IF(R197="Media",60%,IF(R197="Baja",40%,IF(R197="Muy Baja",20%,"")))))</f>
        <v>0.6</v>
      </c>
      <c r="T197" s="644"/>
      <c r="U197" s="687" t="str">
        <f>IF(T197="Catastrófico",100%,IF(T197="Mayor",80%,IF(T197="Moderado",60%,IF(T197="Menor",40%,IF(T197="Leve",20%,"")))))</f>
        <v/>
      </c>
      <c r="V197" s="644" t="s">
        <v>227</v>
      </c>
      <c r="W197" s="687">
        <f>IF(V197="Catastrófico",100%,IF(V197="Mayor",80%,IF(V197="Moderado",60%,IF(V197="Menor",40%,IF(V197="Leve",20%,"")))))</f>
        <v>0.4</v>
      </c>
      <c r="X197" s="689" t="str">
        <f>IF(Y197=100%,"Catastrófico",IF(Y197=80%,"Mayor",IF(Y197=60%,"Moderado",IF(Y197=40%,"Menor",IF(Y197=20%,"Leve","")))))</f>
        <v>Menor</v>
      </c>
      <c r="Y197" s="687">
        <f>IF(AND(U197="",W197=""),"",MAX(U197,W197))</f>
        <v>0.4</v>
      </c>
      <c r="Z197" s="687" t="str">
        <f>CONCATENATE(R197,X197)</f>
        <v>MediaMenor</v>
      </c>
      <c r="AA197" s="642" t="str">
        <f>IF(Z197="Muy AltaLeve","Alto",IF(Z197="Muy AltaMenor","Alto",IF(Z197="Muy AltaModerado","Alto",IF(Z197="Muy AltaMayor","Alto",IF(Z197="Muy AltaCatastrófico","Extremo",IF(Z197="AltaLeve","Moderado",IF(Z197="AltaMenor","Moderado",IF(Z197="AltaModerado","Alto",IF(Z197="AltaMayor","Alto",IF(Z197="AltaCatastrófico","Extremo",IF(Z197="MediaLeve","Moderado",IF(Z197="MediaMenor","Moderado",IF(Z197="MediaModerado","Moderado",IF(Z197="MediaMayor","Alto",IF(Z197="MediaCatastrófico","Extremo",IF(Z197="BajaLeve","Bajo",IF(Z197="BajaMenor","Moderado",IF(Z197="BajaModerado","Moderado",IF(Z197="BajaMayor","Alto",IF(Z197="BajaCatastrófico","Extremo",IF(Z197="Muy BajaLeve","Bajo",IF(Z197="Muy BajaMenor","Bajo",IF(Z197="Muy BajaModerado","Moderado",IF(Z197="Muy BajaMayor","Alto",IF(Z197="Muy BajaCatastrófico","Extremo","")))))))))))))))))))))))))</f>
        <v>Moderado</v>
      </c>
      <c r="AB197" s="54">
        <v>1</v>
      </c>
      <c r="AC197" s="12" t="s">
        <v>707</v>
      </c>
      <c r="AD197" s="12">
        <v>1</v>
      </c>
      <c r="AE197" s="12" t="s">
        <v>708</v>
      </c>
      <c r="AF197" s="20" t="str">
        <f t="shared" si="33"/>
        <v>Probabilidad</v>
      </c>
      <c r="AG197" s="13" t="s">
        <v>179</v>
      </c>
      <c r="AH197" s="22">
        <f t="shared" si="34"/>
        <v>0.25</v>
      </c>
      <c r="AI197" s="13" t="s">
        <v>180</v>
      </c>
      <c r="AJ197" s="22">
        <f t="shared" si="35"/>
        <v>0.15</v>
      </c>
      <c r="AK197" s="23">
        <f t="shared" si="36"/>
        <v>0.4</v>
      </c>
      <c r="AL197" s="24">
        <f>IFERROR(IF(AF197="Probabilidad",(S197-(+S197*AK197)),IF(AF197="Impacto",S197,"")),"")</f>
        <v>0.36</v>
      </c>
      <c r="AM197" s="24">
        <f>IFERROR(IF(AF197="Impacto",(Y197-(+Y197*AK197)),IF(AF197="Probabilidad",Y197,"")),"")</f>
        <v>0.4</v>
      </c>
      <c r="AN197" s="14" t="s">
        <v>181</v>
      </c>
      <c r="AO197" s="14" t="s">
        <v>182</v>
      </c>
      <c r="AP197" s="14" t="s">
        <v>183</v>
      </c>
      <c r="AQ197" s="645" t="s">
        <v>709</v>
      </c>
      <c r="AR197" s="640">
        <f>S197</f>
        <v>0.6</v>
      </c>
      <c r="AS197" s="640">
        <f>IF(AL197="","",MIN(AL197:AL202))</f>
        <v>5.4431999999999994E-2</v>
      </c>
      <c r="AT197" s="642" t="str">
        <f>IFERROR(IF(AS197="","",IF(AS197&lt;=0.2,"Muy Baja",IF(AS197&lt;=0.4,"Baja",IF(AS197&lt;=0.6,"Media",IF(AS197&lt;=0.8,"Alta","Muy Alta"))))),"")</f>
        <v>Muy Baja</v>
      </c>
      <c r="AU197" s="640">
        <f>Y197</f>
        <v>0.4</v>
      </c>
      <c r="AV197" s="640">
        <f>IF(AM197="","",MIN(AM197:AM202))</f>
        <v>0.4</v>
      </c>
      <c r="AW197" s="642" t="str">
        <f>IFERROR(IF(AV197="","",IF(AV197&lt;=0.2,"Leve",IF(AV197&lt;=0.4,"Menor",IF(AV197&lt;=0.6,"Moderado",IF(AV197&lt;=0.8,"Mayor","Catastrófico"))))),"")</f>
        <v>Menor</v>
      </c>
      <c r="AX197" s="642" t="str">
        <f>AA197</f>
        <v>Moderado</v>
      </c>
      <c r="AY197" s="642" t="str">
        <f>IFERROR(IF(OR(AND(AT197="Muy Baja",AW197="Leve"),AND(AT197="Muy Baja",AW197="Menor"),AND(AT197="Baja",AW197="Leve")),"Bajo",IF(OR(AND(AT197="Muy baja",AW197="Moderado"),AND(AT197="Baja",AW197="Menor"),AND(AT197="Baja",AW197="Moderado"),AND(AT197="Media",AW197="Leve"),AND(AT197="Media",AW197="Menor"),AND(AT197="Media",AW197="Moderado"),AND(AT197="Alta",AW197="Leve"),AND(AT197="Alta",AW197="Menor")),"Moderado",IF(OR(AND(AT197="Muy Baja",AW197="Mayor"),AND(AT197="Baja",AW197="Mayor"),AND(AT197="Media",AW197="Mayor"),AND(AT197="Alta",AW197="Moderado"),AND(AT197="Alta",AW197="Mayor"),AND(AT197="Muy Alta",AW197="Leve"),AND(AT197="Muy Alta",AW197="Menor"),AND(AT197="Muy Alta",AW197="Moderado"),AND(AT197="Muy Alta",AW197="Mayor")),"Alto",IF(OR(AND(AT197="Muy Baja",AW197="Catastrófico"),AND(AT197="Baja",AW197="Catastrófico"),AND(AT197="Media",AW197="Catastrófico"),AND(AT197="Alta",AW197="Catastrófico"),AND(AT197="Muy Alta",AW197="Catastrófico")),"Extremo","")))),"")</f>
        <v>Bajo</v>
      </c>
      <c r="AZ197" s="644" t="s">
        <v>231</v>
      </c>
      <c r="BA197" s="99"/>
      <c r="BB197" s="99"/>
      <c r="BC197" s="103" t="str">
        <f t="shared" si="30"/>
        <v/>
      </c>
      <c r="BD197" s="12"/>
      <c r="BE197" s="12"/>
      <c r="BF197" s="12"/>
      <c r="BG197" s="12"/>
      <c r="BH197" s="99"/>
      <c r="BI197" s="99"/>
      <c r="BJ197" s="99"/>
      <c r="BK197" s="99"/>
      <c r="BL197" s="102"/>
      <c r="BM197" s="102"/>
      <c r="BN197" s="102"/>
      <c r="BO197" s="102"/>
      <c r="BP197" s="104" t="str">
        <f t="shared" si="31"/>
        <v/>
      </c>
      <c r="BQ197" s="105" t="str">
        <f t="shared" si="32"/>
        <v/>
      </c>
      <c r="BR197" s="707"/>
      <c r="BS197" s="648"/>
      <c r="BT197" s="648"/>
      <c r="BU197" s="650"/>
    </row>
    <row r="198" spans="1:73" ht="105">
      <c r="A198" s="654"/>
      <c r="B198" s="657"/>
      <c r="C198" s="660"/>
      <c r="D198" s="585"/>
      <c r="E198" s="587"/>
      <c r="F198" s="590"/>
      <c r="G198" s="593"/>
      <c r="H198" s="595"/>
      <c r="I198" s="598"/>
      <c r="J198" s="626"/>
      <c r="K198" s="595"/>
      <c r="L198" s="593"/>
      <c r="M198" s="631"/>
      <c r="N198" s="593"/>
      <c r="O198" s="593"/>
      <c r="P198" s="607"/>
      <c r="Q198" s="610"/>
      <c r="R198" s="598"/>
      <c r="S198" s="613"/>
      <c r="T198" s="598"/>
      <c r="U198" s="613"/>
      <c r="V198" s="598"/>
      <c r="W198" s="613"/>
      <c r="X198" s="616"/>
      <c r="Y198" s="613"/>
      <c r="Z198" s="613"/>
      <c r="AA198" s="619"/>
      <c r="AB198" s="216">
        <v>2</v>
      </c>
      <c r="AC198" s="218" t="s">
        <v>707</v>
      </c>
      <c r="AD198" s="218">
        <v>2</v>
      </c>
      <c r="AE198" s="218" t="s">
        <v>708</v>
      </c>
      <c r="AF198" s="213" t="str">
        <f t="shared" si="33"/>
        <v>Probabilidad</v>
      </c>
      <c r="AG198" s="221" t="s">
        <v>179</v>
      </c>
      <c r="AH198" s="214">
        <f t="shared" si="34"/>
        <v>0.25</v>
      </c>
      <c r="AI198" s="221" t="s">
        <v>180</v>
      </c>
      <c r="AJ198" s="214">
        <f t="shared" si="35"/>
        <v>0.15</v>
      </c>
      <c r="AK198" s="215">
        <f t="shared" si="36"/>
        <v>0.4</v>
      </c>
      <c r="AL198" s="220">
        <f>IFERROR(IF(AND(AF197="Probabilidad",AF198="Probabilidad"),(AL197-(+AL197*AK198)),IF(AF198="Probabilidad",(S197-(+S197*AK198)),IF(AF198="Impacto",AL197,""))),"")</f>
        <v>0.216</v>
      </c>
      <c r="AM198" s="220">
        <f>IFERROR(IF(AND(AF197="Impacto",AF198="Impacto"),(AM197-(+AM197*AK198)),IF(AF198="Impacto",(Y197-(+Y197*AK198)),IF(AF198="Probabilidad",AM197,""))),"")</f>
        <v>0.4</v>
      </c>
      <c r="AN198" s="221" t="s">
        <v>181</v>
      </c>
      <c r="AO198" s="221" t="s">
        <v>182</v>
      </c>
      <c r="AP198" s="221" t="s">
        <v>183</v>
      </c>
      <c r="AQ198" s="595"/>
      <c r="AR198" s="626"/>
      <c r="AS198" s="626"/>
      <c r="AT198" s="619"/>
      <c r="AU198" s="626"/>
      <c r="AV198" s="626"/>
      <c r="AW198" s="619"/>
      <c r="AX198" s="619"/>
      <c r="AY198" s="619"/>
      <c r="AZ198" s="598"/>
      <c r="BA198" s="157"/>
      <c r="BB198" s="157"/>
      <c r="BC198" s="160" t="str">
        <f t="shared" si="30"/>
        <v/>
      </c>
      <c r="BD198" s="218"/>
      <c r="BE198" s="218"/>
      <c r="BF198" s="218"/>
      <c r="BG198" s="218"/>
      <c r="BH198" s="157"/>
      <c r="BI198" s="157"/>
      <c r="BJ198" s="157"/>
      <c r="BK198" s="157"/>
      <c r="BL198" s="185"/>
      <c r="BM198" s="185"/>
      <c r="BN198" s="185"/>
      <c r="BO198" s="185"/>
      <c r="BP198" s="186" t="str">
        <f t="shared" si="31"/>
        <v/>
      </c>
      <c r="BQ198" s="359" t="str">
        <f t="shared" si="32"/>
        <v/>
      </c>
      <c r="BR198" s="638"/>
      <c r="BS198" s="607"/>
      <c r="BT198" s="607"/>
      <c r="BU198" s="651"/>
    </row>
    <row r="199" spans="1:73" ht="72">
      <c r="A199" s="654"/>
      <c r="B199" s="657"/>
      <c r="C199" s="660"/>
      <c r="D199" s="585"/>
      <c r="E199" s="587"/>
      <c r="F199" s="590"/>
      <c r="G199" s="593"/>
      <c r="H199" s="595"/>
      <c r="I199" s="598"/>
      <c r="J199" s="626"/>
      <c r="K199" s="595"/>
      <c r="L199" s="593"/>
      <c r="M199" s="631"/>
      <c r="N199" s="593"/>
      <c r="O199" s="593"/>
      <c r="P199" s="607"/>
      <c r="Q199" s="610"/>
      <c r="R199" s="598"/>
      <c r="S199" s="613"/>
      <c r="T199" s="598"/>
      <c r="U199" s="613"/>
      <c r="V199" s="598"/>
      <c r="W199" s="613"/>
      <c r="X199" s="616"/>
      <c r="Y199" s="613"/>
      <c r="Z199" s="613"/>
      <c r="AA199" s="619"/>
      <c r="AB199" s="216">
        <v>3</v>
      </c>
      <c r="AC199" s="218" t="s">
        <v>699</v>
      </c>
      <c r="AD199" s="218">
        <v>3</v>
      </c>
      <c r="AE199" s="218" t="s">
        <v>710</v>
      </c>
      <c r="AF199" s="213" t="str">
        <f t="shared" si="33"/>
        <v>Probabilidad</v>
      </c>
      <c r="AG199" s="219" t="s">
        <v>344</v>
      </c>
      <c r="AH199" s="214">
        <f t="shared" si="34"/>
        <v>0.15</v>
      </c>
      <c r="AI199" s="221" t="s">
        <v>180</v>
      </c>
      <c r="AJ199" s="214">
        <f t="shared" si="35"/>
        <v>0.15</v>
      </c>
      <c r="AK199" s="215">
        <f t="shared" si="36"/>
        <v>0.3</v>
      </c>
      <c r="AL199" s="220">
        <f>IFERROR(IF(AND(AF198="Probabilidad",AF199="Probabilidad"),(AL198-(+AL198*AK199)),IF(AND(AF198="Impacto",AF199="Probabilidad"),(AL197-(+AL197*AK199)),IF(AF199="Impacto",AL198,""))),"")</f>
        <v>0.1512</v>
      </c>
      <c r="AM199" s="220">
        <f>IFERROR(IF(AND(AF198="Impacto",AF199="Impacto"),(AM198-(+AM198*AK199)),IF(AND(AF198="Probabilidad",AF199="Impacto"),(AM197-(+AM197*AK199)),IF(AF199="Probabilidad",AM198,""))),"")</f>
        <v>0.4</v>
      </c>
      <c r="AN199" s="221" t="s">
        <v>181</v>
      </c>
      <c r="AO199" s="221" t="s">
        <v>182</v>
      </c>
      <c r="AP199" s="221" t="s">
        <v>183</v>
      </c>
      <c r="AQ199" s="595"/>
      <c r="AR199" s="626"/>
      <c r="AS199" s="626"/>
      <c r="AT199" s="619"/>
      <c r="AU199" s="626"/>
      <c r="AV199" s="626"/>
      <c r="AW199" s="619"/>
      <c r="AX199" s="619"/>
      <c r="AY199" s="619"/>
      <c r="AZ199" s="598"/>
      <c r="BA199" s="157"/>
      <c r="BB199" s="157"/>
      <c r="BC199" s="160" t="str">
        <f t="shared" si="30"/>
        <v/>
      </c>
      <c r="BD199" s="218"/>
      <c r="BE199" s="218"/>
      <c r="BF199" s="218"/>
      <c r="BG199" s="218"/>
      <c r="BH199" s="157"/>
      <c r="BI199" s="157"/>
      <c r="BJ199" s="157"/>
      <c r="BK199" s="157"/>
      <c r="BL199" s="185"/>
      <c r="BM199" s="185"/>
      <c r="BN199" s="185"/>
      <c r="BO199" s="185"/>
      <c r="BP199" s="186" t="str">
        <f t="shared" si="31"/>
        <v/>
      </c>
      <c r="BQ199" s="359" t="str">
        <f t="shared" si="32"/>
        <v/>
      </c>
      <c r="BR199" s="638"/>
      <c r="BS199" s="607"/>
      <c r="BT199" s="607"/>
      <c r="BU199" s="651"/>
    </row>
    <row r="200" spans="1:73" ht="72">
      <c r="A200" s="654"/>
      <c r="B200" s="657"/>
      <c r="C200" s="660"/>
      <c r="D200" s="585"/>
      <c r="E200" s="587"/>
      <c r="F200" s="590"/>
      <c r="G200" s="593"/>
      <c r="H200" s="595"/>
      <c r="I200" s="598"/>
      <c r="J200" s="626"/>
      <c r="K200" s="595"/>
      <c r="L200" s="593"/>
      <c r="M200" s="631"/>
      <c r="N200" s="593"/>
      <c r="O200" s="593"/>
      <c r="P200" s="607"/>
      <c r="Q200" s="610"/>
      <c r="R200" s="598"/>
      <c r="S200" s="613"/>
      <c r="T200" s="598"/>
      <c r="U200" s="613"/>
      <c r="V200" s="598"/>
      <c r="W200" s="613"/>
      <c r="X200" s="616"/>
      <c r="Y200" s="613"/>
      <c r="Z200" s="613"/>
      <c r="AA200" s="619"/>
      <c r="AB200" s="216">
        <v>4</v>
      </c>
      <c r="AC200" s="218" t="s">
        <v>701</v>
      </c>
      <c r="AD200" s="218">
        <v>1</v>
      </c>
      <c r="AE200" s="218" t="s">
        <v>710</v>
      </c>
      <c r="AF200" s="213" t="str">
        <f t="shared" si="33"/>
        <v>Probabilidad</v>
      </c>
      <c r="AG200" s="219" t="s">
        <v>179</v>
      </c>
      <c r="AH200" s="214">
        <f t="shared" si="34"/>
        <v>0.25</v>
      </c>
      <c r="AI200" s="221" t="s">
        <v>180</v>
      </c>
      <c r="AJ200" s="214">
        <f t="shared" si="35"/>
        <v>0.15</v>
      </c>
      <c r="AK200" s="215">
        <f t="shared" si="36"/>
        <v>0.4</v>
      </c>
      <c r="AL200" s="220">
        <f>IFERROR(IF(AND(AF199="Probabilidad",AF200="Probabilidad"),(AL199-(+AL199*AK200)),IF(AND(AF199="Impacto",AF200="Probabilidad"),(AL198-(+AL198*AK200)),IF(AF200="Impacto",AL199,""))),"")</f>
        <v>9.0719999999999995E-2</v>
      </c>
      <c r="AM200" s="220">
        <f>IFERROR(IF(AND(AF199="Impacto",AF200="Impacto"),(AM199-(+AM199*AK200)),IF(AND(AF199="Probabilidad",AF200="Impacto"),(AM198-(+AM198*AK200)),IF(AF200="Probabilidad",AM199,""))),"")</f>
        <v>0.4</v>
      </c>
      <c r="AN200" s="221" t="s">
        <v>181</v>
      </c>
      <c r="AO200" s="221" t="s">
        <v>182</v>
      </c>
      <c r="AP200" s="221" t="s">
        <v>183</v>
      </c>
      <c r="AQ200" s="595"/>
      <c r="AR200" s="626"/>
      <c r="AS200" s="626"/>
      <c r="AT200" s="619"/>
      <c r="AU200" s="626"/>
      <c r="AV200" s="626"/>
      <c r="AW200" s="619"/>
      <c r="AX200" s="619"/>
      <c r="AY200" s="619"/>
      <c r="AZ200" s="598"/>
      <c r="BA200" s="157"/>
      <c r="BB200" s="157"/>
      <c r="BC200" s="160" t="str">
        <f t="shared" si="30"/>
        <v/>
      </c>
      <c r="BD200" s="218"/>
      <c r="BE200" s="218"/>
      <c r="BF200" s="218"/>
      <c r="BG200" s="218"/>
      <c r="BH200" s="157"/>
      <c r="BI200" s="157"/>
      <c r="BJ200" s="157"/>
      <c r="BK200" s="157"/>
      <c r="BL200" s="185"/>
      <c r="BM200" s="185"/>
      <c r="BN200" s="185"/>
      <c r="BO200" s="185"/>
      <c r="BP200" s="186" t="str">
        <f t="shared" si="31"/>
        <v/>
      </c>
      <c r="BQ200" s="359" t="str">
        <f t="shared" si="32"/>
        <v/>
      </c>
      <c r="BR200" s="638"/>
      <c r="BS200" s="607"/>
      <c r="BT200" s="607"/>
      <c r="BU200" s="651"/>
    </row>
    <row r="201" spans="1:73" ht="72">
      <c r="A201" s="654"/>
      <c r="B201" s="657"/>
      <c r="C201" s="660"/>
      <c r="D201" s="585"/>
      <c r="E201" s="587"/>
      <c r="F201" s="590"/>
      <c r="G201" s="593"/>
      <c r="H201" s="595"/>
      <c r="I201" s="598"/>
      <c r="J201" s="626"/>
      <c r="K201" s="595"/>
      <c r="L201" s="593"/>
      <c r="M201" s="631"/>
      <c r="N201" s="593"/>
      <c r="O201" s="593"/>
      <c r="P201" s="607"/>
      <c r="Q201" s="610"/>
      <c r="R201" s="598"/>
      <c r="S201" s="613"/>
      <c r="T201" s="598"/>
      <c r="U201" s="613"/>
      <c r="V201" s="598"/>
      <c r="W201" s="613"/>
      <c r="X201" s="616"/>
      <c r="Y201" s="613"/>
      <c r="Z201" s="613"/>
      <c r="AA201" s="619"/>
      <c r="AB201" s="216">
        <v>5</v>
      </c>
      <c r="AC201" s="218" t="s">
        <v>702</v>
      </c>
      <c r="AD201" s="218">
        <v>3</v>
      </c>
      <c r="AE201" s="218" t="s">
        <v>710</v>
      </c>
      <c r="AF201" s="213" t="str">
        <f t="shared" si="33"/>
        <v>Probabilidad</v>
      </c>
      <c r="AG201" s="219" t="s">
        <v>179</v>
      </c>
      <c r="AH201" s="214">
        <f t="shared" si="34"/>
        <v>0.25</v>
      </c>
      <c r="AI201" s="221" t="s">
        <v>180</v>
      </c>
      <c r="AJ201" s="214">
        <f t="shared" si="35"/>
        <v>0.15</v>
      </c>
      <c r="AK201" s="215">
        <f t="shared" si="36"/>
        <v>0.4</v>
      </c>
      <c r="AL201" s="220">
        <f>IFERROR(IF(AND(AF200="Probabilidad",AF201="Probabilidad"),(AL200-(+AL200*AK201)),IF(AND(AF200="Impacto",AF201="Probabilidad"),(AL199-(+AL199*AK201)),IF(AF201="Impacto",AL200,""))),"")</f>
        <v>5.4431999999999994E-2</v>
      </c>
      <c r="AM201" s="220">
        <f>IFERROR(IF(AND(AF200="Impacto",AF201="Impacto"),(AM200-(+AM200*AK201)),IF(AND(AF200="Probabilidad",AF201="Impacto"),(AM199-(+AM199*AK201)),IF(AF201="Probabilidad",AM200,""))),"")</f>
        <v>0.4</v>
      </c>
      <c r="AN201" s="221" t="s">
        <v>181</v>
      </c>
      <c r="AO201" s="221" t="s">
        <v>182</v>
      </c>
      <c r="AP201" s="221" t="s">
        <v>183</v>
      </c>
      <c r="AQ201" s="595"/>
      <c r="AR201" s="626"/>
      <c r="AS201" s="626"/>
      <c r="AT201" s="619"/>
      <c r="AU201" s="626"/>
      <c r="AV201" s="626"/>
      <c r="AW201" s="619"/>
      <c r="AX201" s="619"/>
      <c r="AY201" s="619"/>
      <c r="AZ201" s="598"/>
      <c r="BA201" s="157"/>
      <c r="BB201" s="157"/>
      <c r="BC201" s="160" t="str">
        <f t="shared" si="30"/>
        <v/>
      </c>
      <c r="BD201" s="218"/>
      <c r="BE201" s="218"/>
      <c r="BF201" s="218"/>
      <c r="BG201" s="218"/>
      <c r="BH201" s="157"/>
      <c r="BI201" s="157"/>
      <c r="BJ201" s="157"/>
      <c r="BK201" s="157"/>
      <c r="BL201" s="185"/>
      <c r="BM201" s="185"/>
      <c r="BN201" s="185"/>
      <c r="BO201" s="185"/>
      <c r="BP201" s="186" t="str">
        <f t="shared" si="31"/>
        <v/>
      </c>
      <c r="BQ201" s="359" t="str">
        <f t="shared" si="32"/>
        <v/>
      </c>
      <c r="BR201" s="638"/>
      <c r="BS201" s="607"/>
      <c r="BT201" s="607"/>
      <c r="BU201" s="651"/>
    </row>
    <row r="202" spans="1:73">
      <c r="A202" s="654"/>
      <c r="B202" s="657"/>
      <c r="C202" s="660"/>
      <c r="D202" s="697"/>
      <c r="E202" s="698"/>
      <c r="F202" s="699"/>
      <c r="G202" s="700"/>
      <c r="H202" s="695"/>
      <c r="I202" s="692"/>
      <c r="J202" s="696"/>
      <c r="K202" s="695"/>
      <c r="L202" s="700"/>
      <c r="M202" s="706"/>
      <c r="N202" s="700"/>
      <c r="O202" s="700"/>
      <c r="P202" s="675"/>
      <c r="Q202" s="674"/>
      <c r="R202" s="692"/>
      <c r="S202" s="691"/>
      <c r="T202" s="692"/>
      <c r="U202" s="691"/>
      <c r="V202" s="692"/>
      <c r="W202" s="691"/>
      <c r="X202" s="693"/>
      <c r="Y202" s="691"/>
      <c r="Z202" s="691"/>
      <c r="AA202" s="694"/>
      <c r="AB202" s="141">
        <v>6</v>
      </c>
      <c r="AC202" s="139"/>
      <c r="AD202" s="139"/>
      <c r="AE202" s="139"/>
      <c r="AF202" s="149" t="str">
        <f t="shared" si="33"/>
        <v/>
      </c>
      <c r="AG202" s="142"/>
      <c r="AH202" s="140" t="str">
        <f t="shared" si="34"/>
        <v/>
      </c>
      <c r="AI202" s="142"/>
      <c r="AJ202" s="140" t="str">
        <f t="shared" si="35"/>
        <v/>
      </c>
      <c r="AK202" s="143" t="str">
        <f t="shared" si="36"/>
        <v/>
      </c>
      <c r="AL202" s="220" t="str">
        <f>IFERROR(IF(AND(AF201="Probabilidad",AF202="Probabilidad"),(AL201-(+AL201*AK202)),IF(AND(AF201="Impacto",AF202="Probabilidad"),(AL200-(+AL200*AK202)),IF(AF202="Impacto",AL201,""))),"")</f>
        <v/>
      </c>
      <c r="AM202" s="220" t="str">
        <f>IFERROR(IF(AND(AF201="Impacto",AF202="Impacto"),(AM201-(+AM201*AK202)),IF(AND(AF201="Probabilidad",AF202="Impacto"),(AM200-(+AM200*AK202)),IF(AF202="Probabilidad",AM201,""))),"")</f>
        <v/>
      </c>
      <c r="AN202" s="144"/>
      <c r="AO202" s="144"/>
      <c r="AP202" s="144"/>
      <c r="AQ202" s="695"/>
      <c r="AR202" s="696"/>
      <c r="AS202" s="696"/>
      <c r="AT202" s="694"/>
      <c r="AU202" s="696"/>
      <c r="AV202" s="696"/>
      <c r="AW202" s="694"/>
      <c r="AX202" s="694"/>
      <c r="AY202" s="694"/>
      <c r="AZ202" s="692"/>
      <c r="BA202" s="145"/>
      <c r="BB202" s="145"/>
      <c r="BC202" s="148" t="str">
        <f t="shared" si="30"/>
        <v/>
      </c>
      <c r="BD202" s="139"/>
      <c r="BE202" s="139"/>
      <c r="BF202" s="139"/>
      <c r="BG202" s="139"/>
      <c r="BH202" s="145"/>
      <c r="BI202" s="145"/>
      <c r="BJ202" s="145"/>
      <c r="BK202" s="145"/>
      <c r="BL202" s="146"/>
      <c r="BM202" s="146"/>
      <c r="BN202" s="146"/>
      <c r="BO202" s="146"/>
      <c r="BP202" s="147" t="str">
        <f t="shared" si="31"/>
        <v/>
      </c>
      <c r="BQ202" s="150" t="str">
        <f t="shared" si="32"/>
        <v/>
      </c>
      <c r="BR202" s="708"/>
      <c r="BS202" s="675"/>
      <c r="BT202" s="675"/>
      <c r="BU202" s="720"/>
    </row>
    <row r="203" spans="1:73" ht="72">
      <c r="A203" s="654"/>
      <c r="B203" s="657"/>
      <c r="C203" s="660"/>
      <c r="D203" s="676" t="s">
        <v>167</v>
      </c>
      <c r="E203" s="678" t="s">
        <v>640</v>
      </c>
      <c r="F203" s="679">
        <v>7</v>
      </c>
      <c r="G203" s="681" t="s">
        <v>711</v>
      </c>
      <c r="H203" s="683"/>
      <c r="I203" s="644"/>
      <c r="J203" s="684" t="s">
        <v>712</v>
      </c>
      <c r="K203" s="683" t="s">
        <v>171</v>
      </c>
      <c r="L203" s="681" t="s">
        <v>691</v>
      </c>
      <c r="M203" s="705" t="s">
        <v>713</v>
      </c>
      <c r="N203" s="681"/>
      <c r="O203" s="681"/>
      <c r="P203" s="648" t="s">
        <v>714</v>
      </c>
      <c r="Q203" s="646">
        <v>0.9</v>
      </c>
      <c r="R203" s="644" t="s">
        <v>175</v>
      </c>
      <c r="S203" s="687">
        <f>IF(R203="Muy Alta",100%,IF(R203="Alta",80%,IF(R203="Media",60%,IF(R203="Baja",40%,IF(R203="Muy Baja",20%,"")))))</f>
        <v>0.6</v>
      </c>
      <c r="T203" s="644"/>
      <c r="U203" s="687" t="str">
        <f>IF(T203="Catastrófico",100%,IF(T203="Mayor",80%,IF(T203="Moderado",60%,IF(T203="Menor",40%,IF(T203="Leve",20%,"")))))</f>
        <v/>
      </c>
      <c r="V203" s="644" t="s">
        <v>271</v>
      </c>
      <c r="W203" s="687">
        <f>IF(V203="Catastrófico",100%,IF(V203="Mayor",80%,IF(V203="Moderado",60%,IF(V203="Menor",40%,IF(V203="Leve",20%,"")))))</f>
        <v>0.2</v>
      </c>
      <c r="X203" s="689" t="str">
        <f>IF(Y203=100%,"Catastrófico",IF(Y203=80%,"Mayor",IF(Y203=60%,"Moderado",IF(Y203=40%,"Menor",IF(Y203=20%,"Leve","")))))</f>
        <v>Leve</v>
      </c>
      <c r="Y203" s="687">
        <f>IF(AND(U203="",W203=""),"",MAX(U203,W203))</f>
        <v>0.2</v>
      </c>
      <c r="Z203" s="687" t="str">
        <f>CONCATENATE(R203,X203)</f>
        <v>MediaLeve</v>
      </c>
      <c r="AA203" s="642" t="str">
        <f>IF(Z203="Muy AltaLeve","Alto",IF(Z203="Muy AltaMenor","Alto",IF(Z203="Muy AltaModerado","Alto",IF(Z203="Muy AltaMayor","Alto",IF(Z203="Muy AltaCatastrófico","Extremo",IF(Z203="AltaLeve","Moderado",IF(Z203="AltaMenor","Moderado",IF(Z203="AltaModerado","Alto",IF(Z203="AltaMayor","Alto",IF(Z203="AltaCatastrófico","Extremo",IF(Z203="MediaLeve","Moderado",IF(Z203="MediaMenor","Moderado",IF(Z203="MediaModerado","Moderado",IF(Z203="MediaMayor","Alto",IF(Z203="MediaCatastrófico","Extremo",IF(Z203="BajaLeve","Bajo",IF(Z203="BajaMenor","Moderado",IF(Z203="BajaModerado","Moderado",IF(Z203="BajaMayor","Alto",IF(Z203="BajaCatastrófico","Extremo",IF(Z203="Muy BajaLeve","Bajo",IF(Z203="Muy BajaMenor","Bajo",IF(Z203="Muy BajaModerado","Moderado",IF(Z203="Muy BajaMayor","Alto",IF(Z203="Muy BajaCatastrófico","Extremo","")))))))))))))))))))))))))</f>
        <v>Moderado</v>
      </c>
      <c r="AB203" s="54">
        <v>1</v>
      </c>
      <c r="AC203" s="12" t="s">
        <v>715</v>
      </c>
      <c r="AD203" s="12">
        <v>2</v>
      </c>
      <c r="AE203" s="12" t="s">
        <v>716</v>
      </c>
      <c r="AF203" s="21" t="str">
        <f t="shared" si="33"/>
        <v>Probabilidad</v>
      </c>
      <c r="AG203" s="18" t="s">
        <v>179</v>
      </c>
      <c r="AH203" s="22">
        <f t="shared" si="34"/>
        <v>0.25</v>
      </c>
      <c r="AI203" s="18" t="s">
        <v>180</v>
      </c>
      <c r="AJ203" s="22">
        <f t="shared" si="35"/>
        <v>0.15</v>
      </c>
      <c r="AK203" s="23">
        <f t="shared" si="36"/>
        <v>0.4</v>
      </c>
      <c r="AL203" s="24">
        <f>IFERROR(IF(AF203="Probabilidad",(S203-(+S203*AK203)),IF(AF203="Impacto",S203,"")),"")</f>
        <v>0.36</v>
      </c>
      <c r="AM203" s="24">
        <f>IFERROR(IF(AF203="Impacto",(Y203-(+Y203*AK203)),IF(AF203="Probabilidad",Y203,"")),"")</f>
        <v>0.2</v>
      </c>
      <c r="AN203" s="14" t="s">
        <v>181</v>
      </c>
      <c r="AO203" s="14" t="s">
        <v>182</v>
      </c>
      <c r="AP203" s="14" t="s">
        <v>183</v>
      </c>
      <c r="AQ203" s="645" t="s">
        <v>717</v>
      </c>
      <c r="AR203" s="640">
        <f>S203</f>
        <v>0.6</v>
      </c>
      <c r="AS203" s="640">
        <f>IF(AL203="","",MIN(AL203:AL208))</f>
        <v>0.12348000000000001</v>
      </c>
      <c r="AT203" s="642" t="str">
        <f>IFERROR(IF(AS203="","",IF(AS203&lt;=0.2,"Muy Baja",IF(AS203&lt;=0.4,"Baja",IF(AS203&lt;=0.6,"Media",IF(AS203&lt;=0.8,"Alta","Muy Alta"))))),"")</f>
        <v>Muy Baja</v>
      </c>
      <c r="AU203" s="640">
        <f>Y203</f>
        <v>0.2</v>
      </c>
      <c r="AV203" s="640">
        <f>IF(AM203="","",MIN(AM203:AM208))</f>
        <v>0.15000000000000002</v>
      </c>
      <c r="AW203" s="642" t="str">
        <f>IFERROR(IF(AV203="","",IF(AV203&lt;=0.2,"Leve",IF(AV203&lt;=0.4,"Menor",IF(AV203&lt;=0.6,"Moderado",IF(AV203&lt;=0.8,"Mayor","Catastrófico"))))),"")</f>
        <v>Leve</v>
      </c>
      <c r="AX203" s="642" t="str">
        <f>AA203</f>
        <v>Moderado</v>
      </c>
      <c r="AY203" s="642" t="str">
        <f>IFERROR(IF(OR(AND(AT203="Muy Baja",AW203="Leve"),AND(AT203="Muy Baja",AW203="Menor"),AND(AT203="Baja",AW203="Leve")),"Bajo",IF(OR(AND(AT203="Muy baja",AW203="Moderado"),AND(AT203="Baja",AW203="Menor"),AND(AT203="Baja",AW203="Moderado"),AND(AT203="Media",AW203="Leve"),AND(AT203="Media",AW203="Menor"),AND(AT203="Media",AW203="Moderado"),AND(AT203="Alta",AW203="Leve"),AND(AT203="Alta",AW203="Menor")),"Moderado",IF(OR(AND(AT203="Muy Baja",AW203="Mayor"),AND(AT203="Baja",AW203="Mayor"),AND(AT203="Media",AW203="Mayor"),AND(AT203="Alta",AW203="Moderado"),AND(AT203="Alta",AW203="Mayor"),AND(AT203="Muy Alta",AW203="Leve"),AND(AT203="Muy Alta",AW203="Menor"),AND(AT203="Muy Alta",AW203="Moderado"),AND(AT203="Muy Alta",AW203="Mayor")),"Alto",IF(OR(AND(AT203="Muy Baja",AW203="Catastrófico"),AND(AT203="Baja",AW203="Catastrófico"),AND(AT203="Media",AW203="Catastrófico"),AND(AT203="Alta",AW203="Catastrófico"),AND(AT203="Muy Alta",AW203="Catastrófico")),"Extremo","")))),"")</f>
        <v>Bajo</v>
      </c>
      <c r="AZ203" s="644" t="s">
        <v>231</v>
      </c>
      <c r="BA203" s="99"/>
      <c r="BB203" s="99"/>
      <c r="BC203" s="103" t="str">
        <f t="shared" si="30"/>
        <v/>
      </c>
      <c r="BD203" s="12"/>
      <c r="BE203" s="12"/>
      <c r="BF203" s="12"/>
      <c r="BG203" s="12"/>
      <c r="BH203" s="99"/>
      <c r="BI203" s="99"/>
      <c r="BJ203" s="99"/>
      <c r="BK203" s="99"/>
      <c r="BL203" s="102"/>
      <c r="BM203" s="102"/>
      <c r="BN203" s="102"/>
      <c r="BO203" s="102"/>
      <c r="BP203" s="104" t="str">
        <f t="shared" si="31"/>
        <v/>
      </c>
      <c r="BQ203" s="105" t="str">
        <f t="shared" si="32"/>
        <v/>
      </c>
      <c r="BR203" s="707"/>
      <c r="BS203" s="648"/>
      <c r="BT203" s="648"/>
      <c r="BU203" s="650"/>
    </row>
    <row r="204" spans="1:73" ht="72">
      <c r="A204" s="654"/>
      <c r="B204" s="657"/>
      <c r="C204" s="660"/>
      <c r="D204" s="585"/>
      <c r="E204" s="587"/>
      <c r="F204" s="590"/>
      <c r="G204" s="593"/>
      <c r="H204" s="595"/>
      <c r="I204" s="598"/>
      <c r="J204" s="626"/>
      <c r="K204" s="595"/>
      <c r="L204" s="593"/>
      <c r="M204" s="631"/>
      <c r="N204" s="593"/>
      <c r="O204" s="593"/>
      <c r="P204" s="607"/>
      <c r="Q204" s="610"/>
      <c r="R204" s="598"/>
      <c r="S204" s="613"/>
      <c r="T204" s="598"/>
      <c r="U204" s="613"/>
      <c r="V204" s="598"/>
      <c r="W204" s="613"/>
      <c r="X204" s="616"/>
      <c r="Y204" s="613"/>
      <c r="Z204" s="613"/>
      <c r="AA204" s="619"/>
      <c r="AB204" s="216">
        <v>2</v>
      </c>
      <c r="AC204" s="218" t="s">
        <v>718</v>
      </c>
      <c r="AD204" s="218">
        <v>2</v>
      </c>
      <c r="AE204" s="218" t="s">
        <v>719</v>
      </c>
      <c r="AF204" s="213" t="str">
        <f t="shared" si="33"/>
        <v>Impacto</v>
      </c>
      <c r="AG204" s="219" t="s">
        <v>290</v>
      </c>
      <c r="AH204" s="214">
        <f t="shared" si="34"/>
        <v>0.1</v>
      </c>
      <c r="AI204" s="219" t="s">
        <v>180</v>
      </c>
      <c r="AJ204" s="214">
        <f t="shared" si="35"/>
        <v>0.15</v>
      </c>
      <c r="AK204" s="215">
        <f t="shared" si="36"/>
        <v>0.25</v>
      </c>
      <c r="AL204" s="220">
        <f>IFERROR(IF(AND(AF203="Probabilidad",AF204="Probabilidad"),(AL203-(+AL203*AK204)),IF(AF204="Probabilidad",(S203-(+S203*AK204)),IF(AF204="Impacto",AL203,""))),"")</f>
        <v>0.36</v>
      </c>
      <c r="AM204" s="220">
        <f>IFERROR(IF(AND(AF203="Impacto",AF204="Impacto"),(AM203-(+AM203*AK204)),IF(AF204="Impacto",(Y203-(Y203*AK204)),IF(AF204="Probabilidad",AM203,""))),"")</f>
        <v>0.15000000000000002</v>
      </c>
      <c r="AN204" s="221" t="s">
        <v>181</v>
      </c>
      <c r="AO204" s="221" t="s">
        <v>182</v>
      </c>
      <c r="AP204" s="221" t="s">
        <v>183</v>
      </c>
      <c r="AQ204" s="595"/>
      <c r="AR204" s="626"/>
      <c r="AS204" s="626"/>
      <c r="AT204" s="619"/>
      <c r="AU204" s="626"/>
      <c r="AV204" s="626"/>
      <c r="AW204" s="619"/>
      <c r="AX204" s="619"/>
      <c r="AY204" s="619"/>
      <c r="AZ204" s="598"/>
      <c r="BA204" s="157"/>
      <c r="BB204" s="157"/>
      <c r="BC204" s="160" t="str">
        <f t="shared" si="30"/>
        <v/>
      </c>
      <c r="BD204" s="218"/>
      <c r="BE204" s="218"/>
      <c r="BF204" s="218"/>
      <c r="BG204" s="218"/>
      <c r="BH204" s="157"/>
      <c r="BI204" s="157"/>
      <c r="BJ204" s="157"/>
      <c r="BK204" s="157"/>
      <c r="BL204" s="185"/>
      <c r="BM204" s="185"/>
      <c r="BN204" s="185"/>
      <c r="BO204" s="185"/>
      <c r="BP204" s="186" t="str">
        <f t="shared" si="31"/>
        <v/>
      </c>
      <c r="BQ204" s="359" t="str">
        <f t="shared" si="32"/>
        <v/>
      </c>
      <c r="BR204" s="638"/>
      <c r="BS204" s="607"/>
      <c r="BT204" s="607"/>
      <c r="BU204" s="651"/>
    </row>
    <row r="205" spans="1:73" ht="72">
      <c r="A205" s="654"/>
      <c r="B205" s="657"/>
      <c r="C205" s="660"/>
      <c r="D205" s="585"/>
      <c r="E205" s="587"/>
      <c r="F205" s="590"/>
      <c r="G205" s="593"/>
      <c r="H205" s="595"/>
      <c r="I205" s="598"/>
      <c r="J205" s="626"/>
      <c r="K205" s="595"/>
      <c r="L205" s="593"/>
      <c r="M205" s="631"/>
      <c r="N205" s="593"/>
      <c r="O205" s="593"/>
      <c r="P205" s="607"/>
      <c r="Q205" s="610"/>
      <c r="R205" s="598"/>
      <c r="S205" s="613"/>
      <c r="T205" s="598"/>
      <c r="U205" s="613"/>
      <c r="V205" s="598"/>
      <c r="W205" s="613"/>
      <c r="X205" s="616"/>
      <c r="Y205" s="613"/>
      <c r="Z205" s="613"/>
      <c r="AA205" s="619"/>
      <c r="AB205" s="216">
        <v>3</v>
      </c>
      <c r="AC205" s="218" t="s">
        <v>699</v>
      </c>
      <c r="AD205" s="218">
        <v>1</v>
      </c>
      <c r="AE205" s="218" t="s">
        <v>710</v>
      </c>
      <c r="AF205" s="213" t="str">
        <f t="shared" si="33"/>
        <v>Probabilidad</v>
      </c>
      <c r="AG205" s="219" t="s">
        <v>344</v>
      </c>
      <c r="AH205" s="214">
        <f t="shared" si="34"/>
        <v>0.15</v>
      </c>
      <c r="AI205" s="219" t="s">
        <v>180</v>
      </c>
      <c r="AJ205" s="214">
        <f t="shared" si="35"/>
        <v>0.15</v>
      </c>
      <c r="AK205" s="215">
        <f t="shared" si="36"/>
        <v>0.3</v>
      </c>
      <c r="AL205" s="220">
        <f>IFERROR(IF(AND(AF204="Probabilidad",AF205="Probabilidad"),(AL204-(+AL204*AK205)),IF(AND(AF204="Impacto",AF205="Probabilidad"),(AL203-(+AL203*AK205)),IF(AF205="Impacto",AL204,""))),"")</f>
        <v>0.252</v>
      </c>
      <c r="AM205" s="220">
        <f>IFERROR(IF(AND(AF204="Impacto",AF205="Impacto"),(AM204-(+AM204*AK205)),IF(AND(AF204="Probabilidad",AF205="Impacto"),(AM203-(+AM203*AK205)),IF(AF205="Probabilidad",AM204,""))),"")</f>
        <v>0.15000000000000002</v>
      </c>
      <c r="AN205" s="221" t="s">
        <v>181</v>
      </c>
      <c r="AO205" s="221" t="s">
        <v>182</v>
      </c>
      <c r="AP205" s="221" t="s">
        <v>183</v>
      </c>
      <c r="AQ205" s="595"/>
      <c r="AR205" s="626"/>
      <c r="AS205" s="626"/>
      <c r="AT205" s="619"/>
      <c r="AU205" s="626"/>
      <c r="AV205" s="626"/>
      <c r="AW205" s="619"/>
      <c r="AX205" s="619"/>
      <c r="AY205" s="619"/>
      <c r="AZ205" s="598"/>
      <c r="BA205" s="157"/>
      <c r="BB205" s="157"/>
      <c r="BC205" s="160" t="str">
        <f t="shared" si="30"/>
        <v/>
      </c>
      <c r="BD205" s="218"/>
      <c r="BE205" s="218"/>
      <c r="BF205" s="218"/>
      <c r="BG205" s="218"/>
      <c r="BH205" s="157"/>
      <c r="BI205" s="157"/>
      <c r="BJ205" s="157"/>
      <c r="BK205" s="157"/>
      <c r="BL205" s="185"/>
      <c r="BM205" s="185"/>
      <c r="BN205" s="185"/>
      <c r="BO205" s="185"/>
      <c r="BP205" s="186" t="str">
        <f t="shared" si="31"/>
        <v/>
      </c>
      <c r="BQ205" s="359" t="str">
        <f t="shared" si="32"/>
        <v/>
      </c>
      <c r="BR205" s="638"/>
      <c r="BS205" s="607"/>
      <c r="BT205" s="607"/>
      <c r="BU205" s="651"/>
    </row>
    <row r="206" spans="1:73" ht="72">
      <c r="A206" s="654"/>
      <c r="B206" s="657"/>
      <c r="C206" s="660"/>
      <c r="D206" s="585"/>
      <c r="E206" s="587"/>
      <c r="F206" s="590"/>
      <c r="G206" s="593"/>
      <c r="H206" s="595"/>
      <c r="I206" s="598"/>
      <c r="J206" s="626"/>
      <c r="K206" s="595"/>
      <c r="L206" s="593"/>
      <c r="M206" s="631"/>
      <c r="N206" s="593"/>
      <c r="O206" s="593"/>
      <c r="P206" s="607"/>
      <c r="Q206" s="610"/>
      <c r="R206" s="598"/>
      <c r="S206" s="613"/>
      <c r="T206" s="598"/>
      <c r="U206" s="613"/>
      <c r="V206" s="598"/>
      <c r="W206" s="613"/>
      <c r="X206" s="616"/>
      <c r="Y206" s="613"/>
      <c r="Z206" s="613"/>
      <c r="AA206" s="619"/>
      <c r="AB206" s="216">
        <v>4</v>
      </c>
      <c r="AC206" s="218" t="s">
        <v>701</v>
      </c>
      <c r="AD206" s="218">
        <v>1</v>
      </c>
      <c r="AE206" s="218" t="s">
        <v>710</v>
      </c>
      <c r="AF206" s="213" t="str">
        <f t="shared" si="33"/>
        <v>Probabilidad</v>
      </c>
      <c r="AG206" s="219" t="s">
        <v>344</v>
      </c>
      <c r="AH206" s="214">
        <f t="shared" si="34"/>
        <v>0.15</v>
      </c>
      <c r="AI206" s="219" t="s">
        <v>180</v>
      </c>
      <c r="AJ206" s="214">
        <f t="shared" si="35"/>
        <v>0.15</v>
      </c>
      <c r="AK206" s="215">
        <f t="shared" si="36"/>
        <v>0.3</v>
      </c>
      <c r="AL206" s="220">
        <f>IFERROR(IF(AND(AF205="Probabilidad",AF206="Probabilidad"),(AL205-(+AL205*AK206)),IF(AND(AF205="Impacto",AF206="Probabilidad"),(AL204-(+AL204*AK206)),IF(AF206="Impacto",AL205,""))),"")</f>
        <v>0.1764</v>
      </c>
      <c r="AM206" s="220">
        <f>IFERROR(IF(AND(AF205="Impacto",AF206="Impacto"),(AM205-(+AM205*AK206)),IF(AND(AF205="Probabilidad",AF206="Impacto"),(AM204-(+AM204*AK206)),IF(AF206="Probabilidad",AM205,""))),"")</f>
        <v>0.15000000000000002</v>
      </c>
      <c r="AN206" s="221" t="s">
        <v>181</v>
      </c>
      <c r="AO206" s="221" t="s">
        <v>182</v>
      </c>
      <c r="AP206" s="221" t="s">
        <v>183</v>
      </c>
      <c r="AQ206" s="595"/>
      <c r="AR206" s="626"/>
      <c r="AS206" s="626"/>
      <c r="AT206" s="619"/>
      <c r="AU206" s="626"/>
      <c r="AV206" s="626"/>
      <c r="AW206" s="619"/>
      <c r="AX206" s="619"/>
      <c r="AY206" s="619"/>
      <c r="AZ206" s="598"/>
      <c r="BA206" s="157"/>
      <c r="BB206" s="157"/>
      <c r="BC206" s="160" t="str">
        <f t="shared" si="30"/>
        <v/>
      </c>
      <c r="BD206" s="218"/>
      <c r="BE206" s="218"/>
      <c r="BF206" s="218"/>
      <c r="BG206" s="218"/>
      <c r="BH206" s="157"/>
      <c r="BI206" s="157"/>
      <c r="BJ206" s="157"/>
      <c r="BK206" s="157"/>
      <c r="BL206" s="185"/>
      <c r="BM206" s="185"/>
      <c r="BN206" s="185"/>
      <c r="BO206" s="185"/>
      <c r="BP206" s="186" t="str">
        <f t="shared" si="31"/>
        <v/>
      </c>
      <c r="BQ206" s="359" t="str">
        <f t="shared" si="32"/>
        <v/>
      </c>
      <c r="BR206" s="638"/>
      <c r="BS206" s="607"/>
      <c r="BT206" s="607"/>
      <c r="BU206" s="651"/>
    </row>
    <row r="207" spans="1:73" ht="72">
      <c r="A207" s="654"/>
      <c r="B207" s="657"/>
      <c r="C207" s="660"/>
      <c r="D207" s="585"/>
      <c r="E207" s="587"/>
      <c r="F207" s="590"/>
      <c r="G207" s="593"/>
      <c r="H207" s="595"/>
      <c r="I207" s="598"/>
      <c r="J207" s="626"/>
      <c r="K207" s="595"/>
      <c r="L207" s="593"/>
      <c r="M207" s="631"/>
      <c r="N207" s="593"/>
      <c r="O207" s="593"/>
      <c r="P207" s="607"/>
      <c r="Q207" s="610"/>
      <c r="R207" s="598"/>
      <c r="S207" s="613"/>
      <c r="T207" s="598"/>
      <c r="U207" s="613"/>
      <c r="V207" s="598"/>
      <c r="W207" s="613"/>
      <c r="X207" s="616"/>
      <c r="Y207" s="613"/>
      <c r="Z207" s="613"/>
      <c r="AA207" s="619"/>
      <c r="AB207" s="216">
        <v>5</v>
      </c>
      <c r="AC207" s="218" t="s">
        <v>702</v>
      </c>
      <c r="AD207" s="218">
        <v>1</v>
      </c>
      <c r="AE207" s="218" t="s">
        <v>710</v>
      </c>
      <c r="AF207" s="213" t="str">
        <f t="shared" si="33"/>
        <v>Probabilidad</v>
      </c>
      <c r="AG207" s="219" t="s">
        <v>344</v>
      </c>
      <c r="AH207" s="214">
        <f t="shared" si="34"/>
        <v>0.15</v>
      </c>
      <c r="AI207" s="219" t="s">
        <v>180</v>
      </c>
      <c r="AJ207" s="214">
        <f t="shared" si="35"/>
        <v>0.15</v>
      </c>
      <c r="AK207" s="215">
        <f t="shared" si="36"/>
        <v>0.3</v>
      </c>
      <c r="AL207" s="220">
        <f>IFERROR(IF(AND(AF206="Probabilidad",AF207="Probabilidad"),(AL206-(+AL206*AK207)),IF(AND(AF206="Impacto",AF207="Probabilidad"),(AL205-(+AL205*AK207)),IF(AF207="Impacto",AL206,""))),"")</f>
        <v>0.12348000000000001</v>
      </c>
      <c r="AM207" s="220">
        <f>IFERROR(IF(AND(AF206="Impacto",AF207="Impacto"),(AM206-(+AM206*AK207)),IF(AND(AF206="Probabilidad",AF207="Impacto"),(AM205-(+AM205*AK207)),IF(AF207="Probabilidad",AM206,""))),"")</f>
        <v>0.15000000000000002</v>
      </c>
      <c r="AN207" s="221" t="s">
        <v>181</v>
      </c>
      <c r="AO207" s="221" t="s">
        <v>182</v>
      </c>
      <c r="AP207" s="221" t="s">
        <v>183</v>
      </c>
      <c r="AQ207" s="595"/>
      <c r="AR207" s="626"/>
      <c r="AS207" s="626"/>
      <c r="AT207" s="619"/>
      <c r="AU207" s="626"/>
      <c r="AV207" s="626"/>
      <c r="AW207" s="619"/>
      <c r="AX207" s="619"/>
      <c r="AY207" s="619"/>
      <c r="AZ207" s="598"/>
      <c r="BA207" s="157"/>
      <c r="BB207" s="157"/>
      <c r="BC207" s="160" t="str">
        <f t="shared" si="30"/>
        <v/>
      </c>
      <c r="BD207" s="218"/>
      <c r="BE207" s="218"/>
      <c r="BF207" s="218"/>
      <c r="BG207" s="218"/>
      <c r="BH207" s="157"/>
      <c r="BI207" s="157"/>
      <c r="BJ207" s="157"/>
      <c r="BK207" s="157"/>
      <c r="BL207" s="185"/>
      <c r="BM207" s="185"/>
      <c r="BN207" s="185"/>
      <c r="BO207" s="185"/>
      <c r="BP207" s="186" t="str">
        <f t="shared" si="31"/>
        <v/>
      </c>
      <c r="BQ207" s="359" t="str">
        <f t="shared" si="32"/>
        <v/>
      </c>
      <c r="BR207" s="638"/>
      <c r="BS207" s="607"/>
      <c r="BT207" s="607"/>
      <c r="BU207" s="651"/>
    </row>
    <row r="208" spans="1:73">
      <c r="A208" s="654"/>
      <c r="B208" s="657"/>
      <c r="C208" s="660"/>
      <c r="D208" s="697"/>
      <c r="E208" s="698"/>
      <c r="F208" s="699"/>
      <c r="G208" s="700"/>
      <c r="H208" s="695"/>
      <c r="I208" s="692"/>
      <c r="J208" s="696"/>
      <c r="K208" s="695"/>
      <c r="L208" s="700"/>
      <c r="M208" s="706"/>
      <c r="N208" s="700"/>
      <c r="O208" s="700"/>
      <c r="P208" s="675"/>
      <c r="Q208" s="674"/>
      <c r="R208" s="692"/>
      <c r="S208" s="691"/>
      <c r="T208" s="692"/>
      <c r="U208" s="691"/>
      <c r="V208" s="692"/>
      <c r="W208" s="691"/>
      <c r="X208" s="693"/>
      <c r="Y208" s="691"/>
      <c r="Z208" s="691"/>
      <c r="AA208" s="694"/>
      <c r="AB208" s="365">
        <v>6</v>
      </c>
      <c r="AC208" s="234"/>
      <c r="AD208" s="234"/>
      <c r="AE208" s="234"/>
      <c r="AF208" s="366" t="str">
        <f t="shared" si="33"/>
        <v/>
      </c>
      <c r="AG208" s="367"/>
      <c r="AH208" s="368" t="str">
        <f t="shared" si="34"/>
        <v/>
      </c>
      <c r="AI208" s="367"/>
      <c r="AJ208" s="368" t="str">
        <f t="shared" si="35"/>
        <v/>
      </c>
      <c r="AK208" s="369" t="str">
        <f t="shared" si="36"/>
        <v/>
      </c>
      <c r="AL208" s="370" t="str">
        <f>IFERROR(IF(AND(AF207="Probabilidad",AF208="Probabilidad"),(AL207-(+AL207*AK208)),IF(AND(AF207="Impacto",AF208="Probabilidad"),(AL206-(+AL206*AK208)),IF(AF208="Impacto",AL207,""))),"")</f>
        <v/>
      </c>
      <c r="AM208" s="370" t="str">
        <f>IFERROR(IF(AND(AF207="Impacto",AF208="Impacto"),(AM207-(+AM207*AK208)),IF(AND(AF207="Probabilidad",AF208="Impacto"),(AM206-(+AM206*AK208)),IF(AF208="Probabilidad",AM207,""))),"")</f>
        <v/>
      </c>
      <c r="AN208" s="371"/>
      <c r="AO208" s="371"/>
      <c r="AP208" s="371"/>
      <c r="AQ208" s="695"/>
      <c r="AR208" s="696"/>
      <c r="AS208" s="696"/>
      <c r="AT208" s="694"/>
      <c r="AU208" s="696"/>
      <c r="AV208" s="696"/>
      <c r="AW208" s="694"/>
      <c r="AX208" s="694"/>
      <c r="AY208" s="694"/>
      <c r="AZ208" s="692"/>
      <c r="BA208" s="145"/>
      <c r="BB208" s="145"/>
      <c r="BC208" s="148" t="str">
        <f t="shared" si="30"/>
        <v/>
      </c>
      <c r="BD208" s="139"/>
      <c r="BE208" s="139"/>
      <c r="BF208" s="139"/>
      <c r="BG208" s="139"/>
      <c r="BH208" s="145"/>
      <c r="BI208" s="145"/>
      <c r="BJ208" s="145"/>
      <c r="BK208" s="145"/>
      <c r="BL208" s="146"/>
      <c r="BM208" s="146"/>
      <c r="BN208" s="146"/>
      <c r="BO208" s="146"/>
      <c r="BP208" s="147" t="str">
        <f t="shared" si="31"/>
        <v/>
      </c>
      <c r="BQ208" s="150" t="str">
        <f t="shared" si="32"/>
        <v/>
      </c>
      <c r="BR208" s="708"/>
      <c r="BS208" s="675"/>
      <c r="BT208" s="675"/>
      <c r="BU208" s="720"/>
    </row>
    <row r="209" spans="1:73" ht="72">
      <c r="A209" s="654"/>
      <c r="B209" s="657"/>
      <c r="C209" s="660"/>
      <c r="D209" s="874" t="s">
        <v>167</v>
      </c>
      <c r="E209" s="678" t="s">
        <v>640</v>
      </c>
      <c r="F209" s="712">
        <v>8</v>
      </c>
      <c r="G209" s="681" t="s">
        <v>720</v>
      </c>
      <c r="H209" s="683"/>
      <c r="I209" s="683"/>
      <c r="J209" s="701" t="s">
        <v>721</v>
      </c>
      <c r="K209" s="683" t="s">
        <v>171</v>
      </c>
      <c r="L209" s="717" t="s">
        <v>172</v>
      </c>
      <c r="M209" s="705" t="s">
        <v>722</v>
      </c>
      <c r="N209" s="717"/>
      <c r="O209" s="717"/>
      <c r="P209" s="648" t="s">
        <v>723</v>
      </c>
      <c r="Q209" s="707">
        <v>0.9</v>
      </c>
      <c r="R209" s="715" t="s">
        <v>545</v>
      </c>
      <c r="S209" s="877">
        <f>IF(R209="Muy Alta",100%,IF(R209="Alta",80%,IF(R209="Media",60%,IF(R209="Baja",40%,IF(R209="Muy Baja",20%,"")))))</f>
        <v>0.2</v>
      </c>
      <c r="T209" s="715"/>
      <c r="U209" s="877" t="str">
        <f>IF(T209="Catastrófico",100%,IF(T209="Mayor",80%,IF(T209="Moderado",60%,IF(T209="Menor",40%,IF(T209="Leve",20%,"")))))</f>
        <v/>
      </c>
      <c r="V209" s="715" t="s">
        <v>227</v>
      </c>
      <c r="W209" s="877">
        <f>IF(V209="Catastrófico",100%,IF(V209="Mayor",80%,IF(V209="Moderado",60%,IF(V209="Menor",40%,IF(V209="Leve",20%,"")))))</f>
        <v>0.4</v>
      </c>
      <c r="X209" s="880" t="str">
        <f>IF(Y209=100%,"Catastrófico",IF(Y209=80%,"Mayor",IF(Y209=60%,"Moderado",IF(Y209=40%,"Menor",IF(Y209=20%,"Leve","")))))</f>
        <v>Menor</v>
      </c>
      <c r="Y209" s="877">
        <f>IF(AND(U209="",W209=""),"",MAX(U209,W209))</f>
        <v>0.4</v>
      </c>
      <c r="Z209" s="877" t="str">
        <f>CONCATENATE(R209,X209)</f>
        <v>Muy BajaMenor</v>
      </c>
      <c r="AA209" s="883" t="str">
        <f>IF(Z209="Muy AltaLeve","Alto",IF(Z209="Muy AltaMenor","Alto",IF(Z209="Muy AltaModerado","Alto",IF(Z209="Muy AltaMayor","Alto",IF(Z209="Muy AltaCatastrófico","Extremo",IF(Z209="AltaLeve","Moderado",IF(Z209="AltaMenor","Moderado",IF(Z209="AltaModerado","Alto",IF(Z209="AltaMayor","Alto",IF(Z209="AltaCatastrófico","Extremo",IF(Z209="MediaLeve","Moderado",IF(Z209="MediaMenor","Moderado",IF(Z209="MediaModerado","Moderado",IF(Z209="MediaMayor","Alto",IF(Z209="MediaCatastrófico","Extremo",IF(Z209="BajaLeve","Bajo",IF(Z209="BajaMenor","Moderado",IF(Z209="BajaModerado","Moderado",IF(Z209="BajaMayor","Alto",IF(Z209="BajaCatastrófico","Extremo",IF(Z209="Muy BajaLeve","Bajo",IF(Z209="Muy BajaMenor","Bajo",IF(Z209="Muy BajaModerado","Moderado",IF(Z209="Muy BajaMayor","Alto",IF(Z209="Muy BajaCatastrófico","Extremo","")))))))))))))))))))))))))</f>
        <v>Bajo</v>
      </c>
      <c r="AB209" s="127">
        <v>1</v>
      </c>
      <c r="AC209" s="128" t="s">
        <v>724</v>
      </c>
      <c r="AD209" s="128">
        <v>1.2</v>
      </c>
      <c r="AE209" s="128" t="s">
        <v>725</v>
      </c>
      <c r="AF209" s="21" t="str">
        <f>IF(OR(AG209="Preventivo",AG209="Detectivo"),"Probabilidad",IF(AG209="Correctivo","Impacto",""))</f>
        <v>Probabilidad</v>
      </c>
      <c r="AG209" s="18" t="s">
        <v>179</v>
      </c>
      <c r="AH209" s="129">
        <f>IF(AG209="","",IF(AG209="Preventivo",25%,IF(AG209="Detectivo",15%,IF(AG209="Correctivo",10%))))</f>
        <v>0.25</v>
      </c>
      <c r="AI209" s="18" t="s">
        <v>180</v>
      </c>
      <c r="AJ209" s="129">
        <f>IF(AI209="Automático",25%,IF(AI209="Manual",15%,""))</f>
        <v>0.15</v>
      </c>
      <c r="AK209" s="130">
        <f>IF(OR(AH209="",AJ209=""),"",AH209+AJ209)</f>
        <v>0.4</v>
      </c>
      <c r="AL209" s="131">
        <f>IFERROR(IF(AF209="Probabilidad",(S209-(+S209*AK209)),IF(AF209="Impacto",S209,"")),"")</f>
        <v>0.12</v>
      </c>
      <c r="AM209" s="131">
        <f>IFERROR(IF(AF209="Impacto",(Y209-(+Y209*AK209)),IF(AF209="Probabilidad",Y209,"")),"")</f>
        <v>0.4</v>
      </c>
      <c r="AN209" s="132" t="s">
        <v>181</v>
      </c>
      <c r="AO209" s="132" t="s">
        <v>182</v>
      </c>
      <c r="AP209" s="132" t="s">
        <v>183</v>
      </c>
      <c r="AQ209" s="645" t="s">
        <v>726</v>
      </c>
      <c r="AR209" s="640">
        <f>S209</f>
        <v>0.2</v>
      </c>
      <c r="AS209" s="640">
        <f>IF(AL209="","",MIN(AL209:AL214))</f>
        <v>1.8143999999999997E-2</v>
      </c>
      <c r="AT209" s="883" t="str">
        <f>IFERROR(IF(AS209="","",IF(AS209&lt;=0.2,"Muy Baja",IF(AS209&lt;=0.4,"Baja",IF(AS209&lt;=0.6,"Media",IF(AS209&lt;=0.8,"Alta","Muy Alta"))))),"")</f>
        <v>Muy Baja</v>
      </c>
      <c r="AU209" s="886">
        <f>Y209</f>
        <v>0.4</v>
      </c>
      <c r="AV209" s="886">
        <f>IF(AM209="","",MIN(AM209:AM214))</f>
        <v>0.4</v>
      </c>
      <c r="AW209" s="883" t="str">
        <f>IFERROR(IF(AV209="","",IF(AV209&lt;=0.2,"Leve",IF(AV209&lt;=0.4,"Menor",IF(AV209&lt;=0.6,"Moderado",IF(AV209&lt;=0.8,"Mayor","Catastrófico"))))),"")</f>
        <v>Menor</v>
      </c>
      <c r="AX209" s="883" t="str">
        <f>AA209</f>
        <v>Bajo</v>
      </c>
      <c r="AY209" s="883" t="str">
        <f>IFERROR(IF(OR(AND(AT209="Muy Baja",AW209="Leve"),AND(AT209="Muy Baja",AW209="Menor"),AND(AT209="Baja",AW209="Leve")),"Bajo",IF(OR(AND(AT209="Muy baja",AW209="Moderado"),AND(AT209="Baja",AW209="Menor"),AND(AT209="Baja",AW209="Moderado"),AND(AT209="Media",AW209="Leve"),AND(AT209="Media",AW209="Menor"),AND(AT209="Media",AW209="Moderado"),AND(AT209="Alta",AW209="Leve"),AND(AT209="Alta",AW209="Menor")),"Moderado",IF(OR(AND(AT209="Muy Baja",AW209="Mayor"),AND(AT209="Baja",AW209="Mayor"),AND(AT209="Media",AW209="Mayor"),AND(AT209="Alta",AW209="Moderado"),AND(AT209="Alta",AW209="Mayor"),AND(AT209="Muy Alta",AW209="Leve"),AND(AT209="Muy Alta",AW209="Menor"),AND(AT209="Muy Alta",AW209="Moderado"),AND(AT209="Muy Alta",AW209="Mayor")),"Alto",IF(OR(AND(AT209="Muy Baja",AW209="Catastrófico"),AND(AT209="Baja",AW209="Catastrófico"),AND(AT209="Media",AW209="Catastrófico"),AND(AT209="Alta",AW209="Catastrófico"),AND(AT209="Muy Alta",AW209="Catastrófico")),"Extremo","")))),"")</f>
        <v>Bajo</v>
      </c>
      <c r="AZ209" s="683" t="s">
        <v>231</v>
      </c>
      <c r="BA209" s="99"/>
      <c r="BB209" s="99"/>
      <c r="BC209" s="103" t="str">
        <f t="shared" si="30"/>
        <v/>
      </c>
      <c r="BD209" s="12"/>
      <c r="BE209" s="12"/>
      <c r="BF209" s="12"/>
      <c r="BG209" s="12"/>
      <c r="BH209" s="99"/>
      <c r="BI209" s="99"/>
      <c r="BJ209" s="99"/>
      <c r="BK209" s="99"/>
      <c r="BL209" s="102"/>
      <c r="BM209" s="102"/>
      <c r="BN209" s="102"/>
      <c r="BO209" s="102"/>
      <c r="BP209" s="104" t="str">
        <f t="shared" si="31"/>
        <v/>
      </c>
      <c r="BQ209" s="105" t="str">
        <f t="shared" si="32"/>
        <v/>
      </c>
      <c r="BR209" s="707"/>
      <c r="BS209" s="648"/>
      <c r="BT209" s="648"/>
      <c r="BU209" s="650"/>
    </row>
    <row r="210" spans="1:73" ht="72">
      <c r="A210" s="654"/>
      <c r="B210" s="657"/>
      <c r="C210" s="660"/>
      <c r="D210" s="875"/>
      <c r="E210" s="587"/>
      <c r="F210" s="713"/>
      <c r="G210" s="593"/>
      <c r="H210" s="595"/>
      <c r="I210" s="595"/>
      <c r="J210" s="600"/>
      <c r="K210" s="595"/>
      <c r="L210" s="718"/>
      <c r="M210" s="631"/>
      <c r="N210" s="718"/>
      <c r="O210" s="718"/>
      <c r="P210" s="607"/>
      <c r="Q210" s="638"/>
      <c r="R210" s="579"/>
      <c r="S210" s="878"/>
      <c r="T210" s="579"/>
      <c r="U210" s="878"/>
      <c r="V210" s="579"/>
      <c r="W210" s="878"/>
      <c r="X210" s="881"/>
      <c r="Y210" s="878"/>
      <c r="Z210" s="878"/>
      <c r="AA210" s="884"/>
      <c r="AB210" s="216">
        <v>2</v>
      </c>
      <c r="AC210" s="218" t="s">
        <v>727</v>
      </c>
      <c r="AD210" s="218">
        <v>1.2</v>
      </c>
      <c r="AE210" s="218" t="s">
        <v>725</v>
      </c>
      <c r="AF210" s="213" t="str">
        <f>IF(OR(AG210="Preventivo",AG210="Detectivo"),"Probabilidad",IF(AG210="Correctivo","Impacto",""))</f>
        <v>Probabilidad</v>
      </c>
      <c r="AG210" s="219" t="s">
        <v>179</v>
      </c>
      <c r="AH210" s="214">
        <f>IF(AG210="","",IF(AG210="Preventivo",25%,IF(AG210="Detectivo",15%,IF(AG210="Correctivo",10%))))</f>
        <v>0.25</v>
      </c>
      <c r="AI210" s="219" t="s">
        <v>180</v>
      </c>
      <c r="AJ210" s="214">
        <f>IF(AI210="Automático",25%,IF(AI210="Manual",15%,""))</f>
        <v>0.15</v>
      </c>
      <c r="AK210" s="215">
        <f>IF(OR(AH210="",AJ210=""),"",AH210+AJ210)</f>
        <v>0.4</v>
      </c>
      <c r="AL210" s="220">
        <f>IFERROR(IF(AND(AF209="Probabilidad",AF210="Probabilidad"),(AL209-(+AL209*AK210)),IF(AF210="Probabilidad",(S209-(+S209*AK210)),IF(AF210="Impacto",AL209,""))),"")</f>
        <v>7.1999999999999995E-2</v>
      </c>
      <c r="AM210" s="220">
        <f>IFERROR(IF(AND(AF209="Impacto",AF210="Impacto"),(AM209-(+AM209*AK210)),IF(AF210="Impacto",(Y209-(Y209*AK210)),IF(AF210="Probabilidad",AM209,""))),"")</f>
        <v>0.4</v>
      </c>
      <c r="AN210" s="221" t="s">
        <v>181</v>
      </c>
      <c r="AO210" s="221" t="s">
        <v>182</v>
      </c>
      <c r="AP210" s="221" t="s">
        <v>183</v>
      </c>
      <c r="AQ210" s="595"/>
      <c r="AR210" s="626"/>
      <c r="AS210" s="626"/>
      <c r="AT210" s="884"/>
      <c r="AU210" s="887"/>
      <c r="AV210" s="887"/>
      <c r="AW210" s="884"/>
      <c r="AX210" s="884"/>
      <c r="AY210" s="884"/>
      <c r="AZ210" s="595"/>
      <c r="BA210" s="157"/>
      <c r="BB210" s="157"/>
      <c r="BC210" s="160" t="str">
        <f t="shared" si="30"/>
        <v/>
      </c>
      <c r="BD210" s="218"/>
      <c r="BE210" s="218"/>
      <c r="BF210" s="218"/>
      <c r="BG210" s="218"/>
      <c r="BH210" s="157"/>
      <c r="BI210" s="157"/>
      <c r="BJ210" s="157"/>
      <c r="BK210" s="157"/>
      <c r="BL210" s="185"/>
      <c r="BM210" s="185"/>
      <c r="BN210" s="185"/>
      <c r="BO210" s="185"/>
      <c r="BP210" s="186" t="str">
        <f t="shared" si="31"/>
        <v/>
      </c>
      <c r="BQ210" s="359" t="str">
        <f t="shared" si="32"/>
        <v/>
      </c>
      <c r="BR210" s="638"/>
      <c r="BS210" s="607"/>
      <c r="BT210" s="607"/>
      <c r="BU210" s="651"/>
    </row>
    <row r="211" spans="1:73" ht="72">
      <c r="A211" s="654"/>
      <c r="B211" s="657"/>
      <c r="C211" s="660"/>
      <c r="D211" s="875"/>
      <c r="E211" s="587"/>
      <c r="F211" s="713"/>
      <c r="G211" s="593"/>
      <c r="H211" s="595"/>
      <c r="I211" s="595"/>
      <c r="J211" s="600"/>
      <c r="K211" s="595"/>
      <c r="L211" s="718"/>
      <c r="M211" s="631"/>
      <c r="N211" s="718"/>
      <c r="O211" s="718"/>
      <c r="P211" s="607"/>
      <c r="Q211" s="638"/>
      <c r="R211" s="579"/>
      <c r="S211" s="878"/>
      <c r="T211" s="579"/>
      <c r="U211" s="878"/>
      <c r="V211" s="579"/>
      <c r="W211" s="878"/>
      <c r="X211" s="881"/>
      <c r="Y211" s="878"/>
      <c r="Z211" s="878"/>
      <c r="AA211" s="884"/>
      <c r="AB211" s="216">
        <v>3</v>
      </c>
      <c r="AC211" s="218" t="s">
        <v>728</v>
      </c>
      <c r="AD211" s="218">
        <v>1.2</v>
      </c>
      <c r="AE211" s="218" t="s">
        <v>725</v>
      </c>
      <c r="AF211" s="213" t="str">
        <f>IF(OR(AG211="Preventivo",AG211="Detectivo"),"Probabilidad",IF(AG211="Correctivo","Impacto",""))</f>
        <v>Probabilidad</v>
      </c>
      <c r="AG211" s="219" t="s">
        <v>179</v>
      </c>
      <c r="AH211" s="214">
        <f>IF(AG211="","",IF(AG211="Preventivo",25%,IF(AG211="Detectivo",15%,IF(AG211="Correctivo",10%))))</f>
        <v>0.25</v>
      </c>
      <c r="AI211" s="219" t="s">
        <v>180</v>
      </c>
      <c r="AJ211" s="214">
        <f>IF(AI211="Automático",25%,IF(AI211="Manual",15%,""))</f>
        <v>0.15</v>
      </c>
      <c r="AK211" s="215">
        <f>IF(OR(AH211="",AJ211=""),"",AH211+AJ211)</f>
        <v>0.4</v>
      </c>
      <c r="AL211" s="220">
        <f>IFERROR(IF(AND(AF210="Probabilidad",AF211="Probabilidad"),(AL210-(+AL210*AK211)),IF(AND(AF210="Impacto",AF211="Probabilidad"),(AL209-(+AL209*AK211)),IF(AF211="Impacto",AL210,""))),"")</f>
        <v>4.3199999999999995E-2</v>
      </c>
      <c r="AM211" s="220">
        <f>IFERROR(IF(AND(AF210="Impacto",AF211="Impacto"),(AM210-(+AM210*AK211)),IF(AND(AF210="Probabilidad",AF211="Impacto"),(AM209-(+AM209*AK211)),IF(AF211="Probabilidad",AM210,""))),"")</f>
        <v>0.4</v>
      </c>
      <c r="AN211" s="221" t="s">
        <v>181</v>
      </c>
      <c r="AO211" s="221" t="s">
        <v>182</v>
      </c>
      <c r="AP211" s="221" t="s">
        <v>183</v>
      </c>
      <c r="AQ211" s="595"/>
      <c r="AR211" s="626"/>
      <c r="AS211" s="626"/>
      <c r="AT211" s="884"/>
      <c r="AU211" s="887"/>
      <c r="AV211" s="887"/>
      <c r="AW211" s="884"/>
      <c r="AX211" s="884"/>
      <c r="AY211" s="884"/>
      <c r="AZ211" s="595"/>
      <c r="BA211" s="157"/>
      <c r="BB211" s="157"/>
      <c r="BC211" s="160" t="str">
        <f t="shared" si="30"/>
        <v/>
      </c>
      <c r="BD211" s="218"/>
      <c r="BE211" s="218"/>
      <c r="BF211" s="218"/>
      <c r="BG211" s="218"/>
      <c r="BH211" s="157"/>
      <c r="BI211" s="157"/>
      <c r="BJ211" s="157"/>
      <c r="BK211" s="157"/>
      <c r="BL211" s="185"/>
      <c r="BM211" s="185"/>
      <c r="BN211" s="185"/>
      <c r="BO211" s="185"/>
      <c r="BP211" s="186" t="str">
        <f t="shared" si="31"/>
        <v/>
      </c>
      <c r="BQ211" s="359" t="str">
        <f t="shared" si="32"/>
        <v/>
      </c>
      <c r="BR211" s="638"/>
      <c r="BS211" s="607"/>
      <c r="BT211" s="607"/>
      <c r="BU211" s="651"/>
    </row>
    <row r="212" spans="1:73" ht="72">
      <c r="A212" s="654"/>
      <c r="B212" s="657"/>
      <c r="C212" s="660"/>
      <c r="D212" s="875"/>
      <c r="E212" s="587"/>
      <c r="F212" s="713"/>
      <c r="G212" s="593"/>
      <c r="H212" s="595"/>
      <c r="I212" s="595"/>
      <c r="J212" s="600"/>
      <c r="K212" s="595"/>
      <c r="L212" s="718"/>
      <c r="M212" s="631"/>
      <c r="N212" s="718"/>
      <c r="O212" s="718"/>
      <c r="P212" s="607"/>
      <c r="Q212" s="638"/>
      <c r="R212" s="579"/>
      <c r="S212" s="878"/>
      <c r="T212" s="579"/>
      <c r="U212" s="878"/>
      <c r="V212" s="579"/>
      <c r="W212" s="878"/>
      <c r="X212" s="881"/>
      <c r="Y212" s="878"/>
      <c r="Z212" s="878"/>
      <c r="AA212" s="884"/>
      <c r="AB212" s="216">
        <v>4</v>
      </c>
      <c r="AC212" s="218" t="s">
        <v>729</v>
      </c>
      <c r="AD212" s="218">
        <v>1.2</v>
      </c>
      <c r="AE212" s="218" t="s">
        <v>725</v>
      </c>
      <c r="AF212" s="213" t="str">
        <f>IF(OR(AG212="Preventivo",AG212="Detectivo"),"Probabilidad",IF(AG212="Correctivo","Impacto",""))</f>
        <v>Probabilidad</v>
      </c>
      <c r="AG212" s="219" t="s">
        <v>179</v>
      </c>
      <c r="AH212" s="214">
        <f>IF(AG212="","",IF(AG212="Preventivo",25%,IF(AG212="Detectivo",15%,IF(AG212="Correctivo",10%))))</f>
        <v>0.25</v>
      </c>
      <c r="AI212" s="219" t="s">
        <v>180</v>
      </c>
      <c r="AJ212" s="214">
        <f>IF(AI212="Automático",25%,IF(AI212="Manual",15%,""))</f>
        <v>0.15</v>
      </c>
      <c r="AK212" s="215">
        <f>IF(OR(AH212="",AJ212=""),"",AH212+AJ212)</f>
        <v>0.4</v>
      </c>
      <c r="AL212" s="220">
        <f>IFERROR(IF(AND(AF211="Probabilidad",AF212="Probabilidad"),(AL211-(+AL211*AK212)),IF(AND(AF211="Impacto",AF212="Probabilidad"),(AL210-(+AL210*AK212)),IF(AF212="Impacto",AL211,""))),"")</f>
        <v>2.5919999999999995E-2</v>
      </c>
      <c r="AM212" s="220">
        <f>IFERROR(IF(AND(AF211="Impacto",AF212="Impacto"),(AM211-(+AM211*AK212)),IF(AND(AF211="Probabilidad",AF212="Impacto"),(AM210-(+AM210*AK212)),IF(AF212="Probabilidad",AM211,""))),"")</f>
        <v>0.4</v>
      </c>
      <c r="AN212" s="221" t="s">
        <v>181</v>
      </c>
      <c r="AO212" s="221" t="s">
        <v>182</v>
      </c>
      <c r="AP212" s="221" t="s">
        <v>183</v>
      </c>
      <c r="AQ212" s="595"/>
      <c r="AR212" s="626"/>
      <c r="AS212" s="626"/>
      <c r="AT212" s="884"/>
      <c r="AU212" s="887"/>
      <c r="AV212" s="887"/>
      <c r="AW212" s="884"/>
      <c r="AX212" s="884"/>
      <c r="AY212" s="884"/>
      <c r="AZ212" s="595"/>
      <c r="BA212" s="157"/>
      <c r="BB212" s="157"/>
      <c r="BC212" s="160" t="str">
        <f t="shared" si="30"/>
        <v/>
      </c>
      <c r="BD212" s="218"/>
      <c r="BE212" s="218"/>
      <c r="BF212" s="218"/>
      <c r="BG212" s="218"/>
      <c r="BH212" s="157"/>
      <c r="BI212" s="157"/>
      <c r="BJ212" s="157"/>
      <c r="BK212" s="157"/>
      <c r="BL212" s="185"/>
      <c r="BM212" s="185"/>
      <c r="BN212" s="185"/>
      <c r="BO212" s="185"/>
      <c r="BP212" s="186" t="str">
        <f t="shared" si="31"/>
        <v/>
      </c>
      <c r="BQ212" s="359" t="str">
        <f t="shared" si="32"/>
        <v/>
      </c>
      <c r="BR212" s="638"/>
      <c r="BS212" s="607"/>
      <c r="BT212" s="607"/>
      <c r="BU212" s="651"/>
    </row>
    <row r="213" spans="1:73" ht="72">
      <c r="A213" s="654"/>
      <c r="B213" s="657"/>
      <c r="C213" s="660"/>
      <c r="D213" s="875"/>
      <c r="E213" s="587"/>
      <c r="F213" s="713"/>
      <c r="G213" s="593"/>
      <c r="H213" s="595"/>
      <c r="I213" s="595"/>
      <c r="J213" s="600"/>
      <c r="K213" s="595"/>
      <c r="L213" s="718"/>
      <c r="M213" s="631"/>
      <c r="N213" s="718"/>
      <c r="O213" s="718"/>
      <c r="P213" s="607"/>
      <c r="Q213" s="638"/>
      <c r="R213" s="579"/>
      <c r="S213" s="878"/>
      <c r="T213" s="579"/>
      <c r="U213" s="878"/>
      <c r="V213" s="579"/>
      <c r="W213" s="878"/>
      <c r="X213" s="881"/>
      <c r="Y213" s="878"/>
      <c r="Z213" s="878"/>
      <c r="AA213" s="884"/>
      <c r="AB213" s="216">
        <v>5</v>
      </c>
      <c r="AC213" s="218" t="s">
        <v>730</v>
      </c>
      <c r="AD213" s="218">
        <v>1.2</v>
      </c>
      <c r="AE213" s="218" t="s">
        <v>725</v>
      </c>
      <c r="AF213" s="213" t="str">
        <f>IF(OR(AG213="Preventivo",AG213="Detectivo"),"Probabilidad",IF(AG213="Correctivo","Impacto",""))</f>
        <v>Probabilidad</v>
      </c>
      <c r="AG213" s="219" t="s">
        <v>344</v>
      </c>
      <c r="AH213" s="214">
        <f>IF(AG213="","",IF(AG213="Preventivo",25%,IF(AG213="Detectivo",15%,IF(AG213="Correctivo",10%))))</f>
        <v>0.15</v>
      </c>
      <c r="AI213" s="219" t="s">
        <v>180</v>
      </c>
      <c r="AJ213" s="214">
        <f>IF(AI213="Automático",25%,IF(AI213="Manual",15%,""))</f>
        <v>0.15</v>
      </c>
      <c r="AK213" s="215">
        <f>IF(OR(AH213="",AJ213=""),"",AH213+AJ213)</f>
        <v>0.3</v>
      </c>
      <c r="AL213" s="220">
        <f>IFERROR(IF(AND(AF212="Probabilidad",AF213="Probabilidad"),(AL212-(+AL212*AK213)),IF(AND(AF212="Impacto",AF213="Probabilidad"),(AL211-(+AL211*AK213)),IF(AF213="Impacto",AL212,""))),"")</f>
        <v>1.8143999999999997E-2</v>
      </c>
      <c r="AM213" s="220">
        <f>IFERROR(IF(AND(AF212="Impacto",AF213="Impacto"),(AM212-(+AM212*AK213)),IF(AND(AF212="Probabilidad",AF213="Impacto"),(AM211-(+AM211*AK213)),IF(AF213="Probabilidad",AM212,""))),"")</f>
        <v>0.4</v>
      </c>
      <c r="AN213" s="221" t="s">
        <v>181</v>
      </c>
      <c r="AO213" s="221" t="s">
        <v>182</v>
      </c>
      <c r="AP213" s="221" t="s">
        <v>183</v>
      </c>
      <c r="AQ213" s="595"/>
      <c r="AR213" s="626"/>
      <c r="AS213" s="626"/>
      <c r="AT213" s="884"/>
      <c r="AU213" s="887"/>
      <c r="AV213" s="887"/>
      <c r="AW213" s="884"/>
      <c r="AX213" s="884"/>
      <c r="AY213" s="884"/>
      <c r="AZ213" s="595"/>
      <c r="BA213" s="157"/>
      <c r="BB213" s="157"/>
      <c r="BC213" s="160" t="str">
        <f t="shared" si="30"/>
        <v/>
      </c>
      <c r="BD213" s="218"/>
      <c r="BE213" s="218"/>
      <c r="BF213" s="218"/>
      <c r="BG213" s="218"/>
      <c r="BH213" s="157"/>
      <c r="BI213" s="157"/>
      <c r="BJ213" s="157"/>
      <c r="BK213" s="157"/>
      <c r="BL213" s="185"/>
      <c r="BM213" s="185"/>
      <c r="BN213" s="185"/>
      <c r="BO213" s="185"/>
      <c r="BP213" s="186" t="str">
        <f t="shared" si="31"/>
        <v/>
      </c>
      <c r="BQ213" s="359" t="str">
        <f t="shared" si="32"/>
        <v/>
      </c>
      <c r="BR213" s="638"/>
      <c r="BS213" s="607"/>
      <c r="BT213" s="607"/>
      <c r="BU213" s="651"/>
    </row>
    <row r="214" spans="1:73" ht="57.75" customHeight="1">
      <c r="A214" s="709"/>
      <c r="B214" s="710"/>
      <c r="C214" s="711"/>
      <c r="D214" s="876"/>
      <c r="E214" s="698"/>
      <c r="F214" s="714"/>
      <c r="G214" s="700"/>
      <c r="H214" s="695"/>
      <c r="I214" s="695"/>
      <c r="J214" s="702"/>
      <c r="K214" s="695"/>
      <c r="L214" s="719"/>
      <c r="M214" s="706"/>
      <c r="N214" s="719"/>
      <c r="O214" s="719"/>
      <c r="P214" s="675"/>
      <c r="Q214" s="708"/>
      <c r="R214" s="716"/>
      <c r="S214" s="879"/>
      <c r="T214" s="716"/>
      <c r="U214" s="879"/>
      <c r="V214" s="716"/>
      <c r="W214" s="879"/>
      <c r="X214" s="882"/>
      <c r="Y214" s="879"/>
      <c r="Z214" s="879"/>
      <c r="AA214" s="885"/>
      <c r="AB214" s="141">
        <v>6</v>
      </c>
      <c r="AC214" s="139"/>
      <c r="AD214" s="139"/>
      <c r="AE214" s="139"/>
      <c r="AF214" s="149" t="str">
        <f t="shared" si="33"/>
        <v/>
      </c>
      <c r="AG214" s="142"/>
      <c r="AH214" s="140" t="str">
        <f t="shared" si="34"/>
        <v/>
      </c>
      <c r="AI214" s="142"/>
      <c r="AJ214" s="140" t="str">
        <f t="shared" si="35"/>
        <v/>
      </c>
      <c r="AK214" s="143" t="str">
        <f t="shared" si="36"/>
        <v/>
      </c>
      <c r="AL214" s="220" t="str">
        <f>IFERROR(IF(AND(AF213="Probabilidad",AF214="Probabilidad"),(AL213-(+AL213*AK214)),IF(AND(AF213="Impacto",AF214="Probabilidad"),(AL212-(+AL212*AK214)),IF(AF214="Impacto",AL213,""))),"")</f>
        <v/>
      </c>
      <c r="AM214" s="220" t="str">
        <f>IFERROR(IF(AND(AF213="Impacto",AF214="Impacto"),(AM213-(+AM213*AK214)),IF(AND(AF213="Probabilidad",AF214="Impacto"),(AM212-(+AM212*AK214)),IF(AF214="Probabilidad",AM213,""))),"")</f>
        <v/>
      </c>
      <c r="AN214" s="144"/>
      <c r="AO214" s="144"/>
      <c r="AP214" s="144"/>
      <c r="AQ214" s="695"/>
      <c r="AR214" s="696"/>
      <c r="AS214" s="696"/>
      <c r="AT214" s="885"/>
      <c r="AU214" s="888"/>
      <c r="AV214" s="888"/>
      <c r="AW214" s="885"/>
      <c r="AX214" s="885"/>
      <c r="AY214" s="885"/>
      <c r="AZ214" s="695"/>
      <c r="BA214" s="145"/>
      <c r="BB214" s="145"/>
      <c r="BC214" s="148" t="str">
        <f t="shared" si="30"/>
        <v/>
      </c>
      <c r="BD214" s="139"/>
      <c r="BE214" s="139"/>
      <c r="BF214" s="139"/>
      <c r="BG214" s="139"/>
      <c r="BH214" s="145"/>
      <c r="BI214" s="145"/>
      <c r="BJ214" s="145"/>
      <c r="BK214" s="145"/>
      <c r="BL214" s="146"/>
      <c r="BM214" s="146"/>
      <c r="BN214" s="146"/>
      <c r="BO214" s="146"/>
      <c r="BP214" s="147" t="str">
        <f t="shared" si="31"/>
        <v/>
      </c>
      <c r="BQ214" s="150" t="str">
        <f t="shared" si="32"/>
        <v/>
      </c>
      <c r="BR214" s="708"/>
      <c r="BS214" s="675"/>
      <c r="BT214" s="675"/>
      <c r="BU214" s="720"/>
    </row>
    <row r="215" spans="1:73" ht="72">
      <c r="A215" s="653" t="s">
        <v>731</v>
      </c>
      <c r="B215" s="656" t="s">
        <v>165</v>
      </c>
      <c r="C215" s="659" t="s">
        <v>732</v>
      </c>
      <c r="D215" s="676" t="s">
        <v>167</v>
      </c>
      <c r="E215" s="678" t="s">
        <v>733</v>
      </c>
      <c r="F215" s="679">
        <v>1</v>
      </c>
      <c r="G215" s="648" t="s">
        <v>734</v>
      </c>
      <c r="H215" s="683"/>
      <c r="I215" s="644"/>
      <c r="J215" s="701" t="s">
        <v>735</v>
      </c>
      <c r="K215" s="685" t="s">
        <v>205</v>
      </c>
      <c r="L215" s="717" t="s">
        <v>172</v>
      </c>
      <c r="M215" s="686" t="s">
        <v>736</v>
      </c>
      <c r="N215" s="681"/>
      <c r="O215" s="681"/>
      <c r="P215" s="648" t="s">
        <v>737</v>
      </c>
      <c r="Q215" s="646">
        <v>1</v>
      </c>
      <c r="R215" s="644" t="s">
        <v>297</v>
      </c>
      <c r="S215" s="687">
        <f>IF(R215="Muy Alta",100%,IF(R215="Alta",80%,IF(R215="Media",60%,IF(R215="Baja",40%,IF(R215="Muy Baja",20%,"")))))</f>
        <v>0.8</v>
      </c>
      <c r="T215" s="644" t="s">
        <v>271</v>
      </c>
      <c r="U215" s="687">
        <f>IF(T215="Catastrófico",100%,IF(T215="Mayor",80%,IF(T215="Moderado",60%,IF(T215="Menor",40%,IF(T215="Leve",20%,"")))))</f>
        <v>0.2</v>
      </c>
      <c r="V215" s="644" t="s">
        <v>227</v>
      </c>
      <c r="W215" s="687">
        <f>IF(V215="Catastrófico",100%,IF(V215="Mayor",80%,IF(V215="Moderado",60%,IF(V215="Menor",40%,IF(V215="Leve",20%,"")))))</f>
        <v>0.4</v>
      </c>
      <c r="X215" s="689" t="str">
        <f>IF(Y215=100%,"Catastrófico",IF(Y215=80%,"Mayor",IF(Y215=60%,"Moderado",IF(Y215=40%,"Menor",IF(Y215=20%,"Leve","")))))</f>
        <v>Menor</v>
      </c>
      <c r="Y215" s="687">
        <f>IF(AND(U215="",W215=""),"",MAX(U215,W215))</f>
        <v>0.4</v>
      </c>
      <c r="Z215" s="687" t="str">
        <f>CONCATENATE(R215,X215)</f>
        <v>AltaMenor</v>
      </c>
      <c r="AA215" s="705" t="str">
        <f>IF(Z215="Muy AltaLeve","Alto",IF(Z215="Muy AltaMenor","Alto",IF(Z215="Muy AltaModerado","Alto",IF(Z215="Muy AltaMayor","Alto",IF(Z215="Muy AltaCatastrófico","Extremo",IF(Z215="AltaLeve","Moderado",IF(Z215="AltaMenor","Moderado",IF(Z215="AltaModerado","Alto",IF(Z215="AltaMayor","Alto",IF(Z215="AltaCatastrófico","Extremo",IF(Z215="MediaLeve","Moderado",IF(Z215="MediaMenor","Moderado",IF(Z215="MediaModerado","Moderado",IF(Z215="MediaMayor","Alto",IF(Z215="MediaCatastrófico","Extremo",IF(Z215="BajaLeve","Bajo",IF(Z215="BajaMenor","Moderado",IF(Z215="BajaModerado","Moderado",IF(Z215="BajaMayor","Alto",IF(Z215="BajaCatastrófico","Extremo",IF(Z215="Muy BajaLeve","Bajo",IF(Z215="Muy BajaMenor","Bajo",IF(Z215="Muy BajaModerado","Moderado",IF(Z215="Muy BajaMayor","Alto",IF(Z215="Muy BajaCatastrófico","Extremo","")))))))))))))))))))))))))</f>
        <v>Moderado</v>
      </c>
      <c r="AB215" s="54">
        <v>1</v>
      </c>
      <c r="AC215" s="12" t="s">
        <v>738</v>
      </c>
      <c r="AD215" s="12" t="s">
        <v>244</v>
      </c>
      <c r="AE215" s="12" t="s">
        <v>739</v>
      </c>
      <c r="AF215" s="213" t="str">
        <f t="shared" si="33"/>
        <v>Probabilidad</v>
      </c>
      <c r="AG215" s="13" t="s">
        <v>179</v>
      </c>
      <c r="AH215" s="214">
        <f t="shared" si="34"/>
        <v>0.25</v>
      </c>
      <c r="AI215" s="13" t="s">
        <v>180</v>
      </c>
      <c r="AJ215" s="214">
        <f t="shared" si="35"/>
        <v>0.15</v>
      </c>
      <c r="AK215" s="215">
        <f t="shared" si="36"/>
        <v>0.4</v>
      </c>
      <c r="AL215" s="24">
        <f>IFERROR(IF(AF215="Probabilidad",(S215-(+S215*AK215)),IF(AF215="Impacto",S215,"")),"")</f>
        <v>0.48</v>
      </c>
      <c r="AM215" s="24">
        <f>IFERROR(IF(AF215="Impacto",(Y215-(+Y215*AK215)),IF(AF215="Probabilidad",Y215,"")),"")</f>
        <v>0.4</v>
      </c>
      <c r="AN215" s="14" t="s">
        <v>181</v>
      </c>
      <c r="AO215" s="14" t="s">
        <v>182</v>
      </c>
      <c r="AP215" s="14" t="s">
        <v>183</v>
      </c>
      <c r="AQ215" s="645" t="s">
        <v>740</v>
      </c>
      <c r="AR215" s="640">
        <f>S215</f>
        <v>0.8</v>
      </c>
      <c r="AS215" s="640">
        <f>IF(AL215="","",MIN(AL215:AL220))</f>
        <v>0.17279999999999998</v>
      </c>
      <c r="AT215" s="642" t="str">
        <f>IFERROR(IF(AS215="","",IF(AS215&lt;=0.2,"Muy Baja",IF(AS215&lt;=0.4,"Baja",IF(AS215&lt;=0.6,"Media",IF(AS215&lt;=0.8,"Alta","Muy Alta"))))),"")</f>
        <v>Muy Baja</v>
      </c>
      <c r="AU215" s="640">
        <f>Y215</f>
        <v>0.4</v>
      </c>
      <c r="AV215" s="640">
        <f>IF(AM215="","",MIN(AM215:AM220))</f>
        <v>0.4</v>
      </c>
      <c r="AW215" s="642" t="str">
        <f>IFERROR(IF(AV215="","",IF(AV215&lt;=0.2,"Leve",IF(AV215&lt;=0.4,"Menor",IF(AV215&lt;=0.6,"Moderado",IF(AV215&lt;=0.8,"Mayor","Catastrófico"))))),"")</f>
        <v>Menor</v>
      </c>
      <c r="AX215" s="642" t="str">
        <f>AA215</f>
        <v>Moderado</v>
      </c>
      <c r="AY215" s="642" t="str">
        <f>IFERROR(IF(OR(AND(AT215="Muy Baja",AW215="Leve"),AND(AT215="Muy Baja",AW215="Menor"),AND(AT215="Baja",AW215="Leve")),"Bajo",IF(OR(AND(AT215="Muy baja",AW215="Moderado"),AND(AT215="Baja",AW215="Menor"),AND(AT215="Baja",AW215="Moderado"),AND(AT215="Media",AW215="Leve"),AND(AT215="Media",AW215="Menor"),AND(AT215="Media",AW215="Moderado"),AND(AT215="Alta",AW215="Leve"),AND(AT215="Alta",AW215="Menor")),"Moderado",IF(OR(AND(AT215="Muy Baja",AW215="Mayor"),AND(AT215="Baja",AW215="Mayor"),AND(AT215="Media",AW215="Mayor"),AND(AT215="Alta",AW215="Moderado"),AND(AT215="Alta",AW215="Mayor"),AND(AT215="Muy Alta",AW215="Leve"),AND(AT215="Muy Alta",AW215="Menor"),AND(AT215="Muy Alta",AW215="Moderado"),AND(AT215="Muy Alta",AW215="Mayor")),"Alto",IF(OR(AND(AT215="Muy Baja",AW215="Catastrófico"),AND(AT215="Baja",AW215="Catastrófico"),AND(AT215="Media",AW215="Catastrófico"),AND(AT215="Alta",AW215="Catastrófico"),AND(AT215="Muy Alta",AW215="Catastrófico")),"Extremo","")))),"")</f>
        <v>Bajo</v>
      </c>
      <c r="AZ215" s="644" t="s">
        <v>231</v>
      </c>
      <c r="BA215" s="115"/>
      <c r="BB215" s="115"/>
      <c r="BC215" s="116" t="str">
        <f>IF(SUM(BD215:BG215)=0,"",SUM(BD215:BG215))</f>
        <v/>
      </c>
      <c r="BD215" s="106"/>
      <c r="BE215" s="106"/>
      <c r="BF215" s="106"/>
      <c r="BG215" s="106"/>
      <c r="BH215" s="99"/>
      <c r="BI215" s="99"/>
      <c r="BJ215" s="99"/>
      <c r="BK215" s="99"/>
      <c r="BL215" s="102"/>
      <c r="BM215" s="102"/>
      <c r="BN215" s="102"/>
      <c r="BO215" s="102"/>
      <c r="BP215" s="104" t="str">
        <f>IF(SUM(BL215:BO215)=0,"",SUM(BL215:BO215))</f>
        <v/>
      </c>
      <c r="BQ215" s="105" t="str">
        <f>IF(ISERROR(BP215/BC215),"",(BP215/BC215))</f>
        <v/>
      </c>
      <c r="BR215" s="889"/>
      <c r="BS215" s="889"/>
      <c r="BT215" s="889"/>
      <c r="BU215" s="899"/>
    </row>
    <row r="216" spans="1:73" ht="72">
      <c r="A216" s="654"/>
      <c r="B216" s="657"/>
      <c r="C216" s="660"/>
      <c r="D216" s="585"/>
      <c r="E216" s="587"/>
      <c r="F216" s="590"/>
      <c r="G216" s="607"/>
      <c r="H216" s="595"/>
      <c r="I216" s="598"/>
      <c r="J216" s="600"/>
      <c r="K216" s="602"/>
      <c r="L216" s="718"/>
      <c r="M216" s="604"/>
      <c r="N216" s="593"/>
      <c r="O216" s="593"/>
      <c r="P216" s="607"/>
      <c r="Q216" s="610"/>
      <c r="R216" s="598"/>
      <c r="S216" s="613"/>
      <c r="T216" s="598"/>
      <c r="U216" s="613"/>
      <c r="V216" s="598"/>
      <c r="W216" s="613"/>
      <c r="X216" s="616"/>
      <c r="Y216" s="613"/>
      <c r="Z216" s="613"/>
      <c r="AA216" s="631"/>
      <c r="AB216" s="216">
        <v>2</v>
      </c>
      <c r="AC216" s="217" t="s">
        <v>741</v>
      </c>
      <c r="AD216" s="217" t="s">
        <v>346</v>
      </c>
      <c r="AE216" s="218" t="s">
        <v>742</v>
      </c>
      <c r="AF216" s="213" t="str">
        <f t="shared" si="33"/>
        <v>Probabilidad</v>
      </c>
      <c r="AG216" s="219" t="s">
        <v>179</v>
      </c>
      <c r="AH216" s="214">
        <f t="shared" si="34"/>
        <v>0.25</v>
      </c>
      <c r="AI216" s="219" t="s">
        <v>180</v>
      </c>
      <c r="AJ216" s="214">
        <f t="shared" si="35"/>
        <v>0.15</v>
      </c>
      <c r="AK216" s="215">
        <f t="shared" si="36"/>
        <v>0.4</v>
      </c>
      <c r="AL216" s="220">
        <f>IFERROR(IF(AND(AF215="Probabilidad",AF216="Probabilidad"),(AL215-(+AL215*AK216)),IF(AF216="Probabilidad",(S215-(+S215*AK216)),IF(AF216="Impacto",AL215,""))),"")</f>
        <v>0.28799999999999998</v>
      </c>
      <c r="AM216" s="220">
        <f>IFERROR(IF(AND(AF215="Impacto",AF216="Impacto"),(AM215-(+AM215*AK216)),IF(AF216="Impacto",(Y215-(+Y215*AK216)),IF(AF216="Probabilidad",AM215,""))),"")</f>
        <v>0.4</v>
      </c>
      <c r="AN216" s="221" t="s">
        <v>181</v>
      </c>
      <c r="AO216" s="221" t="s">
        <v>182</v>
      </c>
      <c r="AP216" s="221" t="s">
        <v>183</v>
      </c>
      <c r="AQ216" s="595"/>
      <c r="AR216" s="626"/>
      <c r="AS216" s="626"/>
      <c r="AT216" s="619"/>
      <c r="AU216" s="626"/>
      <c r="AV216" s="626"/>
      <c r="AW216" s="619"/>
      <c r="AX216" s="619"/>
      <c r="AY216" s="619"/>
      <c r="AZ216" s="598"/>
      <c r="BA216" s="179"/>
      <c r="BB216" s="179"/>
      <c r="BC216" s="222" t="str">
        <f t="shared" ref="BC216:BC256" si="37">IF(SUM(BD216:BG216)=0,"",SUM(BD216:BG216))</f>
        <v/>
      </c>
      <c r="BD216" s="335"/>
      <c r="BE216" s="335"/>
      <c r="BF216" s="335"/>
      <c r="BG216" s="335"/>
      <c r="BH216" s="157"/>
      <c r="BI216" s="157"/>
      <c r="BJ216" s="157"/>
      <c r="BK216" s="157"/>
      <c r="BL216" s="185"/>
      <c r="BM216" s="185"/>
      <c r="BN216" s="185"/>
      <c r="BO216" s="185"/>
      <c r="BP216" s="186" t="str">
        <f>IF(SUM(BL216:BO216)=0,"",SUM(BL216:BO216))</f>
        <v/>
      </c>
      <c r="BQ216" s="160" t="str">
        <f>IF(ISERROR(BP216/BC216),"",(BP216/BC216))</f>
        <v/>
      </c>
      <c r="BR216" s="623"/>
      <c r="BS216" s="623"/>
      <c r="BT216" s="623"/>
      <c r="BU216" s="900"/>
    </row>
    <row r="217" spans="1:73" ht="72">
      <c r="A217" s="654"/>
      <c r="B217" s="657"/>
      <c r="C217" s="660"/>
      <c r="D217" s="585"/>
      <c r="E217" s="587"/>
      <c r="F217" s="590"/>
      <c r="G217" s="607"/>
      <c r="H217" s="595"/>
      <c r="I217" s="598"/>
      <c r="J217" s="600"/>
      <c r="K217" s="602"/>
      <c r="L217" s="718"/>
      <c r="M217" s="604"/>
      <c r="N217" s="593"/>
      <c r="O217" s="593"/>
      <c r="P217" s="607"/>
      <c r="Q217" s="610"/>
      <c r="R217" s="598"/>
      <c r="S217" s="613"/>
      <c r="T217" s="598"/>
      <c r="U217" s="613"/>
      <c r="V217" s="598"/>
      <c r="W217" s="613"/>
      <c r="X217" s="616"/>
      <c r="Y217" s="613"/>
      <c r="Z217" s="613"/>
      <c r="AA217" s="631"/>
      <c r="AB217" s="216">
        <v>3</v>
      </c>
      <c r="AC217" s="217" t="s">
        <v>743</v>
      </c>
      <c r="AD217" s="217" t="s">
        <v>273</v>
      </c>
      <c r="AE217" s="217" t="s">
        <v>744</v>
      </c>
      <c r="AF217" s="213" t="str">
        <f t="shared" si="33"/>
        <v>Probabilidad</v>
      </c>
      <c r="AG217" s="219" t="s">
        <v>179</v>
      </c>
      <c r="AH217" s="214">
        <f t="shared" si="34"/>
        <v>0.25</v>
      </c>
      <c r="AI217" s="219" t="s">
        <v>180</v>
      </c>
      <c r="AJ217" s="214">
        <f t="shared" si="35"/>
        <v>0.15</v>
      </c>
      <c r="AK217" s="215">
        <f t="shared" si="36"/>
        <v>0.4</v>
      </c>
      <c r="AL217" s="220">
        <f>IFERROR(IF(AND(AF216="Probabilidad",AF217="Probabilidad"),(AL216-(+AL216*AK217)),IF(AND(AF216="Impacto",AF217="Probabilidad"),(AL215-(+AL215*AK217)),IF(AF217="Impacto",AL216,""))),"")</f>
        <v>0.17279999999999998</v>
      </c>
      <c r="AM217" s="220">
        <f>IFERROR(IF(AND(AF216="Impacto",AF217="Impacto"),(AM216-(+AM216*AK217)),IF(AND(AF216="Probabilidad",AF217="Impacto"),(AM215-(+AM215*AK217)),IF(AF217="Probabilidad",AM216,""))),"")</f>
        <v>0.4</v>
      </c>
      <c r="AN217" s="221" t="s">
        <v>181</v>
      </c>
      <c r="AO217" s="221" t="s">
        <v>182</v>
      </c>
      <c r="AP217" s="221" t="s">
        <v>183</v>
      </c>
      <c r="AQ217" s="595"/>
      <c r="AR217" s="626"/>
      <c r="AS217" s="626"/>
      <c r="AT217" s="619"/>
      <c r="AU217" s="626"/>
      <c r="AV217" s="626"/>
      <c r="AW217" s="619"/>
      <c r="AX217" s="619"/>
      <c r="AY217" s="619"/>
      <c r="AZ217" s="598"/>
      <c r="BA217" s="179"/>
      <c r="BB217" s="179"/>
      <c r="BC217" s="222" t="str">
        <f t="shared" si="37"/>
        <v/>
      </c>
      <c r="BD217" s="335"/>
      <c r="BE217" s="335"/>
      <c r="BF217" s="335"/>
      <c r="BG217" s="335"/>
      <c r="BH217" s="157"/>
      <c r="BI217" s="157"/>
      <c r="BJ217" s="157"/>
      <c r="BK217" s="157"/>
      <c r="BL217" s="185"/>
      <c r="BM217" s="185"/>
      <c r="BN217" s="185"/>
      <c r="BO217" s="185"/>
      <c r="BP217" s="186" t="str">
        <f t="shared" ref="BP217:BP256" si="38">IF(SUM(BL217:BO217)=0,"",SUM(BL217:BO217))</f>
        <v/>
      </c>
      <c r="BQ217" s="160" t="str">
        <f t="shared" ref="BQ217:BQ256" si="39">IF(ISERROR(BP217/BC217),"",(BP217/BC217))</f>
        <v/>
      </c>
      <c r="BR217" s="623"/>
      <c r="BS217" s="623"/>
      <c r="BT217" s="623"/>
      <c r="BU217" s="900"/>
    </row>
    <row r="218" spans="1:73">
      <c r="A218" s="654"/>
      <c r="B218" s="657"/>
      <c r="C218" s="660"/>
      <c r="D218" s="585"/>
      <c r="E218" s="587"/>
      <c r="F218" s="590"/>
      <c r="G218" s="607"/>
      <c r="H218" s="595"/>
      <c r="I218" s="598"/>
      <c r="J218" s="600"/>
      <c r="K218" s="602"/>
      <c r="L218" s="718"/>
      <c r="M218" s="604"/>
      <c r="N218" s="593"/>
      <c r="O218" s="593"/>
      <c r="P218" s="607"/>
      <c r="Q218" s="610"/>
      <c r="R218" s="598"/>
      <c r="S218" s="613"/>
      <c r="T218" s="598"/>
      <c r="U218" s="613"/>
      <c r="V218" s="598"/>
      <c r="W218" s="613"/>
      <c r="X218" s="616"/>
      <c r="Y218" s="613"/>
      <c r="Z218" s="613"/>
      <c r="AA218" s="631"/>
      <c r="AB218" s="216">
        <v>4</v>
      </c>
      <c r="AC218" s="218"/>
      <c r="AD218" s="218"/>
      <c r="AE218" s="218"/>
      <c r="AF218" s="213" t="str">
        <f t="shared" si="33"/>
        <v/>
      </c>
      <c r="AG218" s="219"/>
      <c r="AH218" s="214" t="str">
        <f t="shared" si="34"/>
        <v/>
      </c>
      <c r="AI218" s="219"/>
      <c r="AJ218" s="214" t="str">
        <f t="shared" si="35"/>
        <v/>
      </c>
      <c r="AK218" s="215" t="str">
        <f t="shared" si="36"/>
        <v/>
      </c>
      <c r="AL218" s="220" t="str">
        <f>IFERROR(IF(AND(AF217="Probabilidad",AF218="Probabilidad"),(AL217-(+AL217*AK218)),IF(AND(AF217="Impacto",AF218="Probabilidad"),(AL216-(+AL216*AK218)),IF(AF218="Impacto",AL217,""))),"")</f>
        <v/>
      </c>
      <c r="AM218" s="220" t="str">
        <f>IFERROR(IF(AND(AF217="Impacto",AF218="Impacto"),(AM217-(+AM217*AK218)),IF(AND(AF217="Probabilidad",AF218="Impacto"),(AM216-(+AM216*AK218)),IF(AF218="Probabilidad",AM217,""))),"")</f>
        <v/>
      </c>
      <c r="AN218" s="221"/>
      <c r="AO218" s="221"/>
      <c r="AP218" s="221"/>
      <c r="AQ218" s="595"/>
      <c r="AR218" s="626"/>
      <c r="AS218" s="626"/>
      <c r="AT218" s="619"/>
      <c r="AU218" s="626"/>
      <c r="AV218" s="626"/>
      <c r="AW218" s="619"/>
      <c r="AX218" s="619"/>
      <c r="AY218" s="619"/>
      <c r="AZ218" s="598"/>
      <c r="BA218" s="179"/>
      <c r="BB218" s="179"/>
      <c r="BC218" s="222" t="str">
        <f t="shared" si="37"/>
        <v/>
      </c>
      <c r="BD218" s="335"/>
      <c r="BE218" s="335"/>
      <c r="BF218" s="335"/>
      <c r="BG218" s="335"/>
      <c r="BH218" s="157"/>
      <c r="BI218" s="157"/>
      <c r="BJ218" s="157"/>
      <c r="BK218" s="157"/>
      <c r="BL218" s="185"/>
      <c r="BM218" s="185"/>
      <c r="BN218" s="185"/>
      <c r="BO218" s="185"/>
      <c r="BP218" s="186" t="str">
        <f t="shared" si="38"/>
        <v/>
      </c>
      <c r="BQ218" s="160" t="str">
        <f t="shared" si="39"/>
        <v/>
      </c>
      <c r="BR218" s="623"/>
      <c r="BS218" s="623"/>
      <c r="BT218" s="623"/>
      <c r="BU218" s="900"/>
    </row>
    <row r="219" spans="1:73">
      <c r="A219" s="654"/>
      <c r="B219" s="657"/>
      <c r="C219" s="660"/>
      <c r="D219" s="585"/>
      <c r="E219" s="587"/>
      <c r="F219" s="590"/>
      <c r="G219" s="607"/>
      <c r="H219" s="595"/>
      <c r="I219" s="598"/>
      <c r="J219" s="600"/>
      <c r="K219" s="602"/>
      <c r="L219" s="718"/>
      <c r="M219" s="604"/>
      <c r="N219" s="593"/>
      <c r="O219" s="593"/>
      <c r="P219" s="607"/>
      <c r="Q219" s="610"/>
      <c r="R219" s="598"/>
      <c r="S219" s="613"/>
      <c r="T219" s="598"/>
      <c r="U219" s="613"/>
      <c r="V219" s="598"/>
      <c r="W219" s="613"/>
      <c r="X219" s="616"/>
      <c r="Y219" s="613"/>
      <c r="Z219" s="613"/>
      <c r="AA219" s="631"/>
      <c r="AB219" s="216">
        <v>5</v>
      </c>
      <c r="AC219" s="336"/>
      <c r="AD219" s="336"/>
      <c r="AE219" s="218"/>
      <c r="AF219" s="213" t="str">
        <f t="shared" si="33"/>
        <v/>
      </c>
      <c r="AG219" s="219"/>
      <c r="AH219" s="214" t="str">
        <f t="shared" si="34"/>
        <v/>
      </c>
      <c r="AI219" s="219"/>
      <c r="AJ219" s="214" t="str">
        <f t="shared" si="35"/>
        <v/>
      </c>
      <c r="AK219" s="215" t="str">
        <f t="shared" si="36"/>
        <v/>
      </c>
      <c r="AL219" s="220" t="str">
        <f>IFERROR(IF(AND(AF218="Probabilidad",AF219="Probabilidad"),(AL218-(+AL218*AK219)),IF(AND(AF218="Impacto",AF219="Probabilidad"),(AL217-(+AL217*AK219)),IF(AF219="Impacto",AL218,""))),"")</f>
        <v/>
      </c>
      <c r="AM219" s="220" t="str">
        <f>IFERROR(IF(AND(AF218="Impacto",AF219="Impacto"),(AM218-(+AM218*AK219)),IF(AND(AF218="Probabilidad",AF219="Impacto"),(AM217-(+AM217*AK219)),IF(AF219="Probabilidad",AM218,""))),"")</f>
        <v/>
      </c>
      <c r="AN219" s="221"/>
      <c r="AO219" s="221"/>
      <c r="AP219" s="221"/>
      <c r="AQ219" s="595"/>
      <c r="AR219" s="626"/>
      <c r="AS219" s="626"/>
      <c r="AT219" s="619"/>
      <c r="AU219" s="626"/>
      <c r="AV219" s="626"/>
      <c r="AW219" s="619"/>
      <c r="AX219" s="619"/>
      <c r="AY219" s="619"/>
      <c r="AZ219" s="598"/>
      <c r="BA219" s="179"/>
      <c r="BB219" s="179"/>
      <c r="BC219" s="222" t="str">
        <f t="shared" si="37"/>
        <v/>
      </c>
      <c r="BD219" s="335"/>
      <c r="BE219" s="335"/>
      <c r="BF219" s="335"/>
      <c r="BG219" s="335"/>
      <c r="BH219" s="157"/>
      <c r="BI219" s="157"/>
      <c r="BJ219" s="157"/>
      <c r="BK219" s="157"/>
      <c r="BL219" s="185"/>
      <c r="BM219" s="185"/>
      <c r="BN219" s="185"/>
      <c r="BO219" s="185"/>
      <c r="BP219" s="186" t="str">
        <f t="shared" si="38"/>
        <v/>
      </c>
      <c r="BQ219" s="160" t="str">
        <f t="shared" si="39"/>
        <v/>
      </c>
      <c r="BR219" s="623"/>
      <c r="BS219" s="623"/>
      <c r="BT219" s="623"/>
      <c r="BU219" s="900"/>
    </row>
    <row r="220" spans="1:73">
      <c r="A220" s="654"/>
      <c r="B220" s="657"/>
      <c r="C220" s="660"/>
      <c r="D220" s="697"/>
      <c r="E220" s="698"/>
      <c r="F220" s="699"/>
      <c r="G220" s="675"/>
      <c r="H220" s="695"/>
      <c r="I220" s="692"/>
      <c r="J220" s="702"/>
      <c r="K220" s="703"/>
      <c r="L220" s="719"/>
      <c r="M220" s="704"/>
      <c r="N220" s="700"/>
      <c r="O220" s="700"/>
      <c r="P220" s="675"/>
      <c r="Q220" s="674"/>
      <c r="R220" s="692"/>
      <c r="S220" s="691"/>
      <c r="T220" s="692"/>
      <c r="U220" s="691"/>
      <c r="V220" s="692"/>
      <c r="W220" s="691"/>
      <c r="X220" s="693"/>
      <c r="Y220" s="691"/>
      <c r="Z220" s="691"/>
      <c r="AA220" s="706"/>
      <c r="AB220" s="141">
        <v>6</v>
      </c>
      <c r="AC220" s="139"/>
      <c r="AD220" s="139"/>
      <c r="AE220" s="139"/>
      <c r="AF220" s="223" t="str">
        <f t="shared" si="33"/>
        <v/>
      </c>
      <c r="AG220" s="142"/>
      <c r="AH220" s="140" t="str">
        <f t="shared" si="34"/>
        <v/>
      </c>
      <c r="AI220" s="142"/>
      <c r="AJ220" s="140" t="str">
        <f t="shared" si="35"/>
        <v/>
      </c>
      <c r="AK220" s="143" t="str">
        <f t="shared" si="36"/>
        <v/>
      </c>
      <c r="AL220" s="220" t="str">
        <f>IFERROR(IF(AND(AF219="Probabilidad",AF220="Probabilidad"),(AL219-(+AL219*AK220)),IF(AND(AF219="Impacto",AF220="Probabilidad"),(AL218-(+AL218*AK220)),IF(AF220="Impacto",AL219,""))),"")</f>
        <v/>
      </c>
      <c r="AM220" s="220" t="str">
        <f>IFERROR(IF(AND(AF219="Impacto",AF220="Impacto"),(AM219-(+AM219*AK220)),IF(AND(AF219="Probabilidad",AF220="Impacto"),(AM218-(+AM218*AK220)),IF(AF220="Probabilidad",AM219,""))),"")</f>
        <v/>
      </c>
      <c r="AN220" s="144"/>
      <c r="AO220" s="144"/>
      <c r="AP220" s="144"/>
      <c r="AQ220" s="695"/>
      <c r="AR220" s="696"/>
      <c r="AS220" s="696"/>
      <c r="AT220" s="694"/>
      <c r="AU220" s="696"/>
      <c r="AV220" s="696"/>
      <c r="AW220" s="694"/>
      <c r="AX220" s="694"/>
      <c r="AY220" s="694"/>
      <c r="AZ220" s="692"/>
      <c r="BA220" s="357"/>
      <c r="BB220" s="357"/>
      <c r="BC220" s="224" t="str">
        <f t="shared" si="37"/>
        <v/>
      </c>
      <c r="BD220" s="358"/>
      <c r="BE220" s="358"/>
      <c r="BF220" s="358"/>
      <c r="BG220" s="358"/>
      <c r="BH220" s="145"/>
      <c r="BI220" s="145"/>
      <c r="BJ220" s="145"/>
      <c r="BK220" s="145"/>
      <c r="BL220" s="146"/>
      <c r="BM220" s="146"/>
      <c r="BN220" s="146"/>
      <c r="BO220" s="146"/>
      <c r="BP220" s="147" t="str">
        <f t="shared" si="38"/>
        <v/>
      </c>
      <c r="BQ220" s="148" t="str">
        <f t="shared" si="39"/>
        <v/>
      </c>
      <c r="BR220" s="624"/>
      <c r="BS220" s="624"/>
      <c r="BT220" s="624"/>
      <c r="BU220" s="901"/>
    </row>
    <row r="221" spans="1:73" ht="72">
      <c r="A221" s="654"/>
      <c r="B221" s="657"/>
      <c r="C221" s="660"/>
      <c r="D221" s="676" t="s">
        <v>167</v>
      </c>
      <c r="E221" s="678" t="s">
        <v>733</v>
      </c>
      <c r="F221" s="679">
        <v>2</v>
      </c>
      <c r="G221" s="681" t="s">
        <v>745</v>
      </c>
      <c r="H221" s="683"/>
      <c r="I221" s="644"/>
      <c r="J221" s="701" t="s">
        <v>746</v>
      </c>
      <c r="K221" s="685" t="s">
        <v>205</v>
      </c>
      <c r="L221" s="717" t="s">
        <v>172</v>
      </c>
      <c r="M221" s="686" t="s">
        <v>747</v>
      </c>
      <c r="N221" s="681"/>
      <c r="O221" s="681"/>
      <c r="P221" s="648" t="s">
        <v>748</v>
      </c>
      <c r="Q221" s="646">
        <v>1</v>
      </c>
      <c r="R221" s="644" t="s">
        <v>297</v>
      </c>
      <c r="S221" s="687">
        <f>IF(R221="Muy Alta",100%,IF(R221="Alta",80%,IF(R221="Media",60%,IF(R221="Baja",40%,IF(R221="Muy Baja",20%,"")))))</f>
        <v>0.8</v>
      </c>
      <c r="T221" s="644"/>
      <c r="U221" s="687" t="str">
        <f>IF(T221="Catastrófico",100%,IF(T221="Mayor",80%,IF(T221="Moderado",60%,IF(T221="Menor",40%,IF(T221="Leve",20%,"")))))</f>
        <v/>
      </c>
      <c r="V221" s="644" t="s">
        <v>271</v>
      </c>
      <c r="W221" s="687">
        <f>IF(V221="Catastrófico",100%,IF(V221="Mayor",80%,IF(V221="Moderado",60%,IF(V221="Menor",40%,IF(V221="Leve",20%,"")))))</f>
        <v>0.2</v>
      </c>
      <c r="X221" s="689" t="str">
        <f>IF(Y221=100%,"Catastrófico",IF(Y221=80%,"Mayor",IF(Y221=60%,"Moderado",IF(Y221=40%,"Menor",IF(Y221=20%,"Leve","")))))</f>
        <v>Leve</v>
      </c>
      <c r="Y221" s="687">
        <f>IF(AND(U221="",W221=""),"",MAX(U221,W221))</f>
        <v>0.2</v>
      </c>
      <c r="Z221" s="687" t="str">
        <f>CONCATENATE(R221,X221)</f>
        <v>AltaLeve</v>
      </c>
      <c r="AA221" s="642" t="str">
        <f>IF(Z221="Muy AltaLeve","Alto",IF(Z221="Muy AltaMenor","Alto",IF(Z221="Muy AltaModerado","Alto",IF(Z221="Muy AltaMayor","Alto",IF(Z221="Muy AltaCatastrófico","Extremo",IF(Z221="AltaLeve","Moderado",IF(Z221="AltaMenor","Moderado",IF(Z221="AltaModerado","Alto",IF(Z221="AltaMayor","Alto",IF(Z221="AltaCatastrófico","Extremo",IF(Z221="MediaLeve","Moderado",IF(Z221="MediaMenor","Moderado",IF(Z221="MediaModerado","Moderado",IF(Z221="MediaMayor","Alto",IF(Z221="MediaCatastrófico","Extremo",IF(Z221="BajaLeve","Bajo",IF(Z221="BajaMenor","Moderado",IF(Z221="BajaModerado","Moderado",IF(Z221="BajaMayor","Alto",IF(Z221="BajaCatastrófico","Extremo",IF(Z221="Muy BajaLeve","Bajo",IF(Z221="Muy BajaMenor","Bajo",IF(Z221="Muy BajaModerado","Moderado",IF(Z221="Muy BajaMayor","Alto",IF(Z221="Muy BajaCatastrófico","Extremo","")))))))))))))))))))))))))</f>
        <v>Moderado</v>
      </c>
      <c r="AB221" s="54">
        <v>1</v>
      </c>
      <c r="AC221" s="17" t="s">
        <v>749</v>
      </c>
      <c r="AD221" s="17" t="s">
        <v>273</v>
      </c>
      <c r="AE221" s="17" t="s">
        <v>750</v>
      </c>
      <c r="AF221" s="20" t="str">
        <f t="shared" si="33"/>
        <v>Probabilidad</v>
      </c>
      <c r="AG221" s="13" t="s">
        <v>179</v>
      </c>
      <c r="AH221" s="22">
        <f t="shared" si="34"/>
        <v>0.25</v>
      </c>
      <c r="AI221" s="13" t="s">
        <v>180</v>
      </c>
      <c r="AJ221" s="22">
        <f t="shared" si="35"/>
        <v>0.15</v>
      </c>
      <c r="AK221" s="23">
        <f t="shared" si="36"/>
        <v>0.4</v>
      </c>
      <c r="AL221" s="24">
        <f>IFERROR(IF(AF221="Probabilidad",(S221-(+S221*AK221)),IF(AF221="Impacto",S221,"")),"")</f>
        <v>0.48</v>
      </c>
      <c r="AM221" s="24">
        <f>IFERROR(IF(AF221="Impacto",(Y221-(+Y221*AK221)),IF(AF221="Probabilidad",Y221,"")),"")</f>
        <v>0.2</v>
      </c>
      <c r="AN221" s="14" t="s">
        <v>181</v>
      </c>
      <c r="AO221" s="14" t="s">
        <v>182</v>
      </c>
      <c r="AP221" s="14" t="s">
        <v>183</v>
      </c>
      <c r="AQ221" s="645" t="s">
        <v>751</v>
      </c>
      <c r="AR221" s="640">
        <f>S221</f>
        <v>0.8</v>
      </c>
      <c r="AS221" s="640">
        <f>IF(AL221="","",MIN(AL221:AL226))</f>
        <v>0.20159999999999997</v>
      </c>
      <c r="AT221" s="642" t="str">
        <f>IFERROR(IF(AS221="","",IF(AS221&lt;=0.2,"Muy Baja",IF(AS221&lt;=0.4,"Baja",IF(AS221&lt;=0.6,"Media",IF(AS221&lt;=0.8,"Alta","Muy Alta"))))),"")</f>
        <v>Baja</v>
      </c>
      <c r="AU221" s="640">
        <f>Y221</f>
        <v>0.2</v>
      </c>
      <c r="AV221" s="640">
        <f>IF(AM221="","",MIN(AM221:AM226))</f>
        <v>0.11250000000000002</v>
      </c>
      <c r="AW221" s="642" t="str">
        <f>IFERROR(IF(AV221="","",IF(AV221&lt;=0.2,"Leve",IF(AV221&lt;=0.4,"Menor",IF(AV221&lt;=0.6,"Moderado",IF(AV221&lt;=0.8,"Mayor","Catastrófico"))))),"")</f>
        <v>Leve</v>
      </c>
      <c r="AX221" s="642" t="str">
        <f>AA221</f>
        <v>Moderado</v>
      </c>
      <c r="AY221" s="642" t="str">
        <f>IFERROR(IF(OR(AND(AT221="Muy Baja",AW221="Leve"),AND(AT221="Muy Baja",AW221="Menor"),AND(AT221="Baja",AW221="Leve")),"Bajo",IF(OR(AND(AT221="Muy baja",AW221="Moderado"),AND(AT221="Baja",AW221="Menor"),AND(AT221="Baja",AW221="Moderado"),AND(AT221="Media",AW221="Leve"),AND(AT221="Media",AW221="Menor"),AND(AT221="Media",AW221="Moderado"),AND(AT221="Alta",AW221="Leve"),AND(AT221="Alta",AW221="Menor")),"Moderado",IF(OR(AND(AT221="Muy Baja",AW221="Mayor"),AND(AT221="Baja",AW221="Mayor"),AND(AT221="Media",AW221="Mayor"),AND(AT221="Alta",AW221="Moderado"),AND(AT221="Alta",AW221="Mayor"),AND(AT221="Muy Alta",AW221="Leve"),AND(AT221="Muy Alta",AW221="Menor"),AND(AT221="Muy Alta",AW221="Moderado"),AND(AT221="Muy Alta",AW221="Mayor")),"Alto",IF(OR(AND(AT221="Muy Baja",AW221="Catastrófico"),AND(AT221="Baja",AW221="Catastrófico"),AND(AT221="Media",AW221="Catastrófico"),AND(AT221="Alta",AW221="Catastrófico"),AND(AT221="Muy Alta",AW221="Catastrófico")),"Extremo","")))),"")</f>
        <v>Bajo</v>
      </c>
      <c r="AZ221" s="644" t="s">
        <v>231</v>
      </c>
      <c r="BA221" s="99"/>
      <c r="BB221" s="99"/>
      <c r="BC221" s="103" t="str">
        <f t="shared" si="37"/>
        <v/>
      </c>
      <c r="BD221" s="12"/>
      <c r="BE221" s="12"/>
      <c r="BF221" s="12"/>
      <c r="BG221" s="12"/>
      <c r="BH221" s="99"/>
      <c r="BI221" s="99"/>
      <c r="BJ221" s="99"/>
      <c r="BK221" s="99"/>
      <c r="BL221" s="102"/>
      <c r="BM221" s="102"/>
      <c r="BN221" s="102"/>
      <c r="BO221" s="102"/>
      <c r="BP221" s="104" t="str">
        <f t="shared" si="38"/>
        <v/>
      </c>
      <c r="BQ221" s="105" t="str">
        <f t="shared" si="39"/>
        <v/>
      </c>
      <c r="BR221" s="890"/>
      <c r="BS221" s="890"/>
      <c r="BT221" s="890"/>
      <c r="BU221" s="896"/>
    </row>
    <row r="222" spans="1:73" ht="72">
      <c r="A222" s="654"/>
      <c r="B222" s="657"/>
      <c r="C222" s="660"/>
      <c r="D222" s="585"/>
      <c r="E222" s="587"/>
      <c r="F222" s="590"/>
      <c r="G222" s="593"/>
      <c r="H222" s="595"/>
      <c r="I222" s="598"/>
      <c r="J222" s="600"/>
      <c r="K222" s="602"/>
      <c r="L222" s="718"/>
      <c r="M222" s="604"/>
      <c r="N222" s="593"/>
      <c r="O222" s="593"/>
      <c r="P222" s="607"/>
      <c r="Q222" s="610"/>
      <c r="R222" s="598"/>
      <c r="S222" s="613"/>
      <c r="T222" s="598"/>
      <c r="U222" s="613"/>
      <c r="V222" s="598"/>
      <c r="W222" s="613"/>
      <c r="X222" s="616"/>
      <c r="Y222" s="613"/>
      <c r="Z222" s="613"/>
      <c r="AA222" s="619"/>
      <c r="AB222" s="216">
        <v>2</v>
      </c>
      <c r="AC222" s="218" t="s">
        <v>752</v>
      </c>
      <c r="AD222" s="218" t="s">
        <v>244</v>
      </c>
      <c r="AE222" s="218" t="s">
        <v>753</v>
      </c>
      <c r="AF222" s="225" t="str">
        <f>IF(OR(AG222="Preventivo",AG222="Detectivo"),"Probabilidad",IF(AG222="Correctivo","Impacto",""))</f>
        <v>Probabilidad</v>
      </c>
      <c r="AG222" s="221" t="s">
        <v>344</v>
      </c>
      <c r="AH222" s="214">
        <f t="shared" si="34"/>
        <v>0.15</v>
      </c>
      <c r="AI222" s="221" t="s">
        <v>180</v>
      </c>
      <c r="AJ222" s="214">
        <f t="shared" si="35"/>
        <v>0.15</v>
      </c>
      <c r="AK222" s="215">
        <f t="shared" si="36"/>
        <v>0.3</v>
      </c>
      <c r="AL222" s="226">
        <f>IFERROR(IF(AND(AF221="Probabilidad",AF222="Probabilidad"),(AL221-(+AL221*AK222)),IF(AF222="Probabilidad",(S221-(+S221*AK222)),IF(AF222="Impacto",AL221,""))),"")</f>
        <v>0.33599999999999997</v>
      </c>
      <c r="AM222" s="226">
        <f>IFERROR(IF(AND(AF221="Impacto",AF222="Impacto"),(AM221-(+AM221*AK222)),IF(AF222="Impacto",(Y221-(+Y221*AK222)),IF(AF222="Probabilidad",AM221,""))),"")</f>
        <v>0.2</v>
      </c>
      <c r="AN222" s="221" t="s">
        <v>181</v>
      </c>
      <c r="AO222" s="221" t="s">
        <v>182</v>
      </c>
      <c r="AP222" s="221" t="s">
        <v>183</v>
      </c>
      <c r="AQ222" s="595"/>
      <c r="AR222" s="626"/>
      <c r="AS222" s="626"/>
      <c r="AT222" s="619"/>
      <c r="AU222" s="626"/>
      <c r="AV222" s="626"/>
      <c r="AW222" s="619"/>
      <c r="AX222" s="619"/>
      <c r="AY222" s="619"/>
      <c r="AZ222" s="598"/>
      <c r="BA222" s="157"/>
      <c r="BB222" s="157"/>
      <c r="BC222" s="160" t="str">
        <f t="shared" si="37"/>
        <v/>
      </c>
      <c r="BD222" s="218"/>
      <c r="BE222" s="218"/>
      <c r="BF222" s="218"/>
      <c r="BG222" s="218"/>
      <c r="BH222" s="157"/>
      <c r="BI222" s="157"/>
      <c r="BJ222" s="157"/>
      <c r="BK222" s="157"/>
      <c r="BL222" s="185"/>
      <c r="BM222" s="185"/>
      <c r="BN222" s="185"/>
      <c r="BO222" s="185"/>
      <c r="BP222" s="186" t="str">
        <f t="shared" si="38"/>
        <v/>
      </c>
      <c r="BQ222" s="359" t="str">
        <f t="shared" si="39"/>
        <v/>
      </c>
      <c r="BR222" s="891"/>
      <c r="BS222" s="891"/>
      <c r="BT222" s="891"/>
      <c r="BU222" s="897"/>
    </row>
    <row r="223" spans="1:73" ht="72">
      <c r="A223" s="654"/>
      <c r="B223" s="657"/>
      <c r="C223" s="660"/>
      <c r="D223" s="585"/>
      <c r="E223" s="587"/>
      <c r="F223" s="590"/>
      <c r="G223" s="593"/>
      <c r="H223" s="595"/>
      <c r="I223" s="598"/>
      <c r="J223" s="600"/>
      <c r="K223" s="602"/>
      <c r="L223" s="718"/>
      <c r="M223" s="604"/>
      <c r="N223" s="593"/>
      <c r="O223" s="593"/>
      <c r="P223" s="607"/>
      <c r="Q223" s="610"/>
      <c r="R223" s="598"/>
      <c r="S223" s="613"/>
      <c r="T223" s="598"/>
      <c r="U223" s="613"/>
      <c r="V223" s="598"/>
      <c r="W223" s="613"/>
      <c r="X223" s="616"/>
      <c r="Y223" s="613"/>
      <c r="Z223" s="613"/>
      <c r="AA223" s="619"/>
      <c r="AB223" s="216">
        <v>3</v>
      </c>
      <c r="AC223" s="217" t="s">
        <v>754</v>
      </c>
      <c r="AD223" s="217" t="s">
        <v>273</v>
      </c>
      <c r="AE223" s="218" t="s">
        <v>755</v>
      </c>
      <c r="AF223" s="213" t="str">
        <f>IF(OR(AG223="Preventivo",AG223="Detectivo"),"Probabilidad",IF(AG223="Correctivo","Impacto",""))</f>
        <v>Impacto</v>
      </c>
      <c r="AG223" s="219" t="s">
        <v>290</v>
      </c>
      <c r="AH223" s="214">
        <f t="shared" si="34"/>
        <v>0.1</v>
      </c>
      <c r="AI223" s="221" t="s">
        <v>180</v>
      </c>
      <c r="AJ223" s="214">
        <f t="shared" si="35"/>
        <v>0.15</v>
      </c>
      <c r="AK223" s="215">
        <f t="shared" si="36"/>
        <v>0.25</v>
      </c>
      <c r="AL223" s="220">
        <f>IFERROR(IF(AND(AF222="Probabilidad",AF223="Probabilidad"),(AL222-(+AL222*AK223)),IF(AND(AF222="Impacto",AF223="Probabilidad"),(AL221-(+AL221*AK223)),IF(AF223="Impacto",AL222,""))),"")</f>
        <v>0.33599999999999997</v>
      </c>
      <c r="AM223" s="220">
        <f>IFERROR(IF(AND(AF222="Impacto",AF223="Impacto"),(AM222-(+AM222*AK223)),IF(AND(AF222="Probabilidad",AF223="Impacto"),(AM221-(+AM221*AK223)),IF(AF223="Probabilidad",AM222,""))),"")</f>
        <v>0.15000000000000002</v>
      </c>
      <c r="AN223" s="221" t="s">
        <v>181</v>
      </c>
      <c r="AO223" s="221" t="s">
        <v>182</v>
      </c>
      <c r="AP223" s="221" t="s">
        <v>183</v>
      </c>
      <c r="AQ223" s="595"/>
      <c r="AR223" s="626"/>
      <c r="AS223" s="626"/>
      <c r="AT223" s="619"/>
      <c r="AU223" s="626"/>
      <c r="AV223" s="626"/>
      <c r="AW223" s="619"/>
      <c r="AX223" s="619"/>
      <c r="AY223" s="619"/>
      <c r="AZ223" s="598"/>
      <c r="BA223" s="157"/>
      <c r="BB223" s="157"/>
      <c r="BC223" s="160" t="str">
        <f t="shared" si="37"/>
        <v/>
      </c>
      <c r="BD223" s="218"/>
      <c r="BE223" s="218"/>
      <c r="BF223" s="218"/>
      <c r="BG223" s="218"/>
      <c r="BH223" s="157"/>
      <c r="BI223" s="157"/>
      <c r="BJ223" s="157"/>
      <c r="BK223" s="157"/>
      <c r="BL223" s="185"/>
      <c r="BM223" s="185"/>
      <c r="BN223" s="185"/>
      <c r="BO223" s="185"/>
      <c r="BP223" s="186" t="str">
        <f t="shared" si="38"/>
        <v/>
      </c>
      <c r="BQ223" s="359" t="str">
        <f t="shared" si="39"/>
        <v/>
      </c>
      <c r="BR223" s="891"/>
      <c r="BS223" s="891"/>
      <c r="BT223" s="891"/>
      <c r="BU223" s="897"/>
    </row>
    <row r="224" spans="1:73" ht="72">
      <c r="A224" s="654"/>
      <c r="B224" s="657"/>
      <c r="C224" s="660"/>
      <c r="D224" s="585"/>
      <c r="E224" s="587"/>
      <c r="F224" s="590"/>
      <c r="G224" s="593"/>
      <c r="H224" s="595"/>
      <c r="I224" s="598"/>
      <c r="J224" s="600"/>
      <c r="K224" s="602"/>
      <c r="L224" s="718"/>
      <c r="M224" s="604"/>
      <c r="N224" s="593"/>
      <c r="O224" s="593"/>
      <c r="P224" s="607"/>
      <c r="Q224" s="610"/>
      <c r="R224" s="598"/>
      <c r="S224" s="613"/>
      <c r="T224" s="598"/>
      <c r="U224" s="613"/>
      <c r="V224" s="598"/>
      <c r="W224" s="613"/>
      <c r="X224" s="616"/>
      <c r="Y224" s="613"/>
      <c r="Z224" s="613"/>
      <c r="AA224" s="619"/>
      <c r="AB224" s="216">
        <v>4</v>
      </c>
      <c r="AC224" s="218" t="s">
        <v>756</v>
      </c>
      <c r="AD224" s="218" t="s">
        <v>244</v>
      </c>
      <c r="AE224" s="218" t="s">
        <v>757</v>
      </c>
      <c r="AF224" s="213" t="str">
        <f t="shared" si="33"/>
        <v>Probabilidad</v>
      </c>
      <c r="AG224" s="219" t="s">
        <v>179</v>
      </c>
      <c r="AH224" s="214">
        <f t="shared" si="34"/>
        <v>0.25</v>
      </c>
      <c r="AI224" s="221" t="s">
        <v>180</v>
      </c>
      <c r="AJ224" s="214">
        <f t="shared" si="35"/>
        <v>0.15</v>
      </c>
      <c r="AK224" s="215">
        <f t="shared" si="36"/>
        <v>0.4</v>
      </c>
      <c r="AL224" s="220">
        <f>IFERROR(IF(AND(AF223="Probabilidad",AF224="Probabilidad"),(AL223-(+AL223*AK224)),IF(AND(AF223="Impacto",AF224="Probabilidad"),(AL222-(+AL222*AK224)),IF(AF224="Impacto",AL223,""))),"")</f>
        <v>0.20159999999999997</v>
      </c>
      <c r="AM224" s="220">
        <f>IFERROR(IF(AND(AF223="Impacto",AF224="Impacto"),(AM223-(+AM223*AK224)),IF(AND(AF223="Probabilidad",AF224="Impacto"),(AM222-(+AM222*AK224)),IF(AF224="Probabilidad",AM223,""))),"")</f>
        <v>0.15000000000000002</v>
      </c>
      <c r="AN224" s="221" t="s">
        <v>181</v>
      </c>
      <c r="AO224" s="221" t="s">
        <v>182</v>
      </c>
      <c r="AP224" s="221" t="s">
        <v>183</v>
      </c>
      <c r="AQ224" s="595"/>
      <c r="AR224" s="626"/>
      <c r="AS224" s="626"/>
      <c r="AT224" s="619"/>
      <c r="AU224" s="626"/>
      <c r="AV224" s="626"/>
      <c r="AW224" s="619"/>
      <c r="AX224" s="619"/>
      <c r="AY224" s="619"/>
      <c r="AZ224" s="598"/>
      <c r="BA224" s="157"/>
      <c r="BB224" s="157"/>
      <c r="BC224" s="160" t="str">
        <f t="shared" si="37"/>
        <v/>
      </c>
      <c r="BD224" s="218"/>
      <c r="BE224" s="218"/>
      <c r="BF224" s="218"/>
      <c r="BG224" s="218"/>
      <c r="BH224" s="157"/>
      <c r="BI224" s="157"/>
      <c r="BJ224" s="157"/>
      <c r="BK224" s="157"/>
      <c r="BL224" s="185"/>
      <c r="BM224" s="185"/>
      <c r="BN224" s="185"/>
      <c r="BO224" s="185"/>
      <c r="BP224" s="186" t="str">
        <f t="shared" si="38"/>
        <v/>
      </c>
      <c r="BQ224" s="359" t="str">
        <f t="shared" si="39"/>
        <v/>
      </c>
      <c r="BR224" s="891"/>
      <c r="BS224" s="891"/>
      <c r="BT224" s="891"/>
      <c r="BU224" s="897"/>
    </row>
    <row r="225" spans="1:73" ht="72">
      <c r="A225" s="654"/>
      <c r="B225" s="657"/>
      <c r="C225" s="660"/>
      <c r="D225" s="585"/>
      <c r="E225" s="587"/>
      <c r="F225" s="590"/>
      <c r="G225" s="593"/>
      <c r="H225" s="595"/>
      <c r="I225" s="598"/>
      <c r="J225" s="600"/>
      <c r="K225" s="602"/>
      <c r="L225" s="718"/>
      <c r="M225" s="604"/>
      <c r="N225" s="593"/>
      <c r="O225" s="593"/>
      <c r="P225" s="607"/>
      <c r="Q225" s="610"/>
      <c r="R225" s="598"/>
      <c r="S225" s="613"/>
      <c r="T225" s="598"/>
      <c r="U225" s="613"/>
      <c r="V225" s="598"/>
      <c r="W225" s="613"/>
      <c r="X225" s="616"/>
      <c r="Y225" s="613"/>
      <c r="Z225" s="613"/>
      <c r="AA225" s="619"/>
      <c r="AB225" s="216">
        <v>5</v>
      </c>
      <c r="AC225" s="217" t="s">
        <v>758</v>
      </c>
      <c r="AD225" s="217" t="s">
        <v>273</v>
      </c>
      <c r="AE225" s="218" t="s">
        <v>759</v>
      </c>
      <c r="AF225" s="213" t="str">
        <f t="shared" si="33"/>
        <v>Impacto</v>
      </c>
      <c r="AG225" s="219" t="s">
        <v>290</v>
      </c>
      <c r="AH225" s="214">
        <f t="shared" si="34"/>
        <v>0.1</v>
      </c>
      <c r="AI225" s="221" t="s">
        <v>180</v>
      </c>
      <c r="AJ225" s="214">
        <f t="shared" si="35"/>
        <v>0.15</v>
      </c>
      <c r="AK225" s="215">
        <f t="shared" si="36"/>
        <v>0.25</v>
      </c>
      <c r="AL225" s="220">
        <f>IFERROR(IF(AND(AF224="Probabilidad",AF225="Probabilidad"),(AL224-(+AL224*AK225)),IF(AND(AF224="Impacto",AF225="Probabilidad"),(AL223-(+AL223*AK225)),IF(AF225="Impacto",AL224,""))),"")</f>
        <v>0.20159999999999997</v>
      </c>
      <c r="AM225" s="220">
        <f>IFERROR(IF(AND(AF224="Impacto",AF225="Impacto"),(AM224-(+AM224*AK225)),IF(AND(AF224="Probabilidad",AF225="Impacto"),(AM223-(+AM223*AK225)),IF(AF225="Probabilidad",AM224,""))),"")</f>
        <v>0.11250000000000002</v>
      </c>
      <c r="AN225" s="221" t="s">
        <v>181</v>
      </c>
      <c r="AO225" s="221" t="s">
        <v>182</v>
      </c>
      <c r="AP225" s="221" t="s">
        <v>183</v>
      </c>
      <c r="AQ225" s="595"/>
      <c r="AR225" s="626"/>
      <c r="AS225" s="626"/>
      <c r="AT225" s="619"/>
      <c r="AU225" s="626"/>
      <c r="AV225" s="626"/>
      <c r="AW225" s="619"/>
      <c r="AX225" s="619"/>
      <c r="AY225" s="619"/>
      <c r="AZ225" s="598"/>
      <c r="BA225" s="157"/>
      <c r="BB225" s="157"/>
      <c r="BC225" s="160" t="str">
        <f t="shared" si="37"/>
        <v/>
      </c>
      <c r="BD225" s="218"/>
      <c r="BE225" s="218"/>
      <c r="BF225" s="218"/>
      <c r="BG225" s="218"/>
      <c r="BH225" s="157"/>
      <c r="BI225" s="157"/>
      <c r="BJ225" s="157"/>
      <c r="BK225" s="157"/>
      <c r="BL225" s="185"/>
      <c r="BM225" s="185"/>
      <c r="BN225" s="185"/>
      <c r="BO225" s="185"/>
      <c r="BP225" s="186" t="str">
        <f t="shared" si="38"/>
        <v/>
      </c>
      <c r="BQ225" s="359" t="str">
        <f t="shared" si="39"/>
        <v/>
      </c>
      <c r="BR225" s="891"/>
      <c r="BS225" s="891"/>
      <c r="BT225" s="891"/>
      <c r="BU225" s="897"/>
    </row>
    <row r="226" spans="1:73">
      <c r="A226" s="654"/>
      <c r="B226" s="657"/>
      <c r="C226" s="660"/>
      <c r="D226" s="697"/>
      <c r="E226" s="698"/>
      <c r="F226" s="699"/>
      <c r="G226" s="700"/>
      <c r="H226" s="695"/>
      <c r="I226" s="692"/>
      <c r="J226" s="702"/>
      <c r="K226" s="703"/>
      <c r="L226" s="719"/>
      <c r="M226" s="704"/>
      <c r="N226" s="700"/>
      <c r="O226" s="700"/>
      <c r="P226" s="675"/>
      <c r="Q226" s="674"/>
      <c r="R226" s="692"/>
      <c r="S226" s="691"/>
      <c r="T226" s="692"/>
      <c r="U226" s="691"/>
      <c r="V226" s="692"/>
      <c r="W226" s="691"/>
      <c r="X226" s="693"/>
      <c r="Y226" s="691"/>
      <c r="Z226" s="691"/>
      <c r="AA226" s="694"/>
      <c r="AB226" s="141">
        <v>6</v>
      </c>
      <c r="AC226" s="139"/>
      <c r="AD226" s="139"/>
      <c r="AE226" s="139"/>
      <c r="AF226" s="149" t="str">
        <f t="shared" si="33"/>
        <v/>
      </c>
      <c r="AG226" s="142"/>
      <c r="AH226" s="140" t="str">
        <f t="shared" si="34"/>
        <v/>
      </c>
      <c r="AI226" s="142"/>
      <c r="AJ226" s="140" t="str">
        <f t="shared" si="35"/>
        <v/>
      </c>
      <c r="AK226" s="143" t="str">
        <f t="shared" si="36"/>
        <v/>
      </c>
      <c r="AL226" s="220" t="str">
        <f>IFERROR(IF(AND(AF225="Probabilidad",AF226="Probabilidad"),(AL225-(+AL225*AK226)),IF(AND(AF225="Impacto",AF226="Probabilidad"),(AL224-(+AL224*AK226)),IF(AF226="Impacto",AL225,""))),"")</f>
        <v/>
      </c>
      <c r="AM226" s="220" t="str">
        <f>IFERROR(IF(AND(AF225="Impacto",AF226="Impacto"),(AM225-(+AM225*AK226)),IF(AND(AF225="Probabilidad",AF226="Impacto"),(AM224-(+AM224*AK226)),IF(AF226="Probabilidad",AM225,""))),"")</f>
        <v/>
      </c>
      <c r="AN226" s="144"/>
      <c r="AO226" s="144"/>
      <c r="AP226" s="144"/>
      <c r="AQ226" s="695"/>
      <c r="AR226" s="696"/>
      <c r="AS226" s="696"/>
      <c r="AT226" s="694"/>
      <c r="AU226" s="696"/>
      <c r="AV226" s="696"/>
      <c r="AW226" s="694"/>
      <c r="AX226" s="694"/>
      <c r="AY226" s="694"/>
      <c r="AZ226" s="692"/>
      <c r="BA226" s="145"/>
      <c r="BB226" s="145"/>
      <c r="BC226" s="148" t="str">
        <f t="shared" si="37"/>
        <v/>
      </c>
      <c r="BD226" s="139"/>
      <c r="BE226" s="139"/>
      <c r="BF226" s="139"/>
      <c r="BG226" s="139"/>
      <c r="BH226" s="145"/>
      <c r="BI226" s="145"/>
      <c r="BJ226" s="145"/>
      <c r="BK226" s="145"/>
      <c r="BL226" s="146"/>
      <c r="BM226" s="146"/>
      <c r="BN226" s="146"/>
      <c r="BO226" s="146"/>
      <c r="BP226" s="147" t="str">
        <f t="shared" si="38"/>
        <v/>
      </c>
      <c r="BQ226" s="150" t="str">
        <f t="shared" si="39"/>
        <v/>
      </c>
      <c r="BR226" s="892"/>
      <c r="BS226" s="892"/>
      <c r="BT226" s="892"/>
      <c r="BU226" s="898"/>
    </row>
    <row r="227" spans="1:73" ht="72">
      <c r="A227" s="654"/>
      <c r="B227" s="657"/>
      <c r="C227" s="660"/>
      <c r="D227" s="676" t="s">
        <v>167</v>
      </c>
      <c r="E227" s="678" t="s">
        <v>733</v>
      </c>
      <c r="F227" s="679">
        <v>3</v>
      </c>
      <c r="G227" s="681" t="s">
        <v>760</v>
      </c>
      <c r="H227" s="683"/>
      <c r="I227" s="644"/>
      <c r="J227" s="701" t="s">
        <v>761</v>
      </c>
      <c r="K227" s="685" t="s">
        <v>205</v>
      </c>
      <c r="L227" s="717" t="s">
        <v>172</v>
      </c>
      <c r="M227" s="686" t="s">
        <v>762</v>
      </c>
      <c r="N227" s="681"/>
      <c r="O227" s="681"/>
      <c r="P227" s="648" t="s">
        <v>763</v>
      </c>
      <c r="Q227" s="646">
        <v>0.98</v>
      </c>
      <c r="R227" s="644" t="s">
        <v>297</v>
      </c>
      <c r="S227" s="687">
        <f>IF(R227="Muy Alta",100%,IF(R227="Alta",80%,IF(R227="Media",60%,IF(R227="Baja",40%,IF(R227="Muy Baja",20%,"")))))</f>
        <v>0.8</v>
      </c>
      <c r="T227" s="644"/>
      <c r="U227" s="687" t="str">
        <f>IF(T227="Catastrófico",100%,IF(T227="Mayor",80%,IF(T227="Moderado",60%,IF(T227="Menor",40%,IF(T227="Leve",20%,"")))))</f>
        <v/>
      </c>
      <c r="V227" s="644" t="s">
        <v>227</v>
      </c>
      <c r="W227" s="687">
        <f>IF(V227="Catastrófico",100%,IF(V227="Mayor",80%,IF(V227="Moderado",60%,IF(V227="Menor",40%,IF(V227="Leve",20%,"")))))</f>
        <v>0.4</v>
      </c>
      <c r="X227" s="689" t="str">
        <f>IF(Y227=100%,"Catastrófico",IF(Y227=80%,"Mayor",IF(Y227=60%,"Moderado",IF(Y227=40%,"Menor",IF(Y227=20%,"Leve","")))))</f>
        <v>Menor</v>
      </c>
      <c r="Y227" s="687">
        <f>IF(AND(U227="",W227=""),"",MAX(U227,W227))</f>
        <v>0.4</v>
      </c>
      <c r="Z227" s="687" t="str">
        <f>CONCATENATE(R227,X227)</f>
        <v>AltaMenor</v>
      </c>
      <c r="AA227" s="642" t="str">
        <f>IF(Z227="Muy AltaLeve","Alto",IF(Z227="Muy AltaMenor","Alto",IF(Z227="Muy AltaModerado","Alto",IF(Z227="Muy AltaMayor","Alto",IF(Z227="Muy AltaCatastrófico","Extremo",IF(Z227="AltaLeve","Moderado",IF(Z227="AltaMenor","Moderado",IF(Z227="AltaModerado","Alto",IF(Z227="AltaMayor","Alto",IF(Z227="AltaCatastrófico","Extremo",IF(Z227="MediaLeve","Moderado",IF(Z227="MediaMenor","Moderado",IF(Z227="MediaModerado","Moderado",IF(Z227="MediaMayor","Alto",IF(Z227="MediaCatastrófico","Extremo",IF(Z227="BajaLeve","Bajo",IF(Z227="BajaMenor","Moderado",IF(Z227="BajaModerado","Moderado",IF(Z227="BajaMayor","Alto",IF(Z227="BajaCatastrófico","Extremo",IF(Z227="Muy BajaLeve","Bajo",IF(Z227="Muy BajaMenor","Bajo",IF(Z227="Muy BajaModerado","Moderado",IF(Z227="Muy BajaMayor","Alto",IF(Z227="Muy BajaCatastrófico","Extremo","")))))))))))))))))))))))))</f>
        <v>Moderado</v>
      </c>
      <c r="AB227" s="54">
        <v>1</v>
      </c>
      <c r="AC227" s="227" t="s">
        <v>764</v>
      </c>
      <c r="AD227" s="123" t="s">
        <v>244</v>
      </c>
      <c r="AE227" s="17" t="s">
        <v>765</v>
      </c>
      <c r="AF227" s="20" t="str">
        <f t="shared" si="33"/>
        <v>Probabilidad</v>
      </c>
      <c r="AG227" s="13" t="s">
        <v>179</v>
      </c>
      <c r="AH227" s="22">
        <f t="shared" si="34"/>
        <v>0.25</v>
      </c>
      <c r="AI227" s="13" t="s">
        <v>180</v>
      </c>
      <c r="AJ227" s="22">
        <f t="shared" si="35"/>
        <v>0.15</v>
      </c>
      <c r="AK227" s="23">
        <f t="shared" si="36"/>
        <v>0.4</v>
      </c>
      <c r="AL227" s="24">
        <f>IFERROR(IF(AF227="Probabilidad",(S227-(+S227*AK227)),IF(AF227="Impacto",S227,"")),"")</f>
        <v>0.48</v>
      </c>
      <c r="AM227" s="24">
        <f>IFERROR(IF(AF227="Impacto",(Y227-(+Y227*AK227)),IF(AF227="Probabilidad",Y227,"")),"")</f>
        <v>0.4</v>
      </c>
      <c r="AN227" s="14" t="s">
        <v>181</v>
      </c>
      <c r="AO227" s="14" t="s">
        <v>182</v>
      </c>
      <c r="AP227" s="14" t="s">
        <v>183</v>
      </c>
      <c r="AQ227" s="645" t="s">
        <v>766</v>
      </c>
      <c r="AR227" s="640">
        <f>S227</f>
        <v>0.8</v>
      </c>
      <c r="AS227" s="640">
        <f>IF(AL227="","",MIN(AL227:AL232))</f>
        <v>0.10367999999999998</v>
      </c>
      <c r="AT227" s="642" t="str">
        <f>IFERROR(IF(AS227="","",IF(AS227&lt;=0.2,"Muy Baja",IF(AS227&lt;=0.4,"Baja",IF(AS227&lt;=0.6,"Media",IF(AS227&lt;=0.8,"Alta","Muy Alta"))))),"")</f>
        <v>Muy Baja</v>
      </c>
      <c r="AU227" s="640">
        <f>Y227</f>
        <v>0.4</v>
      </c>
      <c r="AV227" s="640">
        <f>IF(AM227="","",MIN(AM227:AM232))</f>
        <v>0.4</v>
      </c>
      <c r="AW227" s="642" t="str">
        <f>IFERROR(IF(AV227="","",IF(AV227&lt;=0.2,"Leve",IF(AV227&lt;=0.4,"Menor",IF(AV227&lt;=0.6,"Moderado",IF(AV227&lt;=0.8,"Mayor","Catastrófico"))))),"")</f>
        <v>Menor</v>
      </c>
      <c r="AX227" s="642" t="str">
        <f>AA227</f>
        <v>Moderado</v>
      </c>
      <c r="AY227" s="642" t="str">
        <f>IFERROR(IF(OR(AND(AT227="Muy Baja",AW227="Leve"),AND(AT227="Muy Baja",AW227="Menor"),AND(AT227="Baja",AW227="Leve")),"Bajo",IF(OR(AND(AT227="Muy baja",AW227="Moderado"),AND(AT227="Baja",AW227="Menor"),AND(AT227="Baja",AW227="Moderado"),AND(AT227="Media",AW227="Leve"),AND(AT227="Media",AW227="Menor"),AND(AT227="Media",AW227="Moderado"),AND(AT227="Alta",AW227="Leve"),AND(AT227="Alta",AW227="Menor")),"Moderado",IF(OR(AND(AT227="Muy Baja",AW227="Mayor"),AND(AT227="Baja",AW227="Mayor"),AND(AT227="Media",AW227="Mayor"),AND(AT227="Alta",AW227="Moderado"),AND(AT227="Alta",AW227="Mayor"),AND(AT227="Muy Alta",AW227="Leve"),AND(AT227="Muy Alta",AW227="Menor"),AND(AT227="Muy Alta",AW227="Moderado"),AND(AT227="Muy Alta",AW227="Mayor")),"Alto",IF(OR(AND(AT227="Muy Baja",AW227="Catastrófico"),AND(AT227="Baja",AW227="Catastrófico"),AND(AT227="Media",AW227="Catastrófico"),AND(AT227="Alta",AW227="Catastrófico"),AND(AT227="Muy Alta",AW227="Catastrófico")),"Extremo","")))),"")</f>
        <v>Bajo</v>
      </c>
      <c r="AZ227" s="644" t="s">
        <v>231</v>
      </c>
      <c r="BA227" s="100"/>
      <c r="BB227" s="99"/>
      <c r="BC227" s="103" t="str">
        <f t="shared" si="37"/>
        <v/>
      </c>
      <c r="BD227" s="12"/>
      <c r="BE227" s="12"/>
      <c r="BF227" s="12"/>
      <c r="BG227" s="12"/>
      <c r="BH227" s="99"/>
      <c r="BI227" s="99"/>
      <c r="BJ227" s="99"/>
      <c r="BK227" s="99"/>
      <c r="BL227" s="102"/>
      <c r="BM227" s="102"/>
      <c r="BN227" s="102"/>
      <c r="BO227" s="102"/>
      <c r="BP227" s="104" t="str">
        <f t="shared" si="38"/>
        <v/>
      </c>
      <c r="BQ227" s="105" t="str">
        <f t="shared" si="39"/>
        <v/>
      </c>
      <c r="BR227" s="893"/>
      <c r="BS227" s="890"/>
      <c r="BT227" s="890"/>
      <c r="BU227" s="896"/>
    </row>
    <row r="228" spans="1:73" ht="72">
      <c r="A228" s="654"/>
      <c r="B228" s="657"/>
      <c r="C228" s="660"/>
      <c r="D228" s="585"/>
      <c r="E228" s="587"/>
      <c r="F228" s="590"/>
      <c r="G228" s="593"/>
      <c r="H228" s="595"/>
      <c r="I228" s="598"/>
      <c r="J228" s="600"/>
      <c r="K228" s="602"/>
      <c r="L228" s="718"/>
      <c r="M228" s="604"/>
      <c r="N228" s="593"/>
      <c r="O228" s="593"/>
      <c r="P228" s="607"/>
      <c r="Q228" s="610"/>
      <c r="R228" s="598"/>
      <c r="S228" s="613"/>
      <c r="T228" s="598"/>
      <c r="U228" s="613"/>
      <c r="V228" s="598"/>
      <c r="W228" s="613"/>
      <c r="X228" s="616"/>
      <c r="Y228" s="613"/>
      <c r="Z228" s="613"/>
      <c r="AA228" s="619"/>
      <c r="AB228" s="216">
        <v>2</v>
      </c>
      <c r="AC228" s="227" t="s">
        <v>767</v>
      </c>
      <c r="AD228" s="227" t="s">
        <v>273</v>
      </c>
      <c r="AE228" s="218" t="s">
        <v>768</v>
      </c>
      <c r="AF228" s="213" t="str">
        <f t="shared" si="33"/>
        <v>Probabilidad</v>
      </c>
      <c r="AG228" s="219" t="s">
        <v>179</v>
      </c>
      <c r="AH228" s="214">
        <f t="shared" si="34"/>
        <v>0.25</v>
      </c>
      <c r="AI228" s="221" t="s">
        <v>180</v>
      </c>
      <c r="AJ228" s="214">
        <f t="shared" si="35"/>
        <v>0.15</v>
      </c>
      <c r="AK228" s="215">
        <f t="shared" si="36"/>
        <v>0.4</v>
      </c>
      <c r="AL228" s="220">
        <f>IFERROR(IF(AND(AF227="Probabilidad",AF228="Probabilidad"),(AL227-(+AL227*AK228)),IF(AF228="Probabilidad",(S227-(+S227*AK228)),IF(AF228="Impacto",AL227,""))),"")</f>
        <v>0.28799999999999998</v>
      </c>
      <c r="AM228" s="220">
        <f>IFERROR(IF(AND(AF227="Impacto",AF228="Impacto"),(AM227-(+AM227*AK228)),IF(AF228="Impacto",(Y227-(+Y227*AK228)),IF(AF228="Probabilidad",AM227,""))),"")</f>
        <v>0.4</v>
      </c>
      <c r="AN228" s="221" t="s">
        <v>181</v>
      </c>
      <c r="AO228" s="221" t="s">
        <v>182</v>
      </c>
      <c r="AP228" s="221" t="s">
        <v>183</v>
      </c>
      <c r="AQ228" s="595"/>
      <c r="AR228" s="626"/>
      <c r="AS228" s="626"/>
      <c r="AT228" s="619"/>
      <c r="AU228" s="626"/>
      <c r="AV228" s="626"/>
      <c r="AW228" s="619"/>
      <c r="AX228" s="619"/>
      <c r="AY228" s="619"/>
      <c r="AZ228" s="598"/>
      <c r="BA228" s="360"/>
      <c r="BB228" s="157"/>
      <c r="BC228" s="160" t="str">
        <f t="shared" si="37"/>
        <v/>
      </c>
      <c r="BD228" s="218"/>
      <c r="BE228" s="218"/>
      <c r="BF228" s="218"/>
      <c r="BG228" s="218"/>
      <c r="BH228" s="157"/>
      <c r="BI228" s="157"/>
      <c r="BJ228" s="157"/>
      <c r="BK228" s="157"/>
      <c r="BL228" s="185"/>
      <c r="BM228" s="185"/>
      <c r="BN228" s="185"/>
      <c r="BO228" s="185"/>
      <c r="BP228" s="186" t="str">
        <f t="shared" si="38"/>
        <v/>
      </c>
      <c r="BQ228" s="359" t="str">
        <f t="shared" si="39"/>
        <v/>
      </c>
      <c r="BR228" s="894"/>
      <c r="BS228" s="891"/>
      <c r="BT228" s="891"/>
      <c r="BU228" s="897"/>
    </row>
    <row r="229" spans="1:73" ht="72">
      <c r="A229" s="654"/>
      <c r="B229" s="657"/>
      <c r="C229" s="660"/>
      <c r="D229" s="585"/>
      <c r="E229" s="587"/>
      <c r="F229" s="590"/>
      <c r="G229" s="593"/>
      <c r="H229" s="595"/>
      <c r="I229" s="598"/>
      <c r="J229" s="600"/>
      <c r="K229" s="602"/>
      <c r="L229" s="718"/>
      <c r="M229" s="604"/>
      <c r="N229" s="593"/>
      <c r="O229" s="593"/>
      <c r="P229" s="607"/>
      <c r="Q229" s="610"/>
      <c r="R229" s="598"/>
      <c r="S229" s="613"/>
      <c r="T229" s="598"/>
      <c r="U229" s="613"/>
      <c r="V229" s="598"/>
      <c r="W229" s="613"/>
      <c r="X229" s="616"/>
      <c r="Y229" s="613"/>
      <c r="Z229" s="613"/>
      <c r="AA229" s="619"/>
      <c r="AB229" s="216">
        <v>3</v>
      </c>
      <c r="AC229" s="227" t="s">
        <v>769</v>
      </c>
      <c r="AD229" s="227" t="s">
        <v>346</v>
      </c>
      <c r="AE229" s="218" t="s">
        <v>770</v>
      </c>
      <c r="AF229" s="213" t="str">
        <f t="shared" si="33"/>
        <v>Probabilidad</v>
      </c>
      <c r="AG229" s="219" t="s">
        <v>179</v>
      </c>
      <c r="AH229" s="214">
        <f t="shared" si="34"/>
        <v>0.25</v>
      </c>
      <c r="AI229" s="221" t="s">
        <v>180</v>
      </c>
      <c r="AJ229" s="214">
        <f t="shared" si="35"/>
        <v>0.15</v>
      </c>
      <c r="AK229" s="215">
        <f t="shared" si="36"/>
        <v>0.4</v>
      </c>
      <c r="AL229" s="220">
        <f>IFERROR(IF(AND(AF228="Probabilidad",AF229="Probabilidad"),(AL228-(+AL228*AK229)),IF(AND(AF228="Impacto",AF229="Probabilidad"),(AL227-(+AL227*AK229)),IF(AF229="Impacto",AL228,""))),"")</f>
        <v>0.17279999999999998</v>
      </c>
      <c r="AM229" s="220">
        <f>IFERROR(IF(AND(AF228="Impacto",AF229="Impacto"),(AM228-(+AM228*AK229)),IF(AND(AF228="Probabilidad",AF229="Impacto"),(AM227-(+AM227*AK229)),IF(AF229="Probabilidad",AM228,""))),"")</f>
        <v>0.4</v>
      </c>
      <c r="AN229" s="221" t="s">
        <v>181</v>
      </c>
      <c r="AO229" s="221" t="s">
        <v>182</v>
      </c>
      <c r="AP229" s="221" t="s">
        <v>183</v>
      </c>
      <c r="AQ229" s="595"/>
      <c r="AR229" s="626"/>
      <c r="AS229" s="626"/>
      <c r="AT229" s="619"/>
      <c r="AU229" s="626"/>
      <c r="AV229" s="626"/>
      <c r="AW229" s="619"/>
      <c r="AX229" s="619"/>
      <c r="AY229" s="619"/>
      <c r="AZ229" s="598"/>
      <c r="BA229" s="360"/>
      <c r="BB229" s="157"/>
      <c r="BC229" s="160" t="str">
        <f t="shared" si="37"/>
        <v/>
      </c>
      <c r="BD229" s="218"/>
      <c r="BE229" s="218"/>
      <c r="BF229" s="218"/>
      <c r="BG229" s="218"/>
      <c r="BH229" s="157"/>
      <c r="BI229" s="157"/>
      <c r="BJ229" s="157"/>
      <c r="BK229" s="157"/>
      <c r="BL229" s="185"/>
      <c r="BM229" s="185"/>
      <c r="BN229" s="185"/>
      <c r="BO229" s="185"/>
      <c r="BP229" s="186" t="str">
        <f t="shared" si="38"/>
        <v/>
      </c>
      <c r="BQ229" s="359" t="str">
        <f t="shared" si="39"/>
        <v/>
      </c>
      <c r="BR229" s="894"/>
      <c r="BS229" s="891"/>
      <c r="BT229" s="891"/>
      <c r="BU229" s="897"/>
    </row>
    <row r="230" spans="1:73" ht="72">
      <c r="A230" s="654"/>
      <c r="B230" s="657"/>
      <c r="C230" s="660"/>
      <c r="D230" s="585"/>
      <c r="E230" s="587"/>
      <c r="F230" s="590"/>
      <c r="G230" s="593"/>
      <c r="H230" s="595"/>
      <c r="I230" s="598"/>
      <c r="J230" s="600"/>
      <c r="K230" s="602"/>
      <c r="L230" s="718"/>
      <c r="M230" s="604"/>
      <c r="N230" s="593"/>
      <c r="O230" s="593"/>
      <c r="P230" s="607"/>
      <c r="Q230" s="610"/>
      <c r="R230" s="598"/>
      <c r="S230" s="613"/>
      <c r="T230" s="598"/>
      <c r="U230" s="613"/>
      <c r="V230" s="598"/>
      <c r="W230" s="613"/>
      <c r="X230" s="616"/>
      <c r="Y230" s="613"/>
      <c r="Z230" s="613"/>
      <c r="AA230" s="619"/>
      <c r="AB230" s="216">
        <v>4</v>
      </c>
      <c r="AC230" s="227" t="s">
        <v>771</v>
      </c>
      <c r="AD230" s="227" t="s">
        <v>273</v>
      </c>
      <c r="AE230" s="218" t="s">
        <v>772</v>
      </c>
      <c r="AF230" s="213" t="str">
        <f t="shared" si="33"/>
        <v>Probabilidad</v>
      </c>
      <c r="AG230" s="219" t="s">
        <v>179</v>
      </c>
      <c r="AH230" s="214">
        <f t="shared" si="34"/>
        <v>0.25</v>
      </c>
      <c r="AI230" s="221" t="s">
        <v>180</v>
      </c>
      <c r="AJ230" s="214">
        <f t="shared" si="35"/>
        <v>0.15</v>
      </c>
      <c r="AK230" s="215">
        <f t="shared" si="36"/>
        <v>0.4</v>
      </c>
      <c r="AL230" s="220">
        <f>IFERROR(IF(AND(AF229="Probabilidad",AF230="Probabilidad"),(AL229-(+AL229*AK230)),IF(AND(AF229="Impacto",AF230="Probabilidad"),(AL228-(+AL228*AK230)),IF(AF230="Impacto",AL229,""))),"")</f>
        <v>0.10367999999999998</v>
      </c>
      <c r="AM230" s="220">
        <f>IFERROR(IF(AND(AF229="Impacto",AF230="Impacto"),(AM229-(+AM229*AK230)),IF(AND(AF229="Probabilidad",AF230="Impacto"),(AM228-(+AM228*AK230)),IF(AF230="Probabilidad",AM229,""))),"")</f>
        <v>0.4</v>
      </c>
      <c r="AN230" s="221" t="s">
        <v>181</v>
      </c>
      <c r="AO230" s="221" t="s">
        <v>182</v>
      </c>
      <c r="AP230" s="221" t="s">
        <v>183</v>
      </c>
      <c r="AQ230" s="595"/>
      <c r="AR230" s="626"/>
      <c r="AS230" s="626"/>
      <c r="AT230" s="619"/>
      <c r="AU230" s="626"/>
      <c r="AV230" s="626"/>
      <c r="AW230" s="619"/>
      <c r="AX230" s="619"/>
      <c r="AY230" s="619"/>
      <c r="AZ230" s="598"/>
      <c r="BA230" s="360"/>
      <c r="BB230" s="157"/>
      <c r="BC230" s="160" t="str">
        <f t="shared" si="37"/>
        <v/>
      </c>
      <c r="BD230" s="218"/>
      <c r="BE230" s="218"/>
      <c r="BF230" s="218"/>
      <c r="BG230" s="218"/>
      <c r="BH230" s="157"/>
      <c r="BI230" s="157"/>
      <c r="BJ230" s="157"/>
      <c r="BK230" s="157"/>
      <c r="BL230" s="185"/>
      <c r="BM230" s="185"/>
      <c r="BN230" s="185"/>
      <c r="BO230" s="185"/>
      <c r="BP230" s="186" t="str">
        <f t="shared" si="38"/>
        <v/>
      </c>
      <c r="BQ230" s="359" t="str">
        <f t="shared" si="39"/>
        <v/>
      </c>
      <c r="BR230" s="894"/>
      <c r="BS230" s="891"/>
      <c r="BT230" s="891"/>
      <c r="BU230" s="897"/>
    </row>
    <row r="231" spans="1:73">
      <c r="A231" s="654"/>
      <c r="B231" s="657"/>
      <c r="C231" s="660"/>
      <c r="D231" s="585"/>
      <c r="E231" s="587"/>
      <c r="F231" s="590"/>
      <c r="G231" s="593"/>
      <c r="H231" s="595"/>
      <c r="I231" s="598"/>
      <c r="J231" s="600"/>
      <c r="K231" s="602"/>
      <c r="L231" s="718"/>
      <c r="M231" s="604"/>
      <c r="N231" s="593"/>
      <c r="O231" s="593"/>
      <c r="P231" s="607"/>
      <c r="Q231" s="610"/>
      <c r="R231" s="598"/>
      <c r="S231" s="613"/>
      <c r="T231" s="598"/>
      <c r="U231" s="613"/>
      <c r="V231" s="598"/>
      <c r="W231" s="613"/>
      <c r="X231" s="616"/>
      <c r="Y231" s="613"/>
      <c r="Z231" s="613"/>
      <c r="AA231" s="619"/>
      <c r="AB231" s="216">
        <v>5</v>
      </c>
      <c r="AC231" s="228"/>
      <c r="AD231" s="228"/>
      <c r="AE231" s="56"/>
      <c r="AF231" s="213" t="str">
        <f t="shared" si="33"/>
        <v/>
      </c>
      <c r="AG231" s="219"/>
      <c r="AH231" s="214" t="str">
        <f t="shared" si="34"/>
        <v/>
      </c>
      <c r="AI231" s="219"/>
      <c r="AJ231" s="214" t="str">
        <f t="shared" si="35"/>
        <v/>
      </c>
      <c r="AK231" s="215" t="str">
        <f t="shared" si="36"/>
        <v/>
      </c>
      <c r="AL231" s="220" t="str">
        <f>IFERROR(IF(AND(AF230="Probabilidad",AF231="Probabilidad"),(AL230-(+AL230*AK231)),IF(AND(AF230="Impacto",AF231="Probabilidad"),(AL229-(+AL229*AK231)),IF(AF231="Impacto",AL230,""))),"")</f>
        <v/>
      </c>
      <c r="AM231" s="220" t="str">
        <f>IFERROR(IF(AND(AF230="Impacto",AF231="Impacto"),(AM230-(+AM230*AK231)),IF(AND(AF230="Probabilidad",AF231="Impacto"),(AM229-(+AM229*AK231)),IF(AF231="Probabilidad",AM230,""))),"")</f>
        <v/>
      </c>
      <c r="AN231" s="221"/>
      <c r="AO231" s="221"/>
      <c r="AP231" s="221"/>
      <c r="AQ231" s="595"/>
      <c r="AR231" s="626"/>
      <c r="AS231" s="626"/>
      <c r="AT231" s="619"/>
      <c r="AU231" s="626"/>
      <c r="AV231" s="626"/>
      <c r="AW231" s="619"/>
      <c r="AX231" s="619"/>
      <c r="AY231" s="619"/>
      <c r="AZ231" s="598"/>
      <c r="BA231" s="360"/>
      <c r="BB231" s="157"/>
      <c r="BC231" s="160" t="str">
        <f t="shared" si="37"/>
        <v/>
      </c>
      <c r="BD231" s="218"/>
      <c r="BE231" s="218"/>
      <c r="BF231" s="218"/>
      <c r="BG231" s="218"/>
      <c r="BH231" s="157"/>
      <c r="BI231" s="157"/>
      <c r="BJ231" s="157"/>
      <c r="BK231" s="157"/>
      <c r="BL231" s="185"/>
      <c r="BM231" s="185"/>
      <c r="BN231" s="185"/>
      <c r="BO231" s="185"/>
      <c r="BP231" s="186" t="str">
        <f t="shared" si="38"/>
        <v/>
      </c>
      <c r="BQ231" s="359" t="str">
        <f t="shared" si="39"/>
        <v/>
      </c>
      <c r="BR231" s="894"/>
      <c r="BS231" s="891"/>
      <c r="BT231" s="891"/>
      <c r="BU231" s="897"/>
    </row>
    <row r="232" spans="1:73">
      <c r="A232" s="654"/>
      <c r="B232" s="657"/>
      <c r="C232" s="660"/>
      <c r="D232" s="697"/>
      <c r="E232" s="698"/>
      <c r="F232" s="699"/>
      <c r="G232" s="700"/>
      <c r="H232" s="695"/>
      <c r="I232" s="692"/>
      <c r="J232" s="702"/>
      <c r="K232" s="703"/>
      <c r="L232" s="719"/>
      <c r="M232" s="704"/>
      <c r="N232" s="700"/>
      <c r="O232" s="700"/>
      <c r="P232" s="675"/>
      <c r="Q232" s="674"/>
      <c r="R232" s="692"/>
      <c r="S232" s="691"/>
      <c r="T232" s="692"/>
      <c r="U232" s="691"/>
      <c r="V232" s="692"/>
      <c r="W232" s="691"/>
      <c r="X232" s="693"/>
      <c r="Y232" s="691"/>
      <c r="Z232" s="691"/>
      <c r="AA232" s="694"/>
      <c r="AB232" s="141">
        <v>6</v>
      </c>
      <c r="AC232" s="139"/>
      <c r="AD232" s="139"/>
      <c r="AE232" s="139"/>
      <c r="AF232" s="149" t="str">
        <f t="shared" si="33"/>
        <v/>
      </c>
      <c r="AG232" s="142"/>
      <c r="AH232" s="140" t="str">
        <f t="shared" si="34"/>
        <v/>
      </c>
      <c r="AI232" s="142"/>
      <c r="AJ232" s="140" t="str">
        <f t="shared" si="35"/>
        <v/>
      </c>
      <c r="AK232" s="143" t="str">
        <f t="shared" si="36"/>
        <v/>
      </c>
      <c r="AL232" s="220" t="str">
        <f>IFERROR(IF(AND(AF231="Probabilidad",AF232="Probabilidad"),(AL231-(+AL231*AK232)),IF(AND(AF231="Impacto",AF232="Probabilidad"),(AL230-(+AL230*AK232)),IF(AF232="Impacto",AL231,""))),"")</f>
        <v/>
      </c>
      <c r="AM232" s="220" t="str">
        <f>IFERROR(IF(AND(AF231="Impacto",AF232="Impacto"),(AM231-(+AM231*AK232)),IF(AND(AF231="Probabilidad",AF232="Impacto"),(AM230-(+AM230*AK232)),IF(AF232="Probabilidad",AM231,""))),"")</f>
        <v/>
      </c>
      <c r="AN232" s="144"/>
      <c r="AO232" s="144"/>
      <c r="AP232" s="144"/>
      <c r="AQ232" s="695"/>
      <c r="AR232" s="696"/>
      <c r="AS232" s="696"/>
      <c r="AT232" s="694"/>
      <c r="AU232" s="696"/>
      <c r="AV232" s="696"/>
      <c r="AW232" s="694"/>
      <c r="AX232" s="694"/>
      <c r="AY232" s="694"/>
      <c r="AZ232" s="692"/>
      <c r="BA232" s="151"/>
      <c r="BB232" s="145"/>
      <c r="BC232" s="148" t="str">
        <f t="shared" si="37"/>
        <v/>
      </c>
      <c r="BD232" s="139"/>
      <c r="BE232" s="139"/>
      <c r="BF232" s="139"/>
      <c r="BG232" s="139"/>
      <c r="BH232" s="145"/>
      <c r="BI232" s="145"/>
      <c r="BJ232" s="145"/>
      <c r="BK232" s="145"/>
      <c r="BL232" s="146"/>
      <c r="BM232" s="146"/>
      <c r="BN232" s="146"/>
      <c r="BO232" s="146"/>
      <c r="BP232" s="147" t="str">
        <f t="shared" si="38"/>
        <v/>
      </c>
      <c r="BQ232" s="150" t="str">
        <f t="shared" si="39"/>
        <v/>
      </c>
      <c r="BR232" s="895"/>
      <c r="BS232" s="892"/>
      <c r="BT232" s="892"/>
      <c r="BU232" s="898"/>
    </row>
    <row r="233" spans="1:73" ht="72">
      <c r="A233" s="654"/>
      <c r="B233" s="657"/>
      <c r="C233" s="660"/>
      <c r="D233" s="676" t="s">
        <v>167</v>
      </c>
      <c r="E233" s="678" t="s">
        <v>733</v>
      </c>
      <c r="F233" s="679">
        <v>4</v>
      </c>
      <c r="G233" s="681" t="s">
        <v>773</v>
      </c>
      <c r="H233" s="683"/>
      <c r="I233" s="644"/>
      <c r="J233" s="701" t="s">
        <v>774</v>
      </c>
      <c r="K233" s="685" t="s">
        <v>171</v>
      </c>
      <c r="L233" s="717" t="s">
        <v>172</v>
      </c>
      <c r="M233" s="686" t="s">
        <v>775</v>
      </c>
      <c r="N233" s="681"/>
      <c r="O233" s="681"/>
      <c r="P233" s="648" t="s">
        <v>776</v>
      </c>
      <c r="Q233" s="872">
        <v>0</v>
      </c>
      <c r="R233" s="644" t="s">
        <v>226</v>
      </c>
      <c r="S233" s="687">
        <f>IF(R233="Muy Alta",100%,IF(R233="Alta",80%,IF(R233="Media",60%,IF(R233="Baja",40%,IF(R233="Muy Baja",20%,"")))))</f>
        <v>0.4</v>
      </c>
      <c r="T233" s="644" t="s">
        <v>271</v>
      </c>
      <c r="U233" s="687">
        <f>IF(T233="Catastrófico",100%,IF(T233="Mayor",80%,IF(T233="Moderado",60%,IF(T233="Menor",40%,IF(T233="Leve",20%,"")))))</f>
        <v>0.2</v>
      </c>
      <c r="V233" s="644" t="s">
        <v>227</v>
      </c>
      <c r="W233" s="687">
        <f>IF(V233="Catastrófico",100%,IF(V233="Mayor",80%,IF(V233="Moderado",60%,IF(V233="Menor",40%,IF(V233="Leve",20%,"")))))</f>
        <v>0.4</v>
      </c>
      <c r="X233" s="689" t="str">
        <f>IF(Y233=100%,"Catastrófico",IF(Y233=80%,"Mayor",IF(Y233=60%,"Moderado",IF(Y233=40%,"Menor",IF(Y233=20%,"Leve","")))))</f>
        <v>Menor</v>
      </c>
      <c r="Y233" s="687">
        <f>IF(AND(U233="",W233=""),"",MAX(U233,W233))</f>
        <v>0.4</v>
      </c>
      <c r="Z233" s="687" t="str">
        <f>CONCATENATE(R233,X233)</f>
        <v>BajaMenor</v>
      </c>
      <c r="AA233" s="642" t="str">
        <f>IF(Z233="Muy AltaLeve","Alto",IF(Z233="Muy AltaMenor","Alto",IF(Z233="Muy AltaModerado","Alto",IF(Z233="Muy AltaMayor","Alto",IF(Z233="Muy AltaCatastrófico","Extremo",IF(Z233="AltaLeve","Moderado",IF(Z233="AltaMenor","Moderado",IF(Z233="AltaModerado","Alto",IF(Z233="AltaMayor","Alto",IF(Z233="AltaCatastrófico","Extremo",IF(Z233="MediaLeve","Moderado",IF(Z233="MediaMenor","Moderado",IF(Z233="MediaModerado","Moderado",IF(Z233="MediaMayor","Alto",IF(Z233="MediaCatastrófico","Extremo",IF(Z233="BajaLeve","Bajo",IF(Z233="BajaMenor","Moderado",IF(Z233="BajaModerado","Moderado",IF(Z233="BajaMayor","Alto",IF(Z233="BajaCatastrófico","Extremo",IF(Z233="Muy BajaLeve","Bajo",IF(Z233="Muy BajaMenor","Bajo",IF(Z233="Muy BajaModerado","Moderado",IF(Z233="Muy BajaMayor","Alto",IF(Z233="Muy BajaCatastrófico","Extremo","")))))))))))))))))))))))))</f>
        <v>Moderado</v>
      </c>
      <c r="AB233" s="54">
        <v>1</v>
      </c>
      <c r="AC233" s="12" t="s">
        <v>777</v>
      </c>
      <c r="AD233" s="12" t="s">
        <v>244</v>
      </c>
      <c r="AE233" s="12" t="s">
        <v>778</v>
      </c>
      <c r="AF233" s="20" t="str">
        <f t="shared" si="33"/>
        <v>Probabilidad</v>
      </c>
      <c r="AG233" s="13" t="s">
        <v>179</v>
      </c>
      <c r="AH233" s="22">
        <f t="shared" si="34"/>
        <v>0.25</v>
      </c>
      <c r="AI233" s="13" t="s">
        <v>180</v>
      </c>
      <c r="AJ233" s="22">
        <f t="shared" si="35"/>
        <v>0.15</v>
      </c>
      <c r="AK233" s="23">
        <f t="shared" si="36"/>
        <v>0.4</v>
      </c>
      <c r="AL233" s="24">
        <f>IFERROR(IF(AF233="Probabilidad",(S233-(+S233*AK233)),IF(AF233="Impacto",S233,"")),"")</f>
        <v>0.24</v>
      </c>
      <c r="AM233" s="24">
        <f>IFERROR(IF(AF233="Impacto",(Y233-(+Y233*AK233)),IF(AF233="Probabilidad",Y233,"")),"")</f>
        <v>0.4</v>
      </c>
      <c r="AN233" s="14" t="s">
        <v>181</v>
      </c>
      <c r="AO233" s="14" t="s">
        <v>182</v>
      </c>
      <c r="AP233" s="14" t="s">
        <v>183</v>
      </c>
      <c r="AQ233" s="645" t="s">
        <v>779</v>
      </c>
      <c r="AR233" s="640">
        <f>S233</f>
        <v>0.4</v>
      </c>
      <c r="AS233" s="640">
        <f>IF(AL233="","",MIN(AL233:AL238))</f>
        <v>1.8662399999999996E-2</v>
      </c>
      <c r="AT233" s="642" t="str">
        <f>IFERROR(IF(AS233="","",IF(AS233&lt;=0.2,"Muy Baja",IF(AS233&lt;=0.4,"Baja",IF(AS233&lt;=0.6,"Media",IF(AS233&lt;=0.8,"Alta","Muy Alta"))))),"")</f>
        <v>Muy Baja</v>
      </c>
      <c r="AU233" s="640">
        <f>Y233</f>
        <v>0.4</v>
      </c>
      <c r="AV233" s="640">
        <f>IF(AM233="","",MIN(AM233:AM238))</f>
        <v>0.4</v>
      </c>
      <c r="AW233" s="642" t="str">
        <f>IFERROR(IF(AV233="","",IF(AV233&lt;=0.2,"Leve",IF(AV233&lt;=0.4,"Menor",IF(AV233&lt;=0.6,"Moderado",IF(AV233&lt;=0.8,"Mayor","Catastrófico"))))),"")</f>
        <v>Menor</v>
      </c>
      <c r="AX233" s="642" t="str">
        <f>AA233</f>
        <v>Moderado</v>
      </c>
      <c r="AY233" s="642" t="str">
        <f>IFERROR(IF(OR(AND(AT233="Muy Baja",AW233="Leve"),AND(AT233="Muy Baja",AW233="Menor"),AND(AT233="Baja",AW233="Leve")),"Bajo",IF(OR(AND(AT233="Muy baja",AW233="Moderado"),AND(AT233="Baja",AW233="Menor"),AND(AT233="Baja",AW233="Moderado"),AND(AT233="Media",AW233="Leve"),AND(AT233="Media",AW233="Menor"),AND(AT233="Media",AW233="Moderado"),AND(AT233="Alta",AW233="Leve"),AND(AT233="Alta",AW233="Menor")),"Moderado",IF(OR(AND(AT233="Muy Baja",AW233="Mayor"),AND(AT233="Baja",AW233="Mayor"),AND(AT233="Media",AW233="Mayor"),AND(AT233="Alta",AW233="Moderado"),AND(AT233="Alta",AW233="Mayor"),AND(AT233="Muy Alta",AW233="Leve"),AND(AT233="Muy Alta",AW233="Menor"),AND(AT233="Muy Alta",AW233="Moderado"),AND(AT233="Muy Alta",AW233="Mayor")),"Alto",IF(OR(AND(AT233="Muy Baja",AW233="Catastrófico"),AND(AT233="Baja",AW233="Catastrófico"),AND(AT233="Media",AW233="Catastrófico"),AND(AT233="Alta",AW233="Catastrófico"),AND(AT233="Muy Alta",AW233="Catastrófico")),"Extremo","")))),"")</f>
        <v>Bajo</v>
      </c>
      <c r="AZ233" s="644" t="s">
        <v>231</v>
      </c>
      <c r="BA233" s="99"/>
      <c r="BB233" s="99"/>
      <c r="BC233" s="103" t="str">
        <f t="shared" si="37"/>
        <v/>
      </c>
      <c r="BD233" s="12"/>
      <c r="BE233" s="12"/>
      <c r="BF233" s="12"/>
      <c r="BG233" s="12"/>
      <c r="BH233" s="99"/>
      <c r="BI233" s="99"/>
      <c r="BJ233" s="99"/>
      <c r="BK233" s="99"/>
      <c r="BL233" s="102"/>
      <c r="BM233" s="102"/>
      <c r="BN233" s="102"/>
      <c r="BO233" s="102"/>
      <c r="BP233" s="104" t="str">
        <f t="shared" si="38"/>
        <v/>
      </c>
      <c r="BQ233" s="105" t="str">
        <f t="shared" si="39"/>
        <v/>
      </c>
      <c r="BR233" s="915"/>
      <c r="BS233" s="917"/>
      <c r="BT233" s="917"/>
      <c r="BU233" s="902"/>
    </row>
    <row r="234" spans="1:73" ht="75">
      <c r="A234" s="654"/>
      <c r="B234" s="657"/>
      <c r="C234" s="660"/>
      <c r="D234" s="585"/>
      <c r="E234" s="587"/>
      <c r="F234" s="590"/>
      <c r="G234" s="593"/>
      <c r="H234" s="595"/>
      <c r="I234" s="598"/>
      <c r="J234" s="600"/>
      <c r="K234" s="602"/>
      <c r="L234" s="718"/>
      <c r="M234" s="604"/>
      <c r="N234" s="593"/>
      <c r="O234" s="593"/>
      <c r="P234" s="607"/>
      <c r="Q234" s="754"/>
      <c r="R234" s="598"/>
      <c r="S234" s="613"/>
      <c r="T234" s="598"/>
      <c r="U234" s="613"/>
      <c r="V234" s="598"/>
      <c r="W234" s="613"/>
      <c r="X234" s="616"/>
      <c r="Y234" s="613"/>
      <c r="Z234" s="613"/>
      <c r="AA234" s="619"/>
      <c r="AB234" s="216">
        <v>2</v>
      </c>
      <c r="AC234" s="218" t="s">
        <v>780</v>
      </c>
      <c r="AD234" s="218" t="s">
        <v>244</v>
      </c>
      <c r="AE234" s="218" t="s">
        <v>781</v>
      </c>
      <c r="AF234" s="213" t="str">
        <f t="shared" si="33"/>
        <v>Probabilidad</v>
      </c>
      <c r="AG234" s="219" t="s">
        <v>179</v>
      </c>
      <c r="AH234" s="214">
        <f t="shared" si="34"/>
        <v>0.25</v>
      </c>
      <c r="AI234" s="221" t="s">
        <v>180</v>
      </c>
      <c r="AJ234" s="214">
        <f t="shared" si="35"/>
        <v>0.15</v>
      </c>
      <c r="AK234" s="215">
        <f t="shared" si="36"/>
        <v>0.4</v>
      </c>
      <c r="AL234" s="220">
        <f>IFERROR(IF(AND(AF233="Probabilidad",AF234="Probabilidad"),(AL233-(+AL233*AK234)),IF(AF234="Probabilidad",(S233-(+S233*AK234)),IF(AF234="Impacto",AL233,""))),"")</f>
        <v>0.14399999999999999</v>
      </c>
      <c r="AM234" s="220">
        <f>IFERROR(IF(AND(AF233="Impacto",AF234="Impacto"),(AM233-(+AM233*AK234)),IF(AF234="Impacto",(Y233-(+Y233*AK234)),IF(AF234="Probabilidad",AM233,""))),"")</f>
        <v>0.4</v>
      </c>
      <c r="AN234" s="221" t="s">
        <v>181</v>
      </c>
      <c r="AO234" s="221" t="s">
        <v>182</v>
      </c>
      <c r="AP234" s="221" t="s">
        <v>183</v>
      </c>
      <c r="AQ234" s="595"/>
      <c r="AR234" s="626"/>
      <c r="AS234" s="626"/>
      <c r="AT234" s="619"/>
      <c r="AU234" s="626"/>
      <c r="AV234" s="626"/>
      <c r="AW234" s="619"/>
      <c r="AX234" s="619"/>
      <c r="AY234" s="619"/>
      <c r="AZ234" s="598"/>
      <c r="BA234" s="157"/>
      <c r="BB234" s="157"/>
      <c r="BC234" s="160" t="str">
        <f t="shared" si="37"/>
        <v/>
      </c>
      <c r="BD234" s="218"/>
      <c r="BE234" s="218"/>
      <c r="BF234" s="218"/>
      <c r="BG234" s="218"/>
      <c r="BH234" s="157"/>
      <c r="BI234" s="157"/>
      <c r="BJ234" s="157"/>
      <c r="BK234" s="157"/>
      <c r="BL234" s="185"/>
      <c r="BM234" s="185"/>
      <c r="BN234" s="185"/>
      <c r="BO234" s="185"/>
      <c r="BP234" s="186" t="str">
        <f t="shared" si="38"/>
        <v/>
      </c>
      <c r="BQ234" s="359" t="str">
        <f t="shared" si="39"/>
        <v/>
      </c>
      <c r="BR234" s="843"/>
      <c r="BS234" s="918"/>
      <c r="BT234" s="918"/>
      <c r="BU234" s="903"/>
    </row>
    <row r="235" spans="1:73" ht="90">
      <c r="A235" s="654"/>
      <c r="B235" s="657"/>
      <c r="C235" s="660"/>
      <c r="D235" s="585"/>
      <c r="E235" s="587"/>
      <c r="F235" s="590"/>
      <c r="G235" s="593"/>
      <c r="H235" s="595"/>
      <c r="I235" s="598"/>
      <c r="J235" s="600"/>
      <c r="K235" s="602"/>
      <c r="L235" s="718"/>
      <c r="M235" s="604"/>
      <c r="N235" s="593"/>
      <c r="O235" s="593"/>
      <c r="P235" s="607"/>
      <c r="Q235" s="754"/>
      <c r="R235" s="598"/>
      <c r="S235" s="613"/>
      <c r="T235" s="598"/>
      <c r="U235" s="613"/>
      <c r="V235" s="598"/>
      <c r="W235" s="613"/>
      <c r="X235" s="616"/>
      <c r="Y235" s="613"/>
      <c r="Z235" s="613"/>
      <c r="AA235" s="619"/>
      <c r="AB235" s="216">
        <v>3</v>
      </c>
      <c r="AC235" s="218" t="s">
        <v>782</v>
      </c>
      <c r="AD235" s="218" t="s">
        <v>346</v>
      </c>
      <c r="AE235" s="218" t="s">
        <v>783</v>
      </c>
      <c r="AF235" s="213" t="str">
        <f t="shared" si="33"/>
        <v>Probabilidad</v>
      </c>
      <c r="AG235" s="219" t="s">
        <v>179</v>
      </c>
      <c r="AH235" s="214">
        <f t="shared" si="34"/>
        <v>0.25</v>
      </c>
      <c r="AI235" s="221" t="s">
        <v>180</v>
      </c>
      <c r="AJ235" s="214">
        <f t="shared" si="35"/>
        <v>0.15</v>
      </c>
      <c r="AK235" s="215">
        <f t="shared" si="36"/>
        <v>0.4</v>
      </c>
      <c r="AL235" s="220">
        <f>IFERROR(IF(AND(AF234="Probabilidad",AF235="Probabilidad"),(AL234-(+AL234*AK235)),IF(AND(AF234="Impacto",AF235="Probabilidad"),(AL233-(+AL233*AK235)),IF(AF235="Impacto",AL234,""))),"")</f>
        <v>8.6399999999999991E-2</v>
      </c>
      <c r="AM235" s="220">
        <f>IFERROR(IF(AND(AF234="Impacto",AF235="Impacto"),(AM234-(+AM234*AK235)),IF(AND(AF234="Probabilidad",AF235="Impacto"),(AM233-(+AM233*AK235)),IF(AF235="Probabilidad",AM234,""))),"")</f>
        <v>0.4</v>
      </c>
      <c r="AN235" s="221" t="s">
        <v>181</v>
      </c>
      <c r="AO235" s="221" t="s">
        <v>182</v>
      </c>
      <c r="AP235" s="221" t="s">
        <v>183</v>
      </c>
      <c r="AQ235" s="595"/>
      <c r="AR235" s="626"/>
      <c r="AS235" s="626"/>
      <c r="AT235" s="619"/>
      <c r="AU235" s="626"/>
      <c r="AV235" s="626"/>
      <c r="AW235" s="619"/>
      <c r="AX235" s="619"/>
      <c r="AY235" s="619"/>
      <c r="AZ235" s="598"/>
      <c r="BA235" s="157"/>
      <c r="BB235" s="157"/>
      <c r="BC235" s="160" t="str">
        <f t="shared" si="37"/>
        <v/>
      </c>
      <c r="BD235" s="218"/>
      <c r="BE235" s="218"/>
      <c r="BF235" s="218"/>
      <c r="BG235" s="218"/>
      <c r="BH235" s="157"/>
      <c r="BI235" s="157"/>
      <c r="BJ235" s="157"/>
      <c r="BK235" s="157"/>
      <c r="BL235" s="185"/>
      <c r="BM235" s="185"/>
      <c r="BN235" s="185"/>
      <c r="BO235" s="185"/>
      <c r="BP235" s="186" t="str">
        <f t="shared" si="38"/>
        <v/>
      </c>
      <c r="BQ235" s="359" t="str">
        <f t="shared" si="39"/>
        <v/>
      </c>
      <c r="BR235" s="843"/>
      <c r="BS235" s="918"/>
      <c r="BT235" s="918"/>
      <c r="BU235" s="903"/>
    </row>
    <row r="236" spans="1:73" ht="105">
      <c r="A236" s="654"/>
      <c r="B236" s="657"/>
      <c r="C236" s="660"/>
      <c r="D236" s="585"/>
      <c r="E236" s="587"/>
      <c r="F236" s="590"/>
      <c r="G236" s="593"/>
      <c r="H236" s="595"/>
      <c r="I236" s="598"/>
      <c r="J236" s="600"/>
      <c r="K236" s="602"/>
      <c r="L236" s="718"/>
      <c r="M236" s="604"/>
      <c r="N236" s="593"/>
      <c r="O236" s="593"/>
      <c r="P236" s="607"/>
      <c r="Q236" s="754"/>
      <c r="R236" s="598"/>
      <c r="S236" s="613"/>
      <c r="T236" s="598"/>
      <c r="U236" s="613"/>
      <c r="V236" s="598"/>
      <c r="W236" s="613"/>
      <c r="X236" s="616"/>
      <c r="Y236" s="613"/>
      <c r="Z236" s="613"/>
      <c r="AA236" s="619"/>
      <c r="AB236" s="216">
        <v>4</v>
      </c>
      <c r="AC236" s="218" t="s">
        <v>784</v>
      </c>
      <c r="AD236" s="218" t="s">
        <v>273</v>
      </c>
      <c r="AE236" s="218" t="s">
        <v>785</v>
      </c>
      <c r="AF236" s="213" t="str">
        <f t="shared" si="33"/>
        <v>Probabilidad</v>
      </c>
      <c r="AG236" s="219" t="s">
        <v>179</v>
      </c>
      <c r="AH236" s="214">
        <f t="shared" si="34"/>
        <v>0.25</v>
      </c>
      <c r="AI236" s="221" t="s">
        <v>180</v>
      </c>
      <c r="AJ236" s="214">
        <f t="shared" si="35"/>
        <v>0.15</v>
      </c>
      <c r="AK236" s="215">
        <f t="shared" si="36"/>
        <v>0.4</v>
      </c>
      <c r="AL236" s="220">
        <f>IFERROR(IF(AND(AF235="Probabilidad",AF236="Probabilidad"),(AL235-(+AL235*AK236)),IF(AND(AF235="Impacto",AF236="Probabilidad"),(AL234-(+AL234*AK236)),IF(AF236="Impacto",AL235,""))),"")</f>
        <v>5.183999999999999E-2</v>
      </c>
      <c r="AM236" s="220">
        <f>IFERROR(IF(AND(AF235="Impacto",AF236="Impacto"),(AM235-(+AM235*AK236)),IF(AND(AF235="Probabilidad",AF236="Impacto"),(AM234-(+AM234*AK236)),IF(AF236="Probabilidad",AM235,""))),"")</f>
        <v>0.4</v>
      </c>
      <c r="AN236" s="221" t="s">
        <v>181</v>
      </c>
      <c r="AO236" s="221" t="s">
        <v>182</v>
      </c>
      <c r="AP236" s="221" t="s">
        <v>183</v>
      </c>
      <c r="AQ236" s="595"/>
      <c r="AR236" s="626"/>
      <c r="AS236" s="626"/>
      <c r="AT236" s="619"/>
      <c r="AU236" s="626"/>
      <c r="AV236" s="626"/>
      <c r="AW236" s="619"/>
      <c r="AX236" s="619"/>
      <c r="AY236" s="619"/>
      <c r="AZ236" s="598"/>
      <c r="BA236" s="157"/>
      <c r="BB236" s="157"/>
      <c r="BC236" s="160" t="str">
        <f t="shared" si="37"/>
        <v/>
      </c>
      <c r="BD236" s="218"/>
      <c r="BE236" s="218"/>
      <c r="BF236" s="218"/>
      <c r="BG236" s="218"/>
      <c r="BH236" s="157"/>
      <c r="BI236" s="157"/>
      <c r="BJ236" s="157"/>
      <c r="BK236" s="157"/>
      <c r="BL236" s="185"/>
      <c r="BM236" s="185"/>
      <c r="BN236" s="185"/>
      <c r="BO236" s="185"/>
      <c r="BP236" s="186" t="str">
        <f t="shared" si="38"/>
        <v/>
      </c>
      <c r="BQ236" s="359" t="str">
        <f t="shared" si="39"/>
        <v/>
      </c>
      <c r="BR236" s="843"/>
      <c r="BS236" s="918"/>
      <c r="BT236" s="918"/>
      <c r="BU236" s="903"/>
    </row>
    <row r="237" spans="1:73" ht="72">
      <c r="A237" s="654"/>
      <c r="B237" s="657"/>
      <c r="C237" s="660"/>
      <c r="D237" s="585"/>
      <c r="E237" s="587"/>
      <c r="F237" s="590"/>
      <c r="G237" s="593"/>
      <c r="H237" s="595"/>
      <c r="I237" s="598"/>
      <c r="J237" s="600"/>
      <c r="K237" s="602"/>
      <c r="L237" s="718"/>
      <c r="M237" s="604"/>
      <c r="N237" s="593"/>
      <c r="O237" s="593"/>
      <c r="P237" s="607"/>
      <c r="Q237" s="754"/>
      <c r="R237" s="598"/>
      <c r="S237" s="613"/>
      <c r="T237" s="598"/>
      <c r="U237" s="613"/>
      <c r="V237" s="598"/>
      <c r="W237" s="613"/>
      <c r="X237" s="616"/>
      <c r="Y237" s="613"/>
      <c r="Z237" s="613"/>
      <c r="AA237" s="619"/>
      <c r="AB237" s="216">
        <v>5</v>
      </c>
      <c r="AC237" s="218" t="s">
        <v>786</v>
      </c>
      <c r="AD237" s="218" t="s">
        <v>273</v>
      </c>
      <c r="AE237" s="15" t="s">
        <v>787</v>
      </c>
      <c r="AF237" s="213" t="str">
        <f t="shared" si="33"/>
        <v>Probabilidad</v>
      </c>
      <c r="AG237" s="219" t="s">
        <v>179</v>
      </c>
      <c r="AH237" s="214">
        <f t="shared" si="34"/>
        <v>0.25</v>
      </c>
      <c r="AI237" s="221" t="s">
        <v>180</v>
      </c>
      <c r="AJ237" s="214">
        <f t="shared" si="35"/>
        <v>0.15</v>
      </c>
      <c r="AK237" s="215">
        <f t="shared" si="36"/>
        <v>0.4</v>
      </c>
      <c r="AL237" s="220">
        <f>IFERROR(IF(AND(AF236="Probabilidad",AF237="Probabilidad"),(AL236-(+AL236*AK237)),IF(AND(AF236="Impacto",AF237="Probabilidad"),(AL235-(+AL235*AK237)),IF(AF237="Impacto",AL236,""))),"")</f>
        <v>3.1103999999999993E-2</v>
      </c>
      <c r="AM237" s="220">
        <f>IFERROR(IF(AND(AF236="Impacto",AF237="Impacto"),(AM236-(+AM236*AK237)),IF(AND(AF236="Probabilidad",AF237="Impacto"),(AM235-(+AM235*AK237)),IF(AF237="Probabilidad",AM236,""))),"")</f>
        <v>0.4</v>
      </c>
      <c r="AN237" s="221" t="s">
        <v>181</v>
      </c>
      <c r="AO237" s="221" t="s">
        <v>182</v>
      </c>
      <c r="AP237" s="221" t="s">
        <v>183</v>
      </c>
      <c r="AQ237" s="595"/>
      <c r="AR237" s="626"/>
      <c r="AS237" s="626"/>
      <c r="AT237" s="619"/>
      <c r="AU237" s="626"/>
      <c r="AV237" s="626"/>
      <c r="AW237" s="619"/>
      <c r="AX237" s="619"/>
      <c r="AY237" s="619"/>
      <c r="AZ237" s="598"/>
      <c r="BA237" s="157"/>
      <c r="BB237" s="157"/>
      <c r="BC237" s="160" t="str">
        <f t="shared" si="37"/>
        <v/>
      </c>
      <c r="BD237" s="218"/>
      <c r="BE237" s="218"/>
      <c r="BF237" s="218"/>
      <c r="BG237" s="218"/>
      <c r="BH237" s="157"/>
      <c r="BI237" s="157"/>
      <c r="BJ237" s="157"/>
      <c r="BK237" s="157"/>
      <c r="BL237" s="185"/>
      <c r="BM237" s="185"/>
      <c r="BN237" s="185"/>
      <c r="BO237" s="185"/>
      <c r="BP237" s="186" t="str">
        <f t="shared" si="38"/>
        <v/>
      </c>
      <c r="BQ237" s="359" t="str">
        <f t="shared" si="39"/>
        <v/>
      </c>
      <c r="BR237" s="843"/>
      <c r="BS237" s="918"/>
      <c r="BT237" s="918"/>
      <c r="BU237" s="903"/>
    </row>
    <row r="238" spans="1:73" ht="72">
      <c r="A238" s="654"/>
      <c r="B238" s="657"/>
      <c r="C238" s="660"/>
      <c r="D238" s="697"/>
      <c r="E238" s="698"/>
      <c r="F238" s="699"/>
      <c r="G238" s="700"/>
      <c r="H238" s="695"/>
      <c r="I238" s="692"/>
      <c r="J238" s="702"/>
      <c r="K238" s="703"/>
      <c r="L238" s="719"/>
      <c r="M238" s="704"/>
      <c r="N238" s="700"/>
      <c r="O238" s="700"/>
      <c r="P238" s="675"/>
      <c r="Q238" s="873"/>
      <c r="R238" s="692"/>
      <c r="S238" s="691"/>
      <c r="T238" s="692"/>
      <c r="U238" s="691"/>
      <c r="V238" s="692"/>
      <c r="W238" s="691"/>
      <c r="X238" s="693"/>
      <c r="Y238" s="691"/>
      <c r="Z238" s="691"/>
      <c r="AA238" s="694"/>
      <c r="AB238" s="141">
        <v>6</v>
      </c>
      <c r="AC238" s="139" t="s">
        <v>788</v>
      </c>
      <c r="AD238" s="139" t="s">
        <v>244</v>
      </c>
      <c r="AE238" s="139" t="s">
        <v>789</v>
      </c>
      <c r="AF238" s="149" t="str">
        <f t="shared" si="33"/>
        <v>Probabilidad</v>
      </c>
      <c r="AG238" s="219" t="s">
        <v>179</v>
      </c>
      <c r="AH238" s="140">
        <f t="shared" si="34"/>
        <v>0.25</v>
      </c>
      <c r="AI238" s="142" t="s">
        <v>180</v>
      </c>
      <c r="AJ238" s="140">
        <f t="shared" si="35"/>
        <v>0.15</v>
      </c>
      <c r="AK238" s="143">
        <f t="shared" si="36"/>
        <v>0.4</v>
      </c>
      <c r="AL238" s="220">
        <f>IFERROR(IF(AND(AF237="Probabilidad",AF238="Probabilidad"),(AL237-(+AL237*AK238)),IF(AND(AF237="Impacto",AF238="Probabilidad"),(AL236-(+AL236*AK238)),IF(AF238="Impacto",AL237,""))),"")</f>
        <v>1.8662399999999996E-2</v>
      </c>
      <c r="AM238" s="220">
        <f>IFERROR(IF(AND(AF237="Impacto",AF238="Impacto"),(AM237-(+AM237*AK238)),IF(AND(AF237="Probabilidad",AF238="Impacto"),(AM236-(+AM236*AK238)),IF(AF238="Probabilidad",AM237,""))),"")</f>
        <v>0.4</v>
      </c>
      <c r="AN238" s="144" t="s">
        <v>181</v>
      </c>
      <c r="AO238" s="144" t="s">
        <v>182</v>
      </c>
      <c r="AP238" s="144" t="s">
        <v>183</v>
      </c>
      <c r="AQ238" s="695"/>
      <c r="AR238" s="696"/>
      <c r="AS238" s="696"/>
      <c r="AT238" s="694"/>
      <c r="AU238" s="696"/>
      <c r="AV238" s="696"/>
      <c r="AW238" s="694"/>
      <c r="AX238" s="694"/>
      <c r="AY238" s="694"/>
      <c r="AZ238" s="692"/>
      <c r="BA238" s="145"/>
      <c r="BB238" s="145"/>
      <c r="BC238" s="148" t="str">
        <f t="shared" si="37"/>
        <v/>
      </c>
      <c r="BD238" s="139"/>
      <c r="BE238" s="139"/>
      <c r="BF238" s="139"/>
      <c r="BG238" s="139"/>
      <c r="BH238" s="145"/>
      <c r="BI238" s="145"/>
      <c r="BJ238" s="145"/>
      <c r="BK238" s="145"/>
      <c r="BL238" s="146"/>
      <c r="BM238" s="146"/>
      <c r="BN238" s="146"/>
      <c r="BO238" s="146"/>
      <c r="BP238" s="147" t="str">
        <f t="shared" si="38"/>
        <v/>
      </c>
      <c r="BQ238" s="150" t="str">
        <f t="shared" si="39"/>
        <v/>
      </c>
      <c r="BR238" s="916"/>
      <c r="BS238" s="919"/>
      <c r="BT238" s="919"/>
      <c r="BU238" s="904"/>
    </row>
    <row r="239" spans="1:73" ht="72">
      <c r="A239" s="654"/>
      <c r="B239" s="657"/>
      <c r="C239" s="660"/>
      <c r="D239" s="676" t="s">
        <v>167</v>
      </c>
      <c r="E239" s="678" t="s">
        <v>733</v>
      </c>
      <c r="F239" s="679">
        <v>5</v>
      </c>
      <c r="G239" s="681" t="s">
        <v>790</v>
      </c>
      <c r="H239" s="683"/>
      <c r="I239" s="644"/>
      <c r="J239" s="701" t="s">
        <v>791</v>
      </c>
      <c r="K239" s="685" t="s">
        <v>171</v>
      </c>
      <c r="L239" s="717" t="s">
        <v>172</v>
      </c>
      <c r="M239" s="905" t="s">
        <v>792</v>
      </c>
      <c r="N239" s="908"/>
      <c r="O239" s="908"/>
      <c r="P239" s="911" t="s">
        <v>793</v>
      </c>
      <c r="Q239" s="872">
        <v>1</v>
      </c>
      <c r="R239" s="644" t="s">
        <v>175</v>
      </c>
      <c r="S239" s="687">
        <f>IF(R239="Muy Alta",100%,IF(R239="Alta",80%,IF(R239="Media",60%,IF(R239="Baja",40%,IF(R239="Muy Baja",20%,"")))))</f>
        <v>0.6</v>
      </c>
      <c r="T239" s="644"/>
      <c r="U239" s="687" t="str">
        <f>IF(T239="Catastrófico",100%,IF(T239="Mayor",80%,IF(T239="Moderado",60%,IF(T239="Menor",40%,IF(T239="Leve",20%,"")))))</f>
        <v/>
      </c>
      <c r="V239" s="644" t="s">
        <v>271</v>
      </c>
      <c r="W239" s="687">
        <f>IF(V239="Catastrófico",100%,IF(V239="Mayor",80%,IF(V239="Moderado",60%,IF(V239="Menor",40%,IF(V239="Leve",20%,"")))))</f>
        <v>0.2</v>
      </c>
      <c r="X239" s="689" t="str">
        <f>IF(Y239=100%,"Catastrófico",IF(Y239=80%,"Mayor",IF(Y239=60%,"Moderado",IF(Y239=40%,"Menor",IF(Y239=20%,"Leve","")))))</f>
        <v>Leve</v>
      </c>
      <c r="Y239" s="687">
        <f>IF(AND(U239="",W239=""),"",MAX(U239,W239))</f>
        <v>0.2</v>
      </c>
      <c r="Z239" s="687" t="str">
        <f>CONCATENATE(R239,X239)</f>
        <v>MediaLeve</v>
      </c>
      <c r="AA239" s="642" t="str">
        <f>IF(Z239="Muy AltaLeve","Alto",IF(Z239="Muy AltaMenor","Alto",IF(Z239="Muy AltaModerado","Alto",IF(Z239="Muy AltaMayor","Alto",IF(Z239="Muy AltaCatastrófico","Extremo",IF(Z239="AltaLeve","Moderado",IF(Z239="AltaMenor","Moderado",IF(Z239="AltaModerado","Alto",IF(Z239="AltaMayor","Alto",IF(Z239="AltaCatastrófico","Extremo",IF(Z239="MediaLeve","Moderado",IF(Z239="MediaMenor","Moderado",IF(Z239="MediaModerado","Moderado",IF(Z239="MediaMayor","Alto",IF(Z239="MediaCatastrófico","Extremo",IF(Z239="BajaLeve","Bajo",IF(Z239="BajaMenor","Moderado",IF(Z239="BajaModerado","Moderado",IF(Z239="BajaMayor","Alto",IF(Z239="BajaCatastrófico","Extremo",IF(Z239="Muy BajaLeve","Bajo",IF(Z239="Muy BajaMenor","Bajo",IF(Z239="Muy BajaModerado","Moderado",IF(Z239="Muy BajaMayor","Alto",IF(Z239="Muy BajaCatastrófico","Extremo","")))))))))))))))))))))))))</f>
        <v>Moderado</v>
      </c>
      <c r="AB239" s="54">
        <v>1</v>
      </c>
      <c r="AC239" s="12" t="s">
        <v>794</v>
      </c>
      <c r="AD239" s="12" t="s">
        <v>244</v>
      </c>
      <c r="AE239" s="12" t="s">
        <v>795</v>
      </c>
      <c r="AF239" s="21" t="str">
        <f t="shared" si="33"/>
        <v>Probabilidad</v>
      </c>
      <c r="AG239" s="13" t="s">
        <v>179</v>
      </c>
      <c r="AH239" s="22">
        <f t="shared" si="34"/>
        <v>0.25</v>
      </c>
      <c r="AI239" s="13" t="s">
        <v>180</v>
      </c>
      <c r="AJ239" s="22">
        <f t="shared" si="35"/>
        <v>0.15</v>
      </c>
      <c r="AK239" s="23">
        <f t="shared" si="36"/>
        <v>0.4</v>
      </c>
      <c r="AL239" s="24">
        <f>IFERROR(IF(AF239="Probabilidad",(S239-(+S239*AK239)),IF(AF239="Impacto",S239,"")),"")</f>
        <v>0.36</v>
      </c>
      <c r="AM239" s="24">
        <f>IFERROR(IF(AF239="Impacto",(Y239-(+Y239*AK239)),IF(AF239="Probabilidad",Y239,"")),"")</f>
        <v>0.2</v>
      </c>
      <c r="AN239" s="14" t="s">
        <v>181</v>
      </c>
      <c r="AO239" s="14" t="s">
        <v>182</v>
      </c>
      <c r="AP239" s="14" t="s">
        <v>183</v>
      </c>
      <c r="AQ239" s="914" t="s">
        <v>796</v>
      </c>
      <c r="AR239" s="640">
        <f>S239</f>
        <v>0.6</v>
      </c>
      <c r="AS239" s="640">
        <f>IF(AL239="","",MIN(AL239:AL244))</f>
        <v>4.6655999999999996E-2</v>
      </c>
      <c r="AT239" s="642" t="str">
        <f>IFERROR(IF(AS239="","",IF(AS239&lt;=0.2,"Muy Baja",IF(AS239&lt;=0.4,"Baja",IF(AS239&lt;=0.6,"Media",IF(AS239&lt;=0.8,"Alta","Muy Alta"))))),"")</f>
        <v>Muy Baja</v>
      </c>
      <c r="AU239" s="640">
        <f>Y239</f>
        <v>0.2</v>
      </c>
      <c r="AV239" s="640">
        <f>IF(AM239="","",MIN(AM239:AM244))</f>
        <v>0.2</v>
      </c>
      <c r="AW239" s="642" t="str">
        <f>IFERROR(IF(AV239="","",IF(AV239&lt;=0.2,"Leve",IF(AV239&lt;=0.4,"Menor",IF(AV239&lt;=0.6,"Moderado",IF(AV239&lt;=0.8,"Mayor","Catastrófico"))))),"")</f>
        <v>Leve</v>
      </c>
      <c r="AX239" s="642" t="str">
        <f>AA239</f>
        <v>Moderado</v>
      </c>
      <c r="AY239" s="642" t="str">
        <f>IFERROR(IF(OR(AND(AT239="Muy Baja",AW239="Leve"),AND(AT239="Muy Baja",AW239="Menor"),AND(AT239="Baja",AW239="Leve")),"Bajo",IF(OR(AND(AT239="Muy baja",AW239="Moderado"),AND(AT239="Baja",AW239="Menor"),AND(AT239="Baja",AW239="Moderado"),AND(AT239="Media",AW239="Leve"),AND(AT239="Media",AW239="Menor"),AND(AT239="Media",AW239="Moderado"),AND(AT239="Alta",AW239="Leve"),AND(AT239="Alta",AW239="Menor")),"Moderado",IF(OR(AND(AT239="Muy Baja",AW239="Mayor"),AND(AT239="Baja",AW239="Mayor"),AND(AT239="Media",AW239="Mayor"),AND(AT239="Alta",AW239="Moderado"),AND(AT239="Alta",AW239="Mayor"),AND(AT239="Muy Alta",AW239="Leve"),AND(AT239="Muy Alta",AW239="Menor"),AND(AT239="Muy Alta",AW239="Moderado"),AND(AT239="Muy Alta",AW239="Mayor")),"Alto",IF(OR(AND(AT239="Muy Baja",AW239="Catastrófico"),AND(AT239="Baja",AW239="Catastrófico"),AND(AT239="Media",AW239="Catastrófico"),AND(AT239="Alta",AW239="Catastrófico"),AND(AT239="Muy Alta",AW239="Catastrófico")),"Extremo","")))),"")</f>
        <v>Bajo</v>
      </c>
      <c r="AZ239" s="644" t="s">
        <v>231</v>
      </c>
      <c r="BA239" s="117"/>
      <c r="BB239" s="117"/>
      <c r="BC239" s="133" t="str">
        <f t="shared" si="37"/>
        <v/>
      </c>
      <c r="BD239" s="118"/>
      <c r="BE239" s="118"/>
      <c r="BF239" s="118"/>
      <c r="BG239" s="118"/>
      <c r="BH239" s="117"/>
      <c r="BI239" s="99"/>
      <c r="BJ239" s="99"/>
      <c r="BK239" s="99"/>
      <c r="BL239" s="102"/>
      <c r="BM239" s="102"/>
      <c r="BN239" s="102"/>
      <c r="BO239" s="102"/>
      <c r="BP239" s="104" t="str">
        <f t="shared" si="38"/>
        <v/>
      </c>
      <c r="BQ239" s="105" t="str">
        <f t="shared" si="39"/>
        <v/>
      </c>
      <c r="BR239" s="893"/>
      <c r="BS239" s="920"/>
      <c r="BT239" s="923"/>
      <c r="BU239" s="925"/>
    </row>
    <row r="240" spans="1:73" ht="75">
      <c r="A240" s="654"/>
      <c r="B240" s="657"/>
      <c r="C240" s="660"/>
      <c r="D240" s="585"/>
      <c r="E240" s="587"/>
      <c r="F240" s="590"/>
      <c r="G240" s="593"/>
      <c r="H240" s="595"/>
      <c r="I240" s="598"/>
      <c r="J240" s="600"/>
      <c r="K240" s="602"/>
      <c r="L240" s="718"/>
      <c r="M240" s="906"/>
      <c r="N240" s="909"/>
      <c r="O240" s="909"/>
      <c r="P240" s="912"/>
      <c r="Q240" s="754"/>
      <c r="R240" s="598"/>
      <c r="S240" s="613"/>
      <c r="T240" s="598"/>
      <c r="U240" s="613"/>
      <c r="V240" s="598"/>
      <c r="W240" s="613"/>
      <c r="X240" s="616"/>
      <c r="Y240" s="613"/>
      <c r="Z240" s="613"/>
      <c r="AA240" s="619"/>
      <c r="AB240" s="216">
        <v>2</v>
      </c>
      <c r="AC240" s="218" t="s">
        <v>797</v>
      </c>
      <c r="AD240" s="218" t="s">
        <v>273</v>
      </c>
      <c r="AE240" s="218" t="s">
        <v>798</v>
      </c>
      <c r="AF240" s="213" t="str">
        <f t="shared" si="33"/>
        <v>Probabilidad</v>
      </c>
      <c r="AG240" s="219" t="s">
        <v>179</v>
      </c>
      <c r="AH240" s="214">
        <f t="shared" si="34"/>
        <v>0.25</v>
      </c>
      <c r="AI240" s="221" t="s">
        <v>180</v>
      </c>
      <c r="AJ240" s="214">
        <f t="shared" si="35"/>
        <v>0.15</v>
      </c>
      <c r="AK240" s="215">
        <f t="shared" si="36"/>
        <v>0.4</v>
      </c>
      <c r="AL240" s="220">
        <f>IFERROR(IF(AND(AF239="Probabilidad",AF240="Probabilidad"),(AL239-(+AL239*AK240)),IF(AF240="Probabilidad",(S239-(+S239*AK240)),IF(AF240="Impacto",AL239,""))),"")</f>
        <v>0.216</v>
      </c>
      <c r="AM240" s="220">
        <f>IFERROR(IF(AND(AF239="Impacto",AF240="Impacto"),(AM239-(+AM239*AK240)),IF(AF240="Impacto",(Y239-(+Y239*AK240)),IF(AF240="Probabilidad",AM239,""))),"")</f>
        <v>0.2</v>
      </c>
      <c r="AN240" s="221" t="s">
        <v>181</v>
      </c>
      <c r="AO240" s="221" t="s">
        <v>182</v>
      </c>
      <c r="AP240" s="221" t="s">
        <v>183</v>
      </c>
      <c r="AQ240" s="602"/>
      <c r="AR240" s="626"/>
      <c r="AS240" s="626"/>
      <c r="AT240" s="619"/>
      <c r="AU240" s="626"/>
      <c r="AV240" s="626"/>
      <c r="AW240" s="619"/>
      <c r="AX240" s="619"/>
      <c r="AY240" s="619"/>
      <c r="AZ240" s="598"/>
      <c r="BA240" s="157"/>
      <c r="BB240" s="157"/>
      <c r="BC240" s="160" t="str">
        <f t="shared" si="37"/>
        <v/>
      </c>
      <c r="BD240" s="218"/>
      <c r="BE240" s="218"/>
      <c r="BF240" s="218"/>
      <c r="BG240" s="218"/>
      <c r="BH240" s="157"/>
      <c r="BI240" s="157"/>
      <c r="BJ240" s="157"/>
      <c r="BK240" s="157"/>
      <c r="BL240" s="185"/>
      <c r="BM240" s="185"/>
      <c r="BN240" s="185"/>
      <c r="BO240" s="185"/>
      <c r="BP240" s="186" t="str">
        <f t="shared" si="38"/>
        <v/>
      </c>
      <c r="BQ240" s="359" t="str">
        <f t="shared" si="39"/>
        <v/>
      </c>
      <c r="BR240" s="894"/>
      <c r="BS240" s="921"/>
      <c r="BT240" s="921"/>
      <c r="BU240" s="926"/>
    </row>
    <row r="241" spans="1:73" ht="72">
      <c r="A241" s="654"/>
      <c r="B241" s="657"/>
      <c r="C241" s="660"/>
      <c r="D241" s="585"/>
      <c r="E241" s="587"/>
      <c r="F241" s="590"/>
      <c r="G241" s="593"/>
      <c r="H241" s="595"/>
      <c r="I241" s="598"/>
      <c r="J241" s="600"/>
      <c r="K241" s="602"/>
      <c r="L241" s="718"/>
      <c r="M241" s="906"/>
      <c r="N241" s="909"/>
      <c r="O241" s="909"/>
      <c r="P241" s="912"/>
      <c r="Q241" s="754"/>
      <c r="R241" s="598"/>
      <c r="S241" s="613"/>
      <c r="T241" s="598"/>
      <c r="U241" s="613"/>
      <c r="V241" s="598"/>
      <c r="W241" s="613"/>
      <c r="X241" s="616"/>
      <c r="Y241" s="613"/>
      <c r="Z241" s="613"/>
      <c r="AA241" s="619"/>
      <c r="AB241" s="216">
        <v>3</v>
      </c>
      <c r="AC241" s="218" t="s">
        <v>799</v>
      </c>
      <c r="AD241" s="218" t="s">
        <v>244</v>
      </c>
      <c r="AE241" s="218" t="s">
        <v>800</v>
      </c>
      <c r="AF241" s="213" t="str">
        <f t="shared" si="33"/>
        <v>Probabilidad</v>
      </c>
      <c r="AG241" s="219" t="s">
        <v>179</v>
      </c>
      <c r="AH241" s="214">
        <f t="shared" si="34"/>
        <v>0.25</v>
      </c>
      <c r="AI241" s="221" t="s">
        <v>180</v>
      </c>
      <c r="AJ241" s="214">
        <f t="shared" si="35"/>
        <v>0.15</v>
      </c>
      <c r="AK241" s="215">
        <f t="shared" si="36"/>
        <v>0.4</v>
      </c>
      <c r="AL241" s="220">
        <f>IFERROR(IF(AND(AF240="Probabilidad",AF241="Probabilidad"),(AL240-(+AL240*AK241)),IF(AND(AF240="Impacto",AF241="Probabilidad"),(AL239-(+AL239*AK241)),IF(AF241="Impacto",AL240,""))),"")</f>
        <v>0.12959999999999999</v>
      </c>
      <c r="AM241" s="220">
        <f>IFERROR(IF(AND(AF240="Impacto",AF241="Impacto"),(AM240-(+AM240*AK241)),IF(AND(AF240="Probabilidad",AF241="Impacto"),(AM239-(+AM239*AK241)),IF(AF241="Probabilidad",AM240,""))),"")</f>
        <v>0.2</v>
      </c>
      <c r="AN241" s="221" t="s">
        <v>181</v>
      </c>
      <c r="AO241" s="221" t="s">
        <v>182</v>
      </c>
      <c r="AP241" s="221" t="s">
        <v>183</v>
      </c>
      <c r="AQ241" s="602"/>
      <c r="AR241" s="626"/>
      <c r="AS241" s="626"/>
      <c r="AT241" s="619"/>
      <c r="AU241" s="626"/>
      <c r="AV241" s="626"/>
      <c r="AW241" s="619"/>
      <c r="AX241" s="619"/>
      <c r="AY241" s="619"/>
      <c r="AZ241" s="598"/>
      <c r="BA241" s="157"/>
      <c r="BB241" s="157"/>
      <c r="BC241" s="160" t="str">
        <f t="shared" si="37"/>
        <v/>
      </c>
      <c r="BD241" s="218"/>
      <c r="BE241" s="218"/>
      <c r="BF241" s="218"/>
      <c r="BG241" s="218"/>
      <c r="BH241" s="157"/>
      <c r="BI241" s="157"/>
      <c r="BJ241" s="157"/>
      <c r="BK241" s="157"/>
      <c r="BL241" s="185"/>
      <c r="BM241" s="185"/>
      <c r="BN241" s="185"/>
      <c r="BO241" s="185"/>
      <c r="BP241" s="186" t="str">
        <f t="shared" si="38"/>
        <v/>
      </c>
      <c r="BQ241" s="359" t="str">
        <f t="shared" si="39"/>
        <v/>
      </c>
      <c r="BR241" s="894"/>
      <c r="BS241" s="921"/>
      <c r="BT241" s="921"/>
      <c r="BU241" s="926"/>
    </row>
    <row r="242" spans="1:73" ht="72">
      <c r="A242" s="654"/>
      <c r="B242" s="657"/>
      <c r="C242" s="660"/>
      <c r="D242" s="585"/>
      <c r="E242" s="587"/>
      <c r="F242" s="590"/>
      <c r="G242" s="593"/>
      <c r="H242" s="595"/>
      <c r="I242" s="598"/>
      <c r="J242" s="600"/>
      <c r="K242" s="602"/>
      <c r="L242" s="718"/>
      <c r="M242" s="906"/>
      <c r="N242" s="909"/>
      <c r="O242" s="909"/>
      <c r="P242" s="912"/>
      <c r="Q242" s="754"/>
      <c r="R242" s="598"/>
      <c r="S242" s="613"/>
      <c r="T242" s="598"/>
      <c r="U242" s="613"/>
      <c r="V242" s="598"/>
      <c r="W242" s="613"/>
      <c r="X242" s="616"/>
      <c r="Y242" s="613"/>
      <c r="Z242" s="613"/>
      <c r="AA242" s="619"/>
      <c r="AB242" s="216">
        <v>4</v>
      </c>
      <c r="AC242" s="218" t="s">
        <v>801</v>
      </c>
      <c r="AD242" s="218" t="s">
        <v>273</v>
      </c>
      <c r="AE242" s="218" t="s">
        <v>795</v>
      </c>
      <c r="AF242" s="213" t="str">
        <f t="shared" si="33"/>
        <v>Probabilidad</v>
      </c>
      <c r="AG242" s="219" t="s">
        <v>179</v>
      </c>
      <c r="AH242" s="214">
        <f t="shared" si="34"/>
        <v>0.25</v>
      </c>
      <c r="AI242" s="221" t="s">
        <v>180</v>
      </c>
      <c r="AJ242" s="214">
        <f t="shared" si="35"/>
        <v>0.15</v>
      </c>
      <c r="AK242" s="215">
        <f t="shared" si="36"/>
        <v>0.4</v>
      </c>
      <c r="AL242" s="220">
        <f>IFERROR(IF(AND(AF241="Probabilidad",AF242="Probabilidad"),(AL241-(+AL241*AK242)),IF(AND(AF241="Impacto",AF242="Probabilidad"),(AL240-(+AL240*AK242)),IF(AF242="Impacto",AL241,""))),"")</f>
        <v>7.7759999999999996E-2</v>
      </c>
      <c r="AM242" s="220">
        <f>IFERROR(IF(AND(AF241="Impacto",AF242="Impacto"),(AM241-(+AM241*AK242)),IF(AND(AF241="Probabilidad",AF242="Impacto"),(AM240-(+AM240*AK242)),IF(AF242="Probabilidad",AM241,""))),"")</f>
        <v>0.2</v>
      </c>
      <c r="AN242" s="221" t="s">
        <v>181</v>
      </c>
      <c r="AO242" s="221" t="s">
        <v>182</v>
      </c>
      <c r="AP242" s="221" t="s">
        <v>183</v>
      </c>
      <c r="AQ242" s="602"/>
      <c r="AR242" s="626"/>
      <c r="AS242" s="626"/>
      <c r="AT242" s="619"/>
      <c r="AU242" s="626"/>
      <c r="AV242" s="626"/>
      <c r="AW242" s="619"/>
      <c r="AX242" s="619"/>
      <c r="AY242" s="619"/>
      <c r="AZ242" s="598"/>
      <c r="BA242" s="157"/>
      <c r="BB242" s="157"/>
      <c r="BC242" s="160" t="str">
        <f t="shared" si="37"/>
        <v/>
      </c>
      <c r="BD242" s="218"/>
      <c r="BE242" s="218"/>
      <c r="BF242" s="218"/>
      <c r="BG242" s="218"/>
      <c r="BH242" s="157"/>
      <c r="BI242" s="157"/>
      <c r="BJ242" s="157"/>
      <c r="BK242" s="157"/>
      <c r="BL242" s="185"/>
      <c r="BM242" s="185"/>
      <c r="BN242" s="185"/>
      <c r="BO242" s="185"/>
      <c r="BP242" s="186" t="str">
        <f t="shared" si="38"/>
        <v/>
      </c>
      <c r="BQ242" s="359" t="str">
        <f t="shared" si="39"/>
        <v/>
      </c>
      <c r="BR242" s="894"/>
      <c r="BS242" s="921"/>
      <c r="BT242" s="921"/>
      <c r="BU242" s="926"/>
    </row>
    <row r="243" spans="1:73" ht="72">
      <c r="A243" s="654"/>
      <c r="B243" s="657"/>
      <c r="C243" s="660"/>
      <c r="D243" s="585"/>
      <c r="E243" s="587"/>
      <c r="F243" s="590"/>
      <c r="G243" s="593"/>
      <c r="H243" s="595"/>
      <c r="I243" s="598"/>
      <c r="J243" s="600"/>
      <c r="K243" s="602"/>
      <c r="L243" s="718"/>
      <c r="M243" s="906"/>
      <c r="N243" s="909"/>
      <c r="O243" s="909"/>
      <c r="P243" s="912"/>
      <c r="Q243" s="754"/>
      <c r="R243" s="598"/>
      <c r="S243" s="613"/>
      <c r="T243" s="598"/>
      <c r="U243" s="613"/>
      <c r="V243" s="598"/>
      <c r="W243" s="613"/>
      <c r="X243" s="616"/>
      <c r="Y243" s="613"/>
      <c r="Z243" s="613"/>
      <c r="AA243" s="619"/>
      <c r="AB243" s="216">
        <v>5</v>
      </c>
      <c r="AC243" s="218" t="s">
        <v>802</v>
      </c>
      <c r="AD243" s="218" t="s">
        <v>244</v>
      </c>
      <c r="AE243" s="218" t="s">
        <v>803</v>
      </c>
      <c r="AF243" s="213" t="str">
        <f t="shared" si="33"/>
        <v>Probabilidad</v>
      </c>
      <c r="AG243" s="219" t="s">
        <v>179</v>
      </c>
      <c r="AH243" s="214">
        <f t="shared" si="34"/>
        <v>0.25</v>
      </c>
      <c r="AI243" s="221" t="s">
        <v>180</v>
      </c>
      <c r="AJ243" s="214">
        <f t="shared" si="35"/>
        <v>0.15</v>
      </c>
      <c r="AK243" s="215">
        <f t="shared" si="36"/>
        <v>0.4</v>
      </c>
      <c r="AL243" s="220">
        <f>IFERROR(IF(AND(AF242="Probabilidad",AF243="Probabilidad"),(AL242-(+AL242*AK243)),IF(AND(AF242="Impacto",AF243="Probabilidad"),(AL241-(+AL241*AK243)),IF(AF243="Impacto",AL242,""))),"")</f>
        <v>4.6655999999999996E-2</v>
      </c>
      <c r="AM243" s="220">
        <f>IFERROR(IF(AND(AF242="Impacto",AF243="Impacto"),(AM242-(+AM242*AK243)),IF(AND(AF242="Probabilidad",AF243="Impacto"),(AM241-(+AM241*AK243)),IF(AF243="Probabilidad",AM242,""))),"")</f>
        <v>0.2</v>
      </c>
      <c r="AN243" s="221" t="s">
        <v>181</v>
      </c>
      <c r="AO243" s="221" t="s">
        <v>182</v>
      </c>
      <c r="AP243" s="221" t="s">
        <v>183</v>
      </c>
      <c r="AQ243" s="602"/>
      <c r="AR243" s="626"/>
      <c r="AS243" s="626"/>
      <c r="AT243" s="619"/>
      <c r="AU243" s="626"/>
      <c r="AV243" s="626"/>
      <c r="AW243" s="619"/>
      <c r="AX243" s="619"/>
      <c r="AY243" s="619"/>
      <c r="AZ243" s="598"/>
      <c r="BA243" s="157"/>
      <c r="BB243" s="157"/>
      <c r="BC243" s="160" t="str">
        <f t="shared" si="37"/>
        <v/>
      </c>
      <c r="BD243" s="218"/>
      <c r="BE243" s="218"/>
      <c r="BF243" s="218"/>
      <c r="BG243" s="218"/>
      <c r="BH243" s="157"/>
      <c r="BI243" s="157"/>
      <c r="BJ243" s="157"/>
      <c r="BK243" s="157"/>
      <c r="BL243" s="185"/>
      <c r="BM243" s="185"/>
      <c r="BN243" s="185"/>
      <c r="BO243" s="185"/>
      <c r="BP243" s="186" t="str">
        <f t="shared" si="38"/>
        <v/>
      </c>
      <c r="BQ243" s="359" t="str">
        <f t="shared" si="39"/>
        <v/>
      </c>
      <c r="BR243" s="894"/>
      <c r="BS243" s="921"/>
      <c r="BT243" s="921"/>
      <c r="BU243" s="926"/>
    </row>
    <row r="244" spans="1:73">
      <c r="A244" s="654"/>
      <c r="B244" s="657"/>
      <c r="C244" s="660"/>
      <c r="D244" s="697"/>
      <c r="E244" s="698"/>
      <c r="F244" s="699"/>
      <c r="G244" s="700"/>
      <c r="H244" s="695"/>
      <c r="I244" s="692"/>
      <c r="J244" s="702"/>
      <c r="K244" s="703"/>
      <c r="L244" s="719"/>
      <c r="M244" s="907"/>
      <c r="N244" s="910"/>
      <c r="O244" s="910"/>
      <c r="P244" s="913"/>
      <c r="Q244" s="873"/>
      <c r="R244" s="692"/>
      <c r="S244" s="691"/>
      <c r="T244" s="692"/>
      <c r="U244" s="691"/>
      <c r="V244" s="692"/>
      <c r="W244" s="691"/>
      <c r="X244" s="693"/>
      <c r="Y244" s="691"/>
      <c r="Z244" s="691"/>
      <c r="AA244" s="694"/>
      <c r="AB244" s="141">
        <v>6</v>
      </c>
      <c r="AC244" s="139"/>
      <c r="AD244" s="139"/>
      <c r="AE244" s="139"/>
      <c r="AF244" s="223" t="str">
        <f t="shared" si="33"/>
        <v/>
      </c>
      <c r="AG244" s="229"/>
      <c r="AH244" s="140" t="str">
        <f t="shared" si="34"/>
        <v/>
      </c>
      <c r="AI244" s="229"/>
      <c r="AJ244" s="140" t="str">
        <f t="shared" si="35"/>
        <v/>
      </c>
      <c r="AK244" s="143" t="str">
        <f t="shared" si="36"/>
        <v/>
      </c>
      <c r="AL244" s="220" t="str">
        <f>IFERROR(IF(AND(AF243="Probabilidad",AF244="Probabilidad"),(AL243-(+AL243*AK244)),IF(AND(AF243="Impacto",AF244="Probabilidad"),(AL242-(+AL242*AK244)),IF(AF244="Impacto",AL243,""))),"")</f>
        <v/>
      </c>
      <c r="AM244" s="220" t="str">
        <f>IFERROR(IF(AND(AF243="Impacto",AF244="Impacto"),(AM243-(+AM243*AK244)),IF(AND(AF243="Probabilidad",AF244="Impacto"),(AM242-(+AM242*AK244)),IF(AF244="Probabilidad",AM243,""))),"")</f>
        <v/>
      </c>
      <c r="AN244" s="144"/>
      <c r="AO244" s="144"/>
      <c r="AP244" s="144"/>
      <c r="AQ244" s="703"/>
      <c r="AR244" s="696"/>
      <c r="AS244" s="696"/>
      <c r="AT244" s="694"/>
      <c r="AU244" s="696"/>
      <c r="AV244" s="696"/>
      <c r="AW244" s="694"/>
      <c r="AX244" s="694"/>
      <c r="AY244" s="694"/>
      <c r="AZ244" s="692"/>
      <c r="BA244" s="145"/>
      <c r="BB244" s="145"/>
      <c r="BC244" s="148" t="str">
        <f t="shared" si="37"/>
        <v/>
      </c>
      <c r="BD244" s="139"/>
      <c r="BE244" s="139"/>
      <c r="BF244" s="139"/>
      <c r="BG244" s="139"/>
      <c r="BH244" s="145"/>
      <c r="BI244" s="145"/>
      <c r="BJ244" s="145"/>
      <c r="BK244" s="145"/>
      <c r="BL244" s="146"/>
      <c r="BM244" s="146"/>
      <c r="BN244" s="146"/>
      <c r="BO244" s="146"/>
      <c r="BP244" s="147" t="str">
        <f t="shared" si="38"/>
        <v/>
      </c>
      <c r="BQ244" s="150" t="str">
        <f t="shared" si="39"/>
        <v/>
      </c>
      <c r="BR244" s="895"/>
      <c r="BS244" s="922"/>
      <c r="BT244" s="924"/>
      <c r="BU244" s="927"/>
    </row>
    <row r="245" spans="1:73" ht="72">
      <c r="A245" s="654"/>
      <c r="B245" s="657"/>
      <c r="C245" s="660"/>
      <c r="D245" s="676" t="s">
        <v>167</v>
      </c>
      <c r="E245" s="678" t="s">
        <v>733</v>
      </c>
      <c r="F245" s="679">
        <v>6</v>
      </c>
      <c r="G245" s="681" t="s">
        <v>804</v>
      </c>
      <c r="H245" s="683"/>
      <c r="I245" s="644"/>
      <c r="J245" s="701" t="s">
        <v>805</v>
      </c>
      <c r="K245" s="683" t="s">
        <v>171</v>
      </c>
      <c r="L245" s="717" t="s">
        <v>172</v>
      </c>
      <c r="M245" s="705" t="s">
        <v>806</v>
      </c>
      <c r="N245" s="681"/>
      <c r="O245" s="681"/>
      <c r="P245" s="648" t="s">
        <v>807</v>
      </c>
      <c r="Q245" s="646">
        <v>1</v>
      </c>
      <c r="R245" s="644" t="s">
        <v>175</v>
      </c>
      <c r="S245" s="687">
        <f>IF(R245="Muy Alta",100%,IF(R245="Alta",80%,IF(R245="Media",60%,IF(R245="Baja",40%,IF(R245="Muy Baja",20%,"")))))</f>
        <v>0.6</v>
      </c>
      <c r="T245" s="644" t="s">
        <v>271</v>
      </c>
      <c r="U245" s="687">
        <f>IF(T245="Catastrófico",100%,IF(T245="Mayor",80%,IF(T245="Moderado",60%,IF(T245="Menor",40%,IF(T245="Leve",20%,"")))))</f>
        <v>0.2</v>
      </c>
      <c r="V245" s="644" t="s">
        <v>227</v>
      </c>
      <c r="W245" s="687">
        <f>IF(V245="Catastrófico",100%,IF(V245="Mayor",80%,IF(V245="Moderado",60%,IF(V245="Menor",40%,IF(V245="Leve",20%,"")))))</f>
        <v>0.4</v>
      </c>
      <c r="X245" s="689" t="str">
        <f>IF(Y245=100%,"Catastrófico",IF(Y245=80%,"Mayor",IF(Y245=60%,"Moderado",IF(Y245=40%,"Menor",IF(Y245=20%,"Leve","")))))</f>
        <v>Menor</v>
      </c>
      <c r="Y245" s="687">
        <f>IF(AND(U245="",W245=""),"",MAX(U245,W245))</f>
        <v>0.4</v>
      </c>
      <c r="Z245" s="687" t="str">
        <f>CONCATENATE(R245,X245)</f>
        <v>MediaMenor</v>
      </c>
      <c r="AA245" s="642" t="str">
        <f>IF(Z245="Muy AltaLeve","Alto",IF(Z245="Muy AltaMenor","Alto",IF(Z245="Muy AltaModerado","Alto",IF(Z245="Muy AltaMayor","Alto",IF(Z245="Muy AltaCatastrófico","Extremo",IF(Z245="AltaLeve","Moderado",IF(Z245="AltaMenor","Moderado",IF(Z245="AltaModerado","Alto",IF(Z245="AltaMayor","Alto",IF(Z245="AltaCatastrófico","Extremo",IF(Z245="MediaLeve","Moderado",IF(Z245="MediaMenor","Moderado",IF(Z245="MediaModerado","Moderado",IF(Z245="MediaMayor","Alto",IF(Z245="MediaCatastrófico","Extremo",IF(Z245="BajaLeve","Bajo",IF(Z245="BajaMenor","Moderado",IF(Z245="BajaModerado","Moderado",IF(Z245="BajaMayor","Alto",IF(Z245="BajaCatastrófico","Extremo",IF(Z245="Muy BajaLeve","Bajo",IF(Z245="Muy BajaMenor","Bajo",IF(Z245="Muy BajaModerado","Moderado",IF(Z245="Muy BajaMayor","Alto",IF(Z245="Muy BajaCatastrófico","Extremo","")))))))))))))))))))))))))</f>
        <v>Moderado</v>
      </c>
      <c r="AB245" s="54">
        <v>1</v>
      </c>
      <c r="AC245" s="12" t="s">
        <v>808</v>
      </c>
      <c r="AD245" s="12" t="s">
        <v>273</v>
      </c>
      <c r="AE245" s="12" t="s">
        <v>809</v>
      </c>
      <c r="AF245" s="20" t="str">
        <f t="shared" si="33"/>
        <v>Probabilidad</v>
      </c>
      <c r="AG245" s="13" t="s">
        <v>179</v>
      </c>
      <c r="AH245" s="22">
        <f t="shared" si="34"/>
        <v>0.25</v>
      </c>
      <c r="AI245" s="13" t="s">
        <v>180</v>
      </c>
      <c r="AJ245" s="22">
        <f t="shared" si="35"/>
        <v>0.15</v>
      </c>
      <c r="AK245" s="23">
        <f t="shared" si="36"/>
        <v>0.4</v>
      </c>
      <c r="AL245" s="24">
        <f>IFERROR(IF(AF245="Probabilidad",(S245-(+S245*AK245)),IF(AF245="Impacto",S245,"")),"")</f>
        <v>0.36</v>
      </c>
      <c r="AM245" s="24">
        <f>IFERROR(IF(AF245="Impacto",(Y245-(+Y245*AK245)),IF(AF245="Probabilidad",Y245,"")),"")</f>
        <v>0.4</v>
      </c>
      <c r="AN245" s="14" t="s">
        <v>181</v>
      </c>
      <c r="AO245" s="14" t="s">
        <v>182</v>
      </c>
      <c r="AP245" s="14" t="s">
        <v>183</v>
      </c>
      <c r="AQ245" s="645" t="s">
        <v>810</v>
      </c>
      <c r="AR245" s="640">
        <f>S245</f>
        <v>0.6</v>
      </c>
      <c r="AS245" s="640">
        <f>IF(AL245="","",MIN(AL245:AL250))</f>
        <v>7.7759999999999996E-2</v>
      </c>
      <c r="AT245" s="642" t="str">
        <f>IFERROR(IF(AS245="","",IF(AS245&lt;=0.2,"Muy Baja",IF(AS245&lt;=0.4,"Baja",IF(AS245&lt;=0.6,"Media",IF(AS245&lt;=0.8,"Alta","Muy Alta"))))),"")</f>
        <v>Muy Baja</v>
      </c>
      <c r="AU245" s="640">
        <f>Y245</f>
        <v>0.4</v>
      </c>
      <c r="AV245" s="640">
        <f>IF(AM245="","",MIN(AM245:AM250))</f>
        <v>0.4</v>
      </c>
      <c r="AW245" s="642" t="str">
        <f>IFERROR(IF(AV245="","",IF(AV245&lt;=0.2,"Leve",IF(AV245&lt;=0.4,"Menor",IF(AV245&lt;=0.6,"Moderado",IF(AV245&lt;=0.8,"Mayor","Catastrófico"))))),"")</f>
        <v>Menor</v>
      </c>
      <c r="AX245" s="642" t="str">
        <f>AA245</f>
        <v>Moderado</v>
      </c>
      <c r="AY245" s="642" t="str">
        <f>IFERROR(IF(OR(AND(AT245="Muy Baja",AW245="Leve"),AND(AT245="Muy Baja",AW245="Menor"),AND(AT245="Baja",AW245="Leve")),"Bajo",IF(OR(AND(AT245="Muy baja",AW245="Moderado"),AND(AT245="Baja",AW245="Menor"),AND(AT245="Baja",AW245="Moderado"),AND(AT245="Media",AW245="Leve"),AND(AT245="Media",AW245="Menor"),AND(AT245="Media",AW245="Moderado"),AND(AT245="Alta",AW245="Leve"),AND(AT245="Alta",AW245="Menor")),"Moderado",IF(OR(AND(AT245="Muy Baja",AW245="Mayor"),AND(AT245="Baja",AW245="Mayor"),AND(AT245="Media",AW245="Mayor"),AND(AT245="Alta",AW245="Moderado"),AND(AT245="Alta",AW245="Mayor"),AND(AT245="Muy Alta",AW245="Leve"),AND(AT245="Muy Alta",AW245="Menor"),AND(AT245="Muy Alta",AW245="Moderado"),AND(AT245="Muy Alta",AW245="Mayor")),"Alto",IF(OR(AND(AT245="Muy Baja",AW245="Catastrófico"),AND(AT245="Baja",AW245="Catastrófico"),AND(AT245="Media",AW245="Catastrófico"),AND(AT245="Alta",AW245="Catastrófico"),AND(AT245="Muy Alta",AW245="Catastrófico")),"Extremo","")))),"")</f>
        <v>Bajo</v>
      </c>
      <c r="AZ245" s="644" t="s">
        <v>231</v>
      </c>
      <c r="BA245" s="99"/>
      <c r="BB245" s="99"/>
      <c r="BC245" s="103" t="str">
        <f t="shared" si="37"/>
        <v/>
      </c>
      <c r="BD245" s="12"/>
      <c r="BE245" s="12"/>
      <c r="BF245" s="12"/>
      <c r="BG245" s="12"/>
      <c r="BH245" s="99"/>
      <c r="BI245" s="99"/>
      <c r="BJ245" s="99"/>
      <c r="BK245" s="99"/>
      <c r="BL245" s="102"/>
      <c r="BM245" s="102"/>
      <c r="BN245" s="102"/>
      <c r="BO245" s="102"/>
      <c r="BP245" s="104" t="str">
        <f t="shared" si="38"/>
        <v/>
      </c>
      <c r="BQ245" s="105" t="str">
        <f t="shared" si="39"/>
        <v/>
      </c>
      <c r="BR245" s="928"/>
      <c r="BS245" s="930"/>
      <c r="BT245" s="930"/>
      <c r="BU245" s="931"/>
    </row>
    <row r="246" spans="1:73" ht="72">
      <c r="A246" s="654"/>
      <c r="B246" s="657"/>
      <c r="C246" s="660"/>
      <c r="D246" s="585"/>
      <c r="E246" s="587"/>
      <c r="F246" s="590"/>
      <c r="G246" s="593"/>
      <c r="H246" s="595"/>
      <c r="I246" s="598"/>
      <c r="J246" s="600"/>
      <c r="K246" s="595"/>
      <c r="L246" s="718"/>
      <c r="M246" s="631"/>
      <c r="N246" s="593"/>
      <c r="O246" s="593"/>
      <c r="P246" s="607"/>
      <c r="Q246" s="610"/>
      <c r="R246" s="598"/>
      <c r="S246" s="613"/>
      <c r="T246" s="598"/>
      <c r="U246" s="613"/>
      <c r="V246" s="598"/>
      <c r="W246" s="613"/>
      <c r="X246" s="616"/>
      <c r="Y246" s="613"/>
      <c r="Z246" s="613"/>
      <c r="AA246" s="619"/>
      <c r="AB246" s="216">
        <v>2</v>
      </c>
      <c r="AC246" s="218" t="s">
        <v>812</v>
      </c>
      <c r="AD246" s="218" t="s">
        <v>273</v>
      </c>
      <c r="AE246" s="218" t="s">
        <v>813</v>
      </c>
      <c r="AF246" s="213" t="str">
        <f t="shared" si="33"/>
        <v>Probabilidad</v>
      </c>
      <c r="AG246" s="219" t="s">
        <v>179</v>
      </c>
      <c r="AH246" s="214">
        <f t="shared" si="34"/>
        <v>0.25</v>
      </c>
      <c r="AI246" s="221" t="s">
        <v>180</v>
      </c>
      <c r="AJ246" s="214">
        <f t="shared" si="35"/>
        <v>0.15</v>
      </c>
      <c r="AK246" s="215">
        <f t="shared" si="36"/>
        <v>0.4</v>
      </c>
      <c r="AL246" s="220">
        <f>IFERROR(IF(AND(AF245="Probabilidad",AF246="Probabilidad"),(AL245-(+AL245*AK246)),IF(AF246="Probabilidad",(S245-(+S245*AK246)),IF(AF246="Impacto",AL245,""))),"")</f>
        <v>0.216</v>
      </c>
      <c r="AM246" s="220">
        <f>IFERROR(IF(AND(AF245="Impacto",AF246="Impacto"),(AM245-(+AM245*AK246)),IF(AF246="Impacto",(Y245-(+Y245*AK246)),IF(AF246="Probabilidad",AM245,""))),"")</f>
        <v>0.4</v>
      </c>
      <c r="AN246" s="221" t="s">
        <v>181</v>
      </c>
      <c r="AO246" s="221" t="s">
        <v>182</v>
      </c>
      <c r="AP246" s="221" t="s">
        <v>183</v>
      </c>
      <c r="AQ246" s="595"/>
      <c r="AR246" s="626"/>
      <c r="AS246" s="626"/>
      <c r="AT246" s="619"/>
      <c r="AU246" s="626"/>
      <c r="AV246" s="626"/>
      <c r="AW246" s="619"/>
      <c r="AX246" s="619"/>
      <c r="AY246" s="619"/>
      <c r="AZ246" s="598"/>
      <c r="BA246" s="157"/>
      <c r="BB246" s="157"/>
      <c r="BC246" s="160" t="str">
        <f t="shared" si="37"/>
        <v/>
      </c>
      <c r="BD246" s="218"/>
      <c r="BE246" s="218"/>
      <c r="BF246" s="218"/>
      <c r="BG246" s="218"/>
      <c r="BH246" s="157"/>
      <c r="BI246" s="157"/>
      <c r="BJ246" s="157"/>
      <c r="BK246" s="157"/>
      <c r="BL246" s="185"/>
      <c r="BM246" s="185"/>
      <c r="BN246" s="185"/>
      <c r="BO246" s="185"/>
      <c r="BP246" s="186" t="str">
        <f t="shared" si="38"/>
        <v/>
      </c>
      <c r="BQ246" s="359" t="str">
        <f t="shared" si="39"/>
        <v/>
      </c>
      <c r="BR246" s="786"/>
      <c r="BS246" s="786"/>
      <c r="BT246" s="786"/>
      <c r="BU246" s="932"/>
    </row>
    <row r="247" spans="1:73" ht="72">
      <c r="A247" s="654"/>
      <c r="B247" s="657"/>
      <c r="C247" s="660"/>
      <c r="D247" s="585"/>
      <c r="E247" s="587"/>
      <c r="F247" s="590"/>
      <c r="G247" s="593"/>
      <c r="H247" s="595"/>
      <c r="I247" s="598"/>
      <c r="J247" s="600"/>
      <c r="K247" s="595"/>
      <c r="L247" s="718"/>
      <c r="M247" s="631"/>
      <c r="N247" s="593"/>
      <c r="O247" s="593"/>
      <c r="P247" s="607"/>
      <c r="Q247" s="610"/>
      <c r="R247" s="598"/>
      <c r="S247" s="613"/>
      <c r="T247" s="598"/>
      <c r="U247" s="613"/>
      <c r="V247" s="598"/>
      <c r="W247" s="613"/>
      <c r="X247" s="616"/>
      <c r="Y247" s="613"/>
      <c r="Z247" s="613"/>
      <c r="AA247" s="619"/>
      <c r="AB247" s="216">
        <v>3</v>
      </c>
      <c r="AC247" s="218" t="s">
        <v>814</v>
      </c>
      <c r="AD247" s="218" t="s">
        <v>244</v>
      </c>
      <c r="AE247" s="218" t="s">
        <v>815</v>
      </c>
      <c r="AF247" s="213" t="str">
        <f t="shared" si="33"/>
        <v>Probabilidad</v>
      </c>
      <c r="AG247" s="219" t="s">
        <v>179</v>
      </c>
      <c r="AH247" s="214">
        <f t="shared" si="34"/>
        <v>0.25</v>
      </c>
      <c r="AI247" s="221" t="s">
        <v>180</v>
      </c>
      <c r="AJ247" s="214">
        <f t="shared" si="35"/>
        <v>0.15</v>
      </c>
      <c r="AK247" s="215">
        <f t="shared" si="36"/>
        <v>0.4</v>
      </c>
      <c r="AL247" s="220">
        <f>IFERROR(IF(AND(AF246="Probabilidad",AF247="Probabilidad"),(AL246-(+AL246*AK247)),IF(AND(AF246="Impacto",AF247="Probabilidad"),(AL245-(+AL245*AK247)),IF(AF247="Impacto",AL246,""))),"")</f>
        <v>0.12959999999999999</v>
      </c>
      <c r="AM247" s="220">
        <f>IFERROR(IF(AND(AF246="Impacto",AF247="Impacto"),(AM246-(+AM246*AK247)),IF(AND(AF246="Probabilidad",AF247="Impacto"),(AM245-(+AM245*AK247)),IF(AF247="Probabilidad",AM246,""))),"")</f>
        <v>0.4</v>
      </c>
      <c r="AN247" s="221" t="s">
        <v>181</v>
      </c>
      <c r="AO247" s="221" t="s">
        <v>182</v>
      </c>
      <c r="AP247" s="221" t="s">
        <v>183</v>
      </c>
      <c r="AQ247" s="595"/>
      <c r="AR247" s="626"/>
      <c r="AS247" s="626"/>
      <c r="AT247" s="619"/>
      <c r="AU247" s="626"/>
      <c r="AV247" s="626"/>
      <c r="AW247" s="619"/>
      <c r="AX247" s="619"/>
      <c r="AY247" s="619"/>
      <c r="AZ247" s="598"/>
      <c r="BA247" s="157"/>
      <c r="BB247" s="157"/>
      <c r="BC247" s="160" t="str">
        <f t="shared" si="37"/>
        <v/>
      </c>
      <c r="BD247" s="218"/>
      <c r="BE247" s="218"/>
      <c r="BF247" s="218"/>
      <c r="BG247" s="218"/>
      <c r="BH247" s="157"/>
      <c r="BI247" s="157"/>
      <c r="BJ247" s="157"/>
      <c r="BK247" s="157"/>
      <c r="BL247" s="185"/>
      <c r="BM247" s="185"/>
      <c r="BN247" s="185"/>
      <c r="BO247" s="185"/>
      <c r="BP247" s="186" t="str">
        <f t="shared" si="38"/>
        <v/>
      </c>
      <c r="BQ247" s="359" t="str">
        <f t="shared" si="39"/>
        <v/>
      </c>
      <c r="BR247" s="786"/>
      <c r="BS247" s="786"/>
      <c r="BT247" s="786"/>
      <c r="BU247" s="932"/>
    </row>
    <row r="248" spans="1:73" ht="72">
      <c r="A248" s="654"/>
      <c r="B248" s="657"/>
      <c r="C248" s="660"/>
      <c r="D248" s="585"/>
      <c r="E248" s="587"/>
      <c r="F248" s="590"/>
      <c r="G248" s="593"/>
      <c r="H248" s="595"/>
      <c r="I248" s="598"/>
      <c r="J248" s="600"/>
      <c r="K248" s="595"/>
      <c r="L248" s="718"/>
      <c r="M248" s="631"/>
      <c r="N248" s="593"/>
      <c r="O248" s="593"/>
      <c r="P248" s="607"/>
      <c r="Q248" s="610"/>
      <c r="R248" s="598"/>
      <c r="S248" s="613"/>
      <c r="T248" s="598"/>
      <c r="U248" s="613"/>
      <c r="V248" s="598"/>
      <c r="W248" s="613"/>
      <c r="X248" s="616"/>
      <c r="Y248" s="613"/>
      <c r="Z248" s="613"/>
      <c r="AA248" s="619"/>
      <c r="AB248" s="216">
        <v>4</v>
      </c>
      <c r="AC248" s="218" t="s">
        <v>816</v>
      </c>
      <c r="AD248" s="218" t="s">
        <v>244</v>
      </c>
      <c r="AE248" s="218" t="s">
        <v>817</v>
      </c>
      <c r="AF248" s="213" t="str">
        <f t="shared" si="33"/>
        <v>Probabilidad</v>
      </c>
      <c r="AG248" s="219" t="s">
        <v>179</v>
      </c>
      <c r="AH248" s="214">
        <f t="shared" si="34"/>
        <v>0.25</v>
      </c>
      <c r="AI248" s="221" t="s">
        <v>180</v>
      </c>
      <c r="AJ248" s="214">
        <f t="shared" si="35"/>
        <v>0.15</v>
      </c>
      <c r="AK248" s="215">
        <f t="shared" si="36"/>
        <v>0.4</v>
      </c>
      <c r="AL248" s="220">
        <f>IFERROR(IF(AND(AF247="Probabilidad",AF248="Probabilidad"),(AL247-(+AL247*AK248)),IF(AND(AF247="Impacto",AF248="Probabilidad"),(AL246-(+AL246*AK248)),IF(AF248="Impacto",AL247,""))),"")</f>
        <v>7.7759999999999996E-2</v>
      </c>
      <c r="AM248" s="220">
        <f>IFERROR(IF(AND(AF247="Impacto",AF248="Impacto"),(AM247-(+AM247*AK248)),IF(AND(AF247="Probabilidad",AF248="Impacto"),(AM246-(+AM246*AK248)),IF(AF248="Probabilidad",AM247,""))),"")</f>
        <v>0.4</v>
      </c>
      <c r="AN248" s="221" t="s">
        <v>181</v>
      </c>
      <c r="AO248" s="221" t="s">
        <v>182</v>
      </c>
      <c r="AP248" s="221" t="s">
        <v>183</v>
      </c>
      <c r="AQ248" s="595"/>
      <c r="AR248" s="626"/>
      <c r="AS248" s="626"/>
      <c r="AT248" s="619"/>
      <c r="AU248" s="626"/>
      <c r="AV248" s="626"/>
      <c r="AW248" s="619"/>
      <c r="AX248" s="619"/>
      <c r="AY248" s="619"/>
      <c r="AZ248" s="598"/>
      <c r="BA248" s="157"/>
      <c r="BB248" s="157"/>
      <c r="BC248" s="160" t="str">
        <f t="shared" si="37"/>
        <v/>
      </c>
      <c r="BD248" s="218"/>
      <c r="BE248" s="218"/>
      <c r="BF248" s="218"/>
      <c r="BG248" s="218"/>
      <c r="BH248" s="157"/>
      <c r="BI248" s="157"/>
      <c r="BJ248" s="157"/>
      <c r="BK248" s="157"/>
      <c r="BL248" s="185"/>
      <c r="BM248" s="185"/>
      <c r="BN248" s="185"/>
      <c r="BO248" s="185"/>
      <c r="BP248" s="186" t="str">
        <f t="shared" si="38"/>
        <v/>
      </c>
      <c r="BQ248" s="359" t="str">
        <f t="shared" si="39"/>
        <v/>
      </c>
      <c r="BR248" s="786"/>
      <c r="BS248" s="786"/>
      <c r="BT248" s="786"/>
      <c r="BU248" s="932"/>
    </row>
    <row r="249" spans="1:73">
      <c r="A249" s="654"/>
      <c r="B249" s="657"/>
      <c r="C249" s="660"/>
      <c r="D249" s="585"/>
      <c r="E249" s="587"/>
      <c r="F249" s="590"/>
      <c r="G249" s="593"/>
      <c r="H249" s="595"/>
      <c r="I249" s="598"/>
      <c r="J249" s="600"/>
      <c r="K249" s="595"/>
      <c r="L249" s="718"/>
      <c r="M249" s="631"/>
      <c r="N249" s="593"/>
      <c r="O249" s="593"/>
      <c r="P249" s="607"/>
      <c r="Q249" s="610"/>
      <c r="R249" s="598"/>
      <c r="S249" s="613"/>
      <c r="T249" s="598"/>
      <c r="U249" s="613"/>
      <c r="V249" s="598"/>
      <c r="W249" s="613"/>
      <c r="X249" s="616"/>
      <c r="Y249" s="613"/>
      <c r="Z249" s="613"/>
      <c r="AA249" s="619"/>
      <c r="AB249" s="216">
        <v>5</v>
      </c>
      <c r="AC249" s="218"/>
      <c r="AD249" s="218"/>
      <c r="AE249" s="218"/>
      <c r="AF249" s="213" t="str">
        <f t="shared" ref="AF249:AF298" si="40">IF(OR(AG249="Preventivo",AG249="Detectivo"),"Probabilidad",IF(AG249="Correctivo","Impacto",""))</f>
        <v/>
      </c>
      <c r="AG249" s="219"/>
      <c r="AH249" s="214" t="str">
        <f t="shared" ref="AH249:AH298" si="41">IF(AG249="","",IF(AG249="Preventivo",25%,IF(AG249="Detectivo",15%,IF(AG249="Correctivo",10%))))</f>
        <v/>
      </c>
      <c r="AI249" s="219"/>
      <c r="AJ249" s="214" t="str">
        <f t="shared" ref="AJ249:AJ298" si="42">IF(AI249="Automático",25%,IF(AI249="Manual",15%,""))</f>
        <v/>
      </c>
      <c r="AK249" s="215" t="str">
        <f t="shared" ref="AK249:AK298" si="43">IF(OR(AH249="",AJ249=""),"",AH249+AJ249)</f>
        <v/>
      </c>
      <c r="AL249" s="220" t="str">
        <f>IFERROR(IF(AND(AF248="Probabilidad",AF249="Probabilidad"),(AL248-(+AL248*AK249)),IF(AND(AF248="Impacto",AF249="Probabilidad"),(AL247-(+AL247*AK249)),IF(AF249="Impacto",AL248,""))),"")</f>
        <v/>
      </c>
      <c r="AM249" s="220" t="str">
        <f>IFERROR(IF(AND(AF248="Impacto",AF249="Impacto"),(AM248-(+AM248*AK249)),IF(AND(AF248="Probabilidad",AF249="Impacto"),(AM247-(+AM247*AK249)),IF(AF249="Probabilidad",AM248,""))),"")</f>
        <v/>
      </c>
      <c r="AN249" s="221"/>
      <c r="AO249" s="221"/>
      <c r="AP249" s="221"/>
      <c r="AQ249" s="595"/>
      <c r="AR249" s="626"/>
      <c r="AS249" s="626"/>
      <c r="AT249" s="619"/>
      <c r="AU249" s="626"/>
      <c r="AV249" s="626"/>
      <c r="AW249" s="619"/>
      <c r="AX249" s="619"/>
      <c r="AY249" s="619"/>
      <c r="AZ249" s="598"/>
      <c r="BA249" s="157"/>
      <c r="BB249" s="157"/>
      <c r="BC249" s="160" t="str">
        <f t="shared" si="37"/>
        <v/>
      </c>
      <c r="BD249" s="218"/>
      <c r="BE249" s="218"/>
      <c r="BF249" s="218"/>
      <c r="BG249" s="218"/>
      <c r="BH249" s="157"/>
      <c r="BI249" s="157"/>
      <c r="BJ249" s="157"/>
      <c r="BK249" s="157"/>
      <c r="BL249" s="185"/>
      <c r="BM249" s="185"/>
      <c r="BN249" s="185"/>
      <c r="BO249" s="185"/>
      <c r="BP249" s="186" t="str">
        <f t="shared" si="38"/>
        <v/>
      </c>
      <c r="BQ249" s="359" t="str">
        <f t="shared" si="39"/>
        <v/>
      </c>
      <c r="BR249" s="786"/>
      <c r="BS249" s="786"/>
      <c r="BT249" s="786"/>
      <c r="BU249" s="932"/>
    </row>
    <row r="250" spans="1:73">
      <c r="A250" s="654"/>
      <c r="B250" s="657"/>
      <c r="C250" s="660"/>
      <c r="D250" s="697"/>
      <c r="E250" s="698"/>
      <c r="F250" s="699"/>
      <c r="G250" s="700"/>
      <c r="H250" s="695"/>
      <c r="I250" s="692"/>
      <c r="J250" s="702"/>
      <c r="K250" s="695"/>
      <c r="L250" s="719"/>
      <c r="M250" s="706"/>
      <c r="N250" s="700"/>
      <c r="O250" s="700"/>
      <c r="P250" s="675"/>
      <c r="Q250" s="674"/>
      <c r="R250" s="692"/>
      <c r="S250" s="691"/>
      <c r="T250" s="692"/>
      <c r="U250" s="691"/>
      <c r="V250" s="692"/>
      <c r="W250" s="691"/>
      <c r="X250" s="693"/>
      <c r="Y250" s="691"/>
      <c r="Z250" s="691"/>
      <c r="AA250" s="694"/>
      <c r="AB250" s="141">
        <v>6</v>
      </c>
      <c r="AC250" s="139"/>
      <c r="AD250" s="139"/>
      <c r="AE250" s="139"/>
      <c r="AF250" s="149" t="str">
        <f t="shared" si="40"/>
        <v/>
      </c>
      <c r="AG250" s="142"/>
      <c r="AH250" s="140" t="str">
        <f t="shared" si="41"/>
        <v/>
      </c>
      <c r="AI250" s="142"/>
      <c r="AJ250" s="140" t="str">
        <f t="shared" si="42"/>
        <v/>
      </c>
      <c r="AK250" s="143" t="str">
        <f t="shared" si="43"/>
        <v/>
      </c>
      <c r="AL250" s="220" t="str">
        <f>IFERROR(IF(AND(AF249="Probabilidad",AF250="Probabilidad"),(AL249-(+AL249*AK250)),IF(AND(AF249="Impacto",AF250="Probabilidad"),(AL248-(+AL248*AK250)),IF(AF250="Impacto",AL249,""))),"")</f>
        <v/>
      </c>
      <c r="AM250" s="220" t="str">
        <f>IFERROR(IF(AND(AF249="Impacto",AF250="Impacto"),(AM249-(+AM249*AK250)),IF(AND(AF249="Probabilidad",AF250="Impacto"),(AM248-(+AM248*AK250)),IF(AF250="Probabilidad",AM249,""))),"")</f>
        <v/>
      </c>
      <c r="AN250" s="144"/>
      <c r="AO250" s="144"/>
      <c r="AP250" s="144"/>
      <c r="AQ250" s="695"/>
      <c r="AR250" s="696"/>
      <c r="AS250" s="696"/>
      <c r="AT250" s="694"/>
      <c r="AU250" s="696"/>
      <c r="AV250" s="696"/>
      <c r="AW250" s="694"/>
      <c r="AX250" s="694"/>
      <c r="AY250" s="694"/>
      <c r="AZ250" s="692"/>
      <c r="BA250" s="145"/>
      <c r="BB250" s="145"/>
      <c r="BC250" s="148" t="str">
        <f t="shared" si="37"/>
        <v/>
      </c>
      <c r="BD250" s="139"/>
      <c r="BE250" s="139"/>
      <c r="BF250" s="139"/>
      <c r="BG250" s="139"/>
      <c r="BH250" s="145"/>
      <c r="BI250" s="145"/>
      <c r="BJ250" s="145"/>
      <c r="BK250" s="145"/>
      <c r="BL250" s="146"/>
      <c r="BM250" s="146"/>
      <c r="BN250" s="146"/>
      <c r="BO250" s="146"/>
      <c r="BP250" s="147" t="str">
        <f t="shared" si="38"/>
        <v/>
      </c>
      <c r="BQ250" s="150" t="str">
        <f t="shared" si="39"/>
        <v/>
      </c>
      <c r="BR250" s="929"/>
      <c r="BS250" s="929"/>
      <c r="BT250" s="929"/>
      <c r="BU250" s="933"/>
    </row>
    <row r="251" spans="1:73" ht="115.5" customHeight="1">
      <c r="A251" s="654"/>
      <c r="B251" s="657"/>
      <c r="C251" s="660"/>
      <c r="D251" s="676" t="s">
        <v>167</v>
      </c>
      <c r="E251" s="678" t="s">
        <v>733</v>
      </c>
      <c r="F251" s="679">
        <v>7</v>
      </c>
      <c r="G251" s="681" t="s">
        <v>818</v>
      </c>
      <c r="H251" s="683"/>
      <c r="I251" s="644"/>
      <c r="J251" s="701" t="s">
        <v>819</v>
      </c>
      <c r="K251" s="685" t="s">
        <v>205</v>
      </c>
      <c r="L251" s="717" t="s">
        <v>172</v>
      </c>
      <c r="M251" s="705" t="s">
        <v>820</v>
      </c>
      <c r="N251" s="681"/>
      <c r="O251" s="681"/>
      <c r="P251" s="648" t="s">
        <v>821</v>
      </c>
      <c r="Q251" s="646">
        <v>1</v>
      </c>
      <c r="R251" s="644" t="s">
        <v>545</v>
      </c>
      <c r="S251" s="687">
        <f>IF(R251="Muy Alta",100%,IF(R251="Alta",80%,IF(R251="Media",60%,IF(R251="Baja",40%,IF(R251="Muy Baja",20%,"")))))</f>
        <v>0.2</v>
      </c>
      <c r="T251" s="644"/>
      <c r="U251" s="687" t="str">
        <f>IF(T251="Catastrófico",100%,IF(T251="Mayor",80%,IF(T251="Moderado",60%,IF(T251="Menor",40%,IF(T251="Leve",20%,"")))))</f>
        <v/>
      </c>
      <c r="V251" s="644" t="s">
        <v>271</v>
      </c>
      <c r="W251" s="687">
        <f>IF(V251="Catastrófico",100%,IF(V251="Mayor",80%,IF(V251="Moderado",60%,IF(V251="Menor",40%,IF(V251="Leve",20%,"")))))</f>
        <v>0.2</v>
      </c>
      <c r="X251" s="689" t="str">
        <f>IF(Y251=100%,"Catastrófico",IF(Y251=80%,"Mayor",IF(Y251=60%,"Moderado",IF(Y251=40%,"Menor",IF(Y251=20%,"Leve","")))))</f>
        <v>Leve</v>
      </c>
      <c r="Y251" s="687">
        <f>IF(AND(U251="",W251=""),"",MAX(U251,W251))</f>
        <v>0.2</v>
      </c>
      <c r="Z251" s="687" t="str">
        <f>CONCATENATE(R251,X251)</f>
        <v>Muy BajaLeve</v>
      </c>
      <c r="AA251" s="642" t="str">
        <f>IF(Z251="Muy AltaLeve","Alto",IF(Z251="Muy AltaMenor","Alto",IF(Z251="Muy AltaModerado","Alto",IF(Z251="Muy AltaMayor","Alto",IF(Z251="Muy AltaCatastrófico","Extremo",IF(Z251="AltaLeve","Moderado",IF(Z251="AltaMenor","Moderado",IF(Z251="AltaModerado","Alto",IF(Z251="AltaMayor","Alto",IF(Z251="AltaCatastrófico","Extremo",IF(Z251="MediaLeve","Moderado",IF(Z251="MediaMenor","Moderado",IF(Z251="MediaModerado","Moderado",IF(Z251="MediaMayor","Alto",IF(Z251="MediaCatastrófico","Extremo",IF(Z251="BajaLeve","Bajo",IF(Z251="BajaMenor","Moderado",IF(Z251="BajaModerado","Moderado",IF(Z251="BajaMayor","Alto",IF(Z251="BajaCatastrófico","Extremo",IF(Z251="Muy BajaLeve","Bajo",IF(Z251="Muy BajaMenor","Bajo",IF(Z251="Muy BajaModerado","Moderado",IF(Z251="Muy BajaMayor","Alto",IF(Z251="Muy BajaCatastrófico","Extremo","")))))))))))))))))))))))))</f>
        <v>Bajo</v>
      </c>
      <c r="AB251" s="54">
        <v>1</v>
      </c>
      <c r="AC251" s="12" t="s">
        <v>822</v>
      </c>
      <c r="AD251" s="12" t="s">
        <v>244</v>
      </c>
      <c r="AE251" s="12" t="s">
        <v>823</v>
      </c>
      <c r="AF251" s="21" t="str">
        <f t="shared" si="40"/>
        <v>Probabilidad</v>
      </c>
      <c r="AG251" s="18" t="s">
        <v>179</v>
      </c>
      <c r="AH251" s="22">
        <f t="shared" si="41"/>
        <v>0.25</v>
      </c>
      <c r="AI251" s="18" t="s">
        <v>180</v>
      </c>
      <c r="AJ251" s="22">
        <f t="shared" si="42"/>
        <v>0.15</v>
      </c>
      <c r="AK251" s="23">
        <f t="shared" si="43"/>
        <v>0.4</v>
      </c>
      <c r="AL251" s="24">
        <f>IFERROR(IF(AF251="Probabilidad",(S251-(+S251*AK251)),IF(AF251="Impacto",S251,"")),"")</f>
        <v>0.12</v>
      </c>
      <c r="AM251" s="24">
        <f>IFERROR(IF(AF251="Impacto",(Y251-(+Y251*AK251)),IF(AF251="Probabilidad",Y251,"")),"")</f>
        <v>0.2</v>
      </c>
      <c r="AN251" s="14" t="s">
        <v>181</v>
      </c>
      <c r="AO251" s="14" t="s">
        <v>182</v>
      </c>
      <c r="AP251" s="14" t="s">
        <v>183</v>
      </c>
      <c r="AQ251" s="645" t="s">
        <v>824</v>
      </c>
      <c r="AR251" s="640">
        <f>S251</f>
        <v>0.2</v>
      </c>
      <c r="AS251" s="640">
        <f>IF(AL251="","",MIN(AL251:AL256))</f>
        <v>0.12</v>
      </c>
      <c r="AT251" s="642" t="str">
        <f>IFERROR(IF(AS251="","",IF(AS251&lt;=0.2,"Muy Baja",IF(AS251&lt;=0.4,"Baja",IF(AS251&lt;=0.6,"Media",IF(AS251&lt;=0.8,"Alta","Muy Alta"))))),"")</f>
        <v>Muy Baja</v>
      </c>
      <c r="AU251" s="640">
        <f>Y251</f>
        <v>0.2</v>
      </c>
      <c r="AV251" s="640">
        <f>IF(AM251="","",MIN(AM251:AM256))</f>
        <v>0.2</v>
      </c>
      <c r="AW251" s="642" t="str">
        <f>IFERROR(IF(AV251="","",IF(AV251&lt;=0.2,"Leve",IF(AV251&lt;=0.4,"Menor",IF(AV251&lt;=0.6,"Moderado",IF(AV251&lt;=0.8,"Mayor","Catastrófico"))))),"")</f>
        <v>Leve</v>
      </c>
      <c r="AX251" s="642" t="str">
        <f>AA251</f>
        <v>Bajo</v>
      </c>
      <c r="AY251" s="642" t="str">
        <f>IFERROR(IF(OR(AND(AT251="Muy Baja",AW251="Leve"),AND(AT251="Muy Baja",AW251="Menor"),AND(AT251="Baja",AW251="Leve")),"Bajo",IF(OR(AND(AT251="Muy baja",AW251="Moderado"),AND(AT251="Baja",AW251="Menor"),AND(AT251="Baja",AW251="Moderado"),AND(AT251="Media",AW251="Leve"),AND(AT251="Media",AW251="Menor"),AND(AT251="Media",AW251="Moderado"),AND(AT251="Alta",AW251="Leve"),AND(AT251="Alta",AW251="Menor")),"Moderado",IF(OR(AND(AT251="Muy Baja",AW251="Mayor"),AND(AT251="Baja",AW251="Mayor"),AND(AT251="Media",AW251="Mayor"),AND(AT251="Alta",AW251="Moderado"),AND(AT251="Alta",AW251="Mayor"),AND(AT251="Muy Alta",AW251="Leve"),AND(AT251="Muy Alta",AW251="Menor"),AND(AT251="Muy Alta",AW251="Moderado"),AND(AT251="Muy Alta",AW251="Mayor")),"Alto",IF(OR(AND(AT251="Muy Baja",AW251="Catastrófico"),AND(AT251="Baja",AW251="Catastrófico"),AND(AT251="Media",AW251="Catastrófico"),AND(AT251="Alta",AW251="Catastrófico"),AND(AT251="Muy Alta",AW251="Catastrófico")),"Extremo","")))),"")</f>
        <v>Bajo</v>
      </c>
      <c r="AZ251" s="644" t="s">
        <v>231</v>
      </c>
      <c r="BA251" s="99"/>
      <c r="BB251" s="99"/>
      <c r="BC251" s="103" t="str">
        <f t="shared" si="37"/>
        <v/>
      </c>
      <c r="BD251" s="12"/>
      <c r="BE251" s="12"/>
      <c r="BF251" s="12"/>
      <c r="BG251" s="12"/>
      <c r="BH251" s="99"/>
      <c r="BI251" s="99"/>
      <c r="BJ251" s="99"/>
      <c r="BK251" s="99"/>
      <c r="BL251" s="102"/>
      <c r="BM251" s="102"/>
      <c r="BN251" s="102"/>
      <c r="BO251" s="102"/>
      <c r="BP251" s="104" t="str">
        <f t="shared" si="38"/>
        <v/>
      </c>
      <c r="BQ251" s="105" t="str">
        <f t="shared" si="39"/>
        <v/>
      </c>
      <c r="BR251" s="934"/>
      <c r="BS251" s="930"/>
      <c r="BT251" s="937"/>
      <c r="BU251" s="939"/>
    </row>
    <row r="252" spans="1:73">
      <c r="A252" s="654"/>
      <c r="B252" s="657"/>
      <c r="C252" s="660"/>
      <c r="D252" s="585"/>
      <c r="E252" s="587"/>
      <c r="F252" s="590"/>
      <c r="G252" s="593"/>
      <c r="H252" s="595"/>
      <c r="I252" s="598"/>
      <c r="J252" s="600"/>
      <c r="K252" s="602"/>
      <c r="L252" s="718"/>
      <c r="M252" s="631"/>
      <c r="N252" s="593"/>
      <c r="O252" s="593"/>
      <c r="P252" s="607"/>
      <c r="Q252" s="610"/>
      <c r="R252" s="598"/>
      <c r="S252" s="613"/>
      <c r="T252" s="598"/>
      <c r="U252" s="613"/>
      <c r="V252" s="598"/>
      <c r="W252" s="613"/>
      <c r="X252" s="616"/>
      <c r="Y252" s="613"/>
      <c r="Z252" s="613"/>
      <c r="AA252" s="619"/>
      <c r="AB252" s="216">
        <v>2</v>
      </c>
      <c r="AC252" s="218"/>
      <c r="AD252" s="218"/>
      <c r="AE252" s="218"/>
      <c r="AF252" s="213" t="str">
        <f t="shared" si="40"/>
        <v/>
      </c>
      <c r="AG252" s="219"/>
      <c r="AH252" s="214" t="str">
        <f t="shared" si="41"/>
        <v/>
      </c>
      <c r="AI252" s="219"/>
      <c r="AJ252" s="214" t="str">
        <f t="shared" si="42"/>
        <v/>
      </c>
      <c r="AK252" s="215" t="str">
        <f t="shared" si="43"/>
        <v/>
      </c>
      <c r="AL252" s="220" t="str">
        <f>IFERROR(IF(AND(AF251="Probabilidad",AF252="Probabilidad"),(AL251-(+AL251*AK252)),IF(AF252="Probabilidad",(S251-(+S251*AK252)),IF(AF252="Impacto",AL251,""))),"")</f>
        <v/>
      </c>
      <c r="AM252" s="220" t="str">
        <f>IFERROR(IF(AND(AF251="Impacto",AF252="Impacto"),(AM251-(+AM251*AK252)),IF(AF252="Impacto",(Y251-(Y251*AK252)),IF(AF252="Probabilidad",AM251,""))),"")</f>
        <v/>
      </c>
      <c r="AN252" s="221"/>
      <c r="AO252" s="221"/>
      <c r="AP252" s="221"/>
      <c r="AQ252" s="595"/>
      <c r="AR252" s="626"/>
      <c r="AS252" s="626"/>
      <c r="AT252" s="619"/>
      <c r="AU252" s="626"/>
      <c r="AV252" s="626"/>
      <c r="AW252" s="619"/>
      <c r="AX252" s="619"/>
      <c r="AY252" s="619"/>
      <c r="AZ252" s="598"/>
      <c r="BA252" s="157"/>
      <c r="BB252" s="157"/>
      <c r="BC252" s="160" t="str">
        <f t="shared" si="37"/>
        <v/>
      </c>
      <c r="BD252" s="218"/>
      <c r="BE252" s="218"/>
      <c r="BF252" s="218"/>
      <c r="BG252" s="218"/>
      <c r="BH252" s="157"/>
      <c r="BI252" s="157"/>
      <c r="BJ252" s="157"/>
      <c r="BK252" s="157"/>
      <c r="BL252" s="185"/>
      <c r="BM252" s="185"/>
      <c r="BN252" s="185"/>
      <c r="BO252" s="185"/>
      <c r="BP252" s="186" t="str">
        <f t="shared" si="38"/>
        <v/>
      </c>
      <c r="BQ252" s="359" t="str">
        <f t="shared" si="39"/>
        <v/>
      </c>
      <c r="BR252" s="935"/>
      <c r="BS252" s="786"/>
      <c r="BT252" s="671"/>
      <c r="BU252" s="940"/>
    </row>
    <row r="253" spans="1:73">
      <c r="A253" s="654"/>
      <c r="B253" s="657"/>
      <c r="C253" s="660"/>
      <c r="D253" s="585"/>
      <c r="E253" s="587"/>
      <c r="F253" s="590"/>
      <c r="G253" s="593"/>
      <c r="H253" s="595"/>
      <c r="I253" s="598"/>
      <c r="J253" s="600"/>
      <c r="K253" s="602"/>
      <c r="L253" s="718"/>
      <c r="M253" s="631"/>
      <c r="N253" s="593"/>
      <c r="O253" s="593"/>
      <c r="P253" s="607"/>
      <c r="Q253" s="610"/>
      <c r="R253" s="598"/>
      <c r="S253" s="613"/>
      <c r="T253" s="598"/>
      <c r="U253" s="613"/>
      <c r="V253" s="598"/>
      <c r="W253" s="613"/>
      <c r="X253" s="616"/>
      <c r="Y253" s="613"/>
      <c r="Z253" s="613"/>
      <c r="AA253" s="619"/>
      <c r="AB253" s="216">
        <v>3</v>
      </c>
      <c r="AC253" s="218"/>
      <c r="AD253" s="218"/>
      <c r="AE253" s="218"/>
      <c r="AF253" s="213" t="str">
        <f t="shared" si="40"/>
        <v/>
      </c>
      <c r="AG253" s="219"/>
      <c r="AH253" s="214" t="str">
        <f t="shared" si="41"/>
        <v/>
      </c>
      <c r="AI253" s="219"/>
      <c r="AJ253" s="214" t="str">
        <f t="shared" si="42"/>
        <v/>
      </c>
      <c r="AK253" s="215" t="str">
        <f t="shared" si="43"/>
        <v/>
      </c>
      <c r="AL253" s="220" t="str">
        <f>IFERROR(IF(AND(AF252="Probabilidad",AF253="Probabilidad"),(AL252-(+AL252*AK253)),IF(AND(AF252="Impacto",AF253="Probabilidad"),(AL251-(+AL251*AK253)),IF(AF253="Impacto",AL252,""))),"")</f>
        <v/>
      </c>
      <c r="AM253" s="220" t="str">
        <f>IFERROR(IF(AND(AF252="Impacto",AF253="Impacto"),(AM252-(+AM252*AK253)),IF(AND(AF252="Probabilidad",AF253="Impacto"),(AM251-(+AM251*AK253)),IF(AF253="Probabilidad",AM252,""))),"")</f>
        <v/>
      </c>
      <c r="AN253" s="221"/>
      <c r="AO253" s="221"/>
      <c r="AP253" s="221"/>
      <c r="AQ253" s="595"/>
      <c r="AR253" s="626"/>
      <c r="AS253" s="626"/>
      <c r="AT253" s="619"/>
      <c r="AU253" s="626"/>
      <c r="AV253" s="626"/>
      <c r="AW253" s="619"/>
      <c r="AX253" s="619"/>
      <c r="AY253" s="619"/>
      <c r="AZ253" s="598"/>
      <c r="BA253" s="157"/>
      <c r="BB253" s="157"/>
      <c r="BC253" s="160" t="str">
        <f t="shared" si="37"/>
        <v/>
      </c>
      <c r="BD253" s="218"/>
      <c r="BE253" s="218"/>
      <c r="BF253" s="218"/>
      <c r="BG253" s="218"/>
      <c r="BH253" s="157"/>
      <c r="BI253" s="157"/>
      <c r="BJ253" s="157"/>
      <c r="BK253" s="157"/>
      <c r="BL253" s="185"/>
      <c r="BM253" s="185"/>
      <c r="BN253" s="185"/>
      <c r="BO253" s="185"/>
      <c r="BP253" s="186" t="str">
        <f t="shared" si="38"/>
        <v/>
      </c>
      <c r="BQ253" s="359" t="str">
        <f t="shared" si="39"/>
        <v/>
      </c>
      <c r="BR253" s="935"/>
      <c r="BS253" s="786"/>
      <c r="BT253" s="671"/>
      <c r="BU253" s="940"/>
    </row>
    <row r="254" spans="1:73">
      <c r="A254" s="654"/>
      <c r="B254" s="657"/>
      <c r="C254" s="660"/>
      <c r="D254" s="585"/>
      <c r="E254" s="587"/>
      <c r="F254" s="590"/>
      <c r="G254" s="593"/>
      <c r="H254" s="595"/>
      <c r="I254" s="598"/>
      <c r="J254" s="600"/>
      <c r="K254" s="602"/>
      <c r="L254" s="718"/>
      <c r="M254" s="631"/>
      <c r="N254" s="593"/>
      <c r="O254" s="593"/>
      <c r="P254" s="607"/>
      <c r="Q254" s="610"/>
      <c r="R254" s="598"/>
      <c r="S254" s="613"/>
      <c r="T254" s="598"/>
      <c r="U254" s="613"/>
      <c r="V254" s="598"/>
      <c r="W254" s="613"/>
      <c r="X254" s="616"/>
      <c r="Y254" s="613"/>
      <c r="Z254" s="613"/>
      <c r="AA254" s="619"/>
      <c r="AB254" s="216">
        <v>4</v>
      </c>
      <c r="AC254" s="218"/>
      <c r="AD254" s="218"/>
      <c r="AE254" s="218"/>
      <c r="AF254" s="213" t="str">
        <f t="shared" si="40"/>
        <v/>
      </c>
      <c r="AG254" s="219"/>
      <c r="AH254" s="214" t="str">
        <f t="shared" si="41"/>
        <v/>
      </c>
      <c r="AI254" s="219"/>
      <c r="AJ254" s="214" t="str">
        <f t="shared" si="42"/>
        <v/>
      </c>
      <c r="AK254" s="215" t="str">
        <f t="shared" si="43"/>
        <v/>
      </c>
      <c r="AL254" s="220" t="str">
        <f>IFERROR(IF(AND(AF253="Probabilidad",AF254="Probabilidad"),(AL253-(+AL253*AK254)),IF(AND(AF253="Impacto",AF254="Probabilidad"),(AL252-(+AL252*AK254)),IF(AF254="Impacto",AL253,""))),"")</f>
        <v/>
      </c>
      <c r="AM254" s="220" t="str">
        <f>IFERROR(IF(AND(AF253="Impacto",AF254="Impacto"),(AM253-(+AM253*AK254)),IF(AND(AF253="Probabilidad",AF254="Impacto"),(AM252-(+AM252*AK254)),IF(AF254="Probabilidad",AM253,""))),"")</f>
        <v/>
      </c>
      <c r="AN254" s="221"/>
      <c r="AO254" s="221"/>
      <c r="AP254" s="221"/>
      <c r="AQ254" s="595"/>
      <c r="AR254" s="626"/>
      <c r="AS254" s="626"/>
      <c r="AT254" s="619"/>
      <c r="AU254" s="626"/>
      <c r="AV254" s="626"/>
      <c r="AW254" s="619"/>
      <c r="AX254" s="619"/>
      <c r="AY254" s="619"/>
      <c r="AZ254" s="598"/>
      <c r="BA254" s="157"/>
      <c r="BB254" s="157"/>
      <c r="BC254" s="160" t="str">
        <f t="shared" si="37"/>
        <v/>
      </c>
      <c r="BD254" s="218"/>
      <c r="BE254" s="218"/>
      <c r="BF254" s="218"/>
      <c r="BG254" s="218"/>
      <c r="BH254" s="157"/>
      <c r="BI254" s="157"/>
      <c r="BJ254" s="157"/>
      <c r="BK254" s="157"/>
      <c r="BL254" s="185"/>
      <c r="BM254" s="185"/>
      <c r="BN254" s="185"/>
      <c r="BO254" s="185"/>
      <c r="BP254" s="186" t="str">
        <f t="shared" si="38"/>
        <v/>
      </c>
      <c r="BQ254" s="359" t="str">
        <f t="shared" si="39"/>
        <v/>
      </c>
      <c r="BR254" s="935"/>
      <c r="BS254" s="786"/>
      <c r="BT254" s="671"/>
      <c r="BU254" s="940"/>
    </row>
    <row r="255" spans="1:73">
      <c r="A255" s="654"/>
      <c r="B255" s="657"/>
      <c r="C255" s="660"/>
      <c r="D255" s="585"/>
      <c r="E255" s="587"/>
      <c r="F255" s="590"/>
      <c r="G255" s="593"/>
      <c r="H255" s="595"/>
      <c r="I255" s="598"/>
      <c r="J255" s="600"/>
      <c r="K255" s="602"/>
      <c r="L255" s="718"/>
      <c r="M255" s="631"/>
      <c r="N255" s="593"/>
      <c r="O255" s="593"/>
      <c r="P255" s="607"/>
      <c r="Q255" s="610"/>
      <c r="R255" s="598"/>
      <c r="S255" s="613"/>
      <c r="T255" s="598"/>
      <c r="U255" s="613"/>
      <c r="V255" s="598"/>
      <c r="W255" s="613"/>
      <c r="X255" s="616"/>
      <c r="Y255" s="613"/>
      <c r="Z255" s="613"/>
      <c r="AA255" s="619"/>
      <c r="AB255" s="216">
        <v>5</v>
      </c>
      <c r="AC255" s="218"/>
      <c r="AD255" s="218"/>
      <c r="AE255" s="218"/>
      <c r="AF255" s="213" t="str">
        <f t="shared" si="40"/>
        <v/>
      </c>
      <c r="AG255" s="219"/>
      <c r="AH255" s="214" t="str">
        <f t="shared" si="41"/>
        <v/>
      </c>
      <c r="AI255" s="219"/>
      <c r="AJ255" s="214" t="str">
        <f t="shared" si="42"/>
        <v/>
      </c>
      <c r="AK255" s="215" t="str">
        <f t="shared" si="43"/>
        <v/>
      </c>
      <c r="AL255" s="220" t="str">
        <f>IFERROR(IF(AND(AF254="Probabilidad",AF255="Probabilidad"),(AL254-(+AL254*AK255)),IF(AND(AF254="Impacto",AF255="Probabilidad"),(AL253-(+AL253*AK255)),IF(AF255="Impacto",AL254,""))),"")</f>
        <v/>
      </c>
      <c r="AM255" s="220" t="str">
        <f>IFERROR(IF(AND(AF254="Impacto",AF255="Impacto"),(AM254-(+AM254*AK255)),IF(AND(AF254="Probabilidad",AF255="Impacto"),(AM253-(+AM253*AK255)),IF(AF255="Probabilidad",AM254,""))),"")</f>
        <v/>
      </c>
      <c r="AN255" s="221"/>
      <c r="AO255" s="221"/>
      <c r="AP255" s="221"/>
      <c r="AQ255" s="595"/>
      <c r="AR255" s="626"/>
      <c r="AS255" s="626"/>
      <c r="AT255" s="619"/>
      <c r="AU255" s="626"/>
      <c r="AV255" s="626"/>
      <c r="AW255" s="619"/>
      <c r="AX255" s="619"/>
      <c r="AY255" s="619"/>
      <c r="AZ255" s="598"/>
      <c r="BA255" s="157"/>
      <c r="BB255" s="157"/>
      <c r="BC255" s="160" t="str">
        <f t="shared" si="37"/>
        <v/>
      </c>
      <c r="BD255" s="218"/>
      <c r="BE255" s="218"/>
      <c r="BF255" s="218"/>
      <c r="BG255" s="218"/>
      <c r="BH255" s="157"/>
      <c r="BI255" s="157"/>
      <c r="BJ255" s="157"/>
      <c r="BK255" s="157"/>
      <c r="BL255" s="185"/>
      <c r="BM255" s="185"/>
      <c r="BN255" s="185"/>
      <c r="BO255" s="185"/>
      <c r="BP255" s="186" t="str">
        <f t="shared" si="38"/>
        <v/>
      </c>
      <c r="BQ255" s="359" t="str">
        <f t="shared" si="39"/>
        <v/>
      </c>
      <c r="BR255" s="935"/>
      <c r="BS255" s="786"/>
      <c r="BT255" s="671"/>
      <c r="BU255" s="940"/>
    </row>
    <row r="256" spans="1:73">
      <c r="A256" s="709"/>
      <c r="B256" s="710"/>
      <c r="C256" s="711"/>
      <c r="D256" s="697"/>
      <c r="E256" s="698"/>
      <c r="F256" s="699"/>
      <c r="G256" s="700"/>
      <c r="H256" s="695"/>
      <c r="I256" s="692"/>
      <c r="J256" s="702"/>
      <c r="K256" s="703"/>
      <c r="L256" s="719"/>
      <c r="M256" s="706"/>
      <c r="N256" s="700"/>
      <c r="O256" s="700"/>
      <c r="P256" s="675"/>
      <c r="Q256" s="674"/>
      <c r="R256" s="692"/>
      <c r="S256" s="691"/>
      <c r="T256" s="692"/>
      <c r="U256" s="691"/>
      <c r="V256" s="692"/>
      <c r="W256" s="691"/>
      <c r="X256" s="693"/>
      <c r="Y256" s="691"/>
      <c r="Z256" s="691"/>
      <c r="AA256" s="694"/>
      <c r="AB256" s="141">
        <v>6</v>
      </c>
      <c r="AC256" s="139"/>
      <c r="AD256" s="139"/>
      <c r="AE256" s="139"/>
      <c r="AF256" s="223" t="str">
        <f t="shared" si="40"/>
        <v/>
      </c>
      <c r="AG256" s="229"/>
      <c r="AH256" s="140" t="str">
        <f t="shared" si="41"/>
        <v/>
      </c>
      <c r="AI256" s="229"/>
      <c r="AJ256" s="140" t="str">
        <f t="shared" si="42"/>
        <v/>
      </c>
      <c r="AK256" s="143" t="str">
        <f t="shared" si="43"/>
        <v/>
      </c>
      <c r="AL256" s="220" t="str">
        <f>IFERROR(IF(AND(AF255="Probabilidad",AF256="Probabilidad"),(AL255-(+AL255*AK256)),IF(AND(AF255="Impacto",AF256="Probabilidad"),(AL254-(+AL254*AK256)),IF(AF256="Impacto",AL255,""))),"")</f>
        <v/>
      </c>
      <c r="AM256" s="220" t="str">
        <f>IFERROR(IF(AND(AF255="Impacto",AF256="Impacto"),(AM255-(+AM255*AK256)),IF(AND(AF255="Probabilidad",AF256="Impacto"),(AM254-(+AM254*AK256)),IF(AF256="Probabilidad",AM255,""))),"")</f>
        <v/>
      </c>
      <c r="AN256" s="144"/>
      <c r="AO256" s="144"/>
      <c r="AP256" s="144"/>
      <c r="AQ256" s="695"/>
      <c r="AR256" s="696"/>
      <c r="AS256" s="696"/>
      <c r="AT256" s="694"/>
      <c r="AU256" s="696"/>
      <c r="AV256" s="696"/>
      <c r="AW256" s="694"/>
      <c r="AX256" s="694"/>
      <c r="AY256" s="694"/>
      <c r="AZ256" s="692"/>
      <c r="BA256" s="145"/>
      <c r="BB256" s="145"/>
      <c r="BC256" s="148" t="str">
        <f t="shared" si="37"/>
        <v/>
      </c>
      <c r="BD256" s="139"/>
      <c r="BE256" s="139"/>
      <c r="BF256" s="139"/>
      <c r="BG256" s="139"/>
      <c r="BH256" s="145"/>
      <c r="BI256" s="145"/>
      <c r="BJ256" s="145"/>
      <c r="BK256" s="145"/>
      <c r="BL256" s="146"/>
      <c r="BM256" s="146"/>
      <c r="BN256" s="146"/>
      <c r="BO256" s="146"/>
      <c r="BP256" s="147" t="str">
        <f t="shared" si="38"/>
        <v/>
      </c>
      <c r="BQ256" s="150" t="str">
        <f t="shared" si="39"/>
        <v/>
      </c>
      <c r="BR256" s="936"/>
      <c r="BS256" s="929"/>
      <c r="BT256" s="938"/>
      <c r="BU256" s="941"/>
    </row>
    <row r="257" spans="1:73" ht="72">
      <c r="A257" s="653" t="s">
        <v>825</v>
      </c>
      <c r="B257" s="656" t="s">
        <v>165</v>
      </c>
      <c r="C257" s="659" t="s">
        <v>826</v>
      </c>
      <c r="D257" s="676" t="s">
        <v>167</v>
      </c>
      <c r="E257" s="678" t="s">
        <v>827</v>
      </c>
      <c r="F257" s="679">
        <v>1</v>
      </c>
      <c r="G257" s="648" t="s">
        <v>828</v>
      </c>
      <c r="H257" s="683"/>
      <c r="I257" s="644"/>
      <c r="J257" s="684" t="s">
        <v>829</v>
      </c>
      <c r="K257" s="685" t="s">
        <v>205</v>
      </c>
      <c r="L257" s="681" t="s">
        <v>172</v>
      </c>
      <c r="M257" s="686" t="s">
        <v>830</v>
      </c>
      <c r="N257" s="681"/>
      <c r="O257" s="681"/>
      <c r="P257" s="648" t="s">
        <v>831</v>
      </c>
      <c r="Q257" s="646">
        <v>0.9</v>
      </c>
      <c r="R257" s="644" t="s">
        <v>400</v>
      </c>
      <c r="S257" s="687">
        <f>IF(R257="Muy Alta",100%,IF(R257="Alta",80%,IF(R257="Media",60%,IF(R257="Baja",40%,IF(R257="Muy Baja",20%,"")))))</f>
        <v>1</v>
      </c>
      <c r="T257" s="644" t="s">
        <v>271</v>
      </c>
      <c r="U257" s="687">
        <f>IF(T257="Catastrófico",100%,IF(T257="Mayor",80%,IF(T257="Moderado",60%,IF(T257="Menor",40%,IF(T257="Leve",20%,"")))))</f>
        <v>0.2</v>
      </c>
      <c r="V257" s="644" t="s">
        <v>271</v>
      </c>
      <c r="W257" s="687">
        <f>IF(V257="Catastrófico",100%,IF(V257="Mayor",80%,IF(V257="Moderado",60%,IF(V257="Menor",40%,IF(V257="Leve",20%,"")))))</f>
        <v>0.2</v>
      </c>
      <c r="X257" s="689" t="str">
        <f>IF(Y257=100%,"Catastrófico",IF(Y257=80%,"Mayor",IF(Y257=60%,"Moderado",IF(Y257=40%,"Menor",IF(Y257=20%,"Leve","")))))</f>
        <v>Leve</v>
      </c>
      <c r="Y257" s="687">
        <f>IF(AND(U257="",W257=""),"",MAX(U257,W257))</f>
        <v>0.2</v>
      </c>
      <c r="Z257" s="687" t="str">
        <f>CONCATENATE(R257,X257)</f>
        <v>Muy AltaLeve</v>
      </c>
      <c r="AA257" s="705" t="str">
        <f>IF(Z257="Muy AltaLeve","Alto",IF(Z257="Muy AltaMenor","Alto",IF(Z257="Muy AltaModerado","Alto",IF(Z257="Muy AltaMayor","Alto",IF(Z257="Muy AltaCatastrófico","Extremo",IF(Z257="AltaLeve","Moderado",IF(Z257="AltaMenor","Moderado",IF(Z257="AltaModerado","Alto",IF(Z257="AltaMayor","Alto",IF(Z257="AltaCatastrófico","Extremo",IF(Z257="MediaLeve","Moderado",IF(Z257="MediaMenor","Moderado",IF(Z257="MediaModerado","Moderado",IF(Z257="MediaMayor","Alto",IF(Z257="MediaCatastrófico","Extremo",IF(Z257="BajaLeve","Bajo",IF(Z257="BajaMenor","Moderado",IF(Z257="BajaModerado","Moderado",IF(Z257="BajaMayor","Alto",IF(Z257="BajaCatastrófico","Extremo",IF(Z257="Muy BajaLeve","Bajo",IF(Z257="Muy BajaMenor","Bajo",IF(Z257="Muy BajaModerado","Moderado",IF(Z257="Muy BajaMayor","Alto",IF(Z257="Muy BajaCatastrófico","Extremo","")))))))))))))))))))))))))</f>
        <v>Alto</v>
      </c>
      <c r="AB257" s="54">
        <v>1</v>
      </c>
      <c r="AC257" s="134" t="s">
        <v>832</v>
      </c>
      <c r="AD257" s="12" t="s">
        <v>346</v>
      </c>
      <c r="AE257" s="12" t="s">
        <v>833</v>
      </c>
      <c r="AF257" s="213" t="str">
        <f t="shared" si="40"/>
        <v>Probabilidad</v>
      </c>
      <c r="AG257" s="13" t="s">
        <v>179</v>
      </c>
      <c r="AH257" s="214">
        <f t="shared" si="41"/>
        <v>0.25</v>
      </c>
      <c r="AI257" s="13" t="s">
        <v>180</v>
      </c>
      <c r="AJ257" s="214">
        <f t="shared" si="42"/>
        <v>0.15</v>
      </c>
      <c r="AK257" s="215">
        <f t="shared" si="43"/>
        <v>0.4</v>
      </c>
      <c r="AL257" s="24">
        <f>IFERROR(IF(AF257="Probabilidad",(S257-(+S257*AK257)),IF(AF257="Impacto",S257,"")),"")</f>
        <v>0.6</v>
      </c>
      <c r="AM257" s="24">
        <f>IFERROR(IF(AF257="Impacto",(Y257-(+Y257*AK257)),IF(AF257="Probabilidad",Y257,"")),"")</f>
        <v>0.2</v>
      </c>
      <c r="AN257" s="14" t="s">
        <v>181</v>
      </c>
      <c r="AO257" s="14" t="s">
        <v>182</v>
      </c>
      <c r="AP257" s="14" t="s">
        <v>183</v>
      </c>
      <c r="AQ257" s="645" t="s">
        <v>834</v>
      </c>
      <c r="AR257" s="640">
        <f>S257</f>
        <v>1</v>
      </c>
      <c r="AS257" s="640">
        <f>IF(AL257="","",MIN(AL257:AL262))</f>
        <v>0.6</v>
      </c>
      <c r="AT257" s="642" t="str">
        <f>IFERROR(IF(AS257="","",IF(AS257&lt;=0.2,"Muy Baja",IF(AS257&lt;=0.4,"Baja",IF(AS257&lt;=0.6,"Media",IF(AS257&lt;=0.8,"Alta","Muy Alta"))))),"")</f>
        <v>Media</v>
      </c>
      <c r="AU257" s="640">
        <f>Y257</f>
        <v>0.2</v>
      </c>
      <c r="AV257" s="640">
        <f>IF(AM257="","",MIN(AM257:AM262))</f>
        <v>0.11250000000000002</v>
      </c>
      <c r="AW257" s="642" t="str">
        <f>IFERROR(IF(AV257="","",IF(AV257&lt;=0.2,"Leve",IF(AV257&lt;=0.4,"Menor",IF(AV257&lt;=0.6,"Moderado",IF(AV257&lt;=0.8,"Mayor","Catastrófico"))))),"")</f>
        <v>Leve</v>
      </c>
      <c r="AX257" s="642" t="str">
        <f>AA257</f>
        <v>Alto</v>
      </c>
      <c r="AY257" s="642" t="str">
        <f>IFERROR(IF(OR(AND(AT257="Muy Baja",AW257="Leve"),AND(AT257="Muy Baja",AW257="Menor"),AND(AT257="Baja",AW257="Leve")),"Bajo",IF(OR(AND(AT257="Muy baja",AW257="Moderado"),AND(AT257="Baja",AW257="Menor"),AND(AT257="Baja",AW257="Moderado"),AND(AT257="Media",AW257="Leve"),AND(AT257="Media",AW257="Menor"),AND(AT257="Media",AW257="Moderado"),AND(AT257="Alta",AW257="Leve"),AND(AT257="Alta",AW257="Menor")),"Moderado",IF(OR(AND(AT257="Muy Baja",AW257="Mayor"),AND(AT257="Baja",AW257="Mayor"),AND(AT257="Media",AW257="Mayor"),AND(AT257="Alta",AW257="Moderado"),AND(AT257="Alta",AW257="Mayor"),AND(AT257="Muy Alta",AW257="Leve"),AND(AT257="Muy Alta",AW257="Menor"),AND(AT257="Muy Alta",AW257="Moderado"),AND(AT257="Muy Alta",AW257="Mayor")),"Alto",IF(OR(AND(AT257="Muy Baja",AW257="Catastrófico"),AND(AT257="Baja",AW257="Catastrófico"),AND(AT257="Media",AW257="Catastrófico"),AND(AT257="Alta",AW257="Catastrófico"),AND(AT257="Muy Alta",AW257="Catastrófico")),"Extremo","")))),"")</f>
        <v>Moderado</v>
      </c>
      <c r="AZ257" s="644" t="s">
        <v>185</v>
      </c>
      <c r="BA257" s="115" t="s">
        <v>835</v>
      </c>
      <c r="BB257" s="115" t="s">
        <v>836</v>
      </c>
      <c r="BC257" s="116">
        <f>IF(SUM(BD257:BG257)=0,"",SUM(BD257:BG257))</f>
        <v>2</v>
      </c>
      <c r="BD257" s="106"/>
      <c r="BE257" s="106"/>
      <c r="BF257" s="106">
        <v>1</v>
      </c>
      <c r="BG257" s="106">
        <v>1</v>
      </c>
      <c r="BH257" s="99" t="s">
        <v>437</v>
      </c>
      <c r="BI257" s="99" t="s">
        <v>837</v>
      </c>
      <c r="BJ257" s="99"/>
      <c r="BK257" s="99"/>
      <c r="BL257" s="102"/>
      <c r="BM257" s="102"/>
      <c r="BN257" s="102"/>
      <c r="BO257" s="102"/>
      <c r="BP257" s="104" t="str">
        <f>IF(SUM(BL257:BO257)=0,"",SUM(BL257:BO257))</f>
        <v/>
      </c>
      <c r="BQ257" s="105" t="str">
        <f>IF(ISERROR(BP257/BC257),"",(BP257/BC257))</f>
        <v/>
      </c>
      <c r="BR257" s="707"/>
      <c r="BS257" s="648"/>
      <c r="BT257" s="648"/>
      <c r="BU257" s="648"/>
    </row>
    <row r="258" spans="1:73" ht="120">
      <c r="A258" s="654"/>
      <c r="B258" s="657"/>
      <c r="C258" s="660"/>
      <c r="D258" s="585"/>
      <c r="E258" s="587"/>
      <c r="F258" s="590"/>
      <c r="G258" s="607"/>
      <c r="H258" s="595"/>
      <c r="I258" s="598"/>
      <c r="J258" s="626"/>
      <c r="K258" s="602"/>
      <c r="L258" s="593"/>
      <c r="M258" s="604"/>
      <c r="N258" s="593"/>
      <c r="O258" s="593"/>
      <c r="P258" s="607"/>
      <c r="Q258" s="610"/>
      <c r="R258" s="598"/>
      <c r="S258" s="613"/>
      <c r="T258" s="598"/>
      <c r="U258" s="613"/>
      <c r="V258" s="598"/>
      <c r="W258" s="613"/>
      <c r="X258" s="616"/>
      <c r="Y258" s="613"/>
      <c r="Z258" s="613"/>
      <c r="AA258" s="631"/>
      <c r="AB258" s="216">
        <v>2</v>
      </c>
      <c r="AC258" s="217" t="s">
        <v>838</v>
      </c>
      <c r="AD258" s="217" t="s">
        <v>273</v>
      </c>
      <c r="AE258" s="218" t="s">
        <v>839</v>
      </c>
      <c r="AF258" s="213" t="str">
        <f t="shared" si="40"/>
        <v>Impacto</v>
      </c>
      <c r="AG258" s="219" t="s">
        <v>290</v>
      </c>
      <c r="AH258" s="214">
        <f t="shared" si="41"/>
        <v>0.1</v>
      </c>
      <c r="AI258" s="219" t="s">
        <v>180</v>
      </c>
      <c r="AJ258" s="214">
        <f t="shared" si="42"/>
        <v>0.15</v>
      </c>
      <c r="AK258" s="215">
        <f t="shared" si="43"/>
        <v>0.25</v>
      </c>
      <c r="AL258" s="220">
        <f>IFERROR(IF(AND(AF257="Probabilidad",AF258="Probabilidad"),(AL257-(+AL257*AK258)),IF(AF258="Probabilidad",(S257-(+S257*AK258)),IF(AF258="Impacto",AL257,""))),"")</f>
        <v>0.6</v>
      </c>
      <c r="AM258" s="220">
        <f>IFERROR(IF(AND(AF257="Impacto",AF258="Impacto"),(AM257-(+AM257*AK258)),IF(AF258="Impacto",(Y257-(+Y257*AK258)),IF(AF258="Probabilidad",AM257,""))),"")</f>
        <v>0.15000000000000002</v>
      </c>
      <c r="AN258" s="221" t="s">
        <v>181</v>
      </c>
      <c r="AO258" s="221" t="s">
        <v>182</v>
      </c>
      <c r="AP258" s="221" t="s">
        <v>183</v>
      </c>
      <c r="AQ258" s="595"/>
      <c r="AR258" s="626"/>
      <c r="AS258" s="626"/>
      <c r="AT258" s="619"/>
      <c r="AU258" s="626"/>
      <c r="AV258" s="626"/>
      <c r="AW258" s="619"/>
      <c r="AX258" s="619"/>
      <c r="AY258" s="619"/>
      <c r="AZ258" s="598"/>
      <c r="BA258" s="179"/>
      <c r="BB258" s="179"/>
      <c r="BC258" s="222" t="str">
        <f t="shared" ref="BC258:BC274" si="44">IF(SUM(BD258:BG258)=0,"",SUM(BD258:BG258))</f>
        <v/>
      </c>
      <c r="BD258" s="335"/>
      <c r="BE258" s="335"/>
      <c r="BF258" s="335"/>
      <c r="BG258" s="335"/>
      <c r="BH258" s="157"/>
      <c r="BI258" s="157"/>
      <c r="BJ258" s="157"/>
      <c r="BK258" s="157"/>
      <c r="BL258" s="185"/>
      <c r="BM258" s="185"/>
      <c r="BN258" s="185"/>
      <c r="BO258" s="185"/>
      <c r="BP258" s="186" t="str">
        <f>IF(SUM(BL258:BO258)=0,"",SUM(BL258:BO258))</f>
        <v/>
      </c>
      <c r="BQ258" s="160" t="str">
        <f>IF(ISERROR(BP258/BC258),"",(BP258/BC258))</f>
        <v/>
      </c>
      <c r="BR258" s="638"/>
      <c r="BS258" s="607"/>
      <c r="BT258" s="607"/>
      <c r="BU258" s="607"/>
    </row>
    <row r="259" spans="1:73" ht="150">
      <c r="A259" s="654"/>
      <c r="B259" s="657"/>
      <c r="C259" s="660"/>
      <c r="D259" s="585"/>
      <c r="E259" s="587"/>
      <c r="F259" s="590"/>
      <c r="G259" s="607"/>
      <c r="H259" s="595"/>
      <c r="I259" s="598"/>
      <c r="J259" s="626"/>
      <c r="K259" s="602"/>
      <c r="L259" s="593"/>
      <c r="M259" s="604"/>
      <c r="N259" s="593"/>
      <c r="O259" s="593"/>
      <c r="P259" s="607"/>
      <c r="Q259" s="610"/>
      <c r="R259" s="598"/>
      <c r="S259" s="613"/>
      <c r="T259" s="598"/>
      <c r="U259" s="613"/>
      <c r="V259" s="598"/>
      <c r="W259" s="613"/>
      <c r="X259" s="616"/>
      <c r="Y259" s="613"/>
      <c r="Z259" s="613"/>
      <c r="AA259" s="631"/>
      <c r="AB259" s="216">
        <v>3</v>
      </c>
      <c r="AC259" s="217" t="s">
        <v>840</v>
      </c>
      <c r="AD259" s="217" t="s">
        <v>273</v>
      </c>
      <c r="AE259" s="217" t="s">
        <v>841</v>
      </c>
      <c r="AF259" s="213" t="str">
        <f t="shared" si="40"/>
        <v>Impacto</v>
      </c>
      <c r="AG259" s="219" t="s">
        <v>290</v>
      </c>
      <c r="AH259" s="214">
        <f t="shared" si="41"/>
        <v>0.1</v>
      </c>
      <c r="AI259" s="219" t="s">
        <v>180</v>
      </c>
      <c r="AJ259" s="214">
        <f t="shared" si="42"/>
        <v>0.15</v>
      </c>
      <c r="AK259" s="215">
        <f t="shared" si="43"/>
        <v>0.25</v>
      </c>
      <c r="AL259" s="220">
        <f>IFERROR(IF(AND(AF258="Probabilidad",AF259="Probabilidad"),(AL258-(+AL258*AK259)),IF(AND(AF258="Impacto",AF259="Probabilidad"),(AL257-(+AL257*AK259)),IF(AF259="Impacto",AL258,""))),"")</f>
        <v>0.6</v>
      </c>
      <c r="AM259" s="220">
        <f>IFERROR(IF(AND(AF258="Impacto",AF259="Impacto"),(AM258-(+AM258*AK259)),IF(AND(AF258="Probabilidad",AF259="Impacto"),(AM257-(+AM257*AK259)),IF(AF259="Probabilidad",AM258,""))),"")</f>
        <v>0.11250000000000002</v>
      </c>
      <c r="AN259" s="221" t="s">
        <v>181</v>
      </c>
      <c r="AO259" s="221" t="s">
        <v>182</v>
      </c>
      <c r="AP259" s="221" t="s">
        <v>183</v>
      </c>
      <c r="AQ259" s="595"/>
      <c r="AR259" s="626"/>
      <c r="AS259" s="626"/>
      <c r="AT259" s="619"/>
      <c r="AU259" s="626"/>
      <c r="AV259" s="626"/>
      <c r="AW259" s="619"/>
      <c r="AX259" s="619"/>
      <c r="AY259" s="619"/>
      <c r="AZ259" s="598"/>
      <c r="BA259" s="179"/>
      <c r="BB259" s="179"/>
      <c r="BC259" s="222" t="str">
        <f t="shared" si="44"/>
        <v/>
      </c>
      <c r="BD259" s="335"/>
      <c r="BE259" s="335"/>
      <c r="BF259" s="335"/>
      <c r="BG259" s="335"/>
      <c r="BH259" s="157"/>
      <c r="BI259" s="157"/>
      <c r="BJ259" s="157"/>
      <c r="BK259" s="157"/>
      <c r="BL259" s="185"/>
      <c r="BM259" s="185"/>
      <c r="BN259" s="185"/>
      <c r="BO259" s="185"/>
      <c r="BP259" s="186" t="str">
        <f t="shared" ref="BP259:BP274" si="45">IF(SUM(BL259:BO259)=0,"",SUM(BL259:BO259))</f>
        <v/>
      </c>
      <c r="BQ259" s="160" t="str">
        <f t="shared" ref="BQ259:BQ274" si="46">IF(ISERROR(BP259/BC259),"",(BP259/BC259))</f>
        <v/>
      </c>
      <c r="BR259" s="638"/>
      <c r="BS259" s="607"/>
      <c r="BT259" s="607"/>
      <c r="BU259" s="607"/>
    </row>
    <row r="260" spans="1:73">
      <c r="A260" s="654"/>
      <c r="B260" s="657"/>
      <c r="C260" s="660"/>
      <c r="D260" s="585"/>
      <c r="E260" s="587"/>
      <c r="F260" s="590"/>
      <c r="G260" s="607"/>
      <c r="H260" s="595"/>
      <c r="I260" s="598"/>
      <c r="J260" s="626"/>
      <c r="K260" s="602"/>
      <c r="L260" s="593"/>
      <c r="M260" s="604"/>
      <c r="N260" s="593"/>
      <c r="O260" s="593"/>
      <c r="P260" s="607"/>
      <c r="Q260" s="610"/>
      <c r="R260" s="598"/>
      <c r="S260" s="613"/>
      <c r="T260" s="598"/>
      <c r="U260" s="613"/>
      <c r="V260" s="598"/>
      <c r="W260" s="613"/>
      <c r="X260" s="616"/>
      <c r="Y260" s="613"/>
      <c r="Z260" s="613"/>
      <c r="AA260" s="631"/>
      <c r="AB260" s="216">
        <v>4</v>
      </c>
      <c r="AC260" s="218"/>
      <c r="AD260" s="218"/>
      <c r="AE260" s="218"/>
      <c r="AF260" s="213" t="str">
        <f t="shared" si="40"/>
        <v/>
      </c>
      <c r="AG260" s="219"/>
      <c r="AH260" s="214" t="str">
        <f t="shared" si="41"/>
        <v/>
      </c>
      <c r="AI260" s="219"/>
      <c r="AJ260" s="214" t="str">
        <f t="shared" si="42"/>
        <v/>
      </c>
      <c r="AK260" s="215" t="str">
        <f t="shared" si="43"/>
        <v/>
      </c>
      <c r="AL260" s="220" t="str">
        <f>IFERROR(IF(AND(AF259="Probabilidad",AF260="Probabilidad"),(AL259-(+AL259*AK260)),IF(AND(AF259="Impacto",AF260="Probabilidad"),(AL258-(+AL258*AK260)),IF(AF260="Impacto",AL259,""))),"")</f>
        <v/>
      </c>
      <c r="AM260" s="220" t="str">
        <f>IFERROR(IF(AND(AF259="Impacto",AF260="Impacto"),(AM259-(+AM259*AK260)),IF(AND(AF259="Probabilidad",AF260="Impacto"),(AM258-(+AM258*AK260)),IF(AF260="Probabilidad",AM259,""))),"")</f>
        <v/>
      </c>
      <c r="AN260" s="221"/>
      <c r="AO260" s="221"/>
      <c r="AP260" s="221"/>
      <c r="AQ260" s="595"/>
      <c r="AR260" s="626"/>
      <c r="AS260" s="626"/>
      <c r="AT260" s="619"/>
      <c r="AU260" s="626"/>
      <c r="AV260" s="626"/>
      <c r="AW260" s="619"/>
      <c r="AX260" s="619"/>
      <c r="AY260" s="619"/>
      <c r="AZ260" s="598"/>
      <c r="BA260" s="179"/>
      <c r="BB260" s="179"/>
      <c r="BC260" s="222" t="str">
        <f t="shared" si="44"/>
        <v/>
      </c>
      <c r="BD260" s="335"/>
      <c r="BE260" s="335"/>
      <c r="BF260" s="335"/>
      <c r="BG260" s="335"/>
      <c r="BH260" s="157"/>
      <c r="BI260" s="157"/>
      <c r="BJ260" s="157"/>
      <c r="BK260" s="157"/>
      <c r="BL260" s="185"/>
      <c r="BM260" s="185"/>
      <c r="BN260" s="185"/>
      <c r="BO260" s="185"/>
      <c r="BP260" s="186" t="str">
        <f t="shared" si="45"/>
        <v/>
      </c>
      <c r="BQ260" s="160" t="str">
        <f t="shared" si="46"/>
        <v/>
      </c>
      <c r="BR260" s="638"/>
      <c r="BS260" s="607"/>
      <c r="BT260" s="607"/>
      <c r="BU260" s="607"/>
    </row>
    <row r="261" spans="1:73">
      <c r="A261" s="654"/>
      <c r="B261" s="657"/>
      <c r="C261" s="660"/>
      <c r="D261" s="585"/>
      <c r="E261" s="587"/>
      <c r="F261" s="590"/>
      <c r="G261" s="607"/>
      <c r="H261" s="595"/>
      <c r="I261" s="598"/>
      <c r="J261" s="626"/>
      <c r="K261" s="602"/>
      <c r="L261" s="593"/>
      <c r="M261" s="604"/>
      <c r="N261" s="593"/>
      <c r="O261" s="593"/>
      <c r="P261" s="607"/>
      <c r="Q261" s="610"/>
      <c r="R261" s="598"/>
      <c r="S261" s="613"/>
      <c r="T261" s="598"/>
      <c r="U261" s="613"/>
      <c r="V261" s="598"/>
      <c r="W261" s="613"/>
      <c r="X261" s="616"/>
      <c r="Y261" s="613"/>
      <c r="Z261" s="613"/>
      <c r="AA261" s="631"/>
      <c r="AB261" s="216">
        <v>5</v>
      </c>
      <c r="AC261" s="336"/>
      <c r="AD261" s="336"/>
      <c r="AE261" s="218"/>
      <c r="AF261" s="213" t="str">
        <f t="shared" si="40"/>
        <v/>
      </c>
      <c r="AG261" s="219"/>
      <c r="AH261" s="214" t="str">
        <f t="shared" si="41"/>
        <v/>
      </c>
      <c r="AI261" s="219"/>
      <c r="AJ261" s="214" t="str">
        <f t="shared" si="42"/>
        <v/>
      </c>
      <c r="AK261" s="215" t="str">
        <f t="shared" si="43"/>
        <v/>
      </c>
      <c r="AL261" s="220" t="str">
        <f>IFERROR(IF(AND(AF260="Probabilidad",AF261="Probabilidad"),(AL260-(+AL260*AK261)),IF(AND(AF260="Impacto",AF261="Probabilidad"),(AL259-(+AL259*AK261)),IF(AF261="Impacto",AL260,""))),"")</f>
        <v/>
      </c>
      <c r="AM261" s="220" t="str">
        <f>IFERROR(IF(AND(AF260="Impacto",AF261="Impacto"),(AM260-(+AM260*AK261)),IF(AND(AF260="Probabilidad",AF261="Impacto"),(AM259-(+AM259*AK261)),IF(AF261="Probabilidad",AM260,""))),"")</f>
        <v/>
      </c>
      <c r="AN261" s="221"/>
      <c r="AO261" s="221"/>
      <c r="AP261" s="221"/>
      <c r="AQ261" s="595"/>
      <c r="AR261" s="626"/>
      <c r="AS261" s="626"/>
      <c r="AT261" s="619"/>
      <c r="AU261" s="626"/>
      <c r="AV261" s="626"/>
      <c r="AW261" s="619"/>
      <c r="AX261" s="619"/>
      <c r="AY261" s="619"/>
      <c r="AZ261" s="598"/>
      <c r="BA261" s="179"/>
      <c r="BB261" s="179"/>
      <c r="BC261" s="222" t="str">
        <f t="shared" si="44"/>
        <v/>
      </c>
      <c r="BD261" s="335"/>
      <c r="BE261" s="335"/>
      <c r="BF261" s="335"/>
      <c r="BG261" s="335"/>
      <c r="BH261" s="157"/>
      <c r="BI261" s="157"/>
      <c r="BJ261" s="157"/>
      <c r="BK261" s="157"/>
      <c r="BL261" s="185"/>
      <c r="BM261" s="185"/>
      <c r="BN261" s="185"/>
      <c r="BO261" s="185"/>
      <c r="BP261" s="186" t="str">
        <f t="shared" si="45"/>
        <v/>
      </c>
      <c r="BQ261" s="160" t="str">
        <f t="shared" si="46"/>
        <v/>
      </c>
      <c r="BR261" s="638"/>
      <c r="BS261" s="607"/>
      <c r="BT261" s="607"/>
      <c r="BU261" s="607"/>
    </row>
    <row r="262" spans="1:73">
      <c r="A262" s="654"/>
      <c r="B262" s="657"/>
      <c r="C262" s="660"/>
      <c r="D262" s="697"/>
      <c r="E262" s="698"/>
      <c r="F262" s="699"/>
      <c r="G262" s="675"/>
      <c r="H262" s="695"/>
      <c r="I262" s="692"/>
      <c r="J262" s="696"/>
      <c r="K262" s="703"/>
      <c r="L262" s="700"/>
      <c r="M262" s="704"/>
      <c r="N262" s="700"/>
      <c r="O262" s="700"/>
      <c r="P262" s="675"/>
      <c r="Q262" s="674"/>
      <c r="R262" s="692"/>
      <c r="S262" s="691"/>
      <c r="T262" s="692"/>
      <c r="U262" s="691"/>
      <c r="V262" s="692"/>
      <c r="W262" s="691"/>
      <c r="X262" s="693"/>
      <c r="Y262" s="691"/>
      <c r="Z262" s="691"/>
      <c r="AA262" s="706"/>
      <c r="AB262" s="141">
        <v>6</v>
      </c>
      <c r="AC262" s="139"/>
      <c r="AD262" s="139"/>
      <c r="AE262" s="139"/>
      <c r="AF262" s="223" t="str">
        <f t="shared" si="40"/>
        <v/>
      </c>
      <c r="AG262" s="142"/>
      <c r="AH262" s="140" t="str">
        <f t="shared" si="41"/>
        <v/>
      </c>
      <c r="AI262" s="142"/>
      <c r="AJ262" s="140" t="str">
        <f t="shared" si="42"/>
        <v/>
      </c>
      <c r="AK262" s="143" t="str">
        <f t="shared" si="43"/>
        <v/>
      </c>
      <c r="AL262" s="220" t="str">
        <f>IFERROR(IF(AND(AF261="Probabilidad",AF262="Probabilidad"),(AL261-(+AL261*AK262)),IF(AND(AF261="Impacto",AF262="Probabilidad"),(AL260-(+AL260*AK262)),IF(AF262="Impacto",AL261,""))),"")</f>
        <v/>
      </c>
      <c r="AM262" s="220" t="str">
        <f>IFERROR(IF(AND(AF261="Impacto",AF262="Impacto"),(AM261-(+AM261*AK262)),IF(AND(AF261="Probabilidad",AF262="Impacto"),(AM260-(+AM260*AK262)),IF(AF262="Probabilidad",AM261,""))),"")</f>
        <v/>
      </c>
      <c r="AN262" s="144"/>
      <c r="AO262" s="144"/>
      <c r="AP262" s="144"/>
      <c r="AQ262" s="695"/>
      <c r="AR262" s="696"/>
      <c r="AS262" s="696"/>
      <c r="AT262" s="694"/>
      <c r="AU262" s="696"/>
      <c r="AV262" s="696"/>
      <c r="AW262" s="694"/>
      <c r="AX262" s="694"/>
      <c r="AY262" s="694"/>
      <c r="AZ262" s="692"/>
      <c r="BA262" s="357"/>
      <c r="BB262" s="357"/>
      <c r="BC262" s="224" t="str">
        <f t="shared" si="44"/>
        <v/>
      </c>
      <c r="BD262" s="358"/>
      <c r="BE262" s="358"/>
      <c r="BF262" s="358"/>
      <c r="BG262" s="358"/>
      <c r="BH262" s="145"/>
      <c r="BI262" s="145"/>
      <c r="BJ262" s="145"/>
      <c r="BK262" s="145"/>
      <c r="BL262" s="146"/>
      <c r="BM262" s="146"/>
      <c r="BN262" s="146"/>
      <c r="BO262" s="146"/>
      <c r="BP262" s="147" t="str">
        <f t="shared" si="45"/>
        <v/>
      </c>
      <c r="BQ262" s="148" t="str">
        <f t="shared" si="46"/>
        <v/>
      </c>
      <c r="BR262" s="708"/>
      <c r="BS262" s="675"/>
      <c r="BT262" s="675"/>
      <c r="BU262" s="675"/>
    </row>
    <row r="263" spans="1:73" ht="72">
      <c r="A263" s="654"/>
      <c r="B263" s="657"/>
      <c r="C263" s="660"/>
      <c r="D263" s="676" t="s">
        <v>167</v>
      </c>
      <c r="E263" s="678" t="s">
        <v>827</v>
      </c>
      <c r="F263" s="679">
        <v>2</v>
      </c>
      <c r="G263" s="681" t="s">
        <v>842</v>
      </c>
      <c r="H263" s="683"/>
      <c r="I263" s="644"/>
      <c r="J263" s="701" t="s">
        <v>843</v>
      </c>
      <c r="K263" s="685" t="s">
        <v>205</v>
      </c>
      <c r="L263" s="681" t="s">
        <v>691</v>
      </c>
      <c r="M263" s="686" t="s">
        <v>844</v>
      </c>
      <c r="N263" s="681"/>
      <c r="O263" s="681"/>
      <c r="P263" s="648" t="s">
        <v>845</v>
      </c>
      <c r="Q263" s="646">
        <v>0</v>
      </c>
      <c r="R263" s="644" t="s">
        <v>400</v>
      </c>
      <c r="S263" s="687">
        <f>IF(R263="Muy Alta",100%,IF(R263="Alta",80%,IF(R263="Media",60%,IF(R263="Baja",40%,IF(R263="Muy Baja",20%,"")))))</f>
        <v>1</v>
      </c>
      <c r="T263" s="644" t="s">
        <v>227</v>
      </c>
      <c r="U263" s="687">
        <f>IF(T263="Catastrófico",100%,IF(T263="Mayor",80%,IF(T263="Moderado",60%,IF(T263="Menor",40%,IF(T263="Leve",20%,"")))))</f>
        <v>0.4</v>
      </c>
      <c r="V263" s="644" t="s">
        <v>227</v>
      </c>
      <c r="W263" s="687">
        <f>IF(V263="Catastrófico",100%,IF(V263="Mayor",80%,IF(V263="Moderado",60%,IF(V263="Menor",40%,IF(V263="Leve",20%,"")))))</f>
        <v>0.4</v>
      </c>
      <c r="X263" s="689" t="str">
        <f>IF(Y263=100%,"Catastrófico",IF(Y263=80%,"Mayor",IF(Y263=60%,"Moderado",IF(Y263=40%,"Menor",IF(Y263=20%,"Leve","")))))</f>
        <v>Menor</v>
      </c>
      <c r="Y263" s="687">
        <f>IF(AND(U263="",W263=""),"",MAX(U263,W263))</f>
        <v>0.4</v>
      </c>
      <c r="Z263" s="687" t="str">
        <f>CONCATENATE(R263,X263)</f>
        <v>Muy AltaMenor</v>
      </c>
      <c r="AA263" s="642" t="str">
        <f>IF(Z263="Muy AltaLeve","Alto",IF(Z263="Muy AltaMenor","Alto",IF(Z263="Muy AltaModerado","Alto",IF(Z263="Muy AltaMayor","Alto",IF(Z263="Muy AltaCatastrófico","Extremo",IF(Z263="AltaLeve","Moderado",IF(Z263="AltaMenor","Moderado",IF(Z263="AltaModerado","Alto",IF(Z263="AltaMayor","Alto",IF(Z263="AltaCatastrófico","Extremo",IF(Z263="MediaLeve","Moderado",IF(Z263="MediaMenor","Moderado",IF(Z263="MediaModerado","Moderado",IF(Z263="MediaMayor","Alto",IF(Z263="MediaCatastrófico","Extremo",IF(Z263="BajaLeve","Bajo",IF(Z263="BajaMenor","Moderado",IF(Z263="BajaModerado","Moderado",IF(Z263="BajaMayor","Alto",IF(Z263="BajaCatastrófico","Extremo",IF(Z263="Muy BajaLeve","Bajo",IF(Z263="Muy BajaMenor","Bajo",IF(Z263="Muy BajaModerado","Moderado",IF(Z263="Muy BajaMayor","Alto",IF(Z263="Muy BajaCatastrófico","Extremo","")))))))))))))))))))))))))</f>
        <v>Alto</v>
      </c>
      <c r="AB263" s="54">
        <v>1</v>
      </c>
      <c r="AC263" s="17" t="s">
        <v>846</v>
      </c>
      <c r="AD263" s="17" t="s">
        <v>244</v>
      </c>
      <c r="AE263" s="17" t="s">
        <v>847</v>
      </c>
      <c r="AF263" s="20" t="str">
        <f t="shared" si="40"/>
        <v>Probabilidad</v>
      </c>
      <c r="AG263" s="13" t="s">
        <v>179</v>
      </c>
      <c r="AH263" s="22">
        <f t="shared" si="41"/>
        <v>0.25</v>
      </c>
      <c r="AI263" s="13" t="s">
        <v>180</v>
      </c>
      <c r="AJ263" s="22">
        <f t="shared" si="42"/>
        <v>0.15</v>
      </c>
      <c r="AK263" s="23">
        <f>IF(OR(AH263="",AJ263=""),"",AH263+AJ263)</f>
        <v>0.4</v>
      </c>
      <c r="AL263" s="24">
        <f>IFERROR(IF(AF263="Probabilidad",(S263-(+S263*AK263)),IF(AF263="Impacto",S263,"")),"")</f>
        <v>0.6</v>
      </c>
      <c r="AM263" s="24">
        <f>IFERROR(IF(AF263="Impacto",(Y263-(+Y263*AK263)),IF(AF263="Probabilidad",Y263,"")),"")</f>
        <v>0.4</v>
      </c>
      <c r="AN263" s="14" t="s">
        <v>181</v>
      </c>
      <c r="AO263" s="14" t="s">
        <v>182</v>
      </c>
      <c r="AP263" s="14" t="s">
        <v>183</v>
      </c>
      <c r="AQ263" s="943" t="s">
        <v>848</v>
      </c>
      <c r="AR263" s="640">
        <f>S263</f>
        <v>1</v>
      </c>
      <c r="AS263" s="640">
        <f>IF(AL263="","",MIN(AL263:AL268))</f>
        <v>4.6655999999999996E-2</v>
      </c>
      <c r="AT263" s="642" t="str">
        <f>IFERROR(IF(AS263="","",IF(AS263&lt;=0.2,"Muy Baja",IF(AS263&lt;=0.4,"Baja",IF(AS263&lt;=0.6,"Media",IF(AS263&lt;=0.8,"Alta","Muy Alta"))))),"")</f>
        <v>Muy Baja</v>
      </c>
      <c r="AU263" s="640">
        <f>Y263</f>
        <v>0.4</v>
      </c>
      <c r="AV263" s="640">
        <f>IF(AM263="","",MIN(AM263:AM268))</f>
        <v>0.4</v>
      </c>
      <c r="AW263" s="642" t="str">
        <f>IFERROR(IF(AV263="","",IF(AV263&lt;=0.2,"Leve",IF(AV263&lt;=0.4,"Menor",IF(AV263&lt;=0.6,"Moderado",IF(AV263&lt;=0.8,"Mayor","Catastrófico"))))),"")</f>
        <v>Menor</v>
      </c>
      <c r="AX263" s="642" t="str">
        <f>AA263</f>
        <v>Alto</v>
      </c>
      <c r="AY263" s="642" t="str">
        <f>IFERROR(IF(OR(AND(AT263="Muy Baja",AW263="Leve"),AND(AT263="Muy Baja",AW263="Menor"),AND(AT263="Baja",AW263="Leve")),"Bajo",IF(OR(AND(AT263="Muy baja",AW263="Moderado"),AND(AT263="Baja",AW263="Menor"),AND(AT263="Baja",AW263="Moderado"),AND(AT263="Media",AW263="Leve"),AND(AT263="Media",AW263="Menor"),AND(AT263="Media",AW263="Moderado"),AND(AT263="Alta",AW263="Leve"),AND(AT263="Alta",AW263="Menor")),"Moderado",IF(OR(AND(AT263="Muy Baja",AW263="Mayor"),AND(AT263="Baja",AW263="Mayor"),AND(AT263="Media",AW263="Mayor"),AND(AT263="Alta",AW263="Moderado"),AND(AT263="Alta",AW263="Mayor"),AND(AT263="Muy Alta",AW263="Leve"),AND(AT263="Muy Alta",AW263="Menor"),AND(AT263="Muy Alta",AW263="Moderado"),AND(AT263="Muy Alta",AW263="Mayor")),"Alto",IF(OR(AND(AT263="Muy Baja",AW263="Catastrófico"),AND(AT263="Baja",AW263="Catastrófico"),AND(AT263="Media",AW263="Catastrófico"),AND(AT263="Alta",AW263="Catastrófico"),AND(AT263="Muy Alta",AW263="Catastrófico")),"Extremo","")))),"")</f>
        <v>Bajo</v>
      </c>
      <c r="AZ263" s="644" t="s">
        <v>231</v>
      </c>
      <c r="BA263" s="99"/>
      <c r="BB263" s="99"/>
      <c r="BC263" s="103" t="str">
        <f t="shared" si="44"/>
        <v/>
      </c>
      <c r="BD263" s="12"/>
      <c r="BE263" s="12"/>
      <c r="BF263" s="12"/>
      <c r="BG263" s="12"/>
      <c r="BH263" s="99"/>
      <c r="BI263" s="99"/>
      <c r="BJ263" s="99"/>
      <c r="BK263" s="99"/>
      <c r="BL263" s="102"/>
      <c r="BM263" s="102"/>
      <c r="BN263" s="102"/>
      <c r="BO263" s="102"/>
      <c r="BP263" s="104" t="str">
        <f t="shared" si="45"/>
        <v/>
      </c>
      <c r="BQ263" s="105" t="str">
        <f t="shared" si="46"/>
        <v/>
      </c>
      <c r="BR263" s="942"/>
      <c r="BS263" s="681"/>
      <c r="BT263" s="681"/>
      <c r="BU263" s="707"/>
    </row>
    <row r="264" spans="1:73" ht="72">
      <c r="A264" s="654"/>
      <c r="B264" s="657"/>
      <c r="C264" s="660"/>
      <c r="D264" s="585"/>
      <c r="E264" s="587"/>
      <c r="F264" s="590"/>
      <c r="G264" s="593"/>
      <c r="H264" s="595"/>
      <c r="I264" s="598"/>
      <c r="J264" s="600"/>
      <c r="K264" s="602"/>
      <c r="L264" s="593"/>
      <c r="M264" s="604"/>
      <c r="N264" s="593"/>
      <c r="O264" s="593"/>
      <c r="P264" s="607"/>
      <c r="Q264" s="610"/>
      <c r="R264" s="598"/>
      <c r="S264" s="613"/>
      <c r="T264" s="598"/>
      <c r="U264" s="613"/>
      <c r="V264" s="598"/>
      <c r="W264" s="613"/>
      <c r="X264" s="616"/>
      <c r="Y264" s="613"/>
      <c r="Z264" s="613"/>
      <c r="AA264" s="619"/>
      <c r="AB264" s="216">
        <v>2</v>
      </c>
      <c r="AC264" s="218" t="s">
        <v>849</v>
      </c>
      <c r="AD264" s="218" t="s">
        <v>273</v>
      </c>
      <c r="AE264" s="218" t="s">
        <v>850</v>
      </c>
      <c r="AF264" s="225" t="str">
        <f>IF(OR(AG264="Preventivo",AG264="Detectivo"),"Probabilidad",IF(AG264="Correctivo","Impacto",""))</f>
        <v>Probabilidad</v>
      </c>
      <c r="AG264" s="221" t="s">
        <v>179</v>
      </c>
      <c r="AH264" s="214">
        <f t="shared" si="41"/>
        <v>0.25</v>
      </c>
      <c r="AI264" s="221" t="s">
        <v>180</v>
      </c>
      <c r="AJ264" s="214">
        <f t="shared" si="42"/>
        <v>0.15</v>
      </c>
      <c r="AK264" s="215">
        <f t="shared" si="43"/>
        <v>0.4</v>
      </c>
      <c r="AL264" s="226">
        <f>IFERROR(IF(AND(AF263="Probabilidad",AF264="Probabilidad"),(AL263-(+AL263*AK264)),IF(AF264="Probabilidad",(S263-(+S263*AK264)),IF(AF264="Impacto",AL263,""))),"")</f>
        <v>0.36</v>
      </c>
      <c r="AM264" s="226">
        <f>IFERROR(IF(AND(AF263="Impacto",AF264="Impacto"),(AM263-(+AM263*AK264)),IF(AF264="Impacto",(Y263-(+Y263*AK264)),IF(AF264="Probabilidad",AM263,""))),"")</f>
        <v>0.4</v>
      </c>
      <c r="AN264" s="221" t="s">
        <v>181</v>
      </c>
      <c r="AO264" s="221" t="s">
        <v>182</v>
      </c>
      <c r="AP264" s="221" t="s">
        <v>183</v>
      </c>
      <c r="AQ264" s="595"/>
      <c r="AR264" s="626"/>
      <c r="AS264" s="626"/>
      <c r="AT264" s="619"/>
      <c r="AU264" s="626"/>
      <c r="AV264" s="626"/>
      <c r="AW264" s="619"/>
      <c r="AX264" s="619"/>
      <c r="AY264" s="619"/>
      <c r="AZ264" s="598"/>
      <c r="BA264" s="157"/>
      <c r="BB264" s="157"/>
      <c r="BC264" s="160" t="str">
        <f t="shared" si="44"/>
        <v/>
      </c>
      <c r="BD264" s="218"/>
      <c r="BE264" s="218"/>
      <c r="BF264" s="218"/>
      <c r="BG264" s="218"/>
      <c r="BH264" s="157"/>
      <c r="BI264" s="157"/>
      <c r="BJ264" s="157"/>
      <c r="BK264" s="157"/>
      <c r="BL264" s="185"/>
      <c r="BM264" s="185"/>
      <c r="BN264" s="185"/>
      <c r="BO264" s="185"/>
      <c r="BP264" s="186" t="str">
        <f t="shared" si="45"/>
        <v/>
      </c>
      <c r="BQ264" s="359" t="str">
        <f t="shared" si="46"/>
        <v/>
      </c>
      <c r="BR264" s="638"/>
      <c r="BS264" s="593"/>
      <c r="BT264" s="593"/>
      <c r="BU264" s="638"/>
    </row>
    <row r="265" spans="1:73" ht="90">
      <c r="A265" s="654"/>
      <c r="B265" s="657"/>
      <c r="C265" s="660"/>
      <c r="D265" s="585"/>
      <c r="E265" s="587"/>
      <c r="F265" s="590"/>
      <c r="G265" s="593"/>
      <c r="H265" s="595"/>
      <c r="I265" s="598"/>
      <c r="J265" s="600"/>
      <c r="K265" s="602"/>
      <c r="L265" s="593"/>
      <c r="M265" s="604"/>
      <c r="N265" s="593"/>
      <c r="O265" s="593"/>
      <c r="P265" s="607"/>
      <c r="Q265" s="610"/>
      <c r="R265" s="598"/>
      <c r="S265" s="613"/>
      <c r="T265" s="598"/>
      <c r="U265" s="613"/>
      <c r="V265" s="598"/>
      <c r="W265" s="613"/>
      <c r="X265" s="616"/>
      <c r="Y265" s="613"/>
      <c r="Z265" s="613"/>
      <c r="AA265" s="619"/>
      <c r="AB265" s="216">
        <v>3</v>
      </c>
      <c r="AC265" s="217" t="s">
        <v>851</v>
      </c>
      <c r="AD265" s="217" t="s">
        <v>273</v>
      </c>
      <c r="AE265" s="218" t="s">
        <v>852</v>
      </c>
      <c r="AF265" s="213" t="str">
        <f>IF(OR(AG265="Preventivo",AG265="Detectivo"),"Probabilidad",IF(AG265="Correctivo","Impacto",""))</f>
        <v>Probabilidad</v>
      </c>
      <c r="AG265" s="221" t="s">
        <v>179</v>
      </c>
      <c r="AH265" s="214">
        <f t="shared" si="41"/>
        <v>0.25</v>
      </c>
      <c r="AI265" s="221" t="s">
        <v>180</v>
      </c>
      <c r="AJ265" s="214">
        <f t="shared" si="42"/>
        <v>0.15</v>
      </c>
      <c r="AK265" s="215">
        <f t="shared" si="43"/>
        <v>0.4</v>
      </c>
      <c r="AL265" s="220">
        <f>IFERROR(IF(AND(AF264="Probabilidad",AF265="Probabilidad"),(AL264-(+AL264*AK265)),IF(AND(AF264="Impacto",AF265="Probabilidad"),(AL263-(+AL263*AK265)),IF(AF265="Impacto",AL264,""))),"")</f>
        <v>0.216</v>
      </c>
      <c r="AM265" s="220">
        <f>IFERROR(IF(AND(AF264="Impacto",AF265="Impacto"),(AM264-(+AM264*AK265)),IF(AND(AF264="Probabilidad",AF265="Impacto"),(AM263-(+AM263*AK265)),IF(AF265="Probabilidad",AM264,""))),"")</f>
        <v>0.4</v>
      </c>
      <c r="AN265" s="221" t="s">
        <v>181</v>
      </c>
      <c r="AO265" s="221" t="s">
        <v>182</v>
      </c>
      <c r="AP265" s="221" t="s">
        <v>183</v>
      </c>
      <c r="AQ265" s="595"/>
      <c r="AR265" s="626"/>
      <c r="AS265" s="626"/>
      <c r="AT265" s="619"/>
      <c r="AU265" s="626"/>
      <c r="AV265" s="626"/>
      <c r="AW265" s="619"/>
      <c r="AX265" s="619"/>
      <c r="AY265" s="619"/>
      <c r="AZ265" s="598"/>
      <c r="BA265" s="157"/>
      <c r="BB265" s="157"/>
      <c r="BC265" s="160" t="str">
        <f t="shared" si="44"/>
        <v/>
      </c>
      <c r="BD265" s="218"/>
      <c r="BE265" s="218"/>
      <c r="BF265" s="218"/>
      <c r="BG265" s="218"/>
      <c r="BH265" s="157"/>
      <c r="BI265" s="157"/>
      <c r="BJ265" s="157"/>
      <c r="BK265" s="157"/>
      <c r="BL265" s="185"/>
      <c r="BM265" s="185"/>
      <c r="BN265" s="185"/>
      <c r="BO265" s="185"/>
      <c r="BP265" s="186" t="str">
        <f t="shared" si="45"/>
        <v/>
      </c>
      <c r="BQ265" s="359" t="str">
        <f t="shared" si="46"/>
        <v/>
      </c>
      <c r="BR265" s="638"/>
      <c r="BS265" s="593"/>
      <c r="BT265" s="593"/>
      <c r="BU265" s="638"/>
    </row>
    <row r="266" spans="1:73" ht="72">
      <c r="A266" s="654"/>
      <c r="B266" s="657"/>
      <c r="C266" s="660"/>
      <c r="D266" s="585"/>
      <c r="E266" s="587"/>
      <c r="F266" s="590"/>
      <c r="G266" s="593"/>
      <c r="H266" s="595"/>
      <c r="I266" s="598"/>
      <c r="J266" s="600"/>
      <c r="K266" s="602"/>
      <c r="L266" s="593"/>
      <c r="M266" s="604"/>
      <c r="N266" s="593"/>
      <c r="O266" s="593"/>
      <c r="P266" s="607"/>
      <c r="Q266" s="610"/>
      <c r="R266" s="598"/>
      <c r="S266" s="613"/>
      <c r="T266" s="598"/>
      <c r="U266" s="613"/>
      <c r="V266" s="598"/>
      <c r="W266" s="613"/>
      <c r="X266" s="616"/>
      <c r="Y266" s="613"/>
      <c r="Z266" s="613"/>
      <c r="AA266" s="619"/>
      <c r="AB266" s="216">
        <v>4</v>
      </c>
      <c r="AC266" s="218" t="s">
        <v>853</v>
      </c>
      <c r="AD266" s="218" t="s">
        <v>273</v>
      </c>
      <c r="AE266" s="218" t="s">
        <v>854</v>
      </c>
      <c r="AF266" s="213" t="str">
        <f t="shared" si="40"/>
        <v>Probabilidad</v>
      </c>
      <c r="AG266" s="221" t="s">
        <v>179</v>
      </c>
      <c r="AH266" s="214">
        <f t="shared" si="41"/>
        <v>0.25</v>
      </c>
      <c r="AI266" s="221" t="s">
        <v>180</v>
      </c>
      <c r="AJ266" s="214">
        <f t="shared" si="42"/>
        <v>0.15</v>
      </c>
      <c r="AK266" s="215">
        <f t="shared" si="43"/>
        <v>0.4</v>
      </c>
      <c r="AL266" s="220">
        <f>IFERROR(IF(AND(AF265="Probabilidad",AF266="Probabilidad"),(AL265-(+AL265*AK266)),IF(AND(AF265="Impacto",AF266="Probabilidad"),(AL264-(+AL264*AK266)),IF(AF266="Impacto",AL265,""))),"")</f>
        <v>0.12959999999999999</v>
      </c>
      <c r="AM266" s="220">
        <f>IFERROR(IF(AND(AF265="Impacto",AF266="Impacto"),(AM265-(+AM265*AK266)),IF(AND(AF265="Probabilidad",AF266="Impacto"),(AM264-(+AM264*AK266)),IF(AF266="Probabilidad",AM265,""))),"")</f>
        <v>0.4</v>
      </c>
      <c r="AN266" s="221" t="s">
        <v>181</v>
      </c>
      <c r="AO266" s="221" t="s">
        <v>182</v>
      </c>
      <c r="AP266" s="221" t="s">
        <v>183</v>
      </c>
      <c r="AQ266" s="595"/>
      <c r="AR266" s="626"/>
      <c r="AS266" s="626"/>
      <c r="AT266" s="619"/>
      <c r="AU266" s="626"/>
      <c r="AV266" s="626"/>
      <c r="AW266" s="619"/>
      <c r="AX266" s="619"/>
      <c r="AY266" s="619"/>
      <c r="AZ266" s="598"/>
      <c r="BA266" s="157"/>
      <c r="BB266" s="157"/>
      <c r="BC266" s="160" t="str">
        <f t="shared" si="44"/>
        <v/>
      </c>
      <c r="BD266" s="218"/>
      <c r="BE266" s="218"/>
      <c r="BF266" s="218"/>
      <c r="BG266" s="218"/>
      <c r="BH266" s="157"/>
      <c r="BI266" s="157"/>
      <c r="BJ266" s="157"/>
      <c r="BK266" s="157"/>
      <c r="BL266" s="185"/>
      <c r="BM266" s="185"/>
      <c r="BN266" s="185"/>
      <c r="BO266" s="185"/>
      <c r="BP266" s="186" t="str">
        <f t="shared" si="45"/>
        <v/>
      </c>
      <c r="BQ266" s="359" t="str">
        <f t="shared" si="46"/>
        <v/>
      </c>
      <c r="BR266" s="638"/>
      <c r="BS266" s="593"/>
      <c r="BT266" s="593"/>
      <c r="BU266" s="638"/>
    </row>
    <row r="267" spans="1:73" ht="72">
      <c r="A267" s="654"/>
      <c r="B267" s="657"/>
      <c r="C267" s="660"/>
      <c r="D267" s="585"/>
      <c r="E267" s="587"/>
      <c r="F267" s="590"/>
      <c r="G267" s="593"/>
      <c r="H267" s="595"/>
      <c r="I267" s="598"/>
      <c r="J267" s="600"/>
      <c r="K267" s="602"/>
      <c r="L267" s="593"/>
      <c r="M267" s="604"/>
      <c r="N267" s="593"/>
      <c r="O267" s="593"/>
      <c r="P267" s="607"/>
      <c r="Q267" s="610"/>
      <c r="R267" s="598"/>
      <c r="S267" s="613"/>
      <c r="T267" s="598"/>
      <c r="U267" s="613"/>
      <c r="V267" s="598"/>
      <c r="W267" s="613"/>
      <c r="X267" s="616"/>
      <c r="Y267" s="613"/>
      <c r="Z267" s="613"/>
      <c r="AA267" s="619"/>
      <c r="AB267" s="216">
        <v>5</v>
      </c>
      <c r="AC267" s="217" t="s">
        <v>855</v>
      </c>
      <c r="AD267" s="217" t="s">
        <v>273</v>
      </c>
      <c r="AE267" s="218" t="s">
        <v>856</v>
      </c>
      <c r="AF267" s="213" t="str">
        <f t="shared" si="40"/>
        <v>Probabilidad</v>
      </c>
      <c r="AG267" s="221" t="s">
        <v>179</v>
      </c>
      <c r="AH267" s="214">
        <f t="shared" si="41"/>
        <v>0.25</v>
      </c>
      <c r="AI267" s="221" t="s">
        <v>180</v>
      </c>
      <c r="AJ267" s="214">
        <f t="shared" si="42"/>
        <v>0.15</v>
      </c>
      <c r="AK267" s="215">
        <f t="shared" si="43"/>
        <v>0.4</v>
      </c>
      <c r="AL267" s="220">
        <f>IFERROR(IF(AND(AF266="Probabilidad",AF267="Probabilidad"),(AL266-(+AL266*AK267)),IF(AND(AF266="Impacto",AF267="Probabilidad"),(AL265-(+AL265*AK267)),IF(AF267="Impacto",AL266,""))),"")</f>
        <v>7.7759999999999996E-2</v>
      </c>
      <c r="AM267" s="220">
        <f>IFERROR(IF(AND(AF266="Impacto",AF267="Impacto"),(AM266-(+AM266*AK267)),IF(AND(AF266="Probabilidad",AF267="Impacto"),(AM265-(+AM265*AK267)),IF(AF267="Probabilidad",AM266,""))),"")</f>
        <v>0.4</v>
      </c>
      <c r="AN267" s="221" t="s">
        <v>181</v>
      </c>
      <c r="AO267" s="221" t="s">
        <v>182</v>
      </c>
      <c r="AP267" s="221" t="s">
        <v>183</v>
      </c>
      <c r="AQ267" s="595"/>
      <c r="AR267" s="626"/>
      <c r="AS267" s="626"/>
      <c r="AT267" s="619"/>
      <c r="AU267" s="626"/>
      <c r="AV267" s="626"/>
      <c r="AW267" s="619"/>
      <c r="AX267" s="619"/>
      <c r="AY267" s="619"/>
      <c r="AZ267" s="598"/>
      <c r="BA267" s="157"/>
      <c r="BB267" s="157"/>
      <c r="BC267" s="160" t="str">
        <f t="shared" si="44"/>
        <v/>
      </c>
      <c r="BD267" s="218"/>
      <c r="BE267" s="218"/>
      <c r="BF267" s="218"/>
      <c r="BG267" s="218"/>
      <c r="BH267" s="157"/>
      <c r="BI267" s="157"/>
      <c r="BJ267" s="157"/>
      <c r="BK267" s="157"/>
      <c r="BL267" s="185"/>
      <c r="BM267" s="185"/>
      <c r="BN267" s="185"/>
      <c r="BO267" s="185"/>
      <c r="BP267" s="186" t="str">
        <f t="shared" si="45"/>
        <v/>
      </c>
      <c r="BQ267" s="359" t="str">
        <f t="shared" si="46"/>
        <v/>
      </c>
      <c r="BR267" s="638"/>
      <c r="BS267" s="593"/>
      <c r="BT267" s="593"/>
      <c r="BU267" s="638"/>
    </row>
    <row r="268" spans="1:73" ht="72">
      <c r="A268" s="654"/>
      <c r="B268" s="657"/>
      <c r="C268" s="660"/>
      <c r="D268" s="697"/>
      <c r="E268" s="698"/>
      <c r="F268" s="699"/>
      <c r="G268" s="700"/>
      <c r="H268" s="695"/>
      <c r="I268" s="692"/>
      <c r="J268" s="702"/>
      <c r="K268" s="703"/>
      <c r="L268" s="700"/>
      <c r="M268" s="704"/>
      <c r="N268" s="700"/>
      <c r="O268" s="700"/>
      <c r="P268" s="675"/>
      <c r="Q268" s="674"/>
      <c r="R268" s="692"/>
      <c r="S268" s="691"/>
      <c r="T268" s="692"/>
      <c r="U268" s="691"/>
      <c r="V268" s="692"/>
      <c r="W268" s="691"/>
      <c r="X268" s="693"/>
      <c r="Y268" s="691"/>
      <c r="Z268" s="691"/>
      <c r="AA268" s="694"/>
      <c r="AB268" s="141">
        <v>6</v>
      </c>
      <c r="AC268" s="139" t="s">
        <v>857</v>
      </c>
      <c r="AD268" s="139" t="s">
        <v>273</v>
      </c>
      <c r="AE268" s="139" t="s">
        <v>858</v>
      </c>
      <c r="AF268" s="149" t="str">
        <f t="shared" si="40"/>
        <v>Probabilidad</v>
      </c>
      <c r="AG268" s="142" t="s">
        <v>179</v>
      </c>
      <c r="AH268" s="140">
        <f t="shared" si="41"/>
        <v>0.25</v>
      </c>
      <c r="AI268" s="142" t="s">
        <v>180</v>
      </c>
      <c r="AJ268" s="140">
        <f t="shared" si="42"/>
        <v>0.15</v>
      </c>
      <c r="AK268" s="143">
        <f t="shared" si="43"/>
        <v>0.4</v>
      </c>
      <c r="AL268" s="220">
        <f>IFERROR(IF(AND(AF267="Probabilidad",AF268="Probabilidad"),(AL267-(+AL267*AK268)),IF(AND(AF267="Impacto",AF268="Probabilidad"),(AL266-(+AL266*AK268)),IF(AF268="Impacto",AL267,""))),"")</f>
        <v>4.6655999999999996E-2</v>
      </c>
      <c r="AM268" s="220">
        <f>IFERROR(IF(AND(AF267="Impacto",AF268="Impacto"),(AM267-(+AM267*AK268)),IF(AND(AF267="Probabilidad",AF268="Impacto"),(AM266-(+AM266*AK268)),IF(AF268="Probabilidad",AM267,""))),"")</f>
        <v>0.4</v>
      </c>
      <c r="AN268" s="144" t="s">
        <v>181</v>
      </c>
      <c r="AO268" s="144" t="s">
        <v>182</v>
      </c>
      <c r="AP268" s="144" t="s">
        <v>183</v>
      </c>
      <c r="AQ268" s="695"/>
      <c r="AR268" s="696"/>
      <c r="AS268" s="696"/>
      <c r="AT268" s="694"/>
      <c r="AU268" s="696"/>
      <c r="AV268" s="696"/>
      <c r="AW268" s="694"/>
      <c r="AX268" s="694"/>
      <c r="AY268" s="694"/>
      <c r="AZ268" s="692"/>
      <c r="BA268" s="145"/>
      <c r="BB268" s="145"/>
      <c r="BC268" s="148" t="str">
        <f t="shared" si="44"/>
        <v/>
      </c>
      <c r="BD268" s="139"/>
      <c r="BE268" s="139"/>
      <c r="BF268" s="139"/>
      <c r="BG268" s="139"/>
      <c r="BH268" s="145"/>
      <c r="BI268" s="145"/>
      <c r="BJ268" s="145"/>
      <c r="BK268" s="145"/>
      <c r="BL268" s="146"/>
      <c r="BM268" s="146"/>
      <c r="BN268" s="146"/>
      <c r="BO268" s="146"/>
      <c r="BP268" s="147" t="str">
        <f t="shared" si="45"/>
        <v/>
      </c>
      <c r="BQ268" s="150" t="str">
        <f t="shared" si="46"/>
        <v/>
      </c>
      <c r="BR268" s="708"/>
      <c r="BS268" s="700"/>
      <c r="BT268" s="700"/>
      <c r="BU268" s="708"/>
    </row>
    <row r="269" spans="1:73" ht="72">
      <c r="A269" s="654"/>
      <c r="B269" s="657"/>
      <c r="C269" s="660"/>
      <c r="D269" s="676" t="s">
        <v>167</v>
      </c>
      <c r="E269" s="678" t="s">
        <v>827</v>
      </c>
      <c r="F269" s="679">
        <v>3</v>
      </c>
      <c r="G269" s="681" t="s">
        <v>842</v>
      </c>
      <c r="H269" s="683"/>
      <c r="I269" s="644"/>
      <c r="J269" s="684" t="s">
        <v>859</v>
      </c>
      <c r="K269" s="685" t="s">
        <v>171</v>
      </c>
      <c r="L269" s="681" t="s">
        <v>691</v>
      </c>
      <c r="M269" s="686" t="s">
        <v>860</v>
      </c>
      <c r="N269" s="681"/>
      <c r="O269" s="681"/>
      <c r="P269" s="944" t="s">
        <v>861</v>
      </c>
      <c r="Q269" s="646">
        <v>0</v>
      </c>
      <c r="R269" s="644" t="s">
        <v>175</v>
      </c>
      <c r="S269" s="687">
        <f>IF(R269="Muy Alta",100%,IF(R269="Alta",80%,IF(R269="Media",60%,IF(R269="Baja",40%,IF(R269="Muy Baja",20%,"")))))</f>
        <v>0.6</v>
      </c>
      <c r="T269" s="644" t="s">
        <v>176</v>
      </c>
      <c r="U269" s="687">
        <f>IF(T269="Catastrófico",100%,IF(T269="Mayor",80%,IF(T269="Moderado",60%,IF(T269="Menor",40%,IF(T269="Leve",20%,"")))))</f>
        <v>0.6</v>
      </c>
      <c r="V269" s="644" t="s">
        <v>176</v>
      </c>
      <c r="W269" s="687">
        <f>IF(V269="Catastrófico",100%,IF(V269="Mayor",80%,IF(V269="Moderado",60%,IF(V269="Menor",40%,IF(V269="Leve",20%,"")))))</f>
        <v>0.6</v>
      </c>
      <c r="X269" s="689" t="str">
        <f>IF(Y269=100%,"Catastrófico",IF(Y269=80%,"Mayor",IF(Y269=60%,"Moderado",IF(Y269=40%,"Menor",IF(Y269=20%,"Leve","")))))</f>
        <v>Moderado</v>
      </c>
      <c r="Y269" s="687">
        <f>IF(AND(U269="",W269=""),"",MAX(U269,W269))</f>
        <v>0.6</v>
      </c>
      <c r="Z269" s="687" t="str">
        <f>CONCATENATE(R269,X269)</f>
        <v>MediaModerado</v>
      </c>
      <c r="AA269" s="642" t="str">
        <f>IF(Z269="Muy AltaLeve","Alto",IF(Z269="Muy AltaMenor","Alto",IF(Z269="Muy AltaModerado","Alto",IF(Z269="Muy AltaMayor","Alto",IF(Z269="Muy AltaCatastrófico","Extremo",IF(Z269="AltaLeve","Moderado",IF(Z269="AltaMenor","Moderado",IF(Z269="AltaModerado","Alto",IF(Z269="AltaMayor","Alto",IF(Z269="AltaCatastrófico","Extremo",IF(Z269="MediaLeve","Moderado",IF(Z269="MediaMenor","Moderado",IF(Z269="MediaModerado","Moderado",IF(Z269="MediaMayor","Alto",IF(Z269="MediaCatastrófico","Extremo",IF(Z269="BajaLeve","Bajo",IF(Z269="BajaMenor","Moderado",IF(Z269="BajaModerado","Moderado",IF(Z269="BajaMayor","Alto",IF(Z269="BajaCatastrófico","Extremo",IF(Z269="Muy BajaLeve","Bajo",IF(Z269="Muy BajaMenor","Bajo",IF(Z269="Muy BajaModerado","Moderado",IF(Z269="Muy BajaMayor","Alto",IF(Z269="Muy BajaCatastrófico","Extremo","")))))))))))))))))))))))))</f>
        <v>Moderado</v>
      </c>
      <c r="AB269" s="54">
        <v>1</v>
      </c>
      <c r="AC269" s="217" t="s">
        <v>862</v>
      </c>
      <c r="AD269" s="123" t="s">
        <v>346</v>
      </c>
      <c r="AE269" s="17" t="s">
        <v>863</v>
      </c>
      <c r="AF269" s="20" t="str">
        <f t="shared" si="40"/>
        <v>Impacto</v>
      </c>
      <c r="AG269" s="13" t="s">
        <v>290</v>
      </c>
      <c r="AH269" s="22">
        <f t="shared" si="41"/>
        <v>0.1</v>
      </c>
      <c r="AI269" s="13" t="s">
        <v>180</v>
      </c>
      <c r="AJ269" s="22">
        <f t="shared" si="42"/>
        <v>0.15</v>
      </c>
      <c r="AK269" s="23">
        <f t="shared" si="43"/>
        <v>0.25</v>
      </c>
      <c r="AL269" s="24">
        <f>IFERROR(IF(AF269="Probabilidad",(S269-(+S269*AK269)),IF(AF269="Impacto",S269,"")),"")</f>
        <v>0.6</v>
      </c>
      <c r="AM269" s="24">
        <f>IFERROR(IF(AF269="Impacto",(Y269-(+Y269*AK269)),IF(AF269="Probabilidad",Y269,"")),"")</f>
        <v>0.44999999999999996</v>
      </c>
      <c r="AN269" s="14" t="s">
        <v>181</v>
      </c>
      <c r="AO269" s="14" t="s">
        <v>182</v>
      </c>
      <c r="AP269" s="14" t="s">
        <v>183</v>
      </c>
      <c r="AQ269" s="943" t="s">
        <v>864</v>
      </c>
      <c r="AR269" s="640">
        <f>S269</f>
        <v>0.6</v>
      </c>
      <c r="AS269" s="640">
        <f>IF(AL269="","",MIN(AL269:AL274))</f>
        <v>0.6</v>
      </c>
      <c r="AT269" s="642" t="str">
        <f>IFERROR(IF(AS269="","",IF(AS269&lt;=0.2,"Muy Baja",IF(AS269&lt;=0.4,"Baja",IF(AS269&lt;=0.6,"Media",IF(AS269&lt;=0.8,"Alta","Muy Alta"))))),"")</f>
        <v>Media</v>
      </c>
      <c r="AU269" s="640">
        <f>Y269</f>
        <v>0.6</v>
      </c>
      <c r="AV269" s="640">
        <f>IF(AM269="","",MIN(AM269:AM274))</f>
        <v>0.44999999999999996</v>
      </c>
      <c r="AW269" s="642" t="str">
        <f>IFERROR(IF(AV269="","",IF(AV269&lt;=0.2,"Leve",IF(AV269&lt;=0.4,"Menor",IF(AV269&lt;=0.6,"Moderado",IF(AV269&lt;=0.8,"Mayor","Catastrófico"))))),"")</f>
        <v>Moderado</v>
      </c>
      <c r="AX269" s="642" t="str">
        <f>AA269</f>
        <v>Moderado</v>
      </c>
      <c r="AY269" s="642" t="str">
        <f>IFERROR(IF(OR(AND(AT269="Muy Baja",AW269="Leve"),AND(AT269="Muy Baja",AW269="Menor"),AND(AT269="Baja",AW269="Leve")),"Bajo",IF(OR(AND(AT269="Muy baja",AW269="Moderado"),AND(AT269="Baja",AW269="Menor"),AND(AT269="Baja",AW269="Moderado"),AND(AT269="Media",AW269="Leve"),AND(AT269="Media",AW269="Menor"),AND(AT269="Media",AW269="Moderado"),AND(AT269="Alta",AW269="Leve"),AND(AT269="Alta",AW269="Menor")),"Moderado",IF(OR(AND(AT269="Muy Baja",AW269="Mayor"),AND(AT269="Baja",AW269="Mayor"),AND(AT269="Media",AW269="Mayor"),AND(AT269="Alta",AW269="Moderado"),AND(AT269="Alta",AW269="Mayor"),AND(AT269="Muy Alta",AW269="Leve"),AND(AT269="Muy Alta",AW269="Menor"),AND(AT269="Muy Alta",AW269="Moderado"),AND(AT269="Muy Alta",AW269="Mayor")),"Alto",IF(OR(AND(AT269="Muy Baja",AW269="Catastrófico"),AND(AT269="Baja",AW269="Catastrófico"),AND(AT269="Media",AW269="Catastrófico"),AND(AT269="Alta",AW269="Catastrófico"),AND(AT269="Muy Alta",AW269="Catastrófico")),"Extremo","")))),"")</f>
        <v>Moderado</v>
      </c>
      <c r="AZ269" s="644" t="s">
        <v>185</v>
      </c>
      <c r="BA269" s="117" t="s">
        <v>865</v>
      </c>
      <c r="BB269" s="99" t="s">
        <v>866</v>
      </c>
      <c r="BC269" s="103">
        <f t="shared" si="44"/>
        <v>2</v>
      </c>
      <c r="BD269" s="12"/>
      <c r="BE269" s="12"/>
      <c r="BF269" s="12">
        <v>1</v>
      </c>
      <c r="BG269" s="12">
        <v>1</v>
      </c>
      <c r="BH269" s="99" t="s">
        <v>437</v>
      </c>
      <c r="BI269" s="99" t="s">
        <v>867</v>
      </c>
      <c r="BJ269" s="99"/>
      <c r="BK269" s="119"/>
      <c r="BL269" s="102"/>
      <c r="BM269" s="102"/>
      <c r="BN269" s="102"/>
      <c r="BO269" s="102"/>
      <c r="BP269" s="104" t="str">
        <f t="shared" si="45"/>
        <v/>
      </c>
      <c r="BQ269" s="105" t="str">
        <f t="shared" si="46"/>
        <v/>
      </c>
      <c r="BR269" s="945"/>
      <c r="BS269" s="707"/>
      <c r="BT269" s="707"/>
      <c r="BU269" s="707"/>
    </row>
    <row r="270" spans="1:73">
      <c r="A270" s="654"/>
      <c r="B270" s="657"/>
      <c r="C270" s="660"/>
      <c r="D270" s="585"/>
      <c r="E270" s="587"/>
      <c r="F270" s="590"/>
      <c r="G270" s="593"/>
      <c r="H270" s="595"/>
      <c r="I270" s="598"/>
      <c r="J270" s="626"/>
      <c r="K270" s="602"/>
      <c r="L270" s="593"/>
      <c r="M270" s="604"/>
      <c r="N270" s="593"/>
      <c r="O270" s="593"/>
      <c r="P270" s="607"/>
      <c r="Q270" s="610"/>
      <c r="R270" s="598"/>
      <c r="S270" s="613"/>
      <c r="T270" s="598"/>
      <c r="U270" s="613"/>
      <c r="V270" s="598"/>
      <c r="W270" s="613"/>
      <c r="X270" s="616"/>
      <c r="Y270" s="613"/>
      <c r="Z270" s="613"/>
      <c r="AA270" s="619"/>
      <c r="AB270" s="216">
        <v>2</v>
      </c>
      <c r="AC270" s="227"/>
      <c r="AD270" s="227"/>
      <c r="AE270" s="218"/>
      <c r="AF270" s="213" t="str">
        <f t="shared" si="40"/>
        <v/>
      </c>
      <c r="AG270" s="219"/>
      <c r="AH270" s="214" t="str">
        <f t="shared" si="41"/>
        <v/>
      </c>
      <c r="AI270" s="219"/>
      <c r="AJ270" s="214" t="str">
        <f t="shared" si="42"/>
        <v/>
      </c>
      <c r="AK270" s="215" t="str">
        <f t="shared" si="43"/>
        <v/>
      </c>
      <c r="AL270" s="220" t="str">
        <f>IFERROR(IF(AND(AF269="Probabilidad",AF270="Probabilidad"),(AL269-(+AL269*AK270)),IF(AF270="Probabilidad",(S269-(+S269*AK270)),IF(AF270="Impacto",AL269,""))),"")</f>
        <v/>
      </c>
      <c r="AM270" s="220" t="str">
        <f>IFERROR(IF(AND(AF269="Impacto",AF270="Impacto"),(AM269-(+AM269*AK270)),IF(AF270="Impacto",(Y269-(+Y269*AK270)),IF(AF270="Probabilidad",AM269,""))),"")</f>
        <v/>
      </c>
      <c r="AN270" s="221"/>
      <c r="AO270" s="221"/>
      <c r="AP270" s="221"/>
      <c r="AQ270" s="595"/>
      <c r="AR270" s="626"/>
      <c r="AS270" s="626"/>
      <c r="AT270" s="619"/>
      <c r="AU270" s="626"/>
      <c r="AV270" s="626"/>
      <c r="AW270" s="619"/>
      <c r="AX270" s="619"/>
      <c r="AY270" s="619"/>
      <c r="AZ270" s="598"/>
      <c r="BA270" s="360"/>
      <c r="BB270" s="157"/>
      <c r="BC270" s="160" t="str">
        <f t="shared" si="44"/>
        <v/>
      </c>
      <c r="BD270" s="218"/>
      <c r="BE270" s="218"/>
      <c r="BF270" s="218"/>
      <c r="BG270" s="218"/>
      <c r="BH270" s="157"/>
      <c r="BI270" s="157"/>
      <c r="BJ270" s="157"/>
      <c r="BK270" s="157"/>
      <c r="BL270" s="185"/>
      <c r="BM270" s="185"/>
      <c r="BN270" s="185"/>
      <c r="BO270" s="185"/>
      <c r="BP270" s="186" t="str">
        <f t="shared" si="45"/>
        <v/>
      </c>
      <c r="BQ270" s="359" t="str">
        <f t="shared" si="46"/>
        <v/>
      </c>
      <c r="BR270" s="671"/>
      <c r="BS270" s="638"/>
      <c r="BT270" s="638"/>
      <c r="BU270" s="638"/>
    </row>
    <row r="271" spans="1:73">
      <c r="A271" s="654"/>
      <c r="B271" s="657"/>
      <c r="C271" s="660"/>
      <c r="D271" s="585"/>
      <c r="E271" s="587"/>
      <c r="F271" s="590"/>
      <c r="G271" s="593"/>
      <c r="H271" s="595"/>
      <c r="I271" s="598"/>
      <c r="J271" s="626"/>
      <c r="K271" s="602"/>
      <c r="L271" s="593"/>
      <c r="M271" s="604"/>
      <c r="N271" s="593"/>
      <c r="O271" s="593"/>
      <c r="P271" s="607"/>
      <c r="Q271" s="610"/>
      <c r="R271" s="598"/>
      <c r="S271" s="613"/>
      <c r="T271" s="598"/>
      <c r="U271" s="613"/>
      <c r="V271" s="598"/>
      <c r="W271" s="613"/>
      <c r="X271" s="616"/>
      <c r="Y271" s="613"/>
      <c r="Z271" s="613"/>
      <c r="AA271" s="619"/>
      <c r="AB271" s="216">
        <v>3</v>
      </c>
      <c r="AC271" s="227"/>
      <c r="AD271" s="227"/>
      <c r="AE271" s="218"/>
      <c r="AF271" s="213" t="str">
        <f t="shared" si="40"/>
        <v/>
      </c>
      <c r="AG271" s="219"/>
      <c r="AH271" s="214" t="str">
        <f t="shared" si="41"/>
        <v/>
      </c>
      <c r="AI271" s="219"/>
      <c r="AJ271" s="214" t="str">
        <f t="shared" si="42"/>
        <v/>
      </c>
      <c r="AK271" s="215" t="str">
        <f t="shared" si="43"/>
        <v/>
      </c>
      <c r="AL271" s="220" t="str">
        <f>IFERROR(IF(AND(AF270="Probabilidad",AF271="Probabilidad"),(AL270-(+AL270*AK271)),IF(AND(AF270="Impacto",AF271="Probabilidad"),(AL269-(+AL269*AK271)),IF(AF271="Impacto",AL270,""))),"")</f>
        <v/>
      </c>
      <c r="AM271" s="220" t="str">
        <f>IFERROR(IF(AND(AF270="Impacto",AF271="Impacto"),(AM270-(+AM270*AK271)),IF(AND(AF270="Probabilidad",AF271="Impacto"),(AM269-(+AM269*AK271)),IF(AF271="Probabilidad",AM270,""))),"")</f>
        <v/>
      </c>
      <c r="AN271" s="221"/>
      <c r="AO271" s="221"/>
      <c r="AP271" s="221"/>
      <c r="AQ271" s="595"/>
      <c r="AR271" s="626"/>
      <c r="AS271" s="626"/>
      <c r="AT271" s="619"/>
      <c r="AU271" s="626"/>
      <c r="AV271" s="626"/>
      <c r="AW271" s="619"/>
      <c r="AX271" s="619"/>
      <c r="AY271" s="619"/>
      <c r="AZ271" s="598"/>
      <c r="BA271" s="360"/>
      <c r="BB271" s="157"/>
      <c r="BC271" s="160" t="str">
        <f t="shared" si="44"/>
        <v/>
      </c>
      <c r="BD271" s="218"/>
      <c r="BE271" s="218"/>
      <c r="BF271" s="218"/>
      <c r="BG271" s="218"/>
      <c r="BH271" s="157"/>
      <c r="BI271" s="157"/>
      <c r="BJ271" s="157"/>
      <c r="BK271" s="157"/>
      <c r="BL271" s="185"/>
      <c r="BM271" s="185"/>
      <c r="BN271" s="185"/>
      <c r="BO271" s="185"/>
      <c r="BP271" s="186" t="str">
        <f t="shared" si="45"/>
        <v/>
      </c>
      <c r="BQ271" s="359" t="str">
        <f t="shared" si="46"/>
        <v/>
      </c>
      <c r="BR271" s="671"/>
      <c r="BS271" s="638"/>
      <c r="BT271" s="638"/>
      <c r="BU271" s="638"/>
    </row>
    <row r="272" spans="1:73">
      <c r="A272" s="654"/>
      <c r="B272" s="657"/>
      <c r="C272" s="660"/>
      <c r="D272" s="585"/>
      <c r="E272" s="587"/>
      <c r="F272" s="590"/>
      <c r="G272" s="593"/>
      <c r="H272" s="595"/>
      <c r="I272" s="598"/>
      <c r="J272" s="626"/>
      <c r="K272" s="602"/>
      <c r="L272" s="593"/>
      <c r="M272" s="604"/>
      <c r="N272" s="593"/>
      <c r="O272" s="593"/>
      <c r="P272" s="607"/>
      <c r="Q272" s="610"/>
      <c r="R272" s="598"/>
      <c r="S272" s="613"/>
      <c r="T272" s="598"/>
      <c r="U272" s="613"/>
      <c r="V272" s="598"/>
      <c r="W272" s="613"/>
      <c r="X272" s="616"/>
      <c r="Y272" s="613"/>
      <c r="Z272" s="613"/>
      <c r="AA272" s="619"/>
      <c r="AB272" s="216">
        <v>4</v>
      </c>
      <c r="AC272" s="227"/>
      <c r="AD272" s="227"/>
      <c r="AE272" s="218"/>
      <c r="AF272" s="213" t="str">
        <f t="shared" si="40"/>
        <v/>
      </c>
      <c r="AG272" s="219"/>
      <c r="AH272" s="214" t="str">
        <f t="shared" si="41"/>
        <v/>
      </c>
      <c r="AI272" s="219"/>
      <c r="AJ272" s="214" t="str">
        <f t="shared" si="42"/>
        <v/>
      </c>
      <c r="AK272" s="215" t="str">
        <f t="shared" si="43"/>
        <v/>
      </c>
      <c r="AL272" s="220" t="str">
        <f>IFERROR(IF(AND(AF271="Probabilidad",AF272="Probabilidad"),(AL271-(+AL271*AK272)),IF(AND(AF271="Impacto",AF272="Probabilidad"),(AL270-(+AL270*AK272)),IF(AF272="Impacto",AL271,""))),"")</f>
        <v/>
      </c>
      <c r="AM272" s="220" t="str">
        <f>IFERROR(IF(AND(AF271="Impacto",AF272="Impacto"),(AM271-(+AM271*AK272)),IF(AND(AF271="Probabilidad",AF272="Impacto"),(AM270-(+AM270*AK272)),IF(AF272="Probabilidad",AM271,""))),"")</f>
        <v/>
      </c>
      <c r="AN272" s="221"/>
      <c r="AO272" s="221"/>
      <c r="AP272" s="221"/>
      <c r="AQ272" s="595"/>
      <c r="AR272" s="626"/>
      <c r="AS272" s="626"/>
      <c r="AT272" s="619"/>
      <c r="AU272" s="626"/>
      <c r="AV272" s="626"/>
      <c r="AW272" s="619"/>
      <c r="AX272" s="619"/>
      <c r="AY272" s="619"/>
      <c r="AZ272" s="598"/>
      <c r="BA272" s="360"/>
      <c r="BB272" s="157"/>
      <c r="BC272" s="160" t="str">
        <f t="shared" si="44"/>
        <v/>
      </c>
      <c r="BD272" s="218"/>
      <c r="BE272" s="218"/>
      <c r="BF272" s="218"/>
      <c r="BG272" s="218"/>
      <c r="BH272" s="157"/>
      <c r="BI272" s="157"/>
      <c r="BJ272" s="157"/>
      <c r="BK272" s="157"/>
      <c r="BL272" s="185"/>
      <c r="BM272" s="185"/>
      <c r="BN272" s="185"/>
      <c r="BO272" s="185"/>
      <c r="BP272" s="186" t="str">
        <f t="shared" si="45"/>
        <v/>
      </c>
      <c r="BQ272" s="359" t="str">
        <f t="shared" si="46"/>
        <v/>
      </c>
      <c r="BR272" s="671"/>
      <c r="BS272" s="638"/>
      <c r="BT272" s="638"/>
      <c r="BU272" s="638"/>
    </row>
    <row r="273" spans="1:73">
      <c r="A273" s="654"/>
      <c r="B273" s="657"/>
      <c r="C273" s="660"/>
      <c r="D273" s="585"/>
      <c r="E273" s="587"/>
      <c r="F273" s="590"/>
      <c r="G273" s="593"/>
      <c r="H273" s="595"/>
      <c r="I273" s="598"/>
      <c r="J273" s="626"/>
      <c r="K273" s="602"/>
      <c r="L273" s="593"/>
      <c r="M273" s="604"/>
      <c r="N273" s="593"/>
      <c r="O273" s="593"/>
      <c r="P273" s="607"/>
      <c r="Q273" s="610"/>
      <c r="R273" s="598"/>
      <c r="S273" s="613"/>
      <c r="T273" s="598"/>
      <c r="U273" s="613"/>
      <c r="V273" s="598"/>
      <c r="W273" s="613"/>
      <c r="X273" s="616"/>
      <c r="Y273" s="613"/>
      <c r="Z273" s="613"/>
      <c r="AA273" s="619"/>
      <c r="AB273" s="216">
        <v>5</v>
      </c>
      <c r="AC273" s="228"/>
      <c r="AD273" s="228"/>
      <c r="AE273" s="56"/>
      <c r="AF273" s="213" t="str">
        <f t="shared" si="40"/>
        <v/>
      </c>
      <c r="AG273" s="219"/>
      <c r="AH273" s="214" t="str">
        <f t="shared" si="41"/>
        <v/>
      </c>
      <c r="AI273" s="219"/>
      <c r="AJ273" s="214" t="str">
        <f t="shared" si="42"/>
        <v/>
      </c>
      <c r="AK273" s="215" t="str">
        <f t="shared" si="43"/>
        <v/>
      </c>
      <c r="AL273" s="220" t="str">
        <f>IFERROR(IF(AND(AF272="Probabilidad",AF273="Probabilidad"),(AL272-(+AL272*AK273)),IF(AND(AF272="Impacto",AF273="Probabilidad"),(AL271-(+AL271*AK273)),IF(AF273="Impacto",AL272,""))),"")</f>
        <v/>
      </c>
      <c r="AM273" s="220" t="str">
        <f>IFERROR(IF(AND(AF272="Impacto",AF273="Impacto"),(AM272-(+AM272*AK273)),IF(AND(AF272="Probabilidad",AF273="Impacto"),(AM271-(+AM271*AK273)),IF(AF273="Probabilidad",AM272,""))),"")</f>
        <v/>
      </c>
      <c r="AN273" s="221"/>
      <c r="AO273" s="221"/>
      <c r="AP273" s="221"/>
      <c r="AQ273" s="595"/>
      <c r="AR273" s="626"/>
      <c r="AS273" s="626"/>
      <c r="AT273" s="619"/>
      <c r="AU273" s="626"/>
      <c r="AV273" s="626"/>
      <c r="AW273" s="619"/>
      <c r="AX273" s="619"/>
      <c r="AY273" s="619"/>
      <c r="AZ273" s="598"/>
      <c r="BA273" s="360"/>
      <c r="BB273" s="157"/>
      <c r="BC273" s="160" t="str">
        <f t="shared" si="44"/>
        <v/>
      </c>
      <c r="BD273" s="218"/>
      <c r="BE273" s="218"/>
      <c r="BF273" s="218"/>
      <c r="BG273" s="218"/>
      <c r="BH273" s="157"/>
      <c r="BI273" s="157"/>
      <c r="BJ273" s="157"/>
      <c r="BK273" s="157"/>
      <c r="BL273" s="185"/>
      <c r="BM273" s="185"/>
      <c r="BN273" s="185"/>
      <c r="BO273" s="185"/>
      <c r="BP273" s="186" t="str">
        <f t="shared" si="45"/>
        <v/>
      </c>
      <c r="BQ273" s="359" t="str">
        <f t="shared" si="46"/>
        <v/>
      </c>
      <c r="BR273" s="671"/>
      <c r="BS273" s="638"/>
      <c r="BT273" s="638"/>
      <c r="BU273" s="638"/>
    </row>
    <row r="274" spans="1:73">
      <c r="A274" s="709"/>
      <c r="B274" s="710"/>
      <c r="C274" s="711"/>
      <c r="D274" s="697"/>
      <c r="E274" s="698"/>
      <c r="F274" s="699"/>
      <c r="G274" s="700"/>
      <c r="H274" s="695"/>
      <c r="I274" s="692"/>
      <c r="J274" s="696"/>
      <c r="K274" s="703"/>
      <c r="L274" s="700"/>
      <c r="M274" s="704"/>
      <c r="N274" s="700"/>
      <c r="O274" s="700"/>
      <c r="P274" s="675"/>
      <c r="Q274" s="674"/>
      <c r="R274" s="692"/>
      <c r="S274" s="691"/>
      <c r="T274" s="692"/>
      <c r="U274" s="691"/>
      <c r="V274" s="692"/>
      <c r="W274" s="691"/>
      <c r="X274" s="693"/>
      <c r="Y274" s="691"/>
      <c r="Z274" s="691"/>
      <c r="AA274" s="694"/>
      <c r="AB274" s="141">
        <v>6</v>
      </c>
      <c r="AC274" s="139"/>
      <c r="AD274" s="139"/>
      <c r="AE274" s="139"/>
      <c r="AF274" s="149" t="str">
        <f t="shared" si="40"/>
        <v/>
      </c>
      <c r="AG274" s="142"/>
      <c r="AH274" s="140" t="str">
        <f t="shared" si="41"/>
        <v/>
      </c>
      <c r="AI274" s="142"/>
      <c r="AJ274" s="140" t="str">
        <f t="shared" si="42"/>
        <v/>
      </c>
      <c r="AK274" s="143" t="str">
        <f t="shared" si="43"/>
        <v/>
      </c>
      <c r="AL274" s="220" t="str">
        <f>IFERROR(IF(AND(AF273="Probabilidad",AF274="Probabilidad"),(AL273-(+AL273*AK274)),IF(AND(AF273="Impacto",AF274="Probabilidad"),(AL272-(+AL272*AK274)),IF(AF274="Impacto",AL273,""))),"")</f>
        <v/>
      </c>
      <c r="AM274" s="220" t="str">
        <f>IFERROR(IF(AND(AF273="Impacto",AF274="Impacto"),(AM273-(+AM273*AK274)),IF(AND(AF273="Probabilidad",AF274="Impacto"),(AM272-(+AM272*AK274)),IF(AF274="Probabilidad",AM273,""))),"")</f>
        <v/>
      </c>
      <c r="AN274" s="144"/>
      <c r="AO274" s="144"/>
      <c r="AP274" s="144"/>
      <c r="AQ274" s="695"/>
      <c r="AR274" s="696"/>
      <c r="AS274" s="696"/>
      <c r="AT274" s="694"/>
      <c r="AU274" s="696"/>
      <c r="AV274" s="696"/>
      <c r="AW274" s="694"/>
      <c r="AX274" s="694"/>
      <c r="AY274" s="694"/>
      <c r="AZ274" s="692"/>
      <c r="BA274" s="151"/>
      <c r="BB274" s="145"/>
      <c r="BC274" s="148" t="str">
        <f t="shared" si="44"/>
        <v/>
      </c>
      <c r="BD274" s="139"/>
      <c r="BE274" s="139"/>
      <c r="BF274" s="139"/>
      <c r="BG274" s="139"/>
      <c r="BH274" s="145"/>
      <c r="BI274" s="145"/>
      <c r="BJ274" s="145"/>
      <c r="BK274" s="145"/>
      <c r="BL274" s="146"/>
      <c r="BM274" s="146"/>
      <c r="BN274" s="146"/>
      <c r="BO274" s="146"/>
      <c r="BP274" s="147" t="str">
        <f t="shared" si="45"/>
        <v/>
      </c>
      <c r="BQ274" s="150" t="str">
        <f t="shared" si="46"/>
        <v/>
      </c>
      <c r="BR274" s="938"/>
      <c r="BS274" s="708"/>
      <c r="BT274" s="708"/>
      <c r="BU274" s="708"/>
    </row>
    <row r="275" spans="1:73" ht="72">
      <c r="A275" s="653" t="s">
        <v>868</v>
      </c>
      <c r="B275" s="656" t="s">
        <v>165</v>
      </c>
      <c r="C275" s="659" t="s">
        <v>869</v>
      </c>
      <c r="D275" s="676" t="s">
        <v>167</v>
      </c>
      <c r="E275" s="678" t="s">
        <v>870</v>
      </c>
      <c r="F275" s="679">
        <v>1</v>
      </c>
      <c r="G275" s="648" t="s">
        <v>871</v>
      </c>
      <c r="H275" s="683"/>
      <c r="I275" s="644"/>
      <c r="J275" s="684" t="s">
        <v>872</v>
      </c>
      <c r="K275" s="683" t="s">
        <v>205</v>
      </c>
      <c r="L275" s="681" t="s">
        <v>268</v>
      </c>
      <c r="M275" s="686" t="s">
        <v>873</v>
      </c>
      <c r="N275" s="681"/>
      <c r="O275" s="681"/>
      <c r="P275" s="648" t="s">
        <v>874</v>
      </c>
      <c r="Q275" s="646">
        <v>0</v>
      </c>
      <c r="R275" s="644" t="s">
        <v>175</v>
      </c>
      <c r="S275" s="687">
        <f>IF(R275="Muy Alta",100%,IF(R275="Alta",80%,IF(R275="Media",60%,IF(R275="Baja",40%,IF(R275="Muy Baja",20%,"")))))</f>
        <v>0.6</v>
      </c>
      <c r="T275" s="644"/>
      <c r="U275" s="687" t="str">
        <f>IF(T275="Catastrófico",100%,IF(T275="Mayor",80%,IF(T275="Moderado",60%,IF(T275="Menor",40%,IF(T275="Leve",20%,"")))))</f>
        <v/>
      </c>
      <c r="V275" s="644" t="s">
        <v>271</v>
      </c>
      <c r="W275" s="687">
        <f>IF(V275="Catastrófico",100%,IF(V275="Mayor",80%,IF(V275="Moderado",60%,IF(V275="Menor",40%,IF(V275="Leve",20%,"")))))</f>
        <v>0.2</v>
      </c>
      <c r="X275" s="689" t="str">
        <f>IF(Y275=100%,"Catastrófico",IF(Y275=80%,"Mayor",IF(Y275=60%,"Moderado",IF(Y275=40%,"Menor",IF(Y275=20%,"Leve","")))))</f>
        <v>Leve</v>
      </c>
      <c r="Y275" s="687">
        <f>IF(AND(U275="",W275=""),"",MAX(U275,W275))</f>
        <v>0.2</v>
      </c>
      <c r="Z275" s="687" t="str">
        <f>CONCATENATE(R275,X275)</f>
        <v>MediaLeve</v>
      </c>
      <c r="AA275" s="705" t="str">
        <f>IF(Z275="Muy AltaLeve","Alto",IF(Z275="Muy AltaMenor","Alto",IF(Z275="Muy AltaModerado","Alto",IF(Z275="Muy AltaMayor","Alto",IF(Z275="Muy AltaCatastrófico","Extremo",IF(Z275="AltaLeve","Moderado",IF(Z275="AltaMenor","Moderado",IF(Z275="AltaModerado","Alto",IF(Z275="AltaMayor","Alto",IF(Z275="AltaCatastrófico","Extremo",IF(Z275="MediaLeve","Moderado",IF(Z275="MediaMenor","Moderado",IF(Z275="MediaModerado","Moderado",IF(Z275="MediaMayor","Alto",IF(Z275="MediaCatastrófico","Extremo",IF(Z275="BajaLeve","Bajo",IF(Z275="BajaMenor","Moderado",IF(Z275="BajaModerado","Moderado",IF(Z275="BajaMayor","Alto",IF(Z275="BajaCatastrófico","Extremo",IF(Z275="Muy BajaLeve","Bajo",IF(Z275="Muy BajaMenor","Bajo",IF(Z275="Muy BajaModerado","Moderado",IF(Z275="Muy BajaMayor","Alto",IF(Z275="Muy BajaCatastrófico","Extremo","")))))))))))))))))))))))))</f>
        <v>Moderado</v>
      </c>
      <c r="AB275" s="54">
        <v>1</v>
      </c>
      <c r="AC275" s="12" t="s">
        <v>875</v>
      </c>
      <c r="AD275" s="12" t="s">
        <v>244</v>
      </c>
      <c r="AE275" s="12" t="s">
        <v>876</v>
      </c>
      <c r="AF275" s="213" t="str">
        <f t="shared" si="40"/>
        <v>Probabilidad</v>
      </c>
      <c r="AG275" s="13" t="s">
        <v>179</v>
      </c>
      <c r="AH275" s="214">
        <f t="shared" si="41"/>
        <v>0.25</v>
      </c>
      <c r="AI275" s="13" t="s">
        <v>180</v>
      </c>
      <c r="AJ275" s="214">
        <f t="shared" si="42"/>
        <v>0.15</v>
      </c>
      <c r="AK275" s="215">
        <f t="shared" si="43"/>
        <v>0.4</v>
      </c>
      <c r="AL275" s="24">
        <f>IFERROR(IF(AF275="Probabilidad",(S275-(+S275*AK275)),IF(AF275="Impacto",S275,"")),"")</f>
        <v>0.36</v>
      </c>
      <c r="AM275" s="24">
        <f>IFERROR(IF(AF275="Impacto",(Y275-(+Y275*AK275)),IF(AF275="Probabilidad",Y275,"")),"")</f>
        <v>0.2</v>
      </c>
      <c r="AN275" s="14" t="s">
        <v>181</v>
      </c>
      <c r="AO275" s="14" t="s">
        <v>182</v>
      </c>
      <c r="AP275" s="14" t="s">
        <v>183</v>
      </c>
      <c r="AQ275" s="645" t="s">
        <v>877</v>
      </c>
      <c r="AR275" s="640">
        <f>S275</f>
        <v>0.6</v>
      </c>
      <c r="AS275" s="640">
        <f>IF(AL275="","",MIN(AL275:AL280))</f>
        <v>0.216</v>
      </c>
      <c r="AT275" s="642" t="str">
        <f>IFERROR(IF(AS275="","",IF(AS275&lt;=0.2,"Muy Baja",IF(AS275&lt;=0.4,"Baja",IF(AS275&lt;=0.6,"Media",IF(AS275&lt;=0.8,"Alta","Muy Alta"))))),"")</f>
        <v>Baja</v>
      </c>
      <c r="AU275" s="640">
        <f>Y275</f>
        <v>0.2</v>
      </c>
      <c r="AV275" s="640">
        <f>IF(AM275="","",MIN(AM275:AM280))</f>
        <v>0.2</v>
      </c>
      <c r="AW275" s="642" t="str">
        <f>IFERROR(IF(AV275="","",IF(AV275&lt;=0.2,"Leve",IF(AV275&lt;=0.4,"Menor",IF(AV275&lt;=0.6,"Moderado",IF(AV275&lt;=0.8,"Mayor","Catastrófico"))))),"")</f>
        <v>Leve</v>
      </c>
      <c r="AX275" s="642" t="str">
        <f>AA275</f>
        <v>Moderado</v>
      </c>
      <c r="AY275" s="642" t="str">
        <f>IFERROR(IF(OR(AND(AT275="Muy Baja",AW275="Leve"),AND(AT275="Muy Baja",AW275="Menor"),AND(AT275="Baja",AW275="Leve")),"Bajo",IF(OR(AND(AT275="Muy baja",AW275="Moderado"),AND(AT275="Baja",AW275="Menor"),AND(AT275="Baja",AW275="Moderado"),AND(AT275="Media",AW275="Leve"),AND(AT275="Media",AW275="Menor"),AND(AT275="Media",AW275="Moderado"),AND(AT275="Alta",AW275="Leve"),AND(AT275="Alta",AW275="Menor")),"Moderado",IF(OR(AND(AT275="Muy Baja",AW275="Mayor"),AND(AT275="Baja",AW275="Mayor"),AND(AT275="Media",AW275="Mayor"),AND(AT275="Alta",AW275="Moderado"),AND(AT275="Alta",AW275="Mayor"),AND(AT275="Muy Alta",AW275="Leve"),AND(AT275="Muy Alta",AW275="Menor"),AND(AT275="Muy Alta",AW275="Moderado"),AND(AT275="Muy Alta",AW275="Mayor")),"Alto",IF(OR(AND(AT275="Muy Baja",AW275="Catastrófico"),AND(AT275="Baja",AW275="Catastrófico"),AND(AT275="Media",AW275="Catastrófico"),AND(AT275="Alta",AW275="Catastrófico"),AND(AT275="Muy Alta",AW275="Catastrófico")),"Extremo","")))),"")</f>
        <v>Bajo</v>
      </c>
      <c r="AZ275" s="644" t="s">
        <v>231</v>
      </c>
      <c r="BA275" s="115"/>
      <c r="BB275" s="115"/>
      <c r="BC275" s="116" t="str">
        <f>IF(SUM(BD275:BG275)=0,"",SUM(BD275:BG275))</f>
        <v/>
      </c>
      <c r="BD275" s="106"/>
      <c r="BE275" s="106"/>
      <c r="BF275" s="106"/>
      <c r="BG275" s="106"/>
      <c r="BH275" s="99"/>
      <c r="BI275" s="99"/>
      <c r="BJ275" s="99"/>
      <c r="BK275" s="99"/>
      <c r="BL275" s="102"/>
      <c r="BM275" s="102"/>
      <c r="BN275" s="102"/>
      <c r="BO275" s="102"/>
      <c r="BP275" s="104" t="str">
        <f>IF(SUM(BL275:BO275)=0,"",SUM(BL275:BO275))</f>
        <v/>
      </c>
      <c r="BQ275" s="105" t="str">
        <f>IF(ISERROR(BP275/BC275),"",(BP275/BC275))</f>
        <v/>
      </c>
      <c r="BR275" s="946"/>
      <c r="BS275" s="937"/>
      <c r="BT275" s="930"/>
      <c r="BU275" s="948"/>
    </row>
    <row r="276" spans="1:73" ht="72">
      <c r="A276" s="654"/>
      <c r="B276" s="657"/>
      <c r="C276" s="660"/>
      <c r="D276" s="585"/>
      <c r="E276" s="587"/>
      <c r="F276" s="590"/>
      <c r="G276" s="607"/>
      <c r="H276" s="595"/>
      <c r="I276" s="598"/>
      <c r="J276" s="626"/>
      <c r="K276" s="595"/>
      <c r="L276" s="593"/>
      <c r="M276" s="604"/>
      <c r="N276" s="593"/>
      <c r="O276" s="593"/>
      <c r="P276" s="607"/>
      <c r="Q276" s="610"/>
      <c r="R276" s="598"/>
      <c r="S276" s="613"/>
      <c r="T276" s="598"/>
      <c r="U276" s="613"/>
      <c r="V276" s="598"/>
      <c r="W276" s="613"/>
      <c r="X276" s="616"/>
      <c r="Y276" s="613"/>
      <c r="Z276" s="613"/>
      <c r="AA276" s="631"/>
      <c r="AB276" s="216">
        <v>2</v>
      </c>
      <c r="AC276" s="217" t="s">
        <v>878</v>
      </c>
      <c r="AD276" s="217" t="s">
        <v>244</v>
      </c>
      <c r="AE276" s="217" t="s">
        <v>879</v>
      </c>
      <c r="AF276" s="213" t="str">
        <f t="shared" si="40"/>
        <v>Probabilidad</v>
      </c>
      <c r="AG276" s="219" t="s">
        <v>179</v>
      </c>
      <c r="AH276" s="214">
        <f t="shared" si="41"/>
        <v>0.25</v>
      </c>
      <c r="AI276" s="219" t="s">
        <v>180</v>
      </c>
      <c r="AJ276" s="214">
        <f t="shared" si="42"/>
        <v>0.15</v>
      </c>
      <c r="AK276" s="215">
        <f t="shared" si="43"/>
        <v>0.4</v>
      </c>
      <c r="AL276" s="220">
        <f>IFERROR(IF(AND(AF275="Probabilidad",AF276="Probabilidad"),(AL275-(+AL275*AK276)),IF(AF276="Probabilidad",(S275-(+S275*AK276)),IF(AF276="Impacto",AL275,""))),"")</f>
        <v>0.216</v>
      </c>
      <c r="AM276" s="220">
        <f>IFERROR(IF(AND(AF275="Impacto",AF276="Impacto"),(AM275-(+AM275*AK276)),IF(AF276="Impacto",(Y275-(+Y275*AK276)),IF(AF276="Probabilidad",AM275,""))),"")</f>
        <v>0.2</v>
      </c>
      <c r="AN276" s="221" t="s">
        <v>181</v>
      </c>
      <c r="AO276" s="221" t="s">
        <v>182</v>
      </c>
      <c r="AP276" s="221" t="s">
        <v>183</v>
      </c>
      <c r="AQ276" s="595"/>
      <c r="AR276" s="626"/>
      <c r="AS276" s="626"/>
      <c r="AT276" s="619"/>
      <c r="AU276" s="626"/>
      <c r="AV276" s="626"/>
      <c r="AW276" s="619"/>
      <c r="AX276" s="619"/>
      <c r="AY276" s="619"/>
      <c r="AZ276" s="598"/>
      <c r="BA276" s="179"/>
      <c r="BB276" s="179"/>
      <c r="BC276" s="222" t="str">
        <f t="shared" ref="BC276:BC298" si="47">IF(SUM(BD276:BG276)=0,"",SUM(BD276:BG276))</f>
        <v/>
      </c>
      <c r="BD276" s="335"/>
      <c r="BE276" s="335"/>
      <c r="BF276" s="335"/>
      <c r="BG276" s="335"/>
      <c r="BH276" s="157"/>
      <c r="BI276" s="157"/>
      <c r="BJ276" s="157"/>
      <c r="BK276" s="157"/>
      <c r="BL276" s="185"/>
      <c r="BM276" s="185"/>
      <c r="BN276" s="185"/>
      <c r="BO276" s="185"/>
      <c r="BP276" s="186" t="str">
        <f>IF(SUM(BL276:BO276)=0,"",SUM(BL276:BO276))</f>
        <v/>
      </c>
      <c r="BQ276" s="160" t="str">
        <f>IF(ISERROR(BP276/BC276),"",(BP276/BC276))</f>
        <v/>
      </c>
      <c r="BR276" s="771"/>
      <c r="BS276" s="671"/>
      <c r="BT276" s="786"/>
      <c r="BU276" s="949"/>
    </row>
    <row r="277" spans="1:73">
      <c r="A277" s="654"/>
      <c r="B277" s="657"/>
      <c r="C277" s="660"/>
      <c r="D277" s="585"/>
      <c r="E277" s="587"/>
      <c r="F277" s="590"/>
      <c r="G277" s="607"/>
      <c r="H277" s="595"/>
      <c r="I277" s="598"/>
      <c r="J277" s="626"/>
      <c r="K277" s="595"/>
      <c r="L277" s="593"/>
      <c r="M277" s="604"/>
      <c r="N277" s="593"/>
      <c r="O277" s="593"/>
      <c r="P277" s="607"/>
      <c r="Q277" s="610"/>
      <c r="R277" s="598"/>
      <c r="S277" s="613"/>
      <c r="T277" s="598"/>
      <c r="U277" s="613"/>
      <c r="V277" s="598"/>
      <c r="W277" s="613"/>
      <c r="X277" s="616"/>
      <c r="Y277" s="613"/>
      <c r="Z277" s="613"/>
      <c r="AA277" s="631"/>
      <c r="AB277" s="216">
        <v>3</v>
      </c>
      <c r="AC277" s="217"/>
      <c r="AD277" s="217"/>
      <c r="AE277" s="217"/>
      <c r="AF277" s="213" t="str">
        <f t="shared" si="40"/>
        <v/>
      </c>
      <c r="AG277" s="219"/>
      <c r="AH277" s="214" t="str">
        <f t="shared" si="41"/>
        <v/>
      </c>
      <c r="AI277" s="219"/>
      <c r="AJ277" s="214" t="str">
        <f t="shared" si="42"/>
        <v/>
      </c>
      <c r="AK277" s="215" t="str">
        <f t="shared" si="43"/>
        <v/>
      </c>
      <c r="AL277" s="220" t="str">
        <f>IFERROR(IF(AND(AF276="Probabilidad",AF277="Probabilidad"),(AL276-(+AL276*AK277)),IF(AND(AF276="Impacto",AF277="Probabilidad"),(AL275-(+AL275*AK277)),IF(AF277="Impacto",AL276,""))),"")</f>
        <v/>
      </c>
      <c r="AM277" s="220" t="str">
        <f>IFERROR(IF(AND(AF276="Impacto",AF277="Impacto"),(AM276-(+AM276*AK277)),IF(AND(AF276="Probabilidad",AF277="Impacto"),(AM275-(+AM275*AK277)),IF(AF277="Probabilidad",AM276,""))),"")</f>
        <v/>
      </c>
      <c r="AN277" s="221"/>
      <c r="AO277" s="221"/>
      <c r="AP277" s="221"/>
      <c r="AQ277" s="595"/>
      <c r="AR277" s="626"/>
      <c r="AS277" s="626"/>
      <c r="AT277" s="619"/>
      <c r="AU277" s="626"/>
      <c r="AV277" s="626"/>
      <c r="AW277" s="619"/>
      <c r="AX277" s="619"/>
      <c r="AY277" s="619"/>
      <c r="AZ277" s="598"/>
      <c r="BA277" s="179"/>
      <c r="BB277" s="179"/>
      <c r="BC277" s="222" t="str">
        <f t="shared" si="47"/>
        <v/>
      </c>
      <c r="BD277" s="335"/>
      <c r="BE277" s="335"/>
      <c r="BF277" s="335"/>
      <c r="BG277" s="335"/>
      <c r="BH277" s="157"/>
      <c r="BI277" s="157"/>
      <c r="BJ277" s="157"/>
      <c r="BK277" s="157"/>
      <c r="BL277" s="185"/>
      <c r="BM277" s="185"/>
      <c r="BN277" s="185"/>
      <c r="BO277" s="185"/>
      <c r="BP277" s="186" t="str">
        <f t="shared" ref="BP277:BP298" si="48">IF(SUM(BL277:BO277)=0,"",SUM(BL277:BO277))</f>
        <v/>
      </c>
      <c r="BQ277" s="160" t="str">
        <f t="shared" ref="BQ277:BQ298" si="49">IF(ISERROR(BP277/BC277),"",(BP277/BC277))</f>
        <v/>
      </c>
      <c r="BR277" s="771"/>
      <c r="BS277" s="671"/>
      <c r="BT277" s="786"/>
      <c r="BU277" s="949"/>
    </row>
    <row r="278" spans="1:73">
      <c r="A278" s="654"/>
      <c r="B278" s="657"/>
      <c r="C278" s="660"/>
      <c r="D278" s="585"/>
      <c r="E278" s="587"/>
      <c r="F278" s="590"/>
      <c r="G278" s="607"/>
      <c r="H278" s="595"/>
      <c r="I278" s="598"/>
      <c r="J278" s="626"/>
      <c r="K278" s="595"/>
      <c r="L278" s="593"/>
      <c r="M278" s="604"/>
      <c r="N278" s="593"/>
      <c r="O278" s="593"/>
      <c r="P278" s="607"/>
      <c r="Q278" s="610"/>
      <c r="R278" s="598"/>
      <c r="S278" s="613"/>
      <c r="T278" s="598"/>
      <c r="U278" s="613"/>
      <c r="V278" s="598"/>
      <c r="W278" s="613"/>
      <c r="X278" s="616"/>
      <c r="Y278" s="613"/>
      <c r="Z278" s="613"/>
      <c r="AA278" s="631"/>
      <c r="AB278" s="216">
        <v>4</v>
      </c>
      <c r="AC278" s="217"/>
      <c r="AD278" s="217"/>
      <c r="AE278" s="217"/>
      <c r="AF278" s="213" t="str">
        <f t="shared" si="40"/>
        <v/>
      </c>
      <c r="AG278" s="219"/>
      <c r="AH278" s="214" t="str">
        <f t="shared" si="41"/>
        <v/>
      </c>
      <c r="AI278" s="219"/>
      <c r="AJ278" s="214" t="str">
        <f t="shared" si="42"/>
        <v/>
      </c>
      <c r="AK278" s="215" t="str">
        <f t="shared" si="43"/>
        <v/>
      </c>
      <c r="AL278" s="220" t="str">
        <f>IFERROR(IF(AND(AF277="Probabilidad",AF278="Probabilidad"),(AL277-(+AL277*AK278)),IF(AND(AF277="Impacto",AF278="Probabilidad"),(AL276-(+AL276*AK278)),IF(AF278="Impacto",AL277,""))),"")</f>
        <v/>
      </c>
      <c r="AM278" s="220" t="str">
        <f>IFERROR(IF(AND(AF277="Impacto",AF278="Impacto"),(AM277-(+AM277*AK278)),IF(AND(AF277="Probabilidad",AF278="Impacto"),(AM276-(+AM276*AK278)),IF(AF278="Probabilidad",AM277,""))),"")</f>
        <v/>
      </c>
      <c r="AN278" s="221"/>
      <c r="AO278" s="221"/>
      <c r="AP278" s="221"/>
      <c r="AQ278" s="595"/>
      <c r="AR278" s="626"/>
      <c r="AS278" s="626"/>
      <c r="AT278" s="619"/>
      <c r="AU278" s="626"/>
      <c r="AV278" s="626"/>
      <c r="AW278" s="619"/>
      <c r="AX278" s="619"/>
      <c r="AY278" s="619"/>
      <c r="AZ278" s="598"/>
      <c r="BA278" s="179"/>
      <c r="BB278" s="179"/>
      <c r="BC278" s="222" t="str">
        <f t="shared" si="47"/>
        <v/>
      </c>
      <c r="BD278" s="335"/>
      <c r="BE278" s="335"/>
      <c r="BF278" s="335"/>
      <c r="BG278" s="335"/>
      <c r="BH278" s="157"/>
      <c r="BI278" s="157"/>
      <c r="BJ278" s="157"/>
      <c r="BK278" s="157"/>
      <c r="BL278" s="185"/>
      <c r="BM278" s="185"/>
      <c r="BN278" s="185"/>
      <c r="BO278" s="185"/>
      <c r="BP278" s="186" t="str">
        <f t="shared" si="48"/>
        <v/>
      </c>
      <c r="BQ278" s="160" t="str">
        <f t="shared" si="49"/>
        <v/>
      </c>
      <c r="BR278" s="771"/>
      <c r="BS278" s="671"/>
      <c r="BT278" s="786"/>
      <c r="BU278" s="949"/>
    </row>
    <row r="279" spans="1:73">
      <c r="A279" s="654"/>
      <c r="B279" s="657"/>
      <c r="C279" s="660"/>
      <c r="D279" s="585"/>
      <c r="E279" s="587"/>
      <c r="F279" s="590"/>
      <c r="G279" s="607"/>
      <c r="H279" s="595"/>
      <c r="I279" s="598"/>
      <c r="J279" s="626"/>
      <c r="K279" s="595"/>
      <c r="L279" s="593"/>
      <c r="M279" s="604"/>
      <c r="N279" s="593"/>
      <c r="O279" s="593"/>
      <c r="P279" s="607"/>
      <c r="Q279" s="610"/>
      <c r="R279" s="598"/>
      <c r="S279" s="613"/>
      <c r="T279" s="598"/>
      <c r="U279" s="613"/>
      <c r="V279" s="598"/>
      <c r="W279" s="613"/>
      <c r="X279" s="616"/>
      <c r="Y279" s="613"/>
      <c r="Z279" s="613"/>
      <c r="AA279" s="631"/>
      <c r="AB279" s="216">
        <v>5</v>
      </c>
      <c r="AC279" s="217"/>
      <c r="AD279" s="217"/>
      <c r="AE279" s="217"/>
      <c r="AF279" s="213" t="str">
        <f t="shared" si="40"/>
        <v/>
      </c>
      <c r="AG279" s="219"/>
      <c r="AH279" s="214" t="str">
        <f t="shared" si="41"/>
        <v/>
      </c>
      <c r="AI279" s="219"/>
      <c r="AJ279" s="214" t="str">
        <f t="shared" si="42"/>
        <v/>
      </c>
      <c r="AK279" s="215" t="str">
        <f t="shared" si="43"/>
        <v/>
      </c>
      <c r="AL279" s="220" t="str">
        <f>IFERROR(IF(AND(AF278="Probabilidad",AF279="Probabilidad"),(AL278-(+AL278*AK279)),IF(AND(AF278="Impacto",AF279="Probabilidad"),(AL277-(+AL277*AK279)),IF(AF279="Impacto",AL278,""))),"")</f>
        <v/>
      </c>
      <c r="AM279" s="220" t="str">
        <f>IFERROR(IF(AND(AF278="Impacto",AF279="Impacto"),(AM278-(+AM278*AK279)),IF(AND(AF278="Probabilidad",AF279="Impacto"),(AM277-(+AM277*AK279)),IF(AF279="Probabilidad",AM278,""))),"")</f>
        <v/>
      </c>
      <c r="AN279" s="221"/>
      <c r="AO279" s="221"/>
      <c r="AP279" s="221"/>
      <c r="AQ279" s="595"/>
      <c r="AR279" s="626"/>
      <c r="AS279" s="626"/>
      <c r="AT279" s="619"/>
      <c r="AU279" s="626"/>
      <c r="AV279" s="626"/>
      <c r="AW279" s="619"/>
      <c r="AX279" s="619"/>
      <c r="AY279" s="619"/>
      <c r="AZ279" s="598"/>
      <c r="BA279" s="179"/>
      <c r="BB279" s="179"/>
      <c r="BC279" s="222" t="str">
        <f t="shared" si="47"/>
        <v/>
      </c>
      <c r="BD279" s="335"/>
      <c r="BE279" s="335"/>
      <c r="BF279" s="335"/>
      <c r="BG279" s="335"/>
      <c r="BH279" s="157"/>
      <c r="BI279" s="157"/>
      <c r="BJ279" s="157"/>
      <c r="BK279" s="157"/>
      <c r="BL279" s="185"/>
      <c r="BM279" s="185"/>
      <c r="BN279" s="185"/>
      <c r="BO279" s="185"/>
      <c r="BP279" s="186" t="str">
        <f t="shared" si="48"/>
        <v/>
      </c>
      <c r="BQ279" s="160" t="str">
        <f t="shared" si="49"/>
        <v/>
      </c>
      <c r="BR279" s="771"/>
      <c r="BS279" s="671"/>
      <c r="BT279" s="786"/>
      <c r="BU279" s="949"/>
    </row>
    <row r="280" spans="1:73">
      <c r="A280" s="654"/>
      <c r="B280" s="657"/>
      <c r="C280" s="660"/>
      <c r="D280" s="697"/>
      <c r="E280" s="698"/>
      <c r="F280" s="699"/>
      <c r="G280" s="675"/>
      <c r="H280" s="695"/>
      <c r="I280" s="692"/>
      <c r="J280" s="696"/>
      <c r="K280" s="695"/>
      <c r="L280" s="700"/>
      <c r="M280" s="704"/>
      <c r="N280" s="700"/>
      <c r="O280" s="700"/>
      <c r="P280" s="675"/>
      <c r="Q280" s="674"/>
      <c r="R280" s="692"/>
      <c r="S280" s="691"/>
      <c r="T280" s="692"/>
      <c r="U280" s="691"/>
      <c r="V280" s="692"/>
      <c r="W280" s="691"/>
      <c r="X280" s="693"/>
      <c r="Y280" s="691"/>
      <c r="Z280" s="691"/>
      <c r="AA280" s="706"/>
      <c r="AB280" s="141">
        <v>6</v>
      </c>
      <c r="AC280" s="232"/>
      <c r="AD280" s="232"/>
      <c r="AE280" s="232"/>
      <c r="AF280" s="223" t="str">
        <f t="shared" si="40"/>
        <v/>
      </c>
      <c r="AG280" s="142"/>
      <c r="AH280" s="140" t="str">
        <f t="shared" si="41"/>
        <v/>
      </c>
      <c r="AI280" s="142"/>
      <c r="AJ280" s="140" t="str">
        <f t="shared" si="42"/>
        <v/>
      </c>
      <c r="AK280" s="143" t="str">
        <f t="shared" si="43"/>
        <v/>
      </c>
      <c r="AL280" s="220" t="str">
        <f>IFERROR(IF(AND(AF279="Probabilidad",AF280="Probabilidad"),(AL279-(+AL279*AK280)),IF(AND(AF279="Impacto",AF280="Probabilidad"),(AL278-(+AL278*AK280)),IF(AF280="Impacto",AL279,""))),"")</f>
        <v/>
      </c>
      <c r="AM280" s="220" t="str">
        <f>IFERROR(IF(AND(AF279="Impacto",AF280="Impacto"),(AM279-(+AM279*AK280)),IF(AND(AF279="Probabilidad",AF280="Impacto"),(AM278-(+AM278*AK280)),IF(AF280="Probabilidad",AM279,""))),"")</f>
        <v/>
      </c>
      <c r="AN280" s="144"/>
      <c r="AO280" s="144"/>
      <c r="AP280" s="144"/>
      <c r="AQ280" s="695"/>
      <c r="AR280" s="696"/>
      <c r="AS280" s="696"/>
      <c r="AT280" s="694"/>
      <c r="AU280" s="696"/>
      <c r="AV280" s="696"/>
      <c r="AW280" s="694"/>
      <c r="AX280" s="694"/>
      <c r="AY280" s="694"/>
      <c r="AZ280" s="692"/>
      <c r="BA280" s="357"/>
      <c r="BB280" s="357"/>
      <c r="BC280" s="224" t="str">
        <f t="shared" si="47"/>
        <v/>
      </c>
      <c r="BD280" s="358"/>
      <c r="BE280" s="358"/>
      <c r="BF280" s="358"/>
      <c r="BG280" s="358"/>
      <c r="BH280" s="145"/>
      <c r="BI280" s="145"/>
      <c r="BJ280" s="145"/>
      <c r="BK280" s="145"/>
      <c r="BL280" s="146"/>
      <c r="BM280" s="146"/>
      <c r="BN280" s="146"/>
      <c r="BO280" s="146"/>
      <c r="BP280" s="147" t="str">
        <f t="shared" si="48"/>
        <v/>
      </c>
      <c r="BQ280" s="148" t="str">
        <f t="shared" si="49"/>
        <v/>
      </c>
      <c r="BR280" s="947"/>
      <c r="BS280" s="938"/>
      <c r="BT280" s="929"/>
      <c r="BU280" s="950"/>
    </row>
    <row r="281" spans="1:73" ht="72">
      <c r="A281" s="654"/>
      <c r="B281" s="657"/>
      <c r="C281" s="660"/>
      <c r="D281" s="676" t="s">
        <v>167</v>
      </c>
      <c r="E281" s="678" t="s">
        <v>870</v>
      </c>
      <c r="F281" s="679">
        <v>2</v>
      </c>
      <c r="G281" s="681" t="s">
        <v>880</v>
      </c>
      <c r="H281" s="683"/>
      <c r="I281" s="644"/>
      <c r="J281" s="701" t="s">
        <v>881</v>
      </c>
      <c r="K281" s="683" t="s">
        <v>205</v>
      </c>
      <c r="L281" s="648" t="s">
        <v>172</v>
      </c>
      <c r="M281" s="686" t="s">
        <v>882</v>
      </c>
      <c r="N281" s="681"/>
      <c r="O281" s="681"/>
      <c r="P281" s="648" t="s">
        <v>883</v>
      </c>
      <c r="Q281" s="646">
        <v>0</v>
      </c>
      <c r="R281" s="644" t="s">
        <v>545</v>
      </c>
      <c r="S281" s="687">
        <f>IF(R281="Muy Alta",100%,IF(R281="Alta",80%,IF(R281="Media",60%,IF(R281="Baja",40%,IF(R281="Muy Baja",20%,"")))))</f>
        <v>0.2</v>
      </c>
      <c r="T281" s="951" t="s">
        <v>271</v>
      </c>
      <c r="U281" s="954">
        <f>IF(T281="Catastrófico",100%,IF(T281="Mayor",80%,IF(T281="Moderado",60%,IF(T281="Menor",40%,IF(T281="Leve",20%,"")))))</f>
        <v>0.2</v>
      </c>
      <c r="V281" s="644" t="s">
        <v>271</v>
      </c>
      <c r="W281" s="687">
        <f>IF(V281="Catastrófico",100%,IF(V281="Mayor",80%,IF(V281="Moderado",60%,IF(V281="Menor",40%,IF(V281="Leve",20%,"")))))</f>
        <v>0.2</v>
      </c>
      <c r="X281" s="689" t="str">
        <f>IF(Y281=100%,"Catastrófico",IF(Y281=80%,"Mayor",IF(Y281=60%,"Moderado",IF(Y281=40%,"Menor",IF(Y281=20%,"Leve","")))))</f>
        <v>Leve</v>
      </c>
      <c r="Y281" s="687">
        <f>IF(AND(U281="",W281=""),"",MAX(U281,W281))</f>
        <v>0.2</v>
      </c>
      <c r="Z281" s="687" t="str">
        <f>CONCATENATE(R281,X281)</f>
        <v>Muy BajaLeve</v>
      </c>
      <c r="AA281" s="642" t="str">
        <f>IF(Z281="Muy AltaLeve","Alto",IF(Z281="Muy AltaMenor","Alto",IF(Z281="Muy AltaModerado","Alto",IF(Z281="Muy AltaMayor","Alto",IF(Z281="Muy AltaCatastrófico","Extremo",IF(Z281="AltaLeve","Moderado",IF(Z281="AltaMenor","Moderado",IF(Z281="AltaModerado","Alto",IF(Z281="AltaMayor","Alto",IF(Z281="AltaCatastrófico","Extremo",IF(Z281="MediaLeve","Moderado",IF(Z281="MediaMenor","Moderado",IF(Z281="MediaModerado","Moderado",IF(Z281="MediaMayor","Alto",IF(Z281="MediaCatastrófico","Extremo",IF(Z281="BajaLeve","Bajo",IF(Z281="BajaMenor","Moderado",IF(Z281="BajaModerado","Moderado",IF(Z281="BajaMayor","Alto",IF(Z281="BajaCatastrófico","Extremo",IF(Z281="Muy BajaLeve","Bajo",IF(Z281="Muy BajaMenor","Bajo",IF(Z281="Muy BajaModerado","Moderado",IF(Z281="Muy BajaMayor","Alto",IF(Z281="Muy BajaCatastrófico","Extremo","")))))))))))))))))))))))))</f>
        <v>Bajo</v>
      </c>
      <c r="AB281" s="54">
        <v>1</v>
      </c>
      <c r="AC281" s="107" t="s">
        <v>884</v>
      </c>
      <c r="AD281" s="107" t="s">
        <v>244</v>
      </c>
      <c r="AE281" s="107" t="s">
        <v>885</v>
      </c>
      <c r="AF281" s="20" t="str">
        <f t="shared" si="40"/>
        <v>Probabilidad</v>
      </c>
      <c r="AG281" s="13" t="s">
        <v>179</v>
      </c>
      <c r="AH281" s="22">
        <f t="shared" si="41"/>
        <v>0.25</v>
      </c>
      <c r="AI281" s="13" t="s">
        <v>180</v>
      </c>
      <c r="AJ281" s="22">
        <f t="shared" si="42"/>
        <v>0.15</v>
      </c>
      <c r="AK281" s="23">
        <f t="shared" si="43"/>
        <v>0.4</v>
      </c>
      <c r="AL281" s="24">
        <f>IFERROR(IF(AF281="Probabilidad",(S281-(+S281*AK281)),IF(AF281="Impacto",S281,"")),"")</f>
        <v>0.12</v>
      </c>
      <c r="AM281" s="24">
        <f>IFERROR(IF(AF281="Impacto",(Y281-(+Y281*AK281)),IF(AF281="Probabilidad",Y281,"")),"")</f>
        <v>0.2</v>
      </c>
      <c r="AN281" s="14" t="s">
        <v>181</v>
      </c>
      <c r="AO281" s="14" t="s">
        <v>182</v>
      </c>
      <c r="AP281" s="14" t="s">
        <v>183</v>
      </c>
      <c r="AQ281" s="645" t="s">
        <v>886</v>
      </c>
      <c r="AR281" s="640">
        <f>S281</f>
        <v>0.2</v>
      </c>
      <c r="AS281" s="640">
        <f>IF(AL281="","",MIN(AL281:AL286))</f>
        <v>4.3199999999999995E-2</v>
      </c>
      <c r="AT281" s="642" t="str">
        <f>IFERROR(IF(AS281="","",IF(AS281&lt;=0.2,"Muy Baja",IF(AS281&lt;=0.4,"Baja",IF(AS281&lt;=0.6,"Media",IF(AS281&lt;=0.8,"Alta","Muy Alta"))))),"")</f>
        <v>Muy Baja</v>
      </c>
      <c r="AU281" s="640">
        <f>Y281</f>
        <v>0.2</v>
      </c>
      <c r="AV281" s="640">
        <f>IF(AM281="","",MIN(AM281:AM286))</f>
        <v>0.2</v>
      </c>
      <c r="AW281" s="642" t="str">
        <f>IFERROR(IF(AV281="","",IF(AV281&lt;=0.2,"Leve",IF(AV281&lt;=0.4,"Menor",IF(AV281&lt;=0.6,"Moderado",IF(AV281&lt;=0.8,"Mayor","Catastrófico"))))),"")</f>
        <v>Leve</v>
      </c>
      <c r="AX281" s="642" t="str">
        <f>AA281</f>
        <v>Bajo</v>
      </c>
      <c r="AY281" s="642" t="str">
        <f>IFERROR(IF(OR(AND(AT281="Muy Baja",AW281="Leve"),AND(AT281="Muy Baja",AW281="Menor"),AND(AT281="Baja",AW281="Leve")),"Bajo",IF(OR(AND(AT281="Muy baja",AW281="Moderado"),AND(AT281="Baja",AW281="Menor"),AND(AT281="Baja",AW281="Moderado"),AND(AT281="Media",AW281="Leve"),AND(AT281="Media",AW281="Menor"),AND(AT281="Media",AW281="Moderado"),AND(AT281="Alta",AW281="Leve"),AND(AT281="Alta",AW281="Menor")),"Moderado",IF(OR(AND(AT281="Muy Baja",AW281="Mayor"),AND(AT281="Baja",AW281="Mayor"),AND(AT281="Media",AW281="Mayor"),AND(AT281="Alta",AW281="Moderado"),AND(AT281="Alta",AW281="Mayor"),AND(AT281="Muy Alta",AW281="Leve"),AND(AT281="Muy Alta",AW281="Menor"),AND(AT281="Muy Alta",AW281="Moderado"),AND(AT281="Muy Alta",AW281="Mayor")),"Alto",IF(OR(AND(AT281="Muy Baja",AW281="Catastrófico"),AND(AT281="Baja",AW281="Catastrófico"),AND(AT281="Media",AW281="Catastrófico"),AND(AT281="Alta",AW281="Catastrófico"),AND(AT281="Muy Alta",AW281="Catastrófico")),"Extremo","")))),"")</f>
        <v>Bajo</v>
      </c>
      <c r="AZ281" s="644" t="s">
        <v>231</v>
      </c>
      <c r="BA281" s="99"/>
      <c r="BB281" s="99"/>
      <c r="BC281" s="103" t="str">
        <f t="shared" si="47"/>
        <v/>
      </c>
      <c r="BD281" s="12"/>
      <c r="BE281" s="12"/>
      <c r="BF281" s="12"/>
      <c r="BG281" s="12"/>
      <c r="BH281" s="99"/>
      <c r="BI281" s="99"/>
      <c r="BJ281" s="99"/>
      <c r="BK281" s="99"/>
      <c r="BL281" s="102"/>
      <c r="BM281" s="102"/>
      <c r="BN281" s="102"/>
      <c r="BO281" s="102"/>
      <c r="BP281" s="104" t="str">
        <f t="shared" si="48"/>
        <v/>
      </c>
      <c r="BQ281" s="105" t="str">
        <f t="shared" si="49"/>
        <v/>
      </c>
      <c r="BR281" s="946"/>
      <c r="BS281" s="937"/>
      <c r="BT281" s="930"/>
      <c r="BU281" s="948"/>
    </row>
    <row r="282" spans="1:73" ht="72">
      <c r="A282" s="654"/>
      <c r="B282" s="657"/>
      <c r="C282" s="660"/>
      <c r="D282" s="585"/>
      <c r="E282" s="587"/>
      <c r="F282" s="590"/>
      <c r="G282" s="593"/>
      <c r="H282" s="595"/>
      <c r="I282" s="598"/>
      <c r="J282" s="600"/>
      <c r="K282" s="595"/>
      <c r="L282" s="607"/>
      <c r="M282" s="604"/>
      <c r="N282" s="593"/>
      <c r="O282" s="593"/>
      <c r="P282" s="607"/>
      <c r="Q282" s="610"/>
      <c r="R282" s="598"/>
      <c r="S282" s="613"/>
      <c r="T282" s="952"/>
      <c r="U282" s="955"/>
      <c r="V282" s="598"/>
      <c r="W282" s="613"/>
      <c r="X282" s="616"/>
      <c r="Y282" s="613"/>
      <c r="Z282" s="613"/>
      <c r="AA282" s="619"/>
      <c r="AB282" s="216">
        <v>2</v>
      </c>
      <c r="AC282" s="217" t="s">
        <v>887</v>
      </c>
      <c r="AD282" s="217" t="s">
        <v>273</v>
      </c>
      <c r="AE282" s="217" t="s">
        <v>888</v>
      </c>
      <c r="AF282" s="225" t="str">
        <f>IF(OR(AG282="Preventivo",AG282="Detectivo"),"Probabilidad",IF(AG282="Correctivo","Impacto",""))</f>
        <v>Probabilidad</v>
      </c>
      <c r="AG282" s="219" t="s">
        <v>179</v>
      </c>
      <c r="AH282" s="214">
        <f t="shared" si="41"/>
        <v>0.25</v>
      </c>
      <c r="AI282" s="219" t="s">
        <v>180</v>
      </c>
      <c r="AJ282" s="214">
        <f t="shared" si="42"/>
        <v>0.15</v>
      </c>
      <c r="AK282" s="215">
        <f t="shared" si="43"/>
        <v>0.4</v>
      </c>
      <c r="AL282" s="226">
        <f>IFERROR(IF(AND(AF281="Probabilidad",AF282="Probabilidad"),(AL281-(+AL281*AK282)),IF(AF282="Probabilidad",(S281-(+S281*AK282)),IF(AF282="Impacto",AL281,""))),"")</f>
        <v>7.1999999999999995E-2</v>
      </c>
      <c r="AM282" s="226">
        <f>IFERROR(IF(AND(AF281="Impacto",AF282="Impacto"),(AM281-(+AM281*AK282)),IF(AF282="Impacto",(Y281-(+Y281*AK282)),IF(AF282="Probabilidad",AM281,""))),"")</f>
        <v>0.2</v>
      </c>
      <c r="AN282" s="221" t="s">
        <v>181</v>
      </c>
      <c r="AO282" s="221" t="s">
        <v>182</v>
      </c>
      <c r="AP282" s="221" t="s">
        <v>183</v>
      </c>
      <c r="AQ282" s="595"/>
      <c r="AR282" s="626"/>
      <c r="AS282" s="626"/>
      <c r="AT282" s="619"/>
      <c r="AU282" s="626"/>
      <c r="AV282" s="626"/>
      <c r="AW282" s="619"/>
      <c r="AX282" s="619"/>
      <c r="AY282" s="619"/>
      <c r="AZ282" s="598"/>
      <c r="BA282" s="157"/>
      <c r="BB282" s="157"/>
      <c r="BC282" s="160" t="str">
        <f t="shared" si="47"/>
        <v/>
      </c>
      <c r="BD282" s="218"/>
      <c r="BE282" s="218"/>
      <c r="BF282" s="218"/>
      <c r="BG282" s="218"/>
      <c r="BH282" s="157"/>
      <c r="BI282" s="157"/>
      <c r="BJ282" s="157"/>
      <c r="BK282" s="157"/>
      <c r="BL282" s="185"/>
      <c r="BM282" s="185"/>
      <c r="BN282" s="185"/>
      <c r="BO282" s="185"/>
      <c r="BP282" s="186" t="str">
        <f t="shared" si="48"/>
        <v/>
      </c>
      <c r="BQ282" s="359" t="str">
        <f t="shared" si="49"/>
        <v/>
      </c>
      <c r="BR282" s="771"/>
      <c r="BS282" s="671"/>
      <c r="BT282" s="786"/>
      <c r="BU282" s="949"/>
    </row>
    <row r="283" spans="1:73" ht="72">
      <c r="A283" s="654"/>
      <c r="B283" s="657"/>
      <c r="C283" s="660"/>
      <c r="D283" s="585"/>
      <c r="E283" s="587"/>
      <c r="F283" s="590"/>
      <c r="G283" s="593"/>
      <c r="H283" s="595"/>
      <c r="I283" s="598"/>
      <c r="J283" s="600"/>
      <c r="K283" s="595"/>
      <c r="L283" s="607"/>
      <c r="M283" s="604"/>
      <c r="N283" s="593"/>
      <c r="O283" s="593"/>
      <c r="P283" s="607"/>
      <c r="Q283" s="610"/>
      <c r="R283" s="598"/>
      <c r="S283" s="613"/>
      <c r="T283" s="952"/>
      <c r="U283" s="955"/>
      <c r="V283" s="598"/>
      <c r="W283" s="613"/>
      <c r="X283" s="616"/>
      <c r="Y283" s="613"/>
      <c r="Z283" s="613"/>
      <c r="AA283" s="619"/>
      <c r="AB283" s="216">
        <v>3</v>
      </c>
      <c r="AC283" s="217" t="s">
        <v>889</v>
      </c>
      <c r="AD283" s="217" t="s">
        <v>273</v>
      </c>
      <c r="AE283" s="217" t="s">
        <v>890</v>
      </c>
      <c r="AF283" s="213" t="str">
        <f>IF(OR(AG283="Preventivo",AG283="Detectivo"),"Probabilidad",IF(AG283="Correctivo","Impacto",""))</f>
        <v>Probabilidad</v>
      </c>
      <c r="AG283" s="219" t="s">
        <v>179</v>
      </c>
      <c r="AH283" s="214">
        <f t="shared" si="41"/>
        <v>0.25</v>
      </c>
      <c r="AI283" s="219" t="s">
        <v>180</v>
      </c>
      <c r="AJ283" s="214">
        <f t="shared" si="42"/>
        <v>0.15</v>
      </c>
      <c r="AK283" s="215">
        <f t="shared" si="43"/>
        <v>0.4</v>
      </c>
      <c r="AL283" s="220">
        <f>IFERROR(IF(AND(AF282="Probabilidad",AF283="Probabilidad"),(AL282-(+AL282*AK283)),IF(AND(AF282="Impacto",AF283="Probabilidad"),(AL281-(+AL281*AK283)),IF(AF283="Impacto",AL282,""))),"")</f>
        <v>4.3199999999999995E-2</v>
      </c>
      <c r="AM283" s="220">
        <f>IFERROR(IF(AND(AF282="Impacto",AF283="Impacto"),(AM282-(+AM282*AK283)),IF(AND(AF282="Probabilidad",AF283="Impacto"),(AM281-(+AM281*AK283)),IF(AF283="Probabilidad",AM282,""))),"")</f>
        <v>0.2</v>
      </c>
      <c r="AN283" s="221" t="s">
        <v>181</v>
      </c>
      <c r="AO283" s="221" t="s">
        <v>182</v>
      </c>
      <c r="AP283" s="221" t="s">
        <v>183</v>
      </c>
      <c r="AQ283" s="595"/>
      <c r="AR283" s="626"/>
      <c r="AS283" s="626"/>
      <c r="AT283" s="619"/>
      <c r="AU283" s="626"/>
      <c r="AV283" s="626"/>
      <c r="AW283" s="619"/>
      <c r="AX283" s="619"/>
      <c r="AY283" s="619"/>
      <c r="AZ283" s="598"/>
      <c r="BA283" s="157"/>
      <c r="BB283" s="157"/>
      <c r="BC283" s="160" t="str">
        <f t="shared" si="47"/>
        <v/>
      </c>
      <c r="BD283" s="218"/>
      <c r="BE283" s="218"/>
      <c r="BF283" s="218"/>
      <c r="BG283" s="218"/>
      <c r="BH283" s="157"/>
      <c r="BI283" s="157"/>
      <c r="BJ283" s="157"/>
      <c r="BK283" s="157"/>
      <c r="BL283" s="185"/>
      <c r="BM283" s="185"/>
      <c r="BN283" s="185"/>
      <c r="BO283" s="185"/>
      <c r="BP283" s="186" t="str">
        <f t="shared" si="48"/>
        <v/>
      </c>
      <c r="BQ283" s="359" t="str">
        <f t="shared" si="49"/>
        <v/>
      </c>
      <c r="BR283" s="771"/>
      <c r="BS283" s="671"/>
      <c r="BT283" s="786"/>
      <c r="BU283" s="949"/>
    </row>
    <row r="284" spans="1:73">
      <c r="A284" s="654"/>
      <c r="B284" s="657"/>
      <c r="C284" s="660"/>
      <c r="D284" s="585"/>
      <c r="E284" s="587"/>
      <c r="F284" s="590"/>
      <c r="G284" s="593"/>
      <c r="H284" s="595"/>
      <c r="I284" s="598"/>
      <c r="J284" s="600"/>
      <c r="K284" s="595"/>
      <c r="L284" s="607"/>
      <c r="M284" s="604"/>
      <c r="N284" s="593"/>
      <c r="O284" s="593"/>
      <c r="P284" s="607"/>
      <c r="Q284" s="610"/>
      <c r="R284" s="598"/>
      <c r="S284" s="613"/>
      <c r="T284" s="952"/>
      <c r="U284" s="955"/>
      <c r="V284" s="598"/>
      <c r="W284" s="613"/>
      <c r="X284" s="616"/>
      <c r="Y284" s="613"/>
      <c r="Z284" s="613"/>
      <c r="AA284" s="619"/>
      <c r="AB284" s="216">
        <v>4</v>
      </c>
      <c r="AC284" s="217"/>
      <c r="AD284" s="217"/>
      <c r="AE284" s="217"/>
      <c r="AF284" s="213" t="str">
        <f t="shared" si="40"/>
        <v/>
      </c>
      <c r="AG284" s="219"/>
      <c r="AH284" s="214" t="str">
        <f t="shared" si="41"/>
        <v/>
      </c>
      <c r="AI284" s="219"/>
      <c r="AJ284" s="214" t="str">
        <f t="shared" si="42"/>
        <v/>
      </c>
      <c r="AK284" s="215" t="str">
        <f t="shared" si="43"/>
        <v/>
      </c>
      <c r="AL284" s="220" t="str">
        <f>IFERROR(IF(AND(AF283="Probabilidad",AF284="Probabilidad"),(AL283-(+AL283*AK284)),IF(AND(AF283="Impacto",AF284="Probabilidad"),(AL282-(+AL282*AK284)),IF(AF284="Impacto",AL283,""))),"")</f>
        <v/>
      </c>
      <c r="AM284" s="220" t="str">
        <f>IFERROR(IF(AND(AF283="Impacto",AF284="Impacto"),(AM283-(+AM283*AK284)),IF(AND(AF283="Probabilidad",AF284="Impacto"),(AM282-(+AM282*AK284)),IF(AF284="Probabilidad",AM283,""))),"")</f>
        <v/>
      </c>
      <c r="AN284" s="221"/>
      <c r="AO284" s="221"/>
      <c r="AP284" s="221"/>
      <c r="AQ284" s="595"/>
      <c r="AR284" s="626"/>
      <c r="AS284" s="626"/>
      <c r="AT284" s="619"/>
      <c r="AU284" s="626"/>
      <c r="AV284" s="626"/>
      <c r="AW284" s="619"/>
      <c r="AX284" s="619"/>
      <c r="AY284" s="619"/>
      <c r="AZ284" s="598"/>
      <c r="BA284" s="157"/>
      <c r="BB284" s="157"/>
      <c r="BC284" s="160" t="str">
        <f t="shared" si="47"/>
        <v/>
      </c>
      <c r="BD284" s="218"/>
      <c r="BE284" s="218"/>
      <c r="BF284" s="218"/>
      <c r="BG284" s="218"/>
      <c r="BH284" s="157"/>
      <c r="BI284" s="157"/>
      <c r="BJ284" s="157"/>
      <c r="BK284" s="157"/>
      <c r="BL284" s="185"/>
      <c r="BM284" s="185"/>
      <c r="BN284" s="185"/>
      <c r="BO284" s="185"/>
      <c r="BP284" s="186" t="str">
        <f t="shared" si="48"/>
        <v/>
      </c>
      <c r="BQ284" s="359" t="str">
        <f t="shared" si="49"/>
        <v/>
      </c>
      <c r="BR284" s="771"/>
      <c r="BS284" s="671"/>
      <c r="BT284" s="786"/>
      <c r="BU284" s="949"/>
    </row>
    <row r="285" spans="1:73">
      <c r="A285" s="654"/>
      <c r="B285" s="657"/>
      <c r="C285" s="660"/>
      <c r="D285" s="585"/>
      <c r="E285" s="587"/>
      <c r="F285" s="590"/>
      <c r="G285" s="593"/>
      <c r="H285" s="595"/>
      <c r="I285" s="598"/>
      <c r="J285" s="600"/>
      <c r="K285" s="595"/>
      <c r="L285" s="607"/>
      <c r="M285" s="604"/>
      <c r="N285" s="593"/>
      <c r="O285" s="593"/>
      <c r="P285" s="607"/>
      <c r="Q285" s="610"/>
      <c r="R285" s="598"/>
      <c r="S285" s="613"/>
      <c r="T285" s="952"/>
      <c r="U285" s="955"/>
      <c r="V285" s="598"/>
      <c r="W285" s="613"/>
      <c r="X285" s="616"/>
      <c r="Y285" s="613"/>
      <c r="Z285" s="613"/>
      <c r="AA285" s="619"/>
      <c r="AB285" s="216">
        <v>5</v>
      </c>
      <c r="AC285" s="217"/>
      <c r="AD285" s="217"/>
      <c r="AE285" s="217"/>
      <c r="AF285" s="213" t="str">
        <f t="shared" si="40"/>
        <v/>
      </c>
      <c r="AG285" s="219"/>
      <c r="AH285" s="214" t="str">
        <f t="shared" si="41"/>
        <v/>
      </c>
      <c r="AI285" s="219"/>
      <c r="AJ285" s="214" t="str">
        <f t="shared" si="42"/>
        <v/>
      </c>
      <c r="AK285" s="215" t="str">
        <f t="shared" si="43"/>
        <v/>
      </c>
      <c r="AL285" s="220" t="str">
        <f>IFERROR(IF(AND(AF284="Probabilidad",AF285="Probabilidad"),(AL284-(+AL284*AK285)),IF(AND(AF284="Impacto",AF285="Probabilidad"),(AL283-(+AL283*AK285)),IF(AF285="Impacto",AL284,""))),"")</f>
        <v/>
      </c>
      <c r="AM285" s="220" t="str">
        <f>IFERROR(IF(AND(AF284="Impacto",AF285="Impacto"),(AM284-(+AM284*AK285)),IF(AND(AF284="Probabilidad",AF285="Impacto"),(AM283-(+AM283*AK285)),IF(AF285="Probabilidad",AM284,""))),"")</f>
        <v/>
      </c>
      <c r="AN285" s="221"/>
      <c r="AO285" s="221"/>
      <c r="AP285" s="221"/>
      <c r="AQ285" s="595"/>
      <c r="AR285" s="626"/>
      <c r="AS285" s="626"/>
      <c r="AT285" s="619"/>
      <c r="AU285" s="626"/>
      <c r="AV285" s="626"/>
      <c r="AW285" s="619"/>
      <c r="AX285" s="619"/>
      <c r="AY285" s="619"/>
      <c r="AZ285" s="598"/>
      <c r="BA285" s="157"/>
      <c r="BB285" s="157"/>
      <c r="BC285" s="160" t="str">
        <f t="shared" si="47"/>
        <v/>
      </c>
      <c r="BD285" s="218"/>
      <c r="BE285" s="218"/>
      <c r="BF285" s="218"/>
      <c r="BG285" s="218"/>
      <c r="BH285" s="157"/>
      <c r="BI285" s="157"/>
      <c r="BJ285" s="157"/>
      <c r="BK285" s="157"/>
      <c r="BL285" s="185"/>
      <c r="BM285" s="185"/>
      <c r="BN285" s="185"/>
      <c r="BO285" s="185"/>
      <c r="BP285" s="186" t="str">
        <f t="shared" si="48"/>
        <v/>
      </c>
      <c r="BQ285" s="359" t="str">
        <f t="shared" si="49"/>
        <v/>
      </c>
      <c r="BR285" s="771"/>
      <c r="BS285" s="671"/>
      <c r="BT285" s="786"/>
      <c r="BU285" s="949"/>
    </row>
    <row r="286" spans="1:73">
      <c r="A286" s="654"/>
      <c r="B286" s="657"/>
      <c r="C286" s="660"/>
      <c r="D286" s="697"/>
      <c r="E286" s="698"/>
      <c r="F286" s="699"/>
      <c r="G286" s="700"/>
      <c r="H286" s="695"/>
      <c r="I286" s="692"/>
      <c r="J286" s="702"/>
      <c r="K286" s="695"/>
      <c r="L286" s="675"/>
      <c r="M286" s="704"/>
      <c r="N286" s="700"/>
      <c r="O286" s="700"/>
      <c r="P286" s="675"/>
      <c r="Q286" s="674"/>
      <c r="R286" s="692"/>
      <c r="S286" s="691"/>
      <c r="T286" s="953"/>
      <c r="U286" s="956"/>
      <c r="V286" s="692"/>
      <c r="W286" s="691"/>
      <c r="X286" s="693"/>
      <c r="Y286" s="691"/>
      <c r="Z286" s="691"/>
      <c r="AA286" s="694"/>
      <c r="AB286" s="141">
        <v>6</v>
      </c>
      <c r="AC286" s="232"/>
      <c r="AD286" s="232"/>
      <c r="AE286" s="232"/>
      <c r="AF286" s="149" t="str">
        <f t="shared" si="40"/>
        <v/>
      </c>
      <c r="AG286" s="142"/>
      <c r="AH286" s="140" t="str">
        <f t="shared" si="41"/>
        <v/>
      </c>
      <c r="AI286" s="142"/>
      <c r="AJ286" s="140" t="str">
        <f t="shared" si="42"/>
        <v/>
      </c>
      <c r="AK286" s="143" t="str">
        <f t="shared" si="43"/>
        <v/>
      </c>
      <c r="AL286" s="220" t="str">
        <f>IFERROR(IF(AND(AF285="Probabilidad",AF286="Probabilidad"),(AL285-(+AL285*AK286)),IF(AND(AF285="Impacto",AF286="Probabilidad"),(AL284-(+AL284*AK286)),IF(AF286="Impacto",AL285,""))),"")</f>
        <v/>
      </c>
      <c r="AM286" s="220" t="str">
        <f>IFERROR(IF(AND(AF285="Impacto",AF286="Impacto"),(AM285-(+AM285*AK286)),IF(AND(AF285="Probabilidad",AF286="Impacto"),(AM284-(+AM284*AK286)),IF(AF286="Probabilidad",AM285,""))),"")</f>
        <v/>
      </c>
      <c r="AN286" s="144"/>
      <c r="AO286" s="144"/>
      <c r="AP286" s="144"/>
      <c r="AQ286" s="695"/>
      <c r="AR286" s="696"/>
      <c r="AS286" s="696"/>
      <c r="AT286" s="694"/>
      <c r="AU286" s="696"/>
      <c r="AV286" s="696"/>
      <c r="AW286" s="694"/>
      <c r="AX286" s="694"/>
      <c r="AY286" s="694"/>
      <c r="AZ286" s="692"/>
      <c r="BA286" s="145"/>
      <c r="BB286" s="145"/>
      <c r="BC286" s="148" t="str">
        <f t="shared" si="47"/>
        <v/>
      </c>
      <c r="BD286" s="139"/>
      <c r="BE286" s="139"/>
      <c r="BF286" s="139"/>
      <c r="BG286" s="139"/>
      <c r="BH286" s="145"/>
      <c r="BI286" s="145"/>
      <c r="BJ286" s="145"/>
      <c r="BK286" s="145"/>
      <c r="BL286" s="146"/>
      <c r="BM286" s="146"/>
      <c r="BN286" s="146"/>
      <c r="BO286" s="146"/>
      <c r="BP286" s="147" t="str">
        <f t="shared" si="48"/>
        <v/>
      </c>
      <c r="BQ286" s="150" t="str">
        <f t="shared" si="49"/>
        <v/>
      </c>
      <c r="BR286" s="947"/>
      <c r="BS286" s="938"/>
      <c r="BT286" s="929"/>
      <c r="BU286" s="950"/>
    </row>
    <row r="287" spans="1:73" ht="72">
      <c r="A287" s="654"/>
      <c r="B287" s="657"/>
      <c r="C287" s="660"/>
      <c r="D287" s="676" t="s">
        <v>167</v>
      </c>
      <c r="E287" s="678" t="s">
        <v>870</v>
      </c>
      <c r="F287" s="679">
        <v>3</v>
      </c>
      <c r="G287" s="681" t="s">
        <v>891</v>
      </c>
      <c r="H287" s="683"/>
      <c r="I287" s="644"/>
      <c r="J287" s="684" t="s">
        <v>892</v>
      </c>
      <c r="K287" s="683" t="s">
        <v>205</v>
      </c>
      <c r="L287" s="681" t="s">
        <v>172</v>
      </c>
      <c r="M287" s="686" t="s">
        <v>893</v>
      </c>
      <c r="N287" s="681"/>
      <c r="O287" s="681"/>
      <c r="P287" s="648" t="s">
        <v>894</v>
      </c>
      <c r="Q287" s="646">
        <v>0.95</v>
      </c>
      <c r="R287" s="644" t="s">
        <v>297</v>
      </c>
      <c r="S287" s="687">
        <f>IF(R287="Muy Alta",100%,IF(R287="Alta",80%,IF(R287="Media",60%,IF(R287="Baja",40%,IF(R287="Muy Baja",20%,"")))))</f>
        <v>0.8</v>
      </c>
      <c r="T287" s="644"/>
      <c r="U287" s="687" t="str">
        <f>IF(T287="Catastrófico",100%,IF(T287="Mayor",80%,IF(T287="Moderado",60%,IF(T287="Menor",40%,IF(T287="Leve",20%,"")))))</f>
        <v/>
      </c>
      <c r="V287" s="644" t="s">
        <v>227</v>
      </c>
      <c r="W287" s="687">
        <f>IF(V287="Catastrófico",100%,IF(V287="Mayor",80%,IF(V287="Moderado",60%,IF(V287="Menor",40%,IF(V287="Leve",20%,"")))))</f>
        <v>0.4</v>
      </c>
      <c r="X287" s="689" t="str">
        <f>IF(Y287=100%,"Catastrófico",IF(Y287=80%,"Mayor",IF(Y287=60%,"Moderado",IF(Y287=40%,"Menor",IF(Y287=20%,"Leve","")))))</f>
        <v>Menor</v>
      </c>
      <c r="Y287" s="687">
        <f>IF(AND(U287="",W287=""),"",MAX(U287,W287))</f>
        <v>0.4</v>
      </c>
      <c r="Z287" s="687" t="str">
        <f>CONCATENATE(R287,X287)</f>
        <v>AltaMenor</v>
      </c>
      <c r="AA287" s="642" t="str">
        <f>IF(Z287="Muy AltaLeve","Alto",IF(Z287="Muy AltaMenor","Alto",IF(Z287="Muy AltaModerado","Alto",IF(Z287="Muy AltaMayor","Alto",IF(Z287="Muy AltaCatastrófico","Extremo",IF(Z287="AltaLeve","Moderado",IF(Z287="AltaMenor","Moderado",IF(Z287="AltaModerado","Alto",IF(Z287="AltaMayor","Alto",IF(Z287="AltaCatastrófico","Extremo",IF(Z287="MediaLeve","Moderado",IF(Z287="MediaMenor","Moderado",IF(Z287="MediaModerado","Moderado",IF(Z287="MediaMayor","Alto",IF(Z287="MediaCatastrófico","Extremo",IF(Z287="BajaLeve","Bajo",IF(Z287="BajaMenor","Moderado",IF(Z287="BajaModerado","Moderado",IF(Z287="BajaMayor","Alto",IF(Z287="BajaCatastrófico","Extremo",IF(Z287="Muy BajaLeve","Bajo",IF(Z287="Muy BajaMenor","Bajo",IF(Z287="Muy BajaModerado","Moderado",IF(Z287="Muy BajaMayor","Alto",IF(Z287="Muy BajaCatastrófico","Extremo","")))))))))))))))))))))))))</f>
        <v>Moderado</v>
      </c>
      <c r="AB287" s="54">
        <v>1</v>
      </c>
      <c r="AC287" s="217" t="s">
        <v>895</v>
      </c>
      <c r="AD287" s="123" t="s">
        <v>244</v>
      </c>
      <c r="AE287" s="107" t="s">
        <v>896</v>
      </c>
      <c r="AF287" s="20" t="str">
        <f t="shared" si="40"/>
        <v>Probabilidad</v>
      </c>
      <c r="AG287" s="13" t="s">
        <v>179</v>
      </c>
      <c r="AH287" s="22">
        <f t="shared" si="41"/>
        <v>0.25</v>
      </c>
      <c r="AI287" s="13" t="s">
        <v>180</v>
      </c>
      <c r="AJ287" s="22">
        <f t="shared" si="42"/>
        <v>0.15</v>
      </c>
      <c r="AK287" s="23">
        <f t="shared" si="43"/>
        <v>0.4</v>
      </c>
      <c r="AL287" s="24">
        <f>IFERROR(IF(AF287="Probabilidad",(S287-(+S287*AK287)),IF(AF287="Impacto",S287,"")),"")</f>
        <v>0.48</v>
      </c>
      <c r="AM287" s="24">
        <f>IFERROR(IF(AF287="Impacto",(Y287-(+Y287*AK287)),IF(AF287="Probabilidad",Y287,"")),"")</f>
        <v>0.4</v>
      </c>
      <c r="AN287" s="14" t="s">
        <v>181</v>
      </c>
      <c r="AO287" s="14" t="s">
        <v>182</v>
      </c>
      <c r="AP287" s="14" t="s">
        <v>183</v>
      </c>
      <c r="AQ287" s="645" t="s">
        <v>897</v>
      </c>
      <c r="AR287" s="640">
        <f>S287</f>
        <v>0.8</v>
      </c>
      <c r="AS287" s="640">
        <f>IF(AL287="","",MIN(AL287:AL292))</f>
        <v>0.17279999999999998</v>
      </c>
      <c r="AT287" s="642" t="str">
        <f>IFERROR(IF(AS287="","",IF(AS287&lt;=0.2,"Muy Baja",IF(AS287&lt;=0.4,"Baja",IF(AS287&lt;=0.6,"Media",IF(AS287&lt;=0.8,"Alta","Muy Alta"))))),"")</f>
        <v>Muy Baja</v>
      </c>
      <c r="AU287" s="640">
        <f>Y287</f>
        <v>0.4</v>
      </c>
      <c r="AV287" s="640">
        <f>IF(AM287="","",MIN(AM287:AM292))</f>
        <v>0.4</v>
      </c>
      <c r="AW287" s="642" t="str">
        <f>IFERROR(IF(AV287="","",IF(AV287&lt;=0.2,"Leve",IF(AV287&lt;=0.4,"Menor",IF(AV287&lt;=0.6,"Moderado",IF(AV287&lt;=0.8,"Mayor","Catastrófico"))))),"")</f>
        <v>Menor</v>
      </c>
      <c r="AX287" s="642" t="str">
        <f>AA287</f>
        <v>Moderado</v>
      </c>
      <c r="AY287" s="642" t="str">
        <f>IFERROR(IF(OR(AND(AT287="Muy Baja",AW287="Leve"),AND(AT287="Muy Baja",AW287="Menor"),AND(AT287="Baja",AW287="Leve")),"Bajo",IF(OR(AND(AT287="Muy baja",AW287="Moderado"),AND(AT287="Baja",AW287="Menor"),AND(AT287="Baja",AW287="Moderado"),AND(AT287="Media",AW287="Leve"),AND(AT287="Media",AW287="Menor"),AND(AT287="Media",AW287="Moderado"),AND(AT287="Alta",AW287="Leve"),AND(AT287="Alta",AW287="Menor")),"Moderado",IF(OR(AND(AT287="Muy Baja",AW287="Mayor"),AND(AT287="Baja",AW287="Mayor"),AND(AT287="Media",AW287="Mayor"),AND(AT287="Alta",AW287="Moderado"),AND(AT287="Alta",AW287="Mayor"),AND(AT287="Muy Alta",AW287="Leve"),AND(AT287="Muy Alta",AW287="Menor"),AND(AT287="Muy Alta",AW287="Moderado"),AND(AT287="Muy Alta",AW287="Mayor")),"Alto",IF(OR(AND(AT287="Muy Baja",AW287="Catastrófico"),AND(AT287="Baja",AW287="Catastrófico"),AND(AT287="Media",AW287="Catastrófico"),AND(AT287="Alta",AW287="Catastrófico"),AND(AT287="Muy Alta",AW287="Catastrófico")),"Extremo","")))),"")</f>
        <v>Bajo</v>
      </c>
      <c r="AZ287" s="644" t="s">
        <v>231</v>
      </c>
      <c r="BA287" s="100"/>
      <c r="BB287" s="99"/>
      <c r="BC287" s="103" t="str">
        <f t="shared" si="47"/>
        <v/>
      </c>
      <c r="BD287" s="12"/>
      <c r="BE287" s="12"/>
      <c r="BF287" s="12"/>
      <c r="BG287" s="12"/>
      <c r="BH287" s="99"/>
      <c r="BI287" s="99"/>
      <c r="BJ287" s="99"/>
      <c r="BK287" s="99"/>
      <c r="BL287" s="102"/>
      <c r="BM287" s="102"/>
      <c r="BN287" s="102"/>
      <c r="BO287" s="102"/>
      <c r="BP287" s="104" t="str">
        <f t="shared" si="48"/>
        <v/>
      </c>
      <c r="BQ287" s="105" t="str">
        <f t="shared" si="49"/>
        <v/>
      </c>
      <c r="BR287" s="890"/>
      <c r="BS287" s="957"/>
      <c r="BT287" s="917"/>
      <c r="BU287" s="960"/>
    </row>
    <row r="288" spans="1:73" ht="72">
      <c r="A288" s="654"/>
      <c r="B288" s="657"/>
      <c r="C288" s="660"/>
      <c r="D288" s="585"/>
      <c r="E288" s="587"/>
      <c r="F288" s="590"/>
      <c r="G288" s="593"/>
      <c r="H288" s="595"/>
      <c r="I288" s="598"/>
      <c r="J288" s="626"/>
      <c r="K288" s="595"/>
      <c r="L288" s="593"/>
      <c r="M288" s="604"/>
      <c r="N288" s="593"/>
      <c r="O288" s="593"/>
      <c r="P288" s="607"/>
      <c r="Q288" s="610"/>
      <c r="R288" s="598"/>
      <c r="S288" s="613"/>
      <c r="T288" s="598"/>
      <c r="U288" s="613"/>
      <c r="V288" s="598"/>
      <c r="W288" s="613"/>
      <c r="X288" s="616"/>
      <c r="Y288" s="613"/>
      <c r="Z288" s="613"/>
      <c r="AA288" s="619"/>
      <c r="AB288" s="216">
        <v>2</v>
      </c>
      <c r="AC288" s="227" t="s">
        <v>898</v>
      </c>
      <c r="AD288" s="227" t="s">
        <v>244</v>
      </c>
      <c r="AE288" s="217" t="s">
        <v>899</v>
      </c>
      <c r="AF288" s="213" t="str">
        <f t="shared" si="40"/>
        <v>Probabilidad</v>
      </c>
      <c r="AG288" s="219" t="s">
        <v>179</v>
      </c>
      <c r="AH288" s="214">
        <f t="shared" si="41"/>
        <v>0.25</v>
      </c>
      <c r="AI288" s="219" t="s">
        <v>180</v>
      </c>
      <c r="AJ288" s="214">
        <f t="shared" si="42"/>
        <v>0.15</v>
      </c>
      <c r="AK288" s="215">
        <f t="shared" si="43"/>
        <v>0.4</v>
      </c>
      <c r="AL288" s="220">
        <f>IFERROR(IF(AND(AF287="Probabilidad",AF288="Probabilidad"),(AL287-(+AL287*AK288)),IF(AF288="Probabilidad",(S287-(+S287*AK288)),IF(AF288="Impacto",AL287,""))),"")</f>
        <v>0.28799999999999998</v>
      </c>
      <c r="AM288" s="220">
        <f>IFERROR(IF(AND(AF287="Impacto",AF288="Impacto"),(AM287-(+AM287*AK288)),IF(AF288="Impacto",(Y287-(+Y287*AK288)),IF(AF288="Probabilidad",AM287,""))),"")</f>
        <v>0.4</v>
      </c>
      <c r="AN288" s="221" t="s">
        <v>181</v>
      </c>
      <c r="AO288" s="221" t="s">
        <v>182</v>
      </c>
      <c r="AP288" s="221" t="s">
        <v>183</v>
      </c>
      <c r="AQ288" s="595"/>
      <c r="AR288" s="626"/>
      <c r="AS288" s="626"/>
      <c r="AT288" s="619"/>
      <c r="AU288" s="626"/>
      <c r="AV288" s="626"/>
      <c r="AW288" s="619"/>
      <c r="AX288" s="619"/>
      <c r="AY288" s="619"/>
      <c r="AZ288" s="598"/>
      <c r="BA288" s="360"/>
      <c r="BB288" s="157"/>
      <c r="BC288" s="160" t="str">
        <f t="shared" si="47"/>
        <v/>
      </c>
      <c r="BD288" s="218"/>
      <c r="BE288" s="218"/>
      <c r="BF288" s="218"/>
      <c r="BG288" s="218"/>
      <c r="BH288" s="157"/>
      <c r="BI288" s="157"/>
      <c r="BJ288" s="157"/>
      <c r="BK288" s="157"/>
      <c r="BL288" s="185"/>
      <c r="BM288" s="185"/>
      <c r="BN288" s="185"/>
      <c r="BO288" s="185"/>
      <c r="BP288" s="186" t="str">
        <f t="shared" si="48"/>
        <v/>
      </c>
      <c r="BQ288" s="359" t="str">
        <f t="shared" si="49"/>
        <v/>
      </c>
      <c r="BR288" s="891"/>
      <c r="BS288" s="958"/>
      <c r="BT288" s="918"/>
      <c r="BU288" s="961"/>
    </row>
    <row r="289" spans="1:73" ht="72">
      <c r="A289" s="654"/>
      <c r="B289" s="657"/>
      <c r="C289" s="660"/>
      <c r="D289" s="585"/>
      <c r="E289" s="587"/>
      <c r="F289" s="590"/>
      <c r="G289" s="593"/>
      <c r="H289" s="595"/>
      <c r="I289" s="598"/>
      <c r="J289" s="626"/>
      <c r="K289" s="595"/>
      <c r="L289" s="593"/>
      <c r="M289" s="604"/>
      <c r="N289" s="593"/>
      <c r="O289" s="593"/>
      <c r="P289" s="607"/>
      <c r="Q289" s="610"/>
      <c r="R289" s="598"/>
      <c r="S289" s="613"/>
      <c r="T289" s="598"/>
      <c r="U289" s="613"/>
      <c r="V289" s="598"/>
      <c r="W289" s="613"/>
      <c r="X289" s="616"/>
      <c r="Y289" s="613"/>
      <c r="Z289" s="613"/>
      <c r="AA289" s="619"/>
      <c r="AB289" s="216">
        <v>3</v>
      </c>
      <c r="AC289" s="227" t="s">
        <v>900</v>
      </c>
      <c r="AD289" s="227" t="s">
        <v>244</v>
      </c>
      <c r="AE289" s="217" t="s">
        <v>901</v>
      </c>
      <c r="AF289" s="213" t="str">
        <f t="shared" si="40"/>
        <v>Probabilidad</v>
      </c>
      <c r="AG289" s="219" t="s">
        <v>179</v>
      </c>
      <c r="AH289" s="214">
        <f t="shared" si="41"/>
        <v>0.25</v>
      </c>
      <c r="AI289" s="219" t="s">
        <v>180</v>
      </c>
      <c r="AJ289" s="214">
        <f t="shared" si="42"/>
        <v>0.15</v>
      </c>
      <c r="AK289" s="215">
        <f t="shared" si="43"/>
        <v>0.4</v>
      </c>
      <c r="AL289" s="220">
        <f>IFERROR(IF(AND(AF288="Probabilidad",AF289="Probabilidad"),(AL288-(+AL288*AK289)),IF(AND(AF288="Impacto",AF289="Probabilidad"),(AL287-(+AL287*AK289)),IF(AF289="Impacto",AL288,""))),"")</f>
        <v>0.17279999999999998</v>
      </c>
      <c r="AM289" s="220">
        <f>IFERROR(IF(AND(AF288="Impacto",AF289="Impacto"),(AM288-(+AM288*AK289)),IF(AND(AF288="Probabilidad",AF289="Impacto"),(AM287-(+AM287*AK289)),IF(AF289="Probabilidad",AM288,""))),"")</f>
        <v>0.4</v>
      </c>
      <c r="AN289" s="221" t="s">
        <v>181</v>
      </c>
      <c r="AO289" s="221" t="s">
        <v>182</v>
      </c>
      <c r="AP289" s="221" t="s">
        <v>183</v>
      </c>
      <c r="AQ289" s="595"/>
      <c r="AR289" s="626"/>
      <c r="AS289" s="626"/>
      <c r="AT289" s="619"/>
      <c r="AU289" s="626"/>
      <c r="AV289" s="626"/>
      <c r="AW289" s="619"/>
      <c r="AX289" s="619"/>
      <c r="AY289" s="619"/>
      <c r="AZ289" s="598"/>
      <c r="BA289" s="360"/>
      <c r="BB289" s="157"/>
      <c r="BC289" s="160" t="str">
        <f t="shared" si="47"/>
        <v/>
      </c>
      <c r="BD289" s="218"/>
      <c r="BE289" s="218"/>
      <c r="BF289" s="218"/>
      <c r="BG289" s="218"/>
      <c r="BH289" s="157"/>
      <c r="BI289" s="157"/>
      <c r="BJ289" s="157"/>
      <c r="BK289" s="157"/>
      <c r="BL289" s="185"/>
      <c r="BM289" s="185"/>
      <c r="BN289" s="185"/>
      <c r="BO289" s="185"/>
      <c r="BP289" s="186" t="str">
        <f t="shared" si="48"/>
        <v/>
      </c>
      <c r="BQ289" s="359" t="str">
        <f t="shared" si="49"/>
        <v/>
      </c>
      <c r="BR289" s="891"/>
      <c r="BS289" s="958"/>
      <c r="BT289" s="918"/>
      <c r="BU289" s="961"/>
    </row>
    <row r="290" spans="1:73">
      <c r="A290" s="654"/>
      <c r="B290" s="657"/>
      <c r="C290" s="660"/>
      <c r="D290" s="585"/>
      <c r="E290" s="587"/>
      <c r="F290" s="590"/>
      <c r="G290" s="593"/>
      <c r="H290" s="595"/>
      <c r="I290" s="598"/>
      <c r="J290" s="626"/>
      <c r="K290" s="595"/>
      <c r="L290" s="593"/>
      <c r="M290" s="604"/>
      <c r="N290" s="593"/>
      <c r="O290" s="593"/>
      <c r="P290" s="607"/>
      <c r="Q290" s="610"/>
      <c r="R290" s="598"/>
      <c r="S290" s="613"/>
      <c r="T290" s="598"/>
      <c r="U290" s="613"/>
      <c r="V290" s="598"/>
      <c r="W290" s="613"/>
      <c r="X290" s="616"/>
      <c r="Y290" s="613"/>
      <c r="Z290" s="613"/>
      <c r="AA290" s="619"/>
      <c r="AB290" s="216">
        <v>4</v>
      </c>
      <c r="AC290" s="227"/>
      <c r="AD290" s="227"/>
      <c r="AE290" s="217"/>
      <c r="AF290" s="213" t="str">
        <f t="shared" si="40"/>
        <v/>
      </c>
      <c r="AG290" s="219"/>
      <c r="AH290" s="214" t="str">
        <f t="shared" si="41"/>
        <v/>
      </c>
      <c r="AI290" s="219"/>
      <c r="AJ290" s="214" t="str">
        <f t="shared" si="42"/>
        <v/>
      </c>
      <c r="AK290" s="215" t="str">
        <f t="shared" si="43"/>
        <v/>
      </c>
      <c r="AL290" s="220" t="str">
        <f>IFERROR(IF(AND(AF289="Probabilidad",AF290="Probabilidad"),(AL289-(+AL289*AK290)),IF(AND(AF289="Impacto",AF290="Probabilidad"),(AL288-(+AL288*AK290)),IF(AF290="Impacto",AL289,""))),"")</f>
        <v/>
      </c>
      <c r="AM290" s="220" t="str">
        <f>IFERROR(IF(AND(AF289="Impacto",AF290="Impacto"),(AM289-(+AM289*AK290)),IF(AND(AF289="Probabilidad",AF290="Impacto"),(AM288-(+AM288*AK290)),IF(AF290="Probabilidad",AM289,""))),"")</f>
        <v/>
      </c>
      <c r="AN290" s="221"/>
      <c r="AO290" s="221"/>
      <c r="AP290" s="221"/>
      <c r="AQ290" s="595"/>
      <c r="AR290" s="626"/>
      <c r="AS290" s="626"/>
      <c r="AT290" s="619"/>
      <c r="AU290" s="626"/>
      <c r="AV290" s="626"/>
      <c r="AW290" s="619"/>
      <c r="AX290" s="619"/>
      <c r="AY290" s="619"/>
      <c r="AZ290" s="598"/>
      <c r="BA290" s="360"/>
      <c r="BB290" s="157"/>
      <c r="BC290" s="160" t="str">
        <f t="shared" si="47"/>
        <v/>
      </c>
      <c r="BD290" s="218"/>
      <c r="BE290" s="218"/>
      <c r="BF290" s="218"/>
      <c r="BG290" s="218"/>
      <c r="BH290" s="157"/>
      <c r="BI290" s="157"/>
      <c r="BJ290" s="157"/>
      <c r="BK290" s="157"/>
      <c r="BL290" s="185"/>
      <c r="BM290" s="185"/>
      <c r="BN290" s="185"/>
      <c r="BO290" s="185"/>
      <c r="BP290" s="186" t="str">
        <f t="shared" si="48"/>
        <v/>
      </c>
      <c r="BQ290" s="359" t="str">
        <f t="shared" si="49"/>
        <v/>
      </c>
      <c r="BR290" s="891"/>
      <c r="BS290" s="958"/>
      <c r="BT290" s="918"/>
      <c r="BU290" s="961"/>
    </row>
    <row r="291" spans="1:73">
      <c r="A291" s="654"/>
      <c r="B291" s="657"/>
      <c r="C291" s="660"/>
      <c r="D291" s="585"/>
      <c r="E291" s="587"/>
      <c r="F291" s="590"/>
      <c r="G291" s="593"/>
      <c r="H291" s="595"/>
      <c r="I291" s="598"/>
      <c r="J291" s="626"/>
      <c r="K291" s="595"/>
      <c r="L291" s="593"/>
      <c r="M291" s="604"/>
      <c r="N291" s="593"/>
      <c r="O291" s="593"/>
      <c r="P291" s="607"/>
      <c r="Q291" s="610"/>
      <c r="R291" s="598"/>
      <c r="S291" s="613"/>
      <c r="T291" s="598"/>
      <c r="U291" s="613"/>
      <c r="V291" s="598"/>
      <c r="W291" s="613"/>
      <c r="X291" s="616"/>
      <c r="Y291" s="613"/>
      <c r="Z291" s="613"/>
      <c r="AA291" s="619"/>
      <c r="AB291" s="216">
        <v>5</v>
      </c>
      <c r="AC291" s="227"/>
      <c r="AD291" s="227"/>
      <c r="AE291" s="108"/>
      <c r="AF291" s="213" t="str">
        <f t="shared" si="40"/>
        <v/>
      </c>
      <c r="AG291" s="219"/>
      <c r="AH291" s="214" t="str">
        <f t="shared" si="41"/>
        <v/>
      </c>
      <c r="AI291" s="219"/>
      <c r="AJ291" s="214" t="str">
        <f t="shared" si="42"/>
        <v/>
      </c>
      <c r="AK291" s="215" t="str">
        <f t="shared" si="43"/>
        <v/>
      </c>
      <c r="AL291" s="220" t="str">
        <f>IFERROR(IF(AND(AF290="Probabilidad",AF291="Probabilidad"),(AL290-(+AL290*AK291)),IF(AND(AF290="Impacto",AF291="Probabilidad"),(AL289-(+AL289*AK291)),IF(AF291="Impacto",AL290,""))),"")</f>
        <v/>
      </c>
      <c r="AM291" s="220" t="str">
        <f>IFERROR(IF(AND(AF290="Impacto",AF291="Impacto"),(AM290-(+AM290*AK291)),IF(AND(AF290="Probabilidad",AF291="Impacto"),(AM289-(+AM289*AK291)),IF(AF291="Probabilidad",AM290,""))),"")</f>
        <v/>
      </c>
      <c r="AN291" s="221"/>
      <c r="AO291" s="221"/>
      <c r="AP291" s="221"/>
      <c r="AQ291" s="595"/>
      <c r="AR291" s="626"/>
      <c r="AS291" s="626"/>
      <c r="AT291" s="619"/>
      <c r="AU291" s="626"/>
      <c r="AV291" s="626"/>
      <c r="AW291" s="619"/>
      <c r="AX291" s="619"/>
      <c r="AY291" s="619"/>
      <c r="AZ291" s="598"/>
      <c r="BA291" s="360"/>
      <c r="BB291" s="157"/>
      <c r="BC291" s="160" t="str">
        <f t="shared" si="47"/>
        <v/>
      </c>
      <c r="BD291" s="218"/>
      <c r="BE291" s="218"/>
      <c r="BF291" s="218"/>
      <c r="BG291" s="218"/>
      <c r="BH291" s="157"/>
      <c r="BI291" s="157"/>
      <c r="BJ291" s="157"/>
      <c r="BK291" s="157"/>
      <c r="BL291" s="185"/>
      <c r="BM291" s="185"/>
      <c r="BN291" s="185"/>
      <c r="BO291" s="185"/>
      <c r="BP291" s="186" t="str">
        <f t="shared" si="48"/>
        <v/>
      </c>
      <c r="BQ291" s="359" t="str">
        <f t="shared" si="49"/>
        <v/>
      </c>
      <c r="BR291" s="891"/>
      <c r="BS291" s="958"/>
      <c r="BT291" s="918"/>
      <c r="BU291" s="961"/>
    </row>
    <row r="292" spans="1:73">
      <c r="A292" s="654"/>
      <c r="B292" s="657"/>
      <c r="C292" s="660"/>
      <c r="D292" s="697"/>
      <c r="E292" s="698"/>
      <c r="F292" s="699"/>
      <c r="G292" s="700"/>
      <c r="H292" s="695"/>
      <c r="I292" s="692"/>
      <c r="J292" s="696"/>
      <c r="K292" s="695"/>
      <c r="L292" s="700"/>
      <c r="M292" s="704"/>
      <c r="N292" s="700"/>
      <c r="O292" s="700"/>
      <c r="P292" s="675"/>
      <c r="Q292" s="674"/>
      <c r="R292" s="692"/>
      <c r="S292" s="691"/>
      <c r="T292" s="692"/>
      <c r="U292" s="691"/>
      <c r="V292" s="692"/>
      <c r="W292" s="691"/>
      <c r="X292" s="693"/>
      <c r="Y292" s="691"/>
      <c r="Z292" s="691"/>
      <c r="AA292" s="694"/>
      <c r="AB292" s="141">
        <v>6</v>
      </c>
      <c r="AC292" s="232"/>
      <c r="AD292" s="232"/>
      <c r="AE292" s="232"/>
      <c r="AF292" s="149" t="str">
        <f t="shared" si="40"/>
        <v/>
      </c>
      <c r="AG292" s="142"/>
      <c r="AH292" s="140" t="str">
        <f t="shared" si="41"/>
        <v/>
      </c>
      <c r="AI292" s="142"/>
      <c r="AJ292" s="140" t="str">
        <f t="shared" si="42"/>
        <v/>
      </c>
      <c r="AK292" s="143" t="str">
        <f t="shared" si="43"/>
        <v/>
      </c>
      <c r="AL292" s="220" t="str">
        <f>IFERROR(IF(AND(AF291="Probabilidad",AF292="Probabilidad"),(AL291-(+AL291*AK292)),IF(AND(AF291="Impacto",AF292="Probabilidad"),(AL290-(+AL290*AK292)),IF(AF292="Impacto",AL291,""))),"")</f>
        <v/>
      </c>
      <c r="AM292" s="220" t="str">
        <f>IFERROR(IF(AND(AF291="Impacto",AF292="Impacto"),(AM291-(+AM291*AK292)),IF(AND(AF291="Probabilidad",AF292="Impacto"),(AM290-(+AM290*AK292)),IF(AF292="Probabilidad",AM291,""))),"")</f>
        <v/>
      </c>
      <c r="AN292" s="144"/>
      <c r="AO292" s="144"/>
      <c r="AP292" s="144"/>
      <c r="AQ292" s="695"/>
      <c r="AR292" s="696"/>
      <c r="AS292" s="696"/>
      <c r="AT292" s="694"/>
      <c r="AU292" s="696"/>
      <c r="AV292" s="696"/>
      <c r="AW292" s="694"/>
      <c r="AX292" s="694"/>
      <c r="AY292" s="694"/>
      <c r="AZ292" s="692"/>
      <c r="BA292" s="151"/>
      <c r="BB292" s="145"/>
      <c r="BC292" s="148" t="str">
        <f t="shared" si="47"/>
        <v/>
      </c>
      <c r="BD292" s="139"/>
      <c r="BE292" s="139"/>
      <c r="BF292" s="139"/>
      <c r="BG292" s="139"/>
      <c r="BH292" s="145"/>
      <c r="BI292" s="145"/>
      <c r="BJ292" s="145"/>
      <c r="BK292" s="145"/>
      <c r="BL292" s="146"/>
      <c r="BM292" s="146"/>
      <c r="BN292" s="146"/>
      <c r="BO292" s="146"/>
      <c r="BP292" s="147" t="str">
        <f t="shared" si="48"/>
        <v/>
      </c>
      <c r="BQ292" s="150" t="str">
        <f t="shared" si="49"/>
        <v/>
      </c>
      <c r="BR292" s="892"/>
      <c r="BS292" s="959"/>
      <c r="BT292" s="919"/>
      <c r="BU292" s="962"/>
    </row>
    <row r="293" spans="1:73" ht="72">
      <c r="A293" s="654"/>
      <c r="B293" s="657"/>
      <c r="C293" s="660"/>
      <c r="D293" s="676" t="s">
        <v>167</v>
      </c>
      <c r="E293" s="678" t="s">
        <v>870</v>
      </c>
      <c r="F293" s="679">
        <v>4</v>
      </c>
      <c r="G293" s="681" t="s">
        <v>902</v>
      </c>
      <c r="H293" s="683"/>
      <c r="I293" s="644"/>
      <c r="J293" s="684" t="s">
        <v>903</v>
      </c>
      <c r="K293" s="683" t="s">
        <v>205</v>
      </c>
      <c r="L293" s="681" t="s">
        <v>904</v>
      </c>
      <c r="M293" s="686" t="s">
        <v>905</v>
      </c>
      <c r="N293" s="681"/>
      <c r="O293" s="681"/>
      <c r="P293" s="648" t="s">
        <v>906</v>
      </c>
      <c r="Q293" s="872">
        <v>0.8</v>
      </c>
      <c r="R293" s="644" t="s">
        <v>226</v>
      </c>
      <c r="S293" s="687">
        <f>IF(R293="Muy Alta",100%,IF(R293="Alta",80%,IF(R293="Media",60%,IF(R293="Baja",40%,IF(R293="Muy Baja",20%,"")))))</f>
        <v>0.4</v>
      </c>
      <c r="T293" s="644"/>
      <c r="U293" s="687" t="str">
        <f>IF(T293="Catastrófico",100%,IF(T293="Mayor",80%,IF(T293="Moderado",60%,IF(T293="Menor",40%,IF(T293="Leve",20%,"")))))</f>
        <v/>
      </c>
      <c r="V293" s="644" t="s">
        <v>271</v>
      </c>
      <c r="W293" s="687">
        <f>IF(V293="Catastrófico",100%,IF(V293="Mayor",80%,IF(V293="Moderado",60%,IF(V293="Menor",40%,IF(V293="Leve",20%,"")))))</f>
        <v>0.2</v>
      </c>
      <c r="X293" s="689" t="str">
        <f>IF(Y293=100%,"Catastrófico",IF(Y293=80%,"Mayor",IF(Y293=60%,"Moderado",IF(Y293=40%,"Menor",IF(Y293=20%,"Leve","")))))</f>
        <v>Leve</v>
      </c>
      <c r="Y293" s="687">
        <f>IF(AND(U293="",W293=""),"",MAX(U293,W293))</f>
        <v>0.2</v>
      </c>
      <c r="Z293" s="687" t="str">
        <f>CONCATENATE(R293,X293)</f>
        <v>BajaLeve</v>
      </c>
      <c r="AA293" s="642" t="str">
        <f>IF(Z293="Muy AltaLeve","Alto",IF(Z293="Muy AltaMenor","Alto",IF(Z293="Muy AltaModerado","Alto",IF(Z293="Muy AltaMayor","Alto",IF(Z293="Muy AltaCatastrófico","Extremo",IF(Z293="AltaLeve","Moderado",IF(Z293="AltaMenor","Moderado",IF(Z293="AltaModerado","Alto",IF(Z293="AltaMayor","Alto",IF(Z293="AltaCatastrófico","Extremo",IF(Z293="MediaLeve","Moderado",IF(Z293="MediaMenor","Moderado",IF(Z293="MediaModerado","Moderado",IF(Z293="MediaMayor","Alto",IF(Z293="MediaCatastrófico","Extremo",IF(Z293="BajaLeve","Bajo",IF(Z293="BajaMenor","Moderado",IF(Z293="BajaModerado","Moderado",IF(Z293="BajaMayor","Alto",IF(Z293="BajaCatastrófico","Extremo",IF(Z293="Muy BajaLeve","Bajo",IF(Z293="Muy BajaMenor","Bajo",IF(Z293="Muy BajaModerado","Moderado",IF(Z293="Muy BajaMayor","Alto",IF(Z293="Muy BajaCatastrófico","Extremo","")))))))))))))))))))))))))</f>
        <v>Bajo</v>
      </c>
      <c r="AB293" s="54">
        <v>1</v>
      </c>
      <c r="AC293" s="95" t="s">
        <v>907</v>
      </c>
      <c r="AD293" s="95" t="s">
        <v>273</v>
      </c>
      <c r="AE293" s="95" t="s">
        <v>908</v>
      </c>
      <c r="AF293" s="20" t="str">
        <f t="shared" si="40"/>
        <v>Probabilidad</v>
      </c>
      <c r="AG293" s="13" t="s">
        <v>179</v>
      </c>
      <c r="AH293" s="22">
        <f t="shared" si="41"/>
        <v>0.25</v>
      </c>
      <c r="AI293" s="13" t="s">
        <v>180</v>
      </c>
      <c r="AJ293" s="22">
        <f t="shared" si="42"/>
        <v>0.15</v>
      </c>
      <c r="AK293" s="23">
        <f t="shared" si="43"/>
        <v>0.4</v>
      </c>
      <c r="AL293" s="24">
        <f>IFERROR(IF(AF293="Probabilidad",(S293-(+S293*AK293)),IF(AF293="Impacto",S293,"")),"")</f>
        <v>0.24</v>
      </c>
      <c r="AM293" s="24">
        <f>IFERROR(IF(AF293="Impacto",(Y293-(+Y293*AK293)),IF(AF293="Probabilidad",Y293,"")),"")</f>
        <v>0.2</v>
      </c>
      <c r="AN293" s="14" t="s">
        <v>181</v>
      </c>
      <c r="AO293" s="14" t="s">
        <v>182</v>
      </c>
      <c r="AP293" s="14" t="s">
        <v>183</v>
      </c>
      <c r="AQ293" s="645" t="s">
        <v>909</v>
      </c>
      <c r="AR293" s="640">
        <f>S293</f>
        <v>0.4</v>
      </c>
      <c r="AS293" s="640">
        <f>IF(AL293="","",MIN(AL293:AL298))</f>
        <v>0.14399999999999999</v>
      </c>
      <c r="AT293" s="642" t="str">
        <f>IFERROR(IF(AS293="","",IF(AS293&lt;=0.2,"Muy Baja",IF(AS293&lt;=0.4,"Baja",IF(AS293&lt;=0.6,"Media",IF(AS293&lt;=0.8,"Alta","Muy Alta"))))),"")</f>
        <v>Muy Baja</v>
      </c>
      <c r="AU293" s="640">
        <f>Y293</f>
        <v>0.2</v>
      </c>
      <c r="AV293" s="640">
        <f>IF(AM293="","",MIN(AM293:AM298))</f>
        <v>0.2</v>
      </c>
      <c r="AW293" s="642" t="str">
        <f>IFERROR(IF(AV293="","",IF(AV293&lt;=0.2,"Leve",IF(AV293&lt;=0.4,"Menor",IF(AV293&lt;=0.6,"Moderado",IF(AV293&lt;=0.8,"Mayor","Catastrófico"))))),"")</f>
        <v>Leve</v>
      </c>
      <c r="AX293" s="642" t="str">
        <f>AA293</f>
        <v>Bajo</v>
      </c>
      <c r="AY293" s="642" t="str">
        <f>IFERROR(IF(OR(AND(AT293="Muy Baja",AW293="Leve"),AND(AT293="Muy Baja",AW293="Menor"),AND(AT293="Baja",AW293="Leve")),"Bajo",IF(OR(AND(AT293="Muy baja",AW293="Moderado"),AND(AT293="Baja",AW293="Menor"),AND(AT293="Baja",AW293="Moderado"),AND(AT293="Media",AW293="Leve"),AND(AT293="Media",AW293="Menor"),AND(AT293="Media",AW293="Moderado"),AND(AT293="Alta",AW293="Leve"),AND(AT293="Alta",AW293="Menor")),"Moderado",IF(OR(AND(AT293="Muy Baja",AW293="Mayor"),AND(AT293="Baja",AW293="Mayor"),AND(AT293="Media",AW293="Mayor"),AND(AT293="Alta",AW293="Moderado"),AND(AT293="Alta",AW293="Mayor"),AND(AT293="Muy Alta",AW293="Leve"),AND(AT293="Muy Alta",AW293="Menor"),AND(AT293="Muy Alta",AW293="Moderado"),AND(AT293="Muy Alta",AW293="Mayor")),"Alto",IF(OR(AND(AT293="Muy Baja",AW293="Catastrófico"),AND(AT293="Baja",AW293="Catastrófico"),AND(AT293="Media",AW293="Catastrófico"),AND(AT293="Alta",AW293="Catastrófico"),AND(AT293="Muy Alta",AW293="Catastrófico")),"Extremo","")))),"")</f>
        <v>Bajo</v>
      </c>
      <c r="AZ293" s="644" t="s">
        <v>231</v>
      </c>
      <c r="BA293" s="99"/>
      <c r="BB293" s="99"/>
      <c r="BC293" s="103" t="str">
        <f t="shared" si="47"/>
        <v/>
      </c>
      <c r="BD293" s="12"/>
      <c r="BE293" s="12"/>
      <c r="BF293" s="12"/>
      <c r="BG293" s="12"/>
      <c r="BH293" s="99"/>
      <c r="BI293" s="99"/>
      <c r="BJ293" s="99"/>
      <c r="BK293" s="99"/>
      <c r="BL293" s="102"/>
      <c r="BM293" s="102"/>
      <c r="BN293" s="102"/>
      <c r="BO293" s="102"/>
      <c r="BP293" s="104" t="str">
        <f t="shared" si="48"/>
        <v/>
      </c>
      <c r="BQ293" s="105" t="str">
        <f t="shared" si="49"/>
        <v/>
      </c>
      <c r="BR293" s="915"/>
      <c r="BS293" s="937"/>
      <c r="BT293" s="930"/>
      <c r="BU293" s="948"/>
    </row>
    <row r="294" spans="1:73" ht="72">
      <c r="A294" s="654"/>
      <c r="B294" s="657"/>
      <c r="C294" s="660"/>
      <c r="D294" s="585"/>
      <c r="E294" s="587"/>
      <c r="F294" s="590"/>
      <c r="G294" s="593"/>
      <c r="H294" s="595"/>
      <c r="I294" s="598"/>
      <c r="J294" s="626"/>
      <c r="K294" s="595"/>
      <c r="L294" s="593"/>
      <c r="M294" s="604"/>
      <c r="N294" s="593"/>
      <c r="O294" s="593"/>
      <c r="P294" s="607"/>
      <c r="Q294" s="754"/>
      <c r="R294" s="598"/>
      <c r="S294" s="613"/>
      <c r="T294" s="598"/>
      <c r="U294" s="613"/>
      <c r="V294" s="598"/>
      <c r="W294" s="613"/>
      <c r="X294" s="616"/>
      <c r="Y294" s="613"/>
      <c r="Z294" s="613"/>
      <c r="AA294" s="619"/>
      <c r="AB294" s="216">
        <v>2</v>
      </c>
      <c r="AC294" s="217" t="s">
        <v>910</v>
      </c>
      <c r="AD294" s="217" t="s">
        <v>244</v>
      </c>
      <c r="AE294" s="217" t="s">
        <v>911</v>
      </c>
      <c r="AF294" s="213" t="str">
        <f t="shared" si="40"/>
        <v>Probabilidad</v>
      </c>
      <c r="AG294" s="219" t="s">
        <v>179</v>
      </c>
      <c r="AH294" s="214">
        <f t="shared" si="41"/>
        <v>0.25</v>
      </c>
      <c r="AI294" s="219" t="s">
        <v>180</v>
      </c>
      <c r="AJ294" s="214">
        <f t="shared" si="42"/>
        <v>0.15</v>
      </c>
      <c r="AK294" s="215">
        <f t="shared" si="43"/>
        <v>0.4</v>
      </c>
      <c r="AL294" s="220">
        <f>IFERROR(IF(AND(AF293="Probabilidad",AF294="Probabilidad"),(AL293-(+AL293*AK294)),IF(AF294="Probabilidad",(S293-(+S293*AK294)),IF(AF294="Impacto",AL293,""))),"")</f>
        <v>0.14399999999999999</v>
      </c>
      <c r="AM294" s="220">
        <f>IFERROR(IF(AND(AF293="Impacto",AF294="Impacto"),(AM293-(+AM293*AK294)),IF(AF294="Impacto",(Y293-(+Y293*AK294)),IF(AF294="Probabilidad",AM293,""))),"")</f>
        <v>0.2</v>
      </c>
      <c r="AN294" s="221" t="s">
        <v>181</v>
      </c>
      <c r="AO294" s="221" t="s">
        <v>182</v>
      </c>
      <c r="AP294" s="221" t="s">
        <v>183</v>
      </c>
      <c r="AQ294" s="595"/>
      <c r="AR294" s="626"/>
      <c r="AS294" s="626"/>
      <c r="AT294" s="619"/>
      <c r="AU294" s="626"/>
      <c r="AV294" s="626"/>
      <c r="AW294" s="619"/>
      <c r="AX294" s="619"/>
      <c r="AY294" s="619"/>
      <c r="AZ294" s="598"/>
      <c r="BA294" s="157"/>
      <c r="BB294" s="157"/>
      <c r="BC294" s="160" t="str">
        <f t="shared" si="47"/>
        <v/>
      </c>
      <c r="BD294" s="218"/>
      <c r="BE294" s="218"/>
      <c r="BF294" s="218"/>
      <c r="BG294" s="218"/>
      <c r="BH294" s="157"/>
      <c r="BI294" s="157"/>
      <c r="BJ294" s="157"/>
      <c r="BK294" s="157"/>
      <c r="BL294" s="185"/>
      <c r="BM294" s="185"/>
      <c r="BN294" s="185"/>
      <c r="BO294" s="185"/>
      <c r="BP294" s="186" t="str">
        <f t="shared" si="48"/>
        <v/>
      </c>
      <c r="BQ294" s="359" t="str">
        <f t="shared" si="49"/>
        <v/>
      </c>
      <c r="BR294" s="843"/>
      <c r="BS294" s="671"/>
      <c r="BT294" s="786"/>
      <c r="BU294" s="949"/>
    </row>
    <row r="295" spans="1:73">
      <c r="A295" s="654"/>
      <c r="B295" s="657"/>
      <c r="C295" s="660"/>
      <c r="D295" s="585"/>
      <c r="E295" s="587"/>
      <c r="F295" s="590"/>
      <c r="G295" s="593"/>
      <c r="H295" s="595"/>
      <c r="I295" s="598"/>
      <c r="J295" s="626"/>
      <c r="K295" s="595"/>
      <c r="L295" s="593"/>
      <c r="M295" s="604"/>
      <c r="N295" s="593"/>
      <c r="O295" s="593"/>
      <c r="P295" s="607"/>
      <c r="Q295" s="754"/>
      <c r="R295" s="598"/>
      <c r="S295" s="613"/>
      <c r="T295" s="598"/>
      <c r="U295" s="613"/>
      <c r="V295" s="598"/>
      <c r="W295" s="613"/>
      <c r="X295" s="616"/>
      <c r="Y295" s="613"/>
      <c r="Z295" s="613"/>
      <c r="AA295" s="619"/>
      <c r="AB295" s="216">
        <v>3</v>
      </c>
      <c r="AC295" s="217"/>
      <c r="AD295" s="217"/>
      <c r="AE295" s="217"/>
      <c r="AF295" s="213" t="str">
        <f t="shared" si="40"/>
        <v/>
      </c>
      <c r="AG295" s="219"/>
      <c r="AH295" s="214" t="str">
        <f t="shared" si="41"/>
        <v/>
      </c>
      <c r="AI295" s="219"/>
      <c r="AJ295" s="214" t="str">
        <f t="shared" si="42"/>
        <v/>
      </c>
      <c r="AK295" s="215" t="str">
        <f t="shared" si="43"/>
        <v/>
      </c>
      <c r="AL295" s="220" t="str">
        <f>IFERROR(IF(AND(AF294="Probabilidad",AF295="Probabilidad"),(AL294-(+AL294*AK295)),IF(AND(AF294="Impacto",AF295="Probabilidad"),(AL293-(+AL293*AK295)),IF(AF295="Impacto",AL294,""))),"")</f>
        <v/>
      </c>
      <c r="AM295" s="220" t="str">
        <f>IFERROR(IF(AND(AF294="Impacto",AF295="Impacto"),(AM294-(+AM294*AK295)),IF(AND(AF294="Probabilidad",AF295="Impacto"),(AM293-(+AM293*AK295)),IF(AF295="Probabilidad",AM294,""))),"")</f>
        <v/>
      </c>
      <c r="AN295" s="221"/>
      <c r="AO295" s="221"/>
      <c r="AP295" s="221"/>
      <c r="AQ295" s="595"/>
      <c r="AR295" s="626"/>
      <c r="AS295" s="626"/>
      <c r="AT295" s="619"/>
      <c r="AU295" s="626"/>
      <c r="AV295" s="626"/>
      <c r="AW295" s="619"/>
      <c r="AX295" s="619"/>
      <c r="AY295" s="619"/>
      <c r="AZ295" s="598"/>
      <c r="BA295" s="157"/>
      <c r="BB295" s="157"/>
      <c r="BC295" s="160" t="str">
        <f t="shared" si="47"/>
        <v/>
      </c>
      <c r="BD295" s="218"/>
      <c r="BE295" s="218"/>
      <c r="BF295" s="218"/>
      <c r="BG295" s="218"/>
      <c r="BH295" s="157"/>
      <c r="BI295" s="157"/>
      <c r="BJ295" s="157"/>
      <c r="BK295" s="157"/>
      <c r="BL295" s="185"/>
      <c r="BM295" s="185"/>
      <c r="BN295" s="185"/>
      <c r="BO295" s="185"/>
      <c r="BP295" s="186" t="str">
        <f t="shared" si="48"/>
        <v/>
      </c>
      <c r="BQ295" s="359" t="str">
        <f t="shared" si="49"/>
        <v/>
      </c>
      <c r="BR295" s="843"/>
      <c r="BS295" s="671"/>
      <c r="BT295" s="786"/>
      <c r="BU295" s="949"/>
    </row>
    <row r="296" spans="1:73">
      <c r="A296" s="654"/>
      <c r="B296" s="657"/>
      <c r="C296" s="660"/>
      <c r="D296" s="585"/>
      <c r="E296" s="587"/>
      <c r="F296" s="590"/>
      <c r="G296" s="593"/>
      <c r="H296" s="595"/>
      <c r="I296" s="598"/>
      <c r="J296" s="626"/>
      <c r="K296" s="595"/>
      <c r="L296" s="593"/>
      <c r="M296" s="604"/>
      <c r="N296" s="593"/>
      <c r="O296" s="593"/>
      <c r="P296" s="607"/>
      <c r="Q296" s="754"/>
      <c r="R296" s="598"/>
      <c r="S296" s="613"/>
      <c r="T296" s="598"/>
      <c r="U296" s="613"/>
      <c r="V296" s="598"/>
      <c r="W296" s="613"/>
      <c r="X296" s="616"/>
      <c r="Y296" s="613"/>
      <c r="Z296" s="613"/>
      <c r="AA296" s="619"/>
      <c r="AB296" s="216">
        <v>4</v>
      </c>
      <c r="AC296" s="217"/>
      <c r="AD296" s="217"/>
      <c r="AE296" s="217"/>
      <c r="AF296" s="213" t="str">
        <f t="shared" si="40"/>
        <v/>
      </c>
      <c r="AG296" s="219"/>
      <c r="AH296" s="214" t="str">
        <f t="shared" si="41"/>
        <v/>
      </c>
      <c r="AI296" s="219"/>
      <c r="AJ296" s="214" t="str">
        <f t="shared" si="42"/>
        <v/>
      </c>
      <c r="AK296" s="215" t="str">
        <f t="shared" si="43"/>
        <v/>
      </c>
      <c r="AL296" s="220" t="str">
        <f>IFERROR(IF(AND(AF295="Probabilidad",AF296="Probabilidad"),(AL295-(+AL295*AK296)),IF(AND(AF295="Impacto",AF296="Probabilidad"),(AL294-(+AL294*AK296)),IF(AF296="Impacto",AL295,""))),"")</f>
        <v/>
      </c>
      <c r="AM296" s="220" t="str">
        <f>IFERROR(IF(AND(AF295="Impacto",AF296="Impacto"),(AM295-(+AM295*AK296)),IF(AND(AF295="Probabilidad",AF296="Impacto"),(AM294-(+AM294*AK296)),IF(AF296="Probabilidad",AM295,""))),"")</f>
        <v/>
      </c>
      <c r="AN296" s="221"/>
      <c r="AO296" s="221"/>
      <c r="AP296" s="221"/>
      <c r="AQ296" s="595"/>
      <c r="AR296" s="626"/>
      <c r="AS296" s="626"/>
      <c r="AT296" s="619"/>
      <c r="AU296" s="626"/>
      <c r="AV296" s="626"/>
      <c r="AW296" s="619"/>
      <c r="AX296" s="619"/>
      <c r="AY296" s="619"/>
      <c r="AZ296" s="598"/>
      <c r="BA296" s="157"/>
      <c r="BB296" s="157"/>
      <c r="BC296" s="160" t="str">
        <f t="shared" si="47"/>
        <v/>
      </c>
      <c r="BD296" s="218"/>
      <c r="BE296" s="218"/>
      <c r="BF296" s="218"/>
      <c r="BG296" s="218"/>
      <c r="BH296" s="157"/>
      <c r="BI296" s="157"/>
      <c r="BJ296" s="157"/>
      <c r="BK296" s="157"/>
      <c r="BL296" s="185"/>
      <c r="BM296" s="185"/>
      <c r="BN296" s="185"/>
      <c r="BO296" s="185"/>
      <c r="BP296" s="186" t="str">
        <f t="shared" si="48"/>
        <v/>
      </c>
      <c r="BQ296" s="359" t="str">
        <f t="shared" si="49"/>
        <v/>
      </c>
      <c r="BR296" s="843"/>
      <c r="BS296" s="671"/>
      <c r="BT296" s="786"/>
      <c r="BU296" s="949"/>
    </row>
    <row r="297" spans="1:73">
      <c r="A297" s="654"/>
      <c r="B297" s="657"/>
      <c r="C297" s="660"/>
      <c r="D297" s="585"/>
      <c r="E297" s="587"/>
      <c r="F297" s="590"/>
      <c r="G297" s="593"/>
      <c r="H297" s="595"/>
      <c r="I297" s="598"/>
      <c r="J297" s="626"/>
      <c r="K297" s="595"/>
      <c r="L297" s="593"/>
      <c r="M297" s="604"/>
      <c r="N297" s="593"/>
      <c r="O297" s="593"/>
      <c r="P297" s="607"/>
      <c r="Q297" s="754"/>
      <c r="R297" s="598"/>
      <c r="S297" s="613"/>
      <c r="T297" s="598"/>
      <c r="U297" s="613"/>
      <c r="V297" s="598"/>
      <c r="W297" s="613"/>
      <c r="X297" s="616"/>
      <c r="Y297" s="613"/>
      <c r="Z297" s="613"/>
      <c r="AA297" s="619"/>
      <c r="AB297" s="216">
        <v>5</v>
      </c>
      <c r="AC297" s="217"/>
      <c r="AD297" s="217"/>
      <c r="AE297" s="217"/>
      <c r="AF297" s="213" t="str">
        <f t="shared" si="40"/>
        <v/>
      </c>
      <c r="AG297" s="219"/>
      <c r="AH297" s="214" t="str">
        <f t="shared" si="41"/>
        <v/>
      </c>
      <c r="AI297" s="219"/>
      <c r="AJ297" s="214" t="str">
        <f t="shared" si="42"/>
        <v/>
      </c>
      <c r="AK297" s="215" t="str">
        <f t="shared" si="43"/>
        <v/>
      </c>
      <c r="AL297" s="220" t="str">
        <f>IFERROR(IF(AND(AF296="Probabilidad",AF297="Probabilidad"),(AL296-(+AL296*AK297)),IF(AND(AF296="Impacto",AF297="Probabilidad"),(AL295-(+AL295*AK297)),IF(AF297="Impacto",AL296,""))),"")</f>
        <v/>
      </c>
      <c r="AM297" s="220" t="str">
        <f>IFERROR(IF(AND(AF296="Impacto",AF297="Impacto"),(AM296-(+AM296*AK297)),IF(AND(AF296="Probabilidad",AF297="Impacto"),(AM295-(+AM295*AK297)),IF(AF297="Probabilidad",AM296,""))),"")</f>
        <v/>
      </c>
      <c r="AN297" s="221"/>
      <c r="AO297" s="221"/>
      <c r="AP297" s="221"/>
      <c r="AQ297" s="595"/>
      <c r="AR297" s="626"/>
      <c r="AS297" s="626"/>
      <c r="AT297" s="619"/>
      <c r="AU297" s="626"/>
      <c r="AV297" s="626"/>
      <c r="AW297" s="619"/>
      <c r="AX297" s="619"/>
      <c r="AY297" s="619"/>
      <c r="AZ297" s="598"/>
      <c r="BA297" s="157"/>
      <c r="BB297" s="157"/>
      <c r="BC297" s="160" t="str">
        <f t="shared" si="47"/>
        <v/>
      </c>
      <c r="BD297" s="218"/>
      <c r="BE297" s="218"/>
      <c r="BF297" s="218"/>
      <c r="BG297" s="218"/>
      <c r="BH297" s="157"/>
      <c r="BI297" s="157"/>
      <c r="BJ297" s="157"/>
      <c r="BK297" s="157"/>
      <c r="BL297" s="185"/>
      <c r="BM297" s="185"/>
      <c r="BN297" s="185"/>
      <c r="BO297" s="185"/>
      <c r="BP297" s="186" t="str">
        <f t="shared" si="48"/>
        <v/>
      </c>
      <c r="BQ297" s="359" t="str">
        <f t="shared" si="49"/>
        <v/>
      </c>
      <c r="BR297" s="843"/>
      <c r="BS297" s="671"/>
      <c r="BT297" s="786"/>
      <c r="BU297" s="949"/>
    </row>
    <row r="298" spans="1:73">
      <c r="A298" s="709"/>
      <c r="B298" s="710"/>
      <c r="C298" s="711"/>
      <c r="D298" s="697"/>
      <c r="E298" s="698"/>
      <c r="F298" s="699"/>
      <c r="G298" s="700"/>
      <c r="H298" s="695"/>
      <c r="I298" s="692"/>
      <c r="J298" s="696"/>
      <c r="K298" s="695"/>
      <c r="L298" s="700"/>
      <c r="M298" s="704"/>
      <c r="N298" s="700"/>
      <c r="O298" s="700"/>
      <c r="P298" s="675"/>
      <c r="Q298" s="873"/>
      <c r="R298" s="692"/>
      <c r="S298" s="691"/>
      <c r="T298" s="692"/>
      <c r="U298" s="691"/>
      <c r="V298" s="692"/>
      <c r="W298" s="691"/>
      <c r="X298" s="693"/>
      <c r="Y298" s="691"/>
      <c r="Z298" s="691"/>
      <c r="AA298" s="694"/>
      <c r="AB298" s="141">
        <v>6</v>
      </c>
      <c r="AC298" s="232"/>
      <c r="AD298" s="232"/>
      <c r="AE298" s="232"/>
      <c r="AF298" s="149" t="str">
        <f t="shared" si="40"/>
        <v/>
      </c>
      <c r="AG298" s="142"/>
      <c r="AH298" s="140" t="str">
        <f t="shared" si="41"/>
        <v/>
      </c>
      <c r="AI298" s="142"/>
      <c r="AJ298" s="140" t="str">
        <f t="shared" si="42"/>
        <v/>
      </c>
      <c r="AK298" s="143" t="str">
        <f t="shared" si="43"/>
        <v/>
      </c>
      <c r="AL298" s="220" t="str">
        <f>IFERROR(IF(AND(AF297="Probabilidad",AF298="Probabilidad"),(AL297-(+AL297*AK298)),IF(AND(AF297="Impacto",AF298="Probabilidad"),(AL296-(+AL296*AK298)),IF(AF298="Impacto",AL297,""))),"")</f>
        <v/>
      </c>
      <c r="AM298" s="220" t="str">
        <f>IFERROR(IF(AND(AF297="Impacto",AF298="Impacto"),(AM297-(+AM297*AK298)),IF(AND(AF297="Probabilidad",AF298="Impacto"),(AM296-(+AM296*AK298)),IF(AF298="Probabilidad",AM297,""))),"")</f>
        <v/>
      </c>
      <c r="AN298" s="144"/>
      <c r="AO298" s="144"/>
      <c r="AP298" s="144"/>
      <c r="AQ298" s="695"/>
      <c r="AR298" s="696"/>
      <c r="AS298" s="696"/>
      <c r="AT298" s="694"/>
      <c r="AU298" s="696"/>
      <c r="AV298" s="696"/>
      <c r="AW298" s="694"/>
      <c r="AX298" s="694"/>
      <c r="AY298" s="694"/>
      <c r="AZ298" s="692"/>
      <c r="BA298" s="145"/>
      <c r="BB298" s="145"/>
      <c r="BC298" s="148" t="str">
        <f t="shared" si="47"/>
        <v/>
      </c>
      <c r="BD298" s="139"/>
      <c r="BE298" s="139"/>
      <c r="BF298" s="139"/>
      <c r="BG298" s="139"/>
      <c r="BH298" s="145"/>
      <c r="BI298" s="145"/>
      <c r="BJ298" s="145"/>
      <c r="BK298" s="145"/>
      <c r="BL298" s="146"/>
      <c r="BM298" s="146"/>
      <c r="BN298" s="146"/>
      <c r="BO298" s="146"/>
      <c r="BP298" s="147" t="str">
        <f t="shared" si="48"/>
        <v/>
      </c>
      <c r="BQ298" s="150" t="str">
        <f t="shared" si="49"/>
        <v/>
      </c>
      <c r="BR298" s="916"/>
      <c r="BS298" s="938"/>
      <c r="BT298" s="929"/>
      <c r="BU298" s="950"/>
    </row>
    <row r="299" spans="1:73" ht="72">
      <c r="A299" s="653" t="s">
        <v>912</v>
      </c>
      <c r="B299" s="656" t="s">
        <v>165</v>
      </c>
      <c r="C299" s="659" t="s">
        <v>913</v>
      </c>
      <c r="D299" s="676" t="s">
        <v>167</v>
      </c>
      <c r="E299" s="678" t="s">
        <v>914</v>
      </c>
      <c r="F299" s="679">
        <v>1</v>
      </c>
      <c r="G299" s="648" t="s">
        <v>915</v>
      </c>
      <c r="H299" s="683"/>
      <c r="I299" s="644"/>
      <c r="J299" s="684" t="s">
        <v>916</v>
      </c>
      <c r="K299" s="685" t="s">
        <v>171</v>
      </c>
      <c r="L299" s="681" t="s">
        <v>268</v>
      </c>
      <c r="M299" s="686" t="s">
        <v>917</v>
      </c>
      <c r="N299" s="681"/>
      <c r="O299" s="681"/>
      <c r="P299" s="648" t="s">
        <v>918</v>
      </c>
      <c r="Q299" s="646">
        <v>1</v>
      </c>
      <c r="R299" s="644" t="s">
        <v>175</v>
      </c>
      <c r="S299" s="687">
        <f>IF(R299="Muy Alta",100%,IF(R299="Alta",80%,IF(R299="Media",60%,IF(R299="Baja",40%,IF(R299="Muy Baja",20%,"")))))</f>
        <v>0.6</v>
      </c>
      <c r="T299" s="644" t="s">
        <v>227</v>
      </c>
      <c r="U299" s="687">
        <f>IF(T299="Catastrófico",100%,IF(T299="Mayor",80%,IF(T299="Moderado",60%,IF(T299="Menor",40%,IF(T299="Leve",20%,"")))))</f>
        <v>0.4</v>
      </c>
      <c r="V299" s="644" t="s">
        <v>271</v>
      </c>
      <c r="W299" s="687">
        <f>IF(V299="Catastrófico",100%,IF(V299="Mayor",80%,IF(V299="Moderado",60%,IF(V299="Menor",40%,IF(V299="Leve",20%,"")))))</f>
        <v>0.2</v>
      </c>
      <c r="X299" s="689" t="str">
        <f>IF(Y299=100%,"Catastrófico",IF(Y299=80%,"Mayor",IF(Y299=60%,"Moderado",IF(Y299=40%,"Menor",IF(Y299=20%,"Leve","")))))</f>
        <v>Menor</v>
      </c>
      <c r="Y299" s="687">
        <f>IF(AND(U299="",W299=""),"",MAX(U299,W299))</f>
        <v>0.4</v>
      </c>
      <c r="Z299" s="687" t="str">
        <f>CONCATENATE(R299,X299)</f>
        <v>MediaMenor</v>
      </c>
      <c r="AA299" s="705" t="str">
        <f>IF(Z299="Muy AltaLeve","Alto",IF(Z299="Muy AltaMenor","Alto",IF(Z299="Muy AltaModerado","Alto",IF(Z299="Muy AltaMayor","Alto",IF(Z299="Muy AltaCatastrófico","Extremo",IF(Z299="AltaLeve","Moderado",IF(Z299="AltaMenor","Moderado",IF(Z299="AltaModerado","Alto",IF(Z299="AltaMayor","Alto",IF(Z299="AltaCatastrófico","Extremo",IF(Z299="MediaLeve","Moderado",IF(Z299="MediaMenor","Moderado",IF(Z299="MediaModerado","Moderado",IF(Z299="MediaMayor","Alto",IF(Z299="MediaCatastrófico","Extremo",IF(Z299="BajaLeve","Bajo",IF(Z299="BajaMenor","Moderado",IF(Z299="BajaModerado","Moderado",IF(Z299="BajaMayor","Alto",IF(Z299="BajaCatastrófico","Extremo",IF(Z299="Muy BajaLeve","Bajo",IF(Z299="Muy BajaMenor","Bajo",IF(Z299="Muy BajaModerado","Moderado",IF(Z299="Muy BajaMayor","Alto",IF(Z299="Muy BajaCatastrófico","Extremo","")))))))))))))))))))))))))</f>
        <v>Moderado</v>
      </c>
      <c r="AB299" s="54">
        <v>1</v>
      </c>
      <c r="AC299" s="12" t="s">
        <v>919</v>
      </c>
      <c r="AD299" s="12" t="s">
        <v>346</v>
      </c>
      <c r="AE299" s="12" t="s">
        <v>920</v>
      </c>
      <c r="AF299" s="213" t="str">
        <f t="shared" ref="AF299:AF352" si="50">IF(OR(AG299="Preventivo",AG299="Detectivo"),"Probabilidad",IF(AG299="Correctivo","Impacto",""))</f>
        <v>Probabilidad</v>
      </c>
      <c r="AG299" s="13" t="s">
        <v>179</v>
      </c>
      <c r="AH299" s="214">
        <f t="shared" ref="AH299:AH352" si="51">IF(AG299="","",IF(AG299="Preventivo",25%,IF(AG299="Detectivo",15%,IF(AG299="Correctivo",10%))))</f>
        <v>0.25</v>
      </c>
      <c r="AI299" s="13" t="s">
        <v>180</v>
      </c>
      <c r="AJ299" s="214">
        <f t="shared" ref="AJ299:AJ352" si="52">IF(AI299="Automático",25%,IF(AI299="Manual",15%,""))</f>
        <v>0.15</v>
      </c>
      <c r="AK299" s="215">
        <f t="shared" ref="AK299:AK352" si="53">IF(OR(AH299="",AJ299=""),"",AH299+AJ299)</f>
        <v>0.4</v>
      </c>
      <c r="AL299" s="24">
        <f>IFERROR(IF(AF299="Probabilidad",(S299-(+S299*AK299)),IF(AF299="Impacto",S299,"")),"")</f>
        <v>0.36</v>
      </c>
      <c r="AM299" s="24">
        <f>IFERROR(IF(AF299="Impacto",(Y299-(+Y299*AK299)),IF(AF299="Probabilidad",Y299,"")),"")</f>
        <v>0.4</v>
      </c>
      <c r="AN299" s="14" t="s">
        <v>181</v>
      </c>
      <c r="AO299" s="14" t="s">
        <v>182</v>
      </c>
      <c r="AP299" s="14" t="s">
        <v>183</v>
      </c>
      <c r="AQ299" s="645" t="s">
        <v>921</v>
      </c>
      <c r="AR299" s="640">
        <f>S299</f>
        <v>0.6</v>
      </c>
      <c r="AS299" s="640">
        <f>IF(AL299="","",MIN(AL299:AL304))</f>
        <v>7.7759999999999996E-2</v>
      </c>
      <c r="AT299" s="642" t="str">
        <f>IFERROR(IF(AS299="","",IF(AS299&lt;=0.2,"Muy Baja",IF(AS299&lt;=0.4,"Baja",IF(AS299&lt;=0.6,"Media",IF(AS299&lt;=0.8,"Alta","Muy Alta"))))),"")</f>
        <v>Muy Baja</v>
      </c>
      <c r="AU299" s="640">
        <f>Y299</f>
        <v>0.4</v>
      </c>
      <c r="AV299" s="640">
        <f>IF(AM299="","",MIN(AM299:AM304))</f>
        <v>0.4</v>
      </c>
      <c r="AW299" s="642" t="str">
        <f>IFERROR(IF(AV299="","",IF(AV299&lt;=0.2,"Leve",IF(AV299&lt;=0.4,"Menor",IF(AV299&lt;=0.6,"Moderado",IF(AV299&lt;=0.8,"Mayor","Catastrófico"))))),"")</f>
        <v>Menor</v>
      </c>
      <c r="AX299" s="642" t="str">
        <f>AA299</f>
        <v>Moderado</v>
      </c>
      <c r="AY299" s="642" t="str">
        <f>IFERROR(IF(OR(AND(AT299="Muy Baja",AW299="Leve"),AND(AT299="Muy Baja",AW299="Menor"),AND(AT299="Baja",AW299="Leve")),"Bajo",IF(OR(AND(AT299="Muy baja",AW299="Moderado"),AND(AT299="Baja",AW299="Menor"),AND(AT299="Baja",AW299="Moderado"),AND(AT299="Media",AW299="Leve"),AND(AT299="Media",AW299="Menor"),AND(AT299="Media",AW299="Moderado"),AND(AT299="Alta",AW299="Leve"),AND(AT299="Alta",AW299="Menor")),"Moderado",IF(OR(AND(AT299="Muy Baja",AW299="Mayor"),AND(AT299="Baja",AW299="Mayor"),AND(AT299="Media",AW299="Mayor"),AND(AT299="Alta",AW299="Moderado"),AND(AT299="Alta",AW299="Mayor"),AND(AT299="Muy Alta",AW299="Leve"),AND(AT299="Muy Alta",AW299="Menor"),AND(AT299="Muy Alta",AW299="Moderado"),AND(AT299="Muy Alta",AW299="Mayor")),"Alto",IF(OR(AND(AT299="Muy Baja",AW299="Catastrófico"),AND(AT299="Baja",AW299="Catastrófico"),AND(AT299="Media",AW299="Catastrófico"),AND(AT299="Alta",AW299="Catastrófico"),AND(AT299="Muy Alta",AW299="Catastrófico")),"Extremo","")))),"")</f>
        <v>Bajo</v>
      </c>
      <c r="AZ299" s="644" t="s">
        <v>231</v>
      </c>
      <c r="BA299" s="115"/>
      <c r="BB299" s="115"/>
      <c r="BC299" s="116" t="str">
        <f t="shared" ref="BC299:BC305" si="54">IF(SUM(BD299:BG299)=0,"",SUM(BD299:BG299))</f>
        <v/>
      </c>
      <c r="BD299" s="106"/>
      <c r="BE299" s="106"/>
      <c r="BF299" s="106"/>
      <c r="BG299" s="106"/>
      <c r="BH299" s="99"/>
      <c r="BI299" s="99"/>
      <c r="BJ299" s="99"/>
      <c r="BK299" s="99"/>
      <c r="BL299" s="102"/>
      <c r="BM299" s="102"/>
      <c r="BN299" s="102"/>
      <c r="BO299" s="102"/>
      <c r="BP299" s="104" t="str">
        <f t="shared" ref="BP299:BP306" si="55">IF(SUM(BL299:BO299)=0,"",SUM(BL299:BO299))</f>
        <v/>
      </c>
      <c r="BQ299" s="105" t="str">
        <f t="shared" ref="BQ299:BQ306" si="56">IF(ISERROR(BP299/BC299),"",(BP299/BC299))</f>
        <v/>
      </c>
      <c r="BR299" s="727"/>
      <c r="BS299" s="648"/>
      <c r="BT299" s="648"/>
      <c r="BU299" s="650"/>
    </row>
    <row r="300" spans="1:73" ht="90">
      <c r="A300" s="654"/>
      <c r="B300" s="657"/>
      <c r="C300" s="660"/>
      <c r="D300" s="585"/>
      <c r="E300" s="587"/>
      <c r="F300" s="590"/>
      <c r="G300" s="607"/>
      <c r="H300" s="595"/>
      <c r="I300" s="598"/>
      <c r="J300" s="626"/>
      <c r="K300" s="602"/>
      <c r="L300" s="593"/>
      <c r="M300" s="604"/>
      <c r="N300" s="593"/>
      <c r="O300" s="593"/>
      <c r="P300" s="607"/>
      <c r="Q300" s="610"/>
      <c r="R300" s="598"/>
      <c r="S300" s="613"/>
      <c r="T300" s="598"/>
      <c r="U300" s="613"/>
      <c r="V300" s="598"/>
      <c r="W300" s="613"/>
      <c r="X300" s="616"/>
      <c r="Y300" s="613"/>
      <c r="Z300" s="613"/>
      <c r="AA300" s="631"/>
      <c r="AB300" s="216">
        <v>2</v>
      </c>
      <c r="AC300" s="217" t="s">
        <v>922</v>
      </c>
      <c r="AD300" s="217" t="s">
        <v>244</v>
      </c>
      <c r="AE300" s="218" t="s">
        <v>923</v>
      </c>
      <c r="AF300" s="213" t="str">
        <f t="shared" si="50"/>
        <v>Probabilidad</v>
      </c>
      <c r="AG300" s="219" t="s">
        <v>179</v>
      </c>
      <c r="AH300" s="214">
        <f t="shared" si="51"/>
        <v>0.25</v>
      </c>
      <c r="AI300" s="219" t="s">
        <v>180</v>
      </c>
      <c r="AJ300" s="214">
        <f t="shared" si="52"/>
        <v>0.15</v>
      </c>
      <c r="AK300" s="215">
        <f t="shared" si="53"/>
        <v>0.4</v>
      </c>
      <c r="AL300" s="220">
        <f>IFERROR(IF(AND(AF299="Probabilidad",AF300="Probabilidad"),(AL299-(+AL299*AK300)),IF(AF300="Probabilidad",(S299-(+S299*AK300)),IF(AF300="Impacto",AL299,""))),"")</f>
        <v>0.216</v>
      </c>
      <c r="AM300" s="220">
        <f>IFERROR(IF(AND(AF299="Impacto",AF300="Impacto"),(AM299-(+AM299*AK300)),IF(AF300="Impacto",(Y299-(+Y299*AK300)),IF(AF300="Probabilidad",AM299,""))),"")</f>
        <v>0.4</v>
      </c>
      <c r="AN300" s="221" t="s">
        <v>181</v>
      </c>
      <c r="AO300" s="221" t="s">
        <v>182</v>
      </c>
      <c r="AP300" s="221" t="s">
        <v>183</v>
      </c>
      <c r="AQ300" s="595"/>
      <c r="AR300" s="626"/>
      <c r="AS300" s="626"/>
      <c r="AT300" s="619"/>
      <c r="AU300" s="626"/>
      <c r="AV300" s="626"/>
      <c r="AW300" s="619"/>
      <c r="AX300" s="619"/>
      <c r="AY300" s="619"/>
      <c r="AZ300" s="598"/>
      <c r="BA300" s="179"/>
      <c r="BB300" s="179"/>
      <c r="BC300" s="222" t="str">
        <f t="shared" si="54"/>
        <v/>
      </c>
      <c r="BD300" s="335"/>
      <c r="BE300" s="335"/>
      <c r="BF300" s="335"/>
      <c r="BG300" s="335"/>
      <c r="BH300" s="157"/>
      <c r="BI300" s="157"/>
      <c r="BJ300" s="157"/>
      <c r="BK300" s="157"/>
      <c r="BL300" s="185"/>
      <c r="BM300" s="185"/>
      <c r="BN300" s="185"/>
      <c r="BO300" s="185"/>
      <c r="BP300" s="186" t="str">
        <f t="shared" si="55"/>
        <v/>
      </c>
      <c r="BQ300" s="160" t="str">
        <f t="shared" si="56"/>
        <v/>
      </c>
      <c r="BR300" s="728"/>
      <c r="BS300" s="607"/>
      <c r="BT300" s="607"/>
      <c r="BU300" s="651"/>
    </row>
    <row r="301" spans="1:73" ht="72">
      <c r="A301" s="654"/>
      <c r="B301" s="657"/>
      <c r="C301" s="660"/>
      <c r="D301" s="585"/>
      <c r="E301" s="587"/>
      <c r="F301" s="590"/>
      <c r="G301" s="607"/>
      <c r="H301" s="595"/>
      <c r="I301" s="598"/>
      <c r="J301" s="626"/>
      <c r="K301" s="602"/>
      <c r="L301" s="593"/>
      <c r="M301" s="604"/>
      <c r="N301" s="593"/>
      <c r="O301" s="593"/>
      <c r="P301" s="607"/>
      <c r="Q301" s="610"/>
      <c r="R301" s="598"/>
      <c r="S301" s="613"/>
      <c r="T301" s="598"/>
      <c r="U301" s="613"/>
      <c r="V301" s="598"/>
      <c r="W301" s="613"/>
      <c r="X301" s="616"/>
      <c r="Y301" s="613"/>
      <c r="Z301" s="613"/>
      <c r="AA301" s="631"/>
      <c r="AB301" s="216">
        <v>3</v>
      </c>
      <c r="AC301" s="217" t="s">
        <v>924</v>
      </c>
      <c r="AD301" s="217" t="s">
        <v>925</v>
      </c>
      <c r="AE301" s="217" t="s">
        <v>926</v>
      </c>
      <c r="AF301" s="213" t="str">
        <f t="shared" si="50"/>
        <v>Probabilidad</v>
      </c>
      <c r="AG301" s="219" t="s">
        <v>179</v>
      </c>
      <c r="AH301" s="214">
        <f t="shared" si="51"/>
        <v>0.25</v>
      </c>
      <c r="AI301" s="219" t="s">
        <v>180</v>
      </c>
      <c r="AJ301" s="214">
        <f t="shared" si="52"/>
        <v>0.15</v>
      </c>
      <c r="AK301" s="215">
        <f t="shared" si="53"/>
        <v>0.4</v>
      </c>
      <c r="AL301" s="220">
        <f>IFERROR(IF(AND(AF300="Probabilidad",AF301="Probabilidad"),(AL300-(+AL300*AK301)),IF(AND(AF300="Impacto",AF301="Probabilidad"),(AL299-(+AL299*AK301)),IF(AF301="Impacto",AL300,""))),"")</f>
        <v>0.12959999999999999</v>
      </c>
      <c r="AM301" s="220">
        <f>IFERROR(IF(AND(AF300="Impacto",AF301="Impacto"),(AM300-(+AM300*AK301)),IF(AND(AF300="Probabilidad",AF301="Impacto"),(AM299-(+AM299*AK301)),IF(AF301="Probabilidad",AM300,""))),"")</f>
        <v>0.4</v>
      </c>
      <c r="AN301" s="221" t="s">
        <v>181</v>
      </c>
      <c r="AO301" s="221" t="s">
        <v>182</v>
      </c>
      <c r="AP301" s="221" t="s">
        <v>183</v>
      </c>
      <c r="AQ301" s="595"/>
      <c r="AR301" s="626"/>
      <c r="AS301" s="626"/>
      <c r="AT301" s="619"/>
      <c r="AU301" s="626"/>
      <c r="AV301" s="626"/>
      <c r="AW301" s="619"/>
      <c r="AX301" s="619"/>
      <c r="AY301" s="619"/>
      <c r="AZ301" s="598"/>
      <c r="BA301" s="179"/>
      <c r="BB301" s="179"/>
      <c r="BC301" s="222" t="str">
        <f t="shared" si="54"/>
        <v/>
      </c>
      <c r="BD301" s="335"/>
      <c r="BE301" s="335"/>
      <c r="BF301" s="335"/>
      <c r="BG301" s="335"/>
      <c r="BH301" s="157"/>
      <c r="BI301" s="157"/>
      <c r="BJ301" s="157"/>
      <c r="BK301" s="157"/>
      <c r="BL301" s="185"/>
      <c r="BM301" s="185"/>
      <c r="BN301" s="185"/>
      <c r="BO301" s="185"/>
      <c r="BP301" s="186" t="str">
        <f t="shared" si="55"/>
        <v/>
      </c>
      <c r="BQ301" s="160" t="str">
        <f t="shared" si="56"/>
        <v/>
      </c>
      <c r="BR301" s="728"/>
      <c r="BS301" s="607"/>
      <c r="BT301" s="607"/>
      <c r="BU301" s="651"/>
    </row>
    <row r="302" spans="1:73" ht="90">
      <c r="A302" s="654"/>
      <c r="B302" s="657"/>
      <c r="C302" s="660"/>
      <c r="D302" s="585"/>
      <c r="E302" s="587"/>
      <c r="F302" s="590"/>
      <c r="G302" s="607"/>
      <c r="H302" s="595"/>
      <c r="I302" s="598"/>
      <c r="J302" s="626"/>
      <c r="K302" s="602"/>
      <c r="L302" s="593"/>
      <c r="M302" s="604"/>
      <c r="N302" s="593"/>
      <c r="O302" s="593"/>
      <c r="P302" s="607"/>
      <c r="Q302" s="610"/>
      <c r="R302" s="598"/>
      <c r="S302" s="613"/>
      <c r="T302" s="598"/>
      <c r="U302" s="613"/>
      <c r="V302" s="598"/>
      <c r="W302" s="613"/>
      <c r="X302" s="616"/>
      <c r="Y302" s="613"/>
      <c r="Z302" s="613"/>
      <c r="AA302" s="631"/>
      <c r="AB302" s="216">
        <v>4</v>
      </c>
      <c r="AC302" s="218" t="s">
        <v>927</v>
      </c>
      <c r="AD302" s="218" t="s">
        <v>244</v>
      </c>
      <c r="AE302" s="218" t="s">
        <v>928</v>
      </c>
      <c r="AF302" s="213" t="str">
        <f t="shared" si="50"/>
        <v>Probabilidad</v>
      </c>
      <c r="AG302" s="219" t="s">
        <v>179</v>
      </c>
      <c r="AH302" s="214">
        <f t="shared" si="51"/>
        <v>0.25</v>
      </c>
      <c r="AI302" s="219" t="s">
        <v>180</v>
      </c>
      <c r="AJ302" s="214">
        <f t="shared" si="52"/>
        <v>0.15</v>
      </c>
      <c r="AK302" s="215">
        <f t="shared" si="53"/>
        <v>0.4</v>
      </c>
      <c r="AL302" s="220">
        <f>IFERROR(IF(AND(AF301="Probabilidad",AF302="Probabilidad"),(AL301-(+AL301*AK302)),IF(AND(AF301="Impacto",AF302="Probabilidad"),(AL300-(+AL300*AK302)),IF(AF302="Impacto",AL301,""))),"")</f>
        <v>7.7759999999999996E-2</v>
      </c>
      <c r="AM302" s="220">
        <f>IFERROR(IF(AND(AF301="Impacto",AF302="Impacto"),(AM301-(+AM301*AK302)),IF(AND(AF301="Probabilidad",AF302="Impacto"),(AM300-(+AM300*AK302)),IF(AF302="Probabilidad",AM301,""))),"")</f>
        <v>0.4</v>
      </c>
      <c r="AN302" s="221" t="s">
        <v>181</v>
      </c>
      <c r="AO302" s="221" t="s">
        <v>182</v>
      </c>
      <c r="AP302" s="221" t="s">
        <v>183</v>
      </c>
      <c r="AQ302" s="595"/>
      <c r="AR302" s="626"/>
      <c r="AS302" s="626"/>
      <c r="AT302" s="619"/>
      <c r="AU302" s="626"/>
      <c r="AV302" s="626"/>
      <c r="AW302" s="619"/>
      <c r="AX302" s="619"/>
      <c r="AY302" s="619"/>
      <c r="AZ302" s="598"/>
      <c r="BA302" s="179"/>
      <c r="BB302" s="179"/>
      <c r="BC302" s="222" t="str">
        <f t="shared" si="54"/>
        <v/>
      </c>
      <c r="BD302" s="335"/>
      <c r="BE302" s="335"/>
      <c r="BF302" s="335"/>
      <c r="BG302" s="335"/>
      <c r="BH302" s="157"/>
      <c r="BI302" s="157"/>
      <c r="BJ302" s="157"/>
      <c r="BK302" s="157"/>
      <c r="BL302" s="185"/>
      <c r="BM302" s="185"/>
      <c r="BN302" s="185"/>
      <c r="BO302" s="185"/>
      <c r="BP302" s="186" t="str">
        <f t="shared" si="55"/>
        <v/>
      </c>
      <c r="BQ302" s="160" t="str">
        <f t="shared" si="56"/>
        <v/>
      </c>
      <c r="BR302" s="728"/>
      <c r="BS302" s="607"/>
      <c r="BT302" s="607"/>
      <c r="BU302" s="651"/>
    </row>
    <row r="303" spans="1:73">
      <c r="A303" s="654"/>
      <c r="B303" s="657"/>
      <c r="C303" s="660"/>
      <c r="D303" s="585"/>
      <c r="E303" s="587"/>
      <c r="F303" s="590"/>
      <c r="G303" s="607"/>
      <c r="H303" s="595"/>
      <c r="I303" s="598"/>
      <c r="J303" s="626"/>
      <c r="K303" s="602"/>
      <c r="L303" s="593"/>
      <c r="M303" s="604"/>
      <c r="N303" s="593"/>
      <c r="O303" s="593"/>
      <c r="P303" s="607"/>
      <c r="Q303" s="610"/>
      <c r="R303" s="598"/>
      <c r="S303" s="613"/>
      <c r="T303" s="598"/>
      <c r="U303" s="613"/>
      <c r="V303" s="598"/>
      <c r="W303" s="613"/>
      <c r="X303" s="616"/>
      <c r="Y303" s="613"/>
      <c r="Z303" s="613"/>
      <c r="AA303" s="631"/>
      <c r="AB303" s="216">
        <v>5</v>
      </c>
      <c r="AC303" s="336"/>
      <c r="AD303" s="336"/>
      <c r="AE303" s="218"/>
      <c r="AF303" s="213" t="str">
        <f t="shared" si="50"/>
        <v/>
      </c>
      <c r="AG303" s="219"/>
      <c r="AH303" s="214" t="str">
        <f t="shared" si="51"/>
        <v/>
      </c>
      <c r="AI303" s="219"/>
      <c r="AJ303" s="214" t="str">
        <f t="shared" si="52"/>
        <v/>
      </c>
      <c r="AK303" s="215" t="str">
        <f t="shared" si="53"/>
        <v/>
      </c>
      <c r="AL303" s="220" t="str">
        <f>IFERROR(IF(AND(AF302="Probabilidad",AF303="Probabilidad"),(AL302-(+AL302*AK303)),IF(AND(AF302="Impacto",AF303="Probabilidad"),(AL301-(+AL301*AK303)),IF(AF303="Impacto",AL302,""))),"")</f>
        <v/>
      </c>
      <c r="AM303" s="220" t="str">
        <f>IFERROR(IF(AND(AF302="Impacto",AF303="Impacto"),(AM302-(+AM302*AK303)),IF(AND(AF302="Probabilidad",AF303="Impacto"),(AM301-(+AM301*AK303)),IF(AF303="Probabilidad",AM302,""))),"")</f>
        <v/>
      </c>
      <c r="AN303" s="221"/>
      <c r="AO303" s="221"/>
      <c r="AP303" s="221"/>
      <c r="AQ303" s="595"/>
      <c r="AR303" s="626"/>
      <c r="AS303" s="626"/>
      <c r="AT303" s="619"/>
      <c r="AU303" s="626"/>
      <c r="AV303" s="626"/>
      <c r="AW303" s="619"/>
      <c r="AX303" s="619"/>
      <c r="AY303" s="619"/>
      <c r="AZ303" s="598"/>
      <c r="BA303" s="179"/>
      <c r="BB303" s="179"/>
      <c r="BC303" s="222" t="str">
        <f t="shared" si="54"/>
        <v/>
      </c>
      <c r="BD303" s="335"/>
      <c r="BE303" s="335"/>
      <c r="BF303" s="335"/>
      <c r="BG303" s="335"/>
      <c r="BH303" s="157"/>
      <c r="BI303" s="157"/>
      <c r="BJ303" s="157"/>
      <c r="BK303" s="157"/>
      <c r="BL303" s="185"/>
      <c r="BM303" s="185"/>
      <c r="BN303" s="185"/>
      <c r="BO303" s="185"/>
      <c r="BP303" s="186" t="str">
        <f t="shared" si="55"/>
        <v/>
      </c>
      <c r="BQ303" s="160" t="str">
        <f t="shared" si="56"/>
        <v/>
      </c>
      <c r="BR303" s="728"/>
      <c r="BS303" s="607"/>
      <c r="BT303" s="607"/>
      <c r="BU303" s="651"/>
    </row>
    <row r="304" spans="1:73">
      <c r="A304" s="709"/>
      <c r="B304" s="710"/>
      <c r="C304" s="711"/>
      <c r="D304" s="697"/>
      <c r="E304" s="698"/>
      <c r="F304" s="699"/>
      <c r="G304" s="675"/>
      <c r="H304" s="695"/>
      <c r="I304" s="692"/>
      <c r="J304" s="696"/>
      <c r="K304" s="703"/>
      <c r="L304" s="700"/>
      <c r="M304" s="704"/>
      <c r="N304" s="700"/>
      <c r="O304" s="700"/>
      <c r="P304" s="675"/>
      <c r="Q304" s="674"/>
      <c r="R304" s="692"/>
      <c r="S304" s="691"/>
      <c r="T304" s="692"/>
      <c r="U304" s="691"/>
      <c r="V304" s="692"/>
      <c r="W304" s="691"/>
      <c r="X304" s="693"/>
      <c r="Y304" s="691"/>
      <c r="Z304" s="691"/>
      <c r="AA304" s="706"/>
      <c r="AB304" s="141">
        <v>6</v>
      </c>
      <c r="AC304" s="139"/>
      <c r="AD304" s="139"/>
      <c r="AE304" s="139"/>
      <c r="AF304" s="223" t="str">
        <f t="shared" si="50"/>
        <v/>
      </c>
      <c r="AG304" s="142"/>
      <c r="AH304" s="140" t="str">
        <f t="shared" si="51"/>
        <v/>
      </c>
      <c r="AI304" s="142"/>
      <c r="AJ304" s="140" t="str">
        <f t="shared" si="52"/>
        <v/>
      </c>
      <c r="AK304" s="143" t="str">
        <f t="shared" si="53"/>
        <v/>
      </c>
      <c r="AL304" s="220" t="str">
        <f>IFERROR(IF(AND(AF303="Probabilidad",AF304="Probabilidad"),(AL303-(+AL303*AK304)),IF(AND(AF303="Impacto",AF304="Probabilidad"),(AL302-(+AL302*AK304)),IF(AF304="Impacto",AL303,""))),"")</f>
        <v/>
      </c>
      <c r="AM304" s="220" t="str">
        <f>IFERROR(IF(AND(AF303="Impacto",AF304="Impacto"),(AM303-(+AM303*AK304)),IF(AND(AF303="Probabilidad",AF304="Impacto"),(AM302-(+AM302*AK304)),IF(AF304="Probabilidad",AM303,""))),"")</f>
        <v/>
      </c>
      <c r="AN304" s="144"/>
      <c r="AO304" s="144"/>
      <c r="AP304" s="144"/>
      <c r="AQ304" s="695"/>
      <c r="AR304" s="696"/>
      <c r="AS304" s="696"/>
      <c r="AT304" s="694"/>
      <c r="AU304" s="696"/>
      <c r="AV304" s="696"/>
      <c r="AW304" s="694"/>
      <c r="AX304" s="694"/>
      <c r="AY304" s="694"/>
      <c r="AZ304" s="692"/>
      <c r="BA304" s="357"/>
      <c r="BB304" s="357"/>
      <c r="BC304" s="224" t="str">
        <f t="shared" si="54"/>
        <v/>
      </c>
      <c r="BD304" s="358"/>
      <c r="BE304" s="358"/>
      <c r="BF304" s="358"/>
      <c r="BG304" s="358"/>
      <c r="BH304" s="145"/>
      <c r="BI304" s="145"/>
      <c r="BJ304" s="145"/>
      <c r="BK304" s="145"/>
      <c r="BL304" s="146"/>
      <c r="BM304" s="146"/>
      <c r="BN304" s="146"/>
      <c r="BO304" s="146"/>
      <c r="BP304" s="147" t="str">
        <f t="shared" si="55"/>
        <v/>
      </c>
      <c r="BQ304" s="148" t="str">
        <f t="shared" si="56"/>
        <v/>
      </c>
      <c r="BR304" s="729"/>
      <c r="BS304" s="675"/>
      <c r="BT304" s="675"/>
      <c r="BU304" s="720"/>
    </row>
    <row r="305" spans="1:73" ht="72">
      <c r="A305" s="653" t="s">
        <v>929</v>
      </c>
      <c r="B305" s="656" t="s">
        <v>165</v>
      </c>
      <c r="C305" s="659" t="s">
        <v>930</v>
      </c>
      <c r="D305" s="676" t="s">
        <v>167</v>
      </c>
      <c r="E305" s="678" t="s">
        <v>931</v>
      </c>
      <c r="F305" s="679">
        <v>1</v>
      </c>
      <c r="G305" s="648" t="s">
        <v>932</v>
      </c>
      <c r="H305" s="683"/>
      <c r="I305" s="644"/>
      <c r="J305" s="684" t="s">
        <v>933</v>
      </c>
      <c r="K305" s="685" t="s">
        <v>205</v>
      </c>
      <c r="L305" s="681" t="s">
        <v>172</v>
      </c>
      <c r="M305" s="686" t="s">
        <v>934</v>
      </c>
      <c r="N305" s="681"/>
      <c r="O305" s="681"/>
      <c r="P305" s="648" t="s">
        <v>935</v>
      </c>
      <c r="Q305" s="646">
        <v>0.9</v>
      </c>
      <c r="R305" s="644" t="s">
        <v>175</v>
      </c>
      <c r="S305" s="687">
        <f>IF(R305="Muy Alta",100%,IF(R305="Alta",80%,IF(R305="Media",60%,IF(R305="Baja",40%,IF(R305="Muy Baja",20%,"")))))</f>
        <v>0.6</v>
      </c>
      <c r="T305" s="644"/>
      <c r="U305" s="687" t="str">
        <f>IF(T305="Catastrófico",100%,IF(T305="Mayor",80%,IF(T305="Moderado",60%,IF(T305="Menor",40%,IF(T305="Leve",20%,"")))))</f>
        <v/>
      </c>
      <c r="V305" s="644" t="s">
        <v>176</v>
      </c>
      <c r="W305" s="687">
        <f>IF(V305="Catastrófico",100%,IF(V305="Mayor",80%,IF(V305="Moderado",60%,IF(V305="Menor",40%,IF(V305="Leve",20%,"")))))</f>
        <v>0.6</v>
      </c>
      <c r="X305" s="689" t="str">
        <f>IF(Y305=100%,"Catastrófico",IF(Y305=80%,"Mayor",IF(Y305=60%,"Moderado",IF(Y305=40%,"Menor",IF(Y305=20%,"Leve","")))))</f>
        <v>Moderado</v>
      </c>
      <c r="Y305" s="687">
        <f>IF(AND(U305="",W305=""),"",MAX(U305,W305))</f>
        <v>0.6</v>
      </c>
      <c r="Z305" s="687" t="str">
        <f>CONCATENATE(R305,X305)</f>
        <v>MediaModerado</v>
      </c>
      <c r="AA305" s="705" t="str">
        <f>IF(Z305="Muy AltaLeve","Alto",IF(Z305="Muy AltaMenor","Alto",IF(Z305="Muy AltaModerado","Alto",IF(Z305="Muy AltaMayor","Alto",IF(Z305="Muy AltaCatastrófico","Extremo",IF(Z305="AltaLeve","Moderado",IF(Z305="AltaMenor","Moderado",IF(Z305="AltaModerado","Alto",IF(Z305="AltaMayor","Alto",IF(Z305="AltaCatastrófico","Extremo",IF(Z305="MediaLeve","Moderado",IF(Z305="MediaMenor","Moderado",IF(Z305="MediaModerado","Moderado",IF(Z305="MediaMayor","Alto",IF(Z305="MediaCatastrófico","Extremo",IF(Z305="BajaLeve","Bajo",IF(Z305="BajaMenor","Moderado",IF(Z305="BajaModerado","Moderado",IF(Z305="BajaMayor","Alto",IF(Z305="BajaCatastrófico","Extremo",IF(Z305="Muy BajaLeve","Bajo",IF(Z305="Muy BajaMenor","Bajo",IF(Z305="Muy BajaModerado","Moderado",IF(Z305="Muy BajaMayor","Alto",IF(Z305="Muy BajaCatastrófico","Extremo","")))))))))))))))))))))))))</f>
        <v>Moderado</v>
      </c>
      <c r="AB305" s="54">
        <v>1</v>
      </c>
      <c r="AC305" s="95" t="s">
        <v>936</v>
      </c>
      <c r="AD305" s="12" t="s">
        <v>346</v>
      </c>
      <c r="AE305" s="12" t="s">
        <v>937</v>
      </c>
      <c r="AF305" s="213" t="str">
        <f t="shared" si="50"/>
        <v>Probabilidad</v>
      </c>
      <c r="AG305" s="13" t="s">
        <v>179</v>
      </c>
      <c r="AH305" s="214">
        <f t="shared" si="51"/>
        <v>0.25</v>
      </c>
      <c r="AI305" s="13" t="s">
        <v>180</v>
      </c>
      <c r="AJ305" s="214">
        <f t="shared" si="52"/>
        <v>0.15</v>
      </c>
      <c r="AK305" s="215">
        <f t="shared" si="53"/>
        <v>0.4</v>
      </c>
      <c r="AL305" s="24">
        <f>IFERROR(IF(AF305="Probabilidad",(S305-(+S305*AK305)),IF(AF305="Impacto",S305,"")),"")</f>
        <v>0.36</v>
      </c>
      <c r="AM305" s="24">
        <f>IFERROR(IF(AF305="Impacto",(Y305-(+Y305*AK305)),IF(AF305="Probabilidad",Y305,"")),"")</f>
        <v>0.6</v>
      </c>
      <c r="AN305" s="14" t="s">
        <v>181</v>
      </c>
      <c r="AO305" s="14" t="s">
        <v>182</v>
      </c>
      <c r="AP305" s="14" t="s">
        <v>183</v>
      </c>
      <c r="AQ305" s="645" t="s">
        <v>938</v>
      </c>
      <c r="AR305" s="640">
        <f>S305</f>
        <v>0.6</v>
      </c>
      <c r="AS305" s="640">
        <f>IF(AL305="","",MIN(AL305:AL310))</f>
        <v>4.6655999999999996E-2</v>
      </c>
      <c r="AT305" s="642" t="str">
        <f>IFERROR(IF(AS305="","",IF(AS305&lt;=0.2,"Muy Baja",IF(AS305&lt;=0.4,"Baja",IF(AS305&lt;=0.6,"Media",IF(AS305&lt;=0.8,"Alta","Muy Alta"))))),"")</f>
        <v>Muy Baja</v>
      </c>
      <c r="AU305" s="640">
        <f>Y305</f>
        <v>0.6</v>
      </c>
      <c r="AV305" s="640">
        <f>IF(AM305="","",MIN(AM305:AM310))</f>
        <v>0.6</v>
      </c>
      <c r="AW305" s="642" t="str">
        <f>IFERROR(IF(AV305="","",IF(AV305&lt;=0.2,"Leve",IF(AV305&lt;=0.4,"Menor",IF(AV305&lt;=0.6,"Moderado",IF(AV305&lt;=0.8,"Mayor","Catastrófico"))))),"")</f>
        <v>Moderado</v>
      </c>
      <c r="AX305" s="642" t="str">
        <f>AA305</f>
        <v>Moderado</v>
      </c>
      <c r="AY305" s="642" t="str">
        <f>IFERROR(IF(OR(AND(AT305="Muy Baja",AW305="Leve"),AND(AT305="Muy Baja",AW305="Menor"),AND(AT305="Baja",AW305="Leve")),"Bajo",IF(OR(AND(AT305="Muy baja",AW305="Moderado"),AND(AT305="Baja",AW305="Menor"),AND(AT305="Baja",AW305="Moderado"),AND(AT305="Media",AW305="Leve"),AND(AT305="Media",AW305="Menor"),AND(AT305="Media",AW305="Moderado"),AND(AT305="Alta",AW305="Leve"),AND(AT305="Alta",AW305="Menor")),"Moderado",IF(OR(AND(AT305="Muy Baja",AW305="Mayor"),AND(AT305="Baja",AW305="Mayor"),AND(AT305="Media",AW305="Mayor"),AND(AT305="Alta",AW305="Moderado"),AND(AT305="Alta",AW305="Mayor"),AND(AT305="Muy Alta",AW305="Leve"),AND(AT305="Muy Alta",AW305="Menor"),AND(AT305="Muy Alta",AW305="Moderado"),AND(AT305="Muy Alta",AW305="Mayor")),"Alto",IF(OR(AND(AT305="Muy Baja",AW305="Catastrófico"),AND(AT305="Baja",AW305="Catastrófico"),AND(AT305="Media",AW305="Catastrófico"),AND(AT305="Alta",AW305="Catastrófico"),AND(AT305="Muy Alta",AW305="Catastrófico")),"Extremo","")))),"")</f>
        <v>Moderado</v>
      </c>
      <c r="AZ305" s="644" t="s">
        <v>185</v>
      </c>
      <c r="BA305" s="115" t="s">
        <v>939</v>
      </c>
      <c r="BB305" s="115" t="s">
        <v>940</v>
      </c>
      <c r="BC305" s="116">
        <f t="shared" si="54"/>
        <v>1</v>
      </c>
      <c r="BD305" s="106"/>
      <c r="BE305" s="106"/>
      <c r="BF305" s="106">
        <v>1</v>
      </c>
      <c r="BG305" s="106"/>
      <c r="BH305" s="115" t="s">
        <v>941</v>
      </c>
      <c r="BI305" s="115" t="s">
        <v>942</v>
      </c>
      <c r="BJ305" s="99"/>
      <c r="BK305" s="99"/>
      <c r="BL305" s="102"/>
      <c r="BM305" s="102"/>
      <c r="BN305" s="102"/>
      <c r="BO305" s="102"/>
      <c r="BP305" s="104" t="str">
        <f t="shared" si="55"/>
        <v/>
      </c>
      <c r="BQ305" s="105" t="str">
        <f t="shared" si="56"/>
        <v/>
      </c>
      <c r="BR305" s="707"/>
      <c r="BS305" s="717"/>
      <c r="BT305" s="715"/>
      <c r="BU305" s="724"/>
    </row>
    <row r="306" spans="1:73" ht="72">
      <c r="A306" s="654"/>
      <c r="B306" s="657"/>
      <c r="C306" s="660"/>
      <c r="D306" s="585"/>
      <c r="E306" s="587"/>
      <c r="F306" s="590"/>
      <c r="G306" s="607"/>
      <c r="H306" s="595"/>
      <c r="I306" s="598"/>
      <c r="J306" s="626"/>
      <c r="K306" s="602"/>
      <c r="L306" s="593"/>
      <c r="M306" s="604"/>
      <c r="N306" s="593"/>
      <c r="O306" s="593"/>
      <c r="P306" s="607"/>
      <c r="Q306" s="610"/>
      <c r="R306" s="598"/>
      <c r="S306" s="613"/>
      <c r="T306" s="598"/>
      <c r="U306" s="613"/>
      <c r="V306" s="598"/>
      <c r="W306" s="613"/>
      <c r="X306" s="616"/>
      <c r="Y306" s="613"/>
      <c r="Z306" s="613"/>
      <c r="AA306" s="631"/>
      <c r="AB306" s="216">
        <v>2</v>
      </c>
      <c r="AC306" s="217" t="s">
        <v>943</v>
      </c>
      <c r="AD306" s="217" t="s">
        <v>244</v>
      </c>
      <c r="AE306" s="218" t="s">
        <v>944</v>
      </c>
      <c r="AF306" s="213" t="str">
        <f t="shared" si="50"/>
        <v>Probabilidad</v>
      </c>
      <c r="AG306" s="219" t="s">
        <v>179</v>
      </c>
      <c r="AH306" s="214">
        <f t="shared" si="51"/>
        <v>0.25</v>
      </c>
      <c r="AI306" s="219" t="s">
        <v>180</v>
      </c>
      <c r="AJ306" s="214">
        <f t="shared" si="52"/>
        <v>0.15</v>
      </c>
      <c r="AK306" s="215">
        <f t="shared" si="53"/>
        <v>0.4</v>
      </c>
      <c r="AL306" s="220">
        <f>IFERROR(IF(AND(AF305="Probabilidad",AF306="Probabilidad"),(AL305-(+AL305*AK306)),IF(AF306="Probabilidad",(S305-(+S305*AK306)),IF(AF306="Impacto",AL305,""))),"")</f>
        <v>0.216</v>
      </c>
      <c r="AM306" s="220">
        <f>IFERROR(IF(AND(AF305="Impacto",AF306="Impacto"),(AM305-(+AM305*AK306)),IF(AF306="Impacto",(Y305-(+Y305*AK306)),IF(AF306="Probabilidad",AM305,""))),"")</f>
        <v>0.6</v>
      </c>
      <c r="AN306" s="221" t="s">
        <v>181</v>
      </c>
      <c r="AO306" s="221" t="s">
        <v>182</v>
      </c>
      <c r="AP306" s="221" t="s">
        <v>183</v>
      </c>
      <c r="AQ306" s="595"/>
      <c r="AR306" s="626"/>
      <c r="AS306" s="626"/>
      <c r="AT306" s="619"/>
      <c r="AU306" s="626"/>
      <c r="AV306" s="626"/>
      <c r="AW306" s="619"/>
      <c r="AX306" s="619"/>
      <c r="AY306" s="619"/>
      <c r="AZ306" s="598"/>
      <c r="BA306" s="179" t="s">
        <v>945</v>
      </c>
      <c r="BB306" s="179" t="s">
        <v>946</v>
      </c>
      <c r="BC306" s="222">
        <f t="shared" ref="BC306:BC316" si="57">IF(SUM(BD306:BG306)=0,"",SUM(BD306:BG306))</f>
        <v>2</v>
      </c>
      <c r="BD306" s="335"/>
      <c r="BE306" s="335"/>
      <c r="BF306" s="335"/>
      <c r="BG306" s="335">
        <v>2</v>
      </c>
      <c r="BH306" s="112" t="s">
        <v>941</v>
      </c>
      <c r="BI306" s="179" t="s">
        <v>947</v>
      </c>
      <c r="BJ306" s="157"/>
      <c r="BK306" s="157"/>
      <c r="BL306" s="185"/>
      <c r="BM306" s="185"/>
      <c r="BN306" s="185"/>
      <c r="BO306" s="185"/>
      <c r="BP306" s="186" t="str">
        <f t="shared" si="55"/>
        <v/>
      </c>
      <c r="BQ306" s="359" t="str">
        <f t="shared" si="56"/>
        <v/>
      </c>
      <c r="BR306" s="638"/>
      <c r="BS306" s="718"/>
      <c r="BT306" s="579"/>
      <c r="BU306" s="725"/>
    </row>
    <row r="307" spans="1:73" ht="72">
      <c r="A307" s="654"/>
      <c r="B307" s="657"/>
      <c r="C307" s="660"/>
      <c r="D307" s="585"/>
      <c r="E307" s="587"/>
      <c r="F307" s="590"/>
      <c r="G307" s="607"/>
      <c r="H307" s="595"/>
      <c r="I307" s="598"/>
      <c r="J307" s="626"/>
      <c r="K307" s="602"/>
      <c r="L307" s="593"/>
      <c r="M307" s="604"/>
      <c r="N307" s="593"/>
      <c r="O307" s="593"/>
      <c r="P307" s="607"/>
      <c r="Q307" s="610"/>
      <c r="R307" s="598"/>
      <c r="S307" s="613"/>
      <c r="T307" s="598"/>
      <c r="U307" s="613"/>
      <c r="V307" s="598"/>
      <c r="W307" s="613"/>
      <c r="X307" s="616"/>
      <c r="Y307" s="613"/>
      <c r="Z307" s="613"/>
      <c r="AA307" s="631"/>
      <c r="AB307" s="216">
        <v>3</v>
      </c>
      <c r="AC307" s="217" t="s">
        <v>948</v>
      </c>
      <c r="AD307" s="217" t="s">
        <v>273</v>
      </c>
      <c r="AE307" s="217" t="s">
        <v>949</v>
      </c>
      <c r="AF307" s="213" t="str">
        <f t="shared" si="50"/>
        <v>Probabilidad</v>
      </c>
      <c r="AG307" s="219" t="s">
        <v>179</v>
      </c>
      <c r="AH307" s="214">
        <f t="shared" si="51"/>
        <v>0.25</v>
      </c>
      <c r="AI307" s="219" t="s">
        <v>180</v>
      </c>
      <c r="AJ307" s="214">
        <f t="shared" si="52"/>
        <v>0.15</v>
      </c>
      <c r="AK307" s="215">
        <f t="shared" si="53"/>
        <v>0.4</v>
      </c>
      <c r="AL307" s="220">
        <f>IFERROR(IF(AND(AF306="Probabilidad",AF307="Probabilidad"),(AL306-(+AL306*AK307)),IF(AND(AF306="Impacto",AF307="Probabilidad"),(AL305-(+AL305*AK307)),IF(AF307="Impacto",AL306,""))),"")</f>
        <v>0.12959999999999999</v>
      </c>
      <c r="AM307" s="220">
        <f>IFERROR(IF(AND(AF306="Impacto",AF307="Impacto"),(AM306-(+AM306*AK307)),IF(AND(AF306="Probabilidad",AF307="Impacto"),(AM305-(+AM305*AK307)),IF(AF307="Probabilidad",AM306,""))),"")</f>
        <v>0.6</v>
      </c>
      <c r="AN307" s="221" t="s">
        <v>181</v>
      </c>
      <c r="AO307" s="221" t="s">
        <v>182</v>
      </c>
      <c r="AP307" s="221" t="s">
        <v>183</v>
      </c>
      <c r="AQ307" s="595"/>
      <c r="AR307" s="626"/>
      <c r="AS307" s="626"/>
      <c r="AT307" s="619"/>
      <c r="AU307" s="626"/>
      <c r="AV307" s="626"/>
      <c r="AW307" s="619"/>
      <c r="AX307" s="619"/>
      <c r="AY307" s="619"/>
      <c r="AZ307" s="598"/>
      <c r="BA307" s="179"/>
      <c r="BB307" s="179"/>
      <c r="BC307" s="222" t="str">
        <f t="shared" si="57"/>
        <v/>
      </c>
      <c r="BD307" s="335"/>
      <c r="BE307" s="335"/>
      <c r="BF307" s="335"/>
      <c r="BG307" s="335"/>
      <c r="BH307" s="157"/>
      <c r="BI307" s="157"/>
      <c r="BJ307" s="157"/>
      <c r="BK307" s="157"/>
      <c r="BL307" s="185"/>
      <c r="BM307" s="185"/>
      <c r="BN307" s="185"/>
      <c r="BO307" s="185"/>
      <c r="BP307" s="186" t="str">
        <f t="shared" ref="BP307:BP316" si="58">IF(SUM(BL307:BO307)=0,"",SUM(BL307:BO307))</f>
        <v/>
      </c>
      <c r="BQ307" s="160" t="str">
        <f t="shared" ref="BQ307:BQ316" si="59">IF(ISERROR(BP307/BC307),"",(BP307/BC307))</f>
        <v/>
      </c>
      <c r="BR307" s="638"/>
      <c r="BS307" s="718"/>
      <c r="BT307" s="579"/>
      <c r="BU307" s="725"/>
    </row>
    <row r="308" spans="1:73" ht="75">
      <c r="A308" s="654"/>
      <c r="B308" s="657"/>
      <c r="C308" s="660"/>
      <c r="D308" s="585"/>
      <c r="E308" s="587"/>
      <c r="F308" s="590"/>
      <c r="G308" s="607"/>
      <c r="H308" s="595"/>
      <c r="I308" s="598"/>
      <c r="J308" s="626"/>
      <c r="K308" s="602"/>
      <c r="L308" s="593"/>
      <c r="M308" s="604"/>
      <c r="N308" s="593"/>
      <c r="O308" s="593"/>
      <c r="P308" s="607"/>
      <c r="Q308" s="610"/>
      <c r="R308" s="598"/>
      <c r="S308" s="613"/>
      <c r="T308" s="598"/>
      <c r="U308" s="613"/>
      <c r="V308" s="598"/>
      <c r="W308" s="613"/>
      <c r="X308" s="616"/>
      <c r="Y308" s="613"/>
      <c r="Z308" s="613"/>
      <c r="AA308" s="631"/>
      <c r="AB308" s="216">
        <v>4</v>
      </c>
      <c r="AC308" s="217" t="s">
        <v>950</v>
      </c>
      <c r="AD308" s="218" t="s">
        <v>273</v>
      </c>
      <c r="AE308" s="218" t="s">
        <v>951</v>
      </c>
      <c r="AF308" s="213" t="str">
        <f t="shared" si="50"/>
        <v>Probabilidad</v>
      </c>
      <c r="AG308" s="219" t="s">
        <v>179</v>
      </c>
      <c r="AH308" s="214">
        <f t="shared" si="51"/>
        <v>0.25</v>
      </c>
      <c r="AI308" s="219" t="s">
        <v>180</v>
      </c>
      <c r="AJ308" s="214">
        <f t="shared" si="52"/>
        <v>0.15</v>
      </c>
      <c r="AK308" s="215">
        <f t="shared" si="53"/>
        <v>0.4</v>
      </c>
      <c r="AL308" s="220">
        <f>IFERROR(IF(AND(AF307="Probabilidad",AF308="Probabilidad"),(AL307-(+AL307*AK308)),IF(AND(AF307="Impacto",AF308="Probabilidad"),(AL306-(+AL306*AK308)),IF(AF308="Impacto",AL307,""))),"")</f>
        <v>7.7759999999999996E-2</v>
      </c>
      <c r="AM308" s="220">
        <f>IFERROR(IF(AND(AF307="Impacto",AF308="Impacto"),(AM307-(+AM307*AK308)),IF(AND(AF307="Probabilidad",AF308="Impacto"),(AM306-(+AM306*AK308)),IF(AF308="Probabilidad",AM307,""))),"")</f>
        <v>0.6</v>
      </c>
      <c r="AN308" s="221" t="s">
        <v>181</v>
      </c>
      <c r="AO308" s="221" t="s">
        <v>182</v>
      </c>
      <c r="AP308" s="221" t="s">
        <v>183</v>
      </c>
      <c r="AQ308" s="595"/>
      <c r="AR308" s="626"/>
      <c r="AS308" s="626"/>
      <c r="AT308" s="619"/>
      <c r="AU308" s="626"/>
      <c r="AV308" s="626"/>
      <c r="AW308" s="619"/>
      <c r="AX308" s="619"/>
      <c r="AY308" s="619"/>
      <c r="AZ308" s="598"/>
      <c r="BA308" s="179"/>
      <c r="BB308" s="179"/>
      <c r="BC308" s="222" t="str">
        <f t="shared" si="57"/>
        <v/>
      </c>
      <c r="BD308" s="335"/>
      <c r="BE308" s="335"/>
      <c r="BF308" s="335"/>
      <c r="BG308" s="335"/>
      <c r="BH308" s="157"/>
      <c r="BI308" s="157"/>
      <c r="BJ308" s="157"/>
      <c r="BK308" s="157"/>
      <c r="BL308" s="185"/>
      <c r="BM308" s="185"/>
      <c r="BN308" s="185"/>
      <c r="BO308" s="185"/>
      <c r="BP308" s="186" t="str">
        <f t="shared" si="58"/>
        <v/>
      </c>
      <c r="BQ308" s="160" t="str">
        <f t="shared" si="59"/>
        <v/>
      </c>
      <c r="BR308" s="638"/>
      <c r="BS308" s="718"/>
      <c r="BT308" s="579"/>
      <c r="BU308" s="725"/>
    </row>
    <row r="309" spans="1:73" ht="72">
      <c r="A309" s="654"/>
      <c r="B309" s="657"/>
      <c r="C309" s="660"/>
      <c r="D309" s="585"/>
      <c r="E309" s="587"/>
      <c r="F309" s="590"/>
      <c r="G309" s="607"/>
      <c r="H309" s="595"/>
      <c r="I309" s="598"/>
      <c r="J309" s="626"/>
      <c r="K309" s="602"/>
      <c r="L309" s="593"/>
      <c r="M309" s="604"/>
      <c r="N309" s="593"/>
      <c r="O309" s="593"/>
      <c r="P309" s="607"/>
      <c r="Q309" s="610"/>
      <c r="R309" s="598"/>
      <c r="S309" s="613"/>
      <c r="T309" s="598"/>
      <c r="U309" s="613"/>
      <c r="V309" s="598"/>
      <c r="W309" s="613"/>
      <c r="X309" s="616"/>
      <c r="Y309" s="613"/>
      <c r="Z309" s="613"/>
      <c r="AA309" s="631"/>
      <c r="AB309" s="216">
        <v>5</v>
      </c>
      <c r="AC309" s="217" t="s">
        <v>952</v>
      </c>
      <c r="AD309" s="217" t="s">
        <v>244</v>
      </c>
      <c r="AE309" s="218" t="s">
        <v>953</v>
      </c>
      <c r="AF309" s="213" t="str">
        <f t="shared" si="50"/>
        <v>Probabilidad</v>
      </c>
      <c r="AG309" s="219" t="s">
        <v>179</v>
      </c>
      <c r="AH309" s="214">
        <f t="shared" si="51"/>
        <v>0.25</v>
      </c>
      <c r="AI309" s="219" t="s">
        <v>180</v>
      </c>
      <c r="AJ309" s="214">
        <f t="shared" si="52"/>
        <v>0.15</v>
      </c>
      <c r="AK309" s="215">
        <f t="shared" si="53"/>
        <v>0.4</v>
      </c>
      <c r="AL309" s="220">
        <f>IFERROR(IF(AND(AF308="Probabilidad",AF309="Probabilidad"),(AL308-(+AL308*AK309)),IF(AND(AF308="Impacto",AF309="Probabilidad"),(AL307-(+AL307*AK309)),IF(AF309="Impacto",AL308,""))),"")</f>
        <v>4.6655999999999996E-2</v>
      </c>
      <c r="AM309" s="220">
        <f>IFERROR(IF(AND(AF308="Impacto",AF309="Impacto"),(AM308-(+AM308*AK309)),IF(AND(AF308="Probabilidad",AF309="Impacto"),(AM307-(+AM307*AK309)),IF(AF309="Probabilidad",AM308,""))),"")</f>
        <v>0.6</v>
      </c>
      <c r="AN309" s="221" t="s">
        <v>181</v>
      </c>
      <c r="AO309" s="221" t="s">
        <v>182</v>
      </c>
      <c r="AP309" s="221" t="s">
        <v>183</v>
      </c>
      <c r="AQ309" s="595"/>
      <c r="AR309" s="626"/>
      <c r="AS309" s="626"/>
      <c r="AT309" s="619"/>
      <c r="AU309" s="626"/>
      <c r="AV309" s="626"/>
      <c r="AW309" s="619"/>
      <c r="AX309" s="619"/>
      <c r="AY309" s="619"/>
      <c r="AZ309" s="598"/>
      <c r="BA309" s="179"/>
      <c r="BB309" s="179"/>
      <c r="BC309" s="222" t="str">
        <f t="shared" si="57"/>
        <v/>
      </c>
      <c r="BD309" s="335"/>
      <c r="BE309" s="335"/>
      <c r="BF309" s="335"/>
      <c r="BG309" s="335"/>
      <c r="BH309" s="157"/>
      <c r="BI309" s="157"/>
      <c r="BJ309" s="157"/>
      <c r="BK309" s="157"/>
      <c r="BL309" s="185"/>
      <c r="BM309" s="185"/>
      <c r="BN309" s="185"/>
      <c r="BO309" s="185"/>
      <c r="BP309" s="186" t="str">
        <f t="shared" si="58"/>
        <v/>
      </c>
      <c r="BQ309" s="160" t="str">
        <f t="shared" si="59"/>
        <v/>
      </c>
      <c r="BR309" s="638"/>
      <c r="BS309" s="718"/>
      <c r="BT309" s="579"/>
      <c r="BU309" s="725"/>
    </row>
    <row r="310" spans="1:73">
      <c r="A310" s="654"/>
      <c r="B310" s="657"/>
      <c r="C310" s="660"/>
      <c r="D310" s="697"/>
      <c r="E310" s="698"/>
      <c r="F310" s="699"/>
      <c r="G310" s="675"/>
      <c r="H310" s="695"/>
      <c r="I310" s="692"/>
      <c r="J310" s="696"/>
      <c r="K310" s="703"/>
      <c r="L310" s="700"/>
      <c r="M310" s="704"/>
      <c r="N310" s="700"/>
      <c r="O310" s="700"/>
      <c r="P310" s="675"/>
      <c r="Q310" s="674"/>
      <c r="R310" s="692"/>
      <c r="S310" s="691"/>
      <c r="T310" s="692"/>
      <c r="U310" s="691"/>
      <c r="V310" s="692"/>
      <c r="W310" s="691"/>
      <c r="X310" s="693"/>
      <c r="Y310" s="691"/>
      <c r="Z310" s="691"/>
      <c r="AA310" s="706"/>
      <c r="AB310" s="141">
        <v>6</v>
      </c>
      <c r="AC310" s="139"/>
      <c r="AD310" s="139"/>
      <c r="AE310" s="139"/>
      <c r="AF310" s="223" t="str">
        <f t="shared" si="50"/>
        <v/>
      </c>
      <c r="AG310" s="142"/>
      <c r="AH310" s="140" t="str">
        <f t="shared" si="51"/>
        <v/>
      </c>
      <c r="AI310" s="142"/>
      <c r="AJ310" s="140" t="str">
        <f t="shared" si="52"/>
        <v/>
      </c>
      <c r="AK310" s="143" t="str">
        <f t="shared" si="53"/>
        <v/>
      </c>
      <c r="AL310" s="220" t="str">
        <f>IFERROR(IF(AND(AF309="Probabilidad",AF310="Probabilidad"),(AL309-(+AL309*AK310)),IF(AND(AF309="Impacto",AF310="Probabilidad"),(AL308-(+AL308*AK310)),IF(AF310="Impacto",AL309,""))),"")</f>
        <v/>
      </c>
      <c r="AM310" s="220" t="str">
        <f>IFERROR(IF(AND(AF309="Impacto",AF310="Impacto"),(AM309-(+AM309*AK310)),IF(AND(AF309="Probabilidad",AF310="Impacto"),(AM308-(+AM308*AK310)),IF(AF310="Probabilidad",AM309,""))),"")</f>
        <v/>
      </c>
      <c r="AN310" s="144"/>
      <c r="AO310" s="144"/>
      <c r="AP310" s="144"/>
      <c r="AQ310" s="695"/>
      <c r="AR310" s="696"/>
      <c r="AS310" s="696"/>
      <c r="AT310" s="694"/>
      <c r="AU310" s="696"/>
      <c r="AV310" s="696"/>
      <c r="AW310" s="694"/>
      <c r="AX310" s="694"/>
      <c r="AY310" s="694"/>
      <c r="AZ310" s="692"/>
      <c r="BA310" s="357"/>
      <c r="BB310" s="357"/>
      <c r="BC310" s="224" t="str">
        <f t="shared" si="57"/>
        <v/>
      </c>
      <c r="BD310" s="358"/>
      <c r="BE310" s="358"/>
      <c r="BF310" s="358"/>
      <c r="BG310" s="358"/>
      <c r="BH310" s="145"/>
      <c r="BI310" s="145"/>
      <c r="BJ310" s="145"/>
      <c r="BK310" s="145"/>
      <c r="BL310" s="146"/>
      <c r="BM310" s="146"/>
      <c r="BN310" s="146"/>
      <c r="BO310" s="146"/>
      <c r="BP310" s="147" t="str">
        <f t="shared" si="58"/>
        <v/>
      </c>
      <c r="BQ310" s="148" t="str">
        <f t="shared" si="59"/>
        <v/>
      </c>
      <c r="BR310" s="708"/>
      <c r="BS310" s="719"/>
      <c r="BT310" s="716"/>
      <c r="BU310" s="726"/>
    </row>
    <row r="311" spans="1:73" ht="72">
      <c r="A311" s="654"/>
      <c r="B311" s="657"/>
      <c r="C311" s="660"/>
      <c r="D311" s="676" t="s">
        <v>167</v>
      </c>
      <c r="E311" s="678" t="s">
        <v>931</v>
      </c>
      <c r="F311" s="679">
        <v>2</v>
      </c>
      <c r="G311" s="681" t="s">
        <v>954</v>
      </c>
      <c r="H311" s="683"/>
      <c r="I311" s="644"/>
      <c r="J311" s="701" t="s">
        <v>955</v>
      </c>
      <c r="K311" s="685" t="s">
        <v>205</v>
      </c>
      <c r="L311" s="681" t="s">
        <v>172</v>
      </c>
      <c r="M311" s="686" t="s">
        <v>956</v>
      </c>
      <c r="N311" s="681"/>
      <c r="O311" s="681"/>
      <c r="P311" s="648" t="s">
        <v>957</v>
      </c>
      <c r="Q311" s="646">
        <v>0.9</v>
      </c>
      <c r="R311" s="644" t="s">
        <v>226</v>
      </c>
      <c r="S311" s="687">
        <f>IF(R311="Muy Alta",100%,IF(R311="Alta",80%,IF(R311="Media",60%,IF(R311="Baja",40%,IF(R311="Muy Baja",20%,"")))))</f>
        <v>0.4</v>
      </c>
      <c r="T311" s="644"/>
      <c r="U311" s="687" t="str">
        <f>IF(T311="Catastrófico",100%,IF(T311="Mayor",80%,IF(T311="Moderado",60%,IF(T311="Menor",40%,IF(T311="Leve",20%,"")))))</f>
        <v/>
      </c>
      <c r="V311" s="644" t="s">
        <v>271</v>
      </c>
      <c r="W311" s="687">
        <f>IF(V311="Catastrófico",100%,IF(V311="Mayor",80%,IF(V311="Moderado",60%,IF(V311="Menor",40%,IF(V311="Leve",20%,"")))))</f>
        <v>0.2</v>
      </c>
      <c r="X311" s="689" t="str">
        <f>IF(Y311=100%,"Catastrófico",IF(Y311=80%,"Mayor",IF(Y311=60%,"Moderado",IF(Y311=40%,"Menor",IF(Y311=20%,"Leve","")))))</f>
        <v>Leve</v>
      </c>
      <c r="Y311" s="687">
        <f>IF(AND(U311="",W311=""),"",MAX(U311,W311))</f>
        <v>0.2</v>
      </c>
      <c r="Z311" s="687" t="str">
        <f>CONCATENATE(R311,X311)</f>
        <v>BajaLeve</v>
      </c>
      <c r="AA311" s="642" t="str">
        <f>IF(Z311="Muy AltaLeve","Alto",IF(Z311="Muy AltaMenor","Alto",IF(Z311="Muy AltaModerado","Alto",IF(Z311="Muy AltaMayor","Alto",IF(Z311="Muy AltaCatastrófico","Extremo",IF(Z311="AltaLeve","Moderado",IF(Z311="AltaMenor","Moderado",IF(Z311="AltaModerado","Alto",IF(Z311="AltaMayor","Alto",IF(Z311="AltaCatastrófico","Extremo",IF(Z311="MediaLeve","Moderado",IF(Z311="MediaMenor","Moderado",IF(Z311="MediaModerado","Moderado",IF(Z311="MediaMayor","Alto",IF(Z311="MediaCatastrófico","Extremo",IF(Z311="BajaLeve","Bajo",IF(Z311="BajaMenor","Moderado",IF(Z311="BajaModerado","Moderado",IF(Z311="BajaMayor","Alto",IF(Z311="BajaCatastrófico","Extremo",IF(Z311="Muy BajaLeve","Bajo",IF(Z311="Muy BajaMenor","Bajo",IF(Z311="Muy BajaModerado","Moderado",IF(Z311="Muy BajaMayor","Alto",IF(Z311="Muy BajaCatastrófico","Extremo","")))))))))))))))))))))))))</f>
        <v>Bajo</v>
      </c>
      <c r="AB311" s="54">
        <v>1</v>
      </c>
      <c r="AC311" s="17" t="s">
        <v>958</v>
      </c>
      <c r="AD311" s="17" t="s">
        <v>959</v>
      </c>
      <c r="AE311" s="17" t="s">
        <v>960</v>
      </c>
      <c r="AF311" s="20" t="str">
        <f t="shared" si="50"/>
        <v>Probabilidad</v>
      </c>
      <c r="AG311" s="13" t="s">
        <v>179</v>
      </c>
      <c r="AH311" s="22">
        <f t="shared" si="51"/>
        <v>0.25</v>
      </c>
      <c r="AI311" s="13" t="s">
        <v>180</v>
      </c>
      <c r="AJ311" s="22">
        <f t="shared" si="52"/>
        <v>0.15</v>
      </c>
      <c r="AK311" s="23">
        <f t="shared" si="53"/>
        <v>0.4</v>
      </c>
      <c r="AL311" s="24">
        <f>IFERROR(IF(AF311="Probabilidad",(S311-(+S311*AK311)),IF(AF311="Impacto",S311,"")),"")</f>
        <v>0.24</v>
      </c>
      <c r="AM311" s="24">
        <f>IFERROR(IF(AF311="Impacto",(Y311-(+Y311*AK311)),IF(AF311="Probabilidad",Y311,"")),"")</f>
        <v>0.2</v>
      </c>
      <c r="AN311" s="14" t="s">
        <v>181</v>
      </c>
      <c r="AO311" s="14" t="s">
        <v>182</v>
      </c>
      <c r="AP311" s="14" t="s">
        <v>183</v>
      </c>
      <c r="AQ311" s="645" t="s">
        <v>938</v>
      </c>
      <c r="AR311" s="640">
        <f>S311</f>
        <v>0.4</v>
      </c>
      <c r="AS311" s="640">
        <f>IF(AL311="","",MIN(AL311:AL316))</f>
        <v>0.24</v>
      </c>
      <c r="AT311" s="642" t="str">
        <f>IFERROR(IF(AS311="","",IF(AS311&lt;=0.2,"Muy Baja",IF(AS311&lt;=0.4,"Baja",IF(AS311&lt;=0.6,"Media",IF(AS311&lt;=0.8,"Alta","Muy Alta"))))),"")</f>
        <v>Baja</v>
      </c>
      <c r="AU311" s="640">
        <f>Y311</f>
        <v>0.2</v>
      </c>
      <c r="AV311" s="640">
        <f>IF(AM311="","",MIN(AM311:AM316))</f>
        <v>0.2</v>
      </c>
      <c r="AW311" s="642" t="str">
        <f>IFERROR(IF(AV311="","",IF(AV311&lt;=0.2,"Leve",IF(AV311&lt;=0.4,"Menor",IF(AV311&lt;=0.6,"Moderado",IF(AV311&lt;=0.8,"Mayor","Catastrófico"))))),"")</f>
        <v>Leve</v>
      </c>
      <c r="AX311" s="642" t="str">
        <f>AA311</f>
        <v>Bajo</v>
      </c>
      <c r="AY311" s="642" t="str">
        <f>IFERROR(IF(OR(AND(AT311="Muy Baja",AW311="Leve"),AND(AT311="Muy Baja",AW311="Menor"),AND(AT311="Baja",AW311="Leve")),"Bajo",IF(OR(AND(AT311="Muy baja",AW311="Moderado"),AND(AT311="Baja",AW311="Menor"),AND(AT311="Baja",AW311="Moderado"),AND(AT311="Media",AW311="Leve"),AND(AT311="Media",AW311="Menor"),AND(AT311="Media",AW311="Moderado"),AND(AT311="Alta",AW311="Leve"),AND(AT311="Alta",AW311="Menor")),"Moderado",IF(OR(AND(AT311="Muy Baja",AW311="Mayor"),AND(AT311="Baja",AW311="Mayor"),AND(AT311="Media",AW311="Mayor"),AND(AT311="Alta",AW311="Moderado"),AND(AT311="Alta",AW311="Mayor"),AND(AT311="Muy Alta",AW311="Leve"),AND(AT311="Muy Alta",AW311="Menor"),AND(AT311="Muy Alta",AW311="Moderado"),AND(AT311="Muy Alta",AW311="Mayor")),"Alto",IF(OR(AND(AT311="Muy Baja",AW311="Catastrófico"),AND(AT311="Baja",AW311="Catastrófico"),AND(AT311="Media",AW311="Catastrófico"),AND(AT311="Alta",AW311="Catastrófico"),AND(AT311="Muy Alta",AW311="Catastrófico")),"Extremo","")))),"")</f>
        <v>Bajo</v>
      </c>
      <c r="AZ311" s="644" t="s">
        <v>231</v>
      </c>
      <c r="BA311" s="99"/>
      <c r="BB311" s="99"/>
      <c r="BC311" s="103" t="str">
        <f t="shared" si="57"/>
        <v/>
      </c>
      <c r="BD311" s="12"/>
      <c r="BE311" s="12"/>
      <c r="BF311" s="12"/>
      <c r="BG311" s="12"/>
      <c r="BH311" s="99"/>
      <c r="BI311" s="99"/>
      <c r="BJ311" s="99"/>
      <c r="BK311" s="99"/>
      <c r="BL311" s="102"/>
      <c r="BM311" s="102"/>
      <c r="BN311" s="102"/>
      <c r="BO311" s="102"/>
      <c r="BP311" s="104" t="str">
        <f t="shared" si="58"/>
        <v/>
      </c>
      <c r="BQ311" s="105" t="str">
        <f t="shared" si="59"/>
        <v/>
      </c>
      <c r="BR311" s="707"/>
      <c r="BS311" s="681"/>
      <c r="BT311" s="648"/>
      <c r="BU311" s="650"/>
    </row>
    <row r="312" spans="1:73">
      <c r="A312" s="654"/>
      <c r="B312" s="657"/>
      <c r="C312" s="660"/>
      <c r="D312" s="585"/>
      <c r="E312" s="587"/>
      <c r="F312" s="590"/>
      <c r="G312" s="593"/>
      <c r="H312" s="595"/>
      <c r="I312" s="598"/>
      <c r="J312" s="600"/>
      <c r="K312" s="602"/>
      <c r="L312" s="593"/>
      <c r="M312" s="604"/>
      <c r="N312" s="593"/>
      <c r="O312" s="593"/>
      <c r="P312" s="607"/>
      <c r="Q312" s="610"/>
      <c r="R312" s="598"/>
      <c r="S312" s="613"/>
      <c r="T312" s="598"/>
      <c r="U312" s="613"/>
      <c r="V312" s="598"/>
      <c r="W312" s="613"/>
      <c r="X312" s="616"/>
      <c r="Y312" s="613"/>
      <c r="Z312" s="613"/>
      <c r="AA312" s="619"/>
      <c r="AB312" s="216">
        <v>2</v>
      </c>
      <c r="AC312" s="218"/>
      <c r="AD312" s="218"/>
      <c r="AE312" s="218"/>
      <c r="AF312" s="225" t="str">
        <f>IF(OR(AG312="Preventivo",AG312="Detectivo"),"Probabilidad",IF(AG312="Correctivo","Impacto",""))</f>
        <v/>
      </c>
      <c r="AG312" s="221"/>
      <c r="AH312" s="214" t="str">
        <f t="shared" si="51"/>
        <v/>
      </c>
      <c r="AI312" s="221"/>
      <c r="AJ312" s="214" t="str">
        <f t="shared" si="52"/>
        <v/>
      </c>
      <c r="AK312" s="215" t="str">
        <f t="shared" si="53"/>
        <v/>
      </c>
      <c r="AL312" s="226" t="str">
        <f>IFERROR(IF(AND(AF311="Probabilidad",AF312="Probabilidad"),(AL311-(+AL311*AK312)),IF(AF312="Probabilidad",(S311-(+S311*AK312)),IF(AF312="Impacto",AL311,""))),"")</f>
        <v/>
      </c>
      <c r="AM312" s="226" t="str">
        <f>IFERROR(IF(AND(AF311="Impacto",AF312="Impacto"),(AM311-(+AM311*AK312)),IF(AF312="Impacto",(Y311-(+Y311*AK312)),IF(AF312="Probabilidad",AM311,""))),"")</f>
        <v/>
      </c>
      <c r="AN312" s="221"/>
      <c r="AO312" s="221"/>
      <c r="AP312" s="221"/>
      <c r="AQ312" s="595"/>
      <c r="AR312" s="626"/>
      <c r="AS312" s="626"/>
      <c r="AT312" s="619"/>
      <c r="AU312" s="626"/>
      <c r="AV312" s="626"/>
      <c r="AW312" s="619"/>
      <c r="AX312" s="619"/>
      <c r="AY312" s="619"/>
      <c r="AZ312" s="598"/>
      <c r="BA312" s="157"/>
      <c r="BB312" s="157"/>
      <c r="BC312" s="160" t="str">
        <f t="shared" si="57"/>
        <v/>
      </c>
      <c r="BD312" s="218"/>
      <c r="BE312" s="218"/>
      <c r="BF312" s="218"/>
      <c r="BG312" s="218"/>
      <c r="BH312" s="157"/>
      <c r="BI312" s="157"/>
      <c r="BJ312" s="157"/>
      <c r="BK312" s="157"/>
      <c r="BL312" s="185"/>
      <c r="BM312" s="185"/>
      <c r="BN312" s="185"/>
      <c r="BO312" s="185"/>
      <c r="BP312" s="186" t="str">
        <f t="shared" si="58"/>
        <v/>
      </c>
      <c r="BQ312" s="359" t="str">
        <f t="shared" si="59"/>
        <v/>
      </c>
      <c r="BR312" s="638"/>
      <c r="BS312" s="593"/>
      <c r="BT312" s="607"/>
      <c r="BU312" s="651"/>
    </row>
    <row r="313" spans="1:73">
      <c r="A313" s="654"/>
      <c r="B313" s="657"/>
      <c r="C313" s="660"/>
      <c r="D313" s="585"/>
      <c r="E313" s="587"/>
      <c r="F313" s="590"/>
      <c r="G313" s="593"/>
      <c r="H313" s="595"/>
      <c r="I313" s="598"/>
      <c r="J313" s="600"/>
      <c r="K313" s="602"/>
      <c r="L313" s="593"/>
      <c r="M313" s="604"/>
      <c r="N313" s="593"/>
      <c r="O313" s="593"/>
      <c r="P313" s="607"/>
      <c r="Q313" s="610"/>
      <c r="R313" s="598"/>
      <c r="S313" s="613"/>
      <c r="T313" s="598"/>
      <c r="U313" s="613"/>
      <c r="V313" s="598"/>
      <c r="W313" s="613"/>
      <c r="X313" s="616"/>
      <c r="Y313" s="613"/>
      <c r="Z313" s="613"/>
      <c r="AA313" s="619"/>
      <c r="AB313" s="216">
        <v>3</v>
      </c>
      <c r="AC313" s="217"/>
      <c r="AD313" s="217"/>
      <c r="AE313" s="218"/>
      <c r="AF313" s="213" t="str">
        <f>IF(OR(AG313="Preventivo",AG313="Detectivo"),"Probabilidad",IF(AG313="Correctivo","Impacto",""))</f>
        <v/>
      </c>
      <c r="AG313" s="219"/>
      <c r="AH313" s="214" t="str">
        <f t="shared" si="51"/>
        <v/>
      </c>
      <c r="AI313" s="219"/>
      <c r="AJ313" s="214" t="str">
        <f t="shared" si="52"/>
        <v/>
      </c>
      <c r="AK313" s="215" t="str">
        <f t="shared" si="53"/>
        <v/>
      </c>
      <c r="AL313" s="220" t="str">
        <f>IFERROR(IF(AND(AF312="Probabilidad",AF313="Probabilidad"),(AL312-(+AL312*AK313)),IF(AND(AF312="Impacto",AF313="Probabilidad"),(AL311-(+AL311*AK313)),IF(AF313="Impacto",AL312,""))),"")</f>
        <v/>
      </c>
      <c r="AM313" s="220" t="str">
        <f>IFERROR(IF(AND(AF312="Impacto",AF313="Impacto"),(AM312-(+AM312*AK313)),IF(AND(AF312="Probabilidad",AF313="Impacto"),(AM311-(+AM311*AK313)),IF(AF313="Probabilidad",AM312,""))),"")</f>
        <v/>
      </c>
      <c r="AN313" s="221"/>
      <c r="AO313" s="221"/>
      <c r="AP313" s="221"/>
      <c r="AQ313" s="595"/>
      <c r="AR313" s="626"/>
      <c r="AS313" s="626"/>
      <c r="AT313" s="619"/>
      <c r="AU313" s="626"/>
      <c r="AV313" s="626"/>
      <c r="AW313" s="619"/>
      <c r="AX313" s="619"/>
      <c r="AY313" s="619"/>
      <c r="AZ313" s="598"/>
      <c r="BA313" s="157"/>
      <c r="BB313" s="157"/>
      <c r="BC313" s="160" t="str">
        <f t="shared" si="57"/>
        <v/>
      </c>
      <c r="BD313" s="218"/>
      <c r="BE313" s="218"/>
      <c r="BF313" s="218"/>
      <c r="BG313" s="218"/>
      <c r="BH313" s="157"/>
      <c r="BI313" s="157"/>
      <c r="BJ313" s="157"/>
      <c r="BK313" s="157"/>
      <c r="BL313" s="185"/>
      <c r="BM313" s="185"/>
      <c r="BN313" s="185"/>
      <c r="BO313" s="185"/>
      <c r="BP313" s="186" t="str">
        <f t="shared" si="58"/>
        <v/>
      </c>
      <c r="BQ313" s="359" t="str">
        <f t="shared" si="59"/>
        <v/>
      </c>
      <c r="BR313" s="638"/>
      <c r="BS313" s="593"/>
      <c r="BT313" s="607"/>
      <c r="BU313" s="651"/>
    </row>
    <row r="314" spans="1:73">
      <c r="A314" s="654"/>
      <c r="B314" s="657"/>
      <c r="C314" s="660"/>
      <c r="D314" s="585"/>
      <c r="E314" s="587"/>
      <c r="F314" s="590"/>
      <c r="G314" s="593"/>
      <c r="H314" s="595"/>
      <c r="I314" s="598"/>
      <c r="J314" s="600"/>
      <c r="K314" s="602"/>
      <c r="L314" s="593"/>
      <c r="M314" s="604"/>
      <c r="N314" s="593"/>
      <c r="O314" s="593"/>
      <c r="P314" s="607"/>
      <c r="Q314" s="610"/>
      <c r="R314" s="598"/>
      <c r="S314" s="613"/>
      <c r="T314" s="598"/>
      <c r="U314" s="613"/>
      <c r="V314" s="598"/>
      <c r="W314" s="613"/>
      <c r="X314" s="616"/>
      <c r="Y314" s="613"/>
      <c r="Z314" s="613"/>
      <c r="AA314" s="619"/>
      <c r="AB314" s="216">
        <v>4</v>
      </c>
      <c r="AC314" s="218"/>
      <c r="AD314" s="218"/>
      <c r="AE314" s="218"/>
      <c r="AF314" s="213" t="str">
        <f t="shared" si="50"/>
        <v/>
      </c>
      <c r="AG314" s="219"/>
      <c r="AH314" s="214" t="str">
        <f t="shared" si="51"/>
        <v/>
      </c>
      <c r="AI314" s="219"/>
      <c r="AJ314" s="214" t="str">
        <f t="shared" si="52"/>
        <v/>
      </c>
      <c r="AK314" s="215" t="str">
        <f t="shared" si="53"/>
        <v/>
      </c>
      <c r="AL314" s="220" t="str">
        <f>IFERROR(IF(AND(AF313="Probabilidad",AF314="Probabilidad"),(AL313-(+AL313*AK314)),IF(AND(AF313="Impacto",AF314="Probabilidad"),(AL312-(+AL312*AK314)),IF(AF314="Impacto",AL313,""))),"")</f>
        <v/>
      </c>
      <c r="AM314" s="220" t="str">
        <f>IFERROR(IF(AND(AF313="Impacto",AF314="Impacto"),(AM313-(+AM313*AK314)),IF(AND(AF313="Probabilidad",AF314="Impacto"),(AM312-(+AM312*AK314)),IF(AF314="Probabilidad",AM313,""))),"")</f>
        <v/>
      </c>
      <c r="AN314" s="221"/>
      <c r="AO314" s="221"/>
      <c r="AP314" s="221"/>
      <c r="AQ314" s="595"/>
      <c r="AR314" s="626"/>
      <c r="AS314" s="626"/>
      <c r="AT314" s="619"/>
      <c r="AU314" s="626"/>
      <c r="AV314" s="626"/>
      <c r="AW314" s="619"/>
      <c r="AX314" s="619"/>
      <c r="AY314" s="619"/>
      <c r="AZ314" s="598"/>
      <c r="BA314" s="157"/>
      <c r="BB314" s="157"/>
      <c r="BC314" s="160" t="str">
        <f t="shared" si="57"/>
        <v/>
      </c>
      <c r="BD314" s="218"/>
      <c r="BE314" s="218"/>
      <c r="BF314" s="218"/>
      <c r="BG314" s="218"/>
      <c r="BH314" s="157"/>
      <c r="BI314" s="157"/>
      <c r="BJ314" s="157"/>
      <c r="BK314" s="157"/>
      <c r="BL314" s="185"/>
      <c r="BM314" s="185"/>
      <c r="BN314" s="185"/>
      <c r="BO314" s="185"/>
      <c r="BP314" s="186" t="str">
        <f t="shared" si="58"/>
        <v/>
      </c>
      <c r="BQ314" s="359" t="str">
        <f t="shared" si="59"/>
        <v/>
      </c>
      <c r="BR314" s="638"/>
      <c r="BS314" s="593"/>
      <c r="BT314" s="607"/>
      <c r="BU314" s="651"/>
    </row>
    <row r="315" spans="1:73">
      <c r="A315" s="654"/>
      <c r="B315" s="657"/>
      <c r="C315" s="660"/>
      <c r="D315" s="585"/>
      <c r="E315" s="587"/>
      <c r="F315" s="590"/>
      <c r="G315" s="593"/>
      <c r="H315" s="595"/>
      <c r="I315" s="598"/>
      <c r="J315" s="600"/>
      <c r="K315" s="602"/>
      <c r="L315" s="593"/>
      <c r="M315" s="604"/>
      <c r="N315" s="593"/>
      <c r="O315" s="593"/>
      <c r="P315" s="607"/>
      <c r="Q315" s="610"/>
      <c r="R315" s="598"/>
      <c r="S315" s="613"/>
      <c r="T315" s="598"/>
      <c r="U315" s="613"/>
      <c r="V315" s="598"/>
      <c r="W315" s="613"/>
      <c r="X315" s="616"/>
      <c r="Y315" s="613"/>
      <c r="Z315" s="613"/>
      <c r="AA315" s="619"/>
      <c r="AB315" s="216">
        <v>5</v>
      </c>
      <c r="AC315" s="361"/>
      <c r="AD315" s="361"/>
      <c r="AE315" s="218"/>
      <c r="AF315" s="213" t="str">
        <f t="shared" si="50"/>
        <v/>
      </c>
      <c r="AG315" s="219"/>
      <c r="AH315" s="214" t="str">
        <f t="shared" si="51"/>
        <v/>
      </c>
      <c r="AI315" s="219"/>
      <c r="AJ315" s="214" t="str">
        <f t="shared" si="52"/>
        <v/>
      </c>
      <c r="AK315" s="215" t="str">
        <f t="shared" si="53"/>
        <v/>
      </c>
      <c r="AL315" s="220" t="str">
        <f>IFERROR(IF(AND(AF314="Probabilidad",AF315="Probabilidad"),(AL314-(+AL314*AK315)),IF(AND(AF314="Impacto",AF315="Probabilidad"),(AL313-(+AL313*AK315)),IF(AF315="Impacto",AL314,""))),"")</f>
        <v/>
      </c>
      <c r="AM315" s="220" t="str">
        <f>IFERROR(IF(AND(AF314="Impacto",AF315="Impacto"),(AM314-(+AM314*AK315)),IF(AND(AF314="Probabilidad",AF315="Impacto"),(AM313-(+AM313*AK315)),IF(AF315="Probabilidad",AM314,""))),"")</f>
        <v/>
      </c>
      <c r="AN315" s="221"/>
      <c r="AO315" s="221"/>
      <c r="AP315" s="221"/>
      <c r="AQ315" s="595"/>
      <c r="AR315" s="626"/>
      <c r="AS315" s="626"/>
      <c r="AT315" s="619"/>
      <c r="AU315" s="626"/>
      <c r="AV315" s="626"/>
      <c r="AW315" s="619"/>
      <c r="AX315" s="619"/>
      <c r="AY315" s="619"/>
      <c r="AZ315" s="598"/>
      <c r="BA315" s="157"/>
      <c r="BB315" s="157"/>
      <c r="BC315" s="160" t="str">
        <f t="shared" si="57"/>
        <v/>
      </c>
      <c r="BD315" s="218"/>
      <c r="BE315" s="218"/>
      <c r="BF315" s="218"/>
      <c r="BG315" s="218"/>
      <c r="BH315" s="157"/>
      <c r="BI315" s="157"/>
      <c r="BJ315" s="157"/>
      <c r="BK315" s="157"/>
      <c r="BL315" s="185"/>
      <c r="BM315" s="185"/>
      <c r="BN315" s="185"/>
      <c r="BO315" s="185"/>
      <c r="BP315" s="186" t="str">
        <f t="shared" si="58"/>
        <v/>
      </c>
      <c r="BQ315" s="359" t="str">
        <f t="shared" si="59"/>
        <v/>
      </c>
      <c r="BR315" s="638"/>
      <c r="BS315" s="593"/>
      <c r="BT315" s="607"/>
      <c r="BU315" s="651"/>
    </row>
    <row r="316" spans="1:73">
      <c r="A316" s="709"/>
      <c r="B316" s="710"/>
      <c r="C316" s="711"/>
      <c r="D316" s="697"/>
      <c r="E316" s="698"/>
      <c r="F316" s="699"/>
      <c r="G316" s="700"/>
      <c r="H316" s="695"/>
      <c r="I316" s="692"/>
      <c r="J316" s="702"/>
      <c r="K316" s="703"/>
      <c r="L316" s="700"/>
      <c r="M316" s="704"/>
      <c r="N316" s="700"/>
      <c r="O316" s="700"/>
      <c r="P316" s="675"/>
      <c r="Q316" s="674"/>
      <c r="R316" s="692"/>
      <c r="S316" s="691"/>
      <c r="T316" s="692"/>
      <c r="U316" s="691"/>
      <c r="V316" s="692"/>
      <c r="W316" s="691"/>
      <c r="X316" s="693"/>
      <c r="Y316" s="691"/>
      <c r="Z316" s="691"/>
      <c r="AA316" s="694"/>
      <c r="AB316" s="141">
        <v>6</v>
      </c>
      <c r="AC316" s="139"/>
      <c r="AD316" s="139"/>
      <c r="AE316" s="139"/>
      <c r="AF316" s="149" t="str">
        <f t="shared" si="50"/>
        <v/>
      </c>
      <c r="AG316" s="142"/>
      <c r="AH316" s="140" t="str">
        <f t="shared" si="51"/>
        <v/>
      </c>
      <c r="AI316" s="142"/>
      <c r="AJ316" s="140" t="str">
        <f t="shared" si="52"/>
        <v/>
      </c>
      <c r="AK316" s="143" t="str">
        <f t="shared" si="53"/>
        <v/>
      </c>
      <c r="AL316" s="220" t="str">
        <f>IFERROR(IF(AND(AF315="Probabilidad",AF316="Probabilidad"),(AL315-(+AL315*AK316)),IF(AND(AF315="Impacto",AF316="Probabilidad"),(AL314-(+AL314*AK316)),IF(AF316="Impacto",AL315,""))),"")</f>
        <v/>
      </c>
      <c r="AM316" s="220" t="str">
        <f>IFERROR(IF(AND(AF315="Impacto",AF316="Impacto"),(AM315-(+AM315*AK316)),IF(AND(AF315="Probabilidad",AF316="Impacto"),(AM314-(+AM314*AK316)),IF(AF316="Probabilidad",AM315,""))),"")</f>
        <v/>
      </c>
      <c r="AN316" s="144"/>
      <c r="AO316" s="144"/>
      <c r="AP316" s="144"/>
      <c r="AQ316" s="695"/>
      <c r="AR316" s="696"/>
      <c r="AS316" s="696"/>
      <c r="AT316" s="694"/>
      <c r="AU316" s="696"/>
      <c r="AV316" s="696"/>
      <c r="AW316" s="694"/>
      <c r="AX316" s="694"/>
      <c r="AY316" s="694"/>
      <c r="AZ316" s="692"/>
      <c r="BA316" s="145"/>
      <c r="BB316" s="145"/>
      <c r="BC316" s="148" t="str">
        <f t="shared" si="57"/>
        <v/>
      </c>
      <c r="BD316" s="139"/>
      <c r="BE316" s="139"/>
      <c r="BF316" s="139"/>
      <c r="BG316" s="139"/>
      <c r="BH316" s="145"/>
      <c r="BI316" s="145"/>
      <c r="BJ316" s="145"/>
      <c r="BK316" s="145"/>
      <c r="BL316" s="146"/>
      <c r="BM316" s="146"/>
      <c r="BN316" s="146"/>
      <c r="BO316" s="146"/>
      <c r="BP316" s="147" t="str">
        <f t="shared" si="58"/>
        <v/>
      </c>
      <c r="BQ316" s="150" t="str">
        <f t="shared" si="59"/>
        <v/>
      </c>
      <c r="BR316" s="708"/>
      <c r="BS316" s="700"/>
      <c r="BT316" s="675"/>
      <c r="BU316" s="720"/>
    </row>
    <row r="317" spans="1:73" ht="72">
      <c r="A317" s="653" t="s">
        <v>961</v>
      </c>
      <c r="B317" s="656" t="s">
        <v>165</v>
      </c>
      <c r="C317" s="721" t="s">
        <v>962</v>
      </c>
      <c r="D317" s="676" t="s">
        <v>167</v>
      </c>
      <c r="E317" s="678" t="s">
        <v>963</v>
      </c>
      <c r="F317" s="679">
        <v>1</v>
      </c>
      <c r="G317" s="715" t="s">
        <v>964</v>
      </c>
      <c r="H317" s="683"/>
      <c r="I317" s="644"/>
      <c r="J317" s="684" t="s">
        <v>965</v>
      </c>
      <c r="K317" s="685" t="s">
        <v>171</v>
      </c>
      <c r="L317" s="681" t="s">
        <v>691</v>
      </c>
      <c r="M317" s="686" t="s">
        <v>966</v>
      </c>
      <c r="N317" s="681"/>
      <c r="O317" s="681"/>
      <c r="P317" s="715" t="s">
        <v>967</v>
      </c>
      <c r="Q317" s="707">
        <v>0.85</v>
      </c>
      <c r="R317" s="644" t="s">
        <v>226</v>
      </c>
      <c r="S317" s="687">
        <f>IF(R317="Muy Alta",100%,IF(R317="Alta",80%,IF(R317="Media",60%,IF(R317="Baja",40%,IF(R317="Muy Baja",20%,"")))))</f>
        <v>0.4</v>
      </c>
      <c r="T317" s="644"/>
      <c r="U317" s="687" t="str">
        <f>IF(T317="Catastrófico",100%,IF(T317="Mayor",80%,IF(T317="Moderado",60%,IF(T317="Menor",40%,IF(T317="Leve",20%,"")))))</f>
        <v/>
      </c>
      <c r="V317" s="644" t="s">
        <v>176</v>
      </c>
      <c r="W317" s="687">
        <f>IF(V317="Catastrófico",100%,IF(V317="Mayor",80%,IF(V317="Moderado",60%,IF(V317="Menor",40%,IF(V317="Leve",20%,"")))))</f>
        <v>0.6</v>
      </c>
      <c r="X317" s="689" t="str">
        <f>IF(Y317=100%,"Catastrófico",IF(Y317=80%,"Mayor",IF(Y317=60%,"Moderado",IF(Y317=40%,"Menor",IF(Y317=20%,"Leve","")))))</f>
        <v>Moderado</v>
      </c>
      <c r="Y317" s="687">
        <f>IF(AND(U317="",W317=""),"",MAX(U317,W317))</f>
        <v>0.6</v>
      </c>
      <c r="Z317" s="687" t="str">
        <f>CONCATENATE(R317,X317)</f>
        <v>BajaModerado</v>
      </c>
      <c r="AA317" s="705" t="str">
        <f>IF(Z317="Muy AltaLeve","Alto",IF(Z317="Muy AltaMenor","Alto",IF(Z317="Muy AltaModerado","Alto",IF(Z317="Muy AltaMayor","Alto",IF(Z317="Muy AltaCatastrófico","Extremo",IF(Z317="AltaLeve","Moderado",IF(Z317="AltaMenor","Moderado",IF(Z317="AltaModerado","Alto",IF(Z317="AltaMayor","Alto",IF(Z317="AltaCatastrófico","Extremo",IF(Z317="MediaLeve","Moderado",IF(Z317="MediaMenor","Moderado",IF(Z317="MediaModerado","Moderado",IF(Z317="MediaMayor","Alto",IF(Z317="MediaCatastrófico","Extremo",IF(Z317="BajaLeve","Bajo",IF(Z317="BajaMenor","Moderado",IF(Z317="BajaModerado","Moderado",IF(Z317="BajaMayor","Alto",IF(Z317="BajaCatastrófico","Extremo",IF(Z317="Muy BajaLeve","Bajo",IF(Z317="Muy BajaMenor","Bajo",IF(Z317="Muy BajaModerado","Moderado",IF(Z317="Muy BajaMayor","Alto",IF(Z317="Muy BajaCatastrófico","Extremo","")))))))))))))))))))))))))</f>
        <v>Moderado</v>
      </c>
      <c r="AB317" s="54">
        <v>1</v>
      </c>
      <c r="AC317" s="120" t="s">
        <v>968</v>
      </c>
      <c r="AD317" s="118" t="s">
        <v>244</v>
      </c>
      <c r="AE317" s="120" t="s">
        <v>969</v>
      </c>
      <c r="AF317" s="213" t="str">
        <f t="shared" si="50"/>
        <v>Probabilidad</v>
      </c>
      <c r="AG317" s="13" t="s">
        <v>179</v>
      </c>
      <c r="AH317" s="214">
        <f t="shared" si="51"/>
        <v>0.25</v>
      </c>
      <c r="AI317" s="13" t="s">
        <v>180</v>
      </c>
      <c r="AJ317" s="214">
        <f t="shared" si="52"/>
        <v>0.15</v>
      </c>
      <c r="AK317" s="215">
        <f t="shared" si="53"/>
        <v>0.4</v>
      </c>
      <c r="AL317" s="24">
        <f>IFERROR(IF(AF317="Probabilidad",(S317-(+S317*AK317)),IF(AF317="Impacto",S317,"")),"")</f>
        <v>0.24</v>
      </c>
      <c r="AM317" s="24">
        <f>IFERROR(IF(AF317="Impacto",(Y317-(+Y317*AK317)),IF(AF317="Probabilidad",Y317,"")),"")</f>
        <v>0.6</v>
      </c>
      <c r="AN317" s="14" t="s">
        <v>181</v>
      </c>
      <c r="AO317" s="14" t="s">
        <v>182</v>
      </c>
      <c r="AP317" s="14" t="s">
        <v>183</v>
      </c>
      <c r="AQ317" s="645" t="s">
        <v>970</v>
      </c>
      <c r="AR317" s="640">
        <f>S317</f>
        <v>0.4</v>
      </c>
      <c r="AS317" s="640">
        <f>IF(AL317="","",MIN(AL317:AL322))</f>
        <v>0.14399999999999999</v>
      </c>
      <c r="AT317" s="642" t="str">
        <f>IFERROR(IF(AS317="","",IF(AS317&lt;=0.2,"Muy Baja",IF(AS317&lt;=0.4,"Baja",IF(AS317&lt;=0.6,"Media",IF(AS317&lt;=0.8,"Alta","Muy Alta"))))),"")</f>
        <v>Muy Baja</v>
      </c>
      <c r="AU317" s="640">
        <f>Y317</f>
        <v>0.6</v>
      </c>
      <c r="AV317" s="640">
        <f>IF(AM317="","",MIN(AM317:AM322))</f>
        <v>0.33749999999999997</v>
      </c>
      <c r="AW317" s="642" t="str">
        <f>IFERROR(IF(AV317="","",IF(AV317&lt;=0.2,"Leve",IF(AV317&lt;=0.4,"Menor",IF(AV317&lt;=0.6,"Moderado",IF(AV317&lt;=0.8,"Mayor","Catastrófico"))))),"")</f>
        <v>Menor</v>
      </c>
      <c r="AX317" s="642" t="str">
        <f>AA317</f>
        <v>Moderado</v>
      </c>
      <c r="AY317" s="642" t="str">
        <f>IFERROR(IF(OR(AND(AT317="Muy Baja",AW317="Leve"),AND(AT317="Muy Baja",AW317="Menor"),AND(AT317="Baja",AW317="Leve")),"Bajo",IF(OR(AND(AT317="Muy baja",AW317="Moderado"),AND(AT317="Baja",AW317="Menor"),AND(AT317="Baja",AW317="Moderado"),AND(AT317="Media",AW317="Leve"),AND(AT317="Media",AW317="Menor"),AND(AT317="Media",AW317="Moderado"),AND(AT317="Alta",AW317="Leve"),AND(AT317="Alta",AW317="Menor")),"Moderado",IF(OR(AND(AT317="Muy Baja",AW317="Mayor"),AND(AT317="Baja",AW317="Mayor"),AND(AT317="Media",AW317="Mayor"),AND(AT317="Alta",AW317="Moderado"),AND(AT317="Alta",AW317="Mayor"),AND(AT317="Muy Alta",AW317="Leve"),AND(AT317="Muy Alta",AW317="Menor"),AND(AT317="Muy Alta",AW317="Moderado"),AND(AT317="Muy Alta",AW317="Mayor")),"Alto",IF(OR(AND(AT317="Muy Baja",AW317="Catastrófico"),AND(AT317="Baja",AW317="Catastrófico"),AND(AT317="Media",AW317="Catastrófico"),AND(AT317="Alta",AW317="Catastrófico"),AND(AT317="Muy Alta",AW317="Catastrófico")),"Extremo","")))),"")</f>
        <v>Bajo</v>
      </c>
      <c r="AZ317" s="644" t="s">
        <v>231</v>
      </c>
      <c r="BA317" s="115"/>
      <c r="BB317" s="115"/>
      <c r="BC317" s="116" t="str">
        <f>IF(SUM(BD317:BG317)=0,"",SUM(BD317:BG317))</f>
        <v/>
      </c>
      <c r="BD317" s="106"/>
      <c r="BE317" s="106"/>
      <c r="BF317" s="106"/>
      <c r="BG317" s="106"/>
      <c r="BH317" s="99"/>
      <c r="BI317" s="99"/>
      <c r="BJ317" s="99"/>
      <c r="BK317" s="99"/>
      <c r="BL317" s="102"/>
      <c r="BM317" s="102"/>
      <c r="BN317" s="102"/>
      <c r="BO317" s="102"/>
      <c r="BP317" s="104" t="str">
        <f>IF(SUM(BL317:BO317)=0,"",SUM(BL317:BO317))</f>
        <v/>
      </c>
      <c r="BQ317" s="105" t="str">
        <f>IF(ISERROR(BP317/BC317),"",(BP317/BC317))</f>
        <v/>
      </c>
      <c r="BR317" s="646"/>
      <c r="BS317" s="681"/>
      <c r="BT317" s="681"/>
      <c r="BU317" s="681"/>
    </row>
    <row r="318" spans="1:73" ht="72">
      <c r="A318" s="654"/>
      <c r="B318" s="657"/>
      <c r="C318" s="722"/>
      <c r="D318" s="585"/>
      <c r="E318" s="587"/>
      <c r="F318" s="590"/>
      <c r="G318" s="579"/>
      <c r="H318" s="595"/>
      <c r="I318" s="598"/>
      <c r="J318" s="626"/>
      <c r="K318" s="602"/>
      <c r="L318" s="593"/>
      <c r="M318" s="604"/>
      <c r="N318" s="593"/>
      <c r="O318" s="593"/>
      <c r="P318" s="579"/>
      <c r="Q318" s="638"/>
      <c r="R318" s="598"/>
      <c r="S318" s="613"/>
      <c r="T318" s="598"/>
      <c r="U318" s="613"/>
      <c r="V318" s="598"/>
      <c r="W318" s="613"/>
      <c r="X318" s="616"/>
      <c r="Y318" s="613"/>
      <c r="Z318" s="613"/>
      <c r="AA318" s="631"/>
      <c r="AB318" s="216">
        <v>2</v>
      </c>
      <c r="AC318" s="121" t="s">
        <v>971</v>
      </c>
      <c r="AD318" s="217" t="s">
        <v>244</v>
      </c>
      <c r="AE318" s="121" t="s">
        <v>972</v>
      </c>
      <c r="AF318" s="213" t="str">
        <f t="shared" si="50"/>
        <v>Probabilidad</v>
      </c>
      <c r="AG318" s="219" t="s">
        <v>179</v>
      </c>
      <c r="AH318" s="214">
        <f t="shared" si="51"/>
        <v>0.25</v>
      </c>
      <c r="AI318" s="219" t="s">
        <v>180</v>
      </c>
      <c r="AJ318" s="214">
        <f t="shared" si="52"/>
        <v>0.15</v>
      </c>
      <c r="AK318" s="215">
        <f t="shared" si="53"/>
        <v>0.4</v>
      </c>
      <c r="AL318" s="220">
        <f>IFERROR(IF(AND(AF317="Probabilidad",AF318="Probabilidad"),(AL317-(+AL317*AK318)),IF(AF318="Probabilidad",(S317-(+S317*AK318)),IF(AF318="Impacto",AL317,""))),"")</f>
        <v>0.14399999999999999</v>
      </c>
      <c r="AM318" s="220">
        <f>IFERROR(IF(AND(AF317="Impacto",AF318="Impacto"),(AM317-(+AM317*AK318)),IF(AF318="Impacto",(Y317-(+Y317*AK318)),IF(AF318="Probabilidad",AM317,""))),"")</f>
        <v>0.6</v>
      </c>
      <c r="AN318" s="221" t="s">
        <v>181</v>
      </c>
      <c r="AO318" s="221" t="s">
        <v>182</v>
      </c>
      <c r="AP318" s="221" t="s">
        <v>183</v>
      </c>
      <c r="AQ318" s="595"/>
      <c r="AR318" s="626"/>
      <c r="AS318" s="626"/>
      <c r="AT318" s="619"/>
      <c r="AU318" s="626"/>
      <c r="AV318" s="626"/>
      <c r="AW318" s="619"/>
      <c r="AX318" s="619"/>
      <c r="AY318" s="619"/>
      <c r="AZ318" s="598"/>
      <c r="BA318" s="179"/>
      <c r="BB318" s="179"/>
      <c r="BC318" s="222" t="str">
        <f t="shared" ref="BC318:BC328" si="60">IF(SUM(BD318:BG318)=0,"",SUM(BD318:BG318))</f>
        <v/>
      </c>
      <c r="BD318" s="335"/>
      <c r="BE318" s="335"/>
      <c r="BF318" s="335"/>
      <c r="BG318" s="335"/>
      <c r="BH318" s="157"/>
      <c r="BI318" s="157"/>
      <c r="BJ318" s="157"/>
      <c r="BK318" s="157"/>
      <c r="BL318" s="185"/>
      <c r="BM318" s="185"/>
      <c r="BN318" s="185"/>
      <c r="BO318" s="185"/>
      <c r="BP318" s="186" t="str">
        <f>IF(SUM(BL318:BO318)=0,"",SUM(BL318:BO318))</f>
        <v/>
      </c>
      <c r="BQ318" s="160" t="str">
        <f>IF(ISERROR(BP318/BC318),"",(BP318/BC318))</f>
        <v/>
      </c>
      <c r="BR318" s="610"/>
      <c r="BS318" s="593"/>
      <c r="BT318" s="593"/>
      <c r="BU318" s="593"/>
    </row>
    <row r="319" spans="1:73" ht="72">
      <c r="A319" s="654"/>
      <c r="B319" s="657"/>
      <c r="C319" s="722"/>
      <c r="D319" s="585"/>
      <c r="E319" s="587"/>
      <c r="F319" s="590"/>
      <c r="G319" s="579"/>
      <c r="H319" s="595"/>
      <c r="I319" s="598"/>
      <c r="J319" s="626"/>
      <c r="K319" s="602"/>
      <c r="L319" s="593"/>
      <c r="M319" s="604"/>
      <c r="N319" s="593"/>
      <c r="O319" s="593"/>
      <c r="P319" s="579"/>
      <c r="Q319" s="638"/>
      <c r="R319" s="598"/>
      <c r="S319" s="613"/>
      <c r="T319" s="598"/>
      <c r="U319" s="613"/>
      <c r="V319" s="598"/>
      <c r="W319" s="613"/>
      <c r="X319" s="616"/>
      <c r="Y319" s="613"/>
      <c r="Z319" s="613"/>
      <c r="AA319" s="631"/>
      <c r="AB319" s="216">
        <v>3</v>
      </c>
      <c r="AC319" s="217" t="s">
        <v>973</v>
      </c>
      <c r="AD319" s="217" t="s">
        <v>244</v>
      </c>
      <c r="AE319" s="217" t="s">
        <v>974</v>
      </c>
      <c r="AF319" s="213" t="str">
        <f t="shared" si="50"/>
        <v>Impacto</v>
      </c>
      <c r="AG319" s="219" t="s">
        <v>290</v>
      </c>
      <c r="AH319" s="214">
        <f t="shared" si="51"/>
        <v>0.1</v>
      </c>
      <c r="AI319" s="219" t="s">
        <v>180</v>
      </c>
      <c r="AJ319" s="214">
        <f t="shared" si="52"/>
        <v>0.15</v>
      </c>
      <c r="AK319" s="215">
        <f t="shared" si="53"/>
        <v>0.25</v>
      </c>
      <c r="AL319" s="220">
        <f>IFERROR(IF(AND(AF318="Probabilidad",AF319="Probabilidad"),(AL318-(+AL318*AK319)),IF(AND(AF318="Impacto",AF319="Probabilidad"),(AL317-(+AL317*AK319)),IF(AF319="Impacto",AL318,""))),"")</f>
        <v>0.14399999999999999</v>
      </c>
      <c r="AM319" s="220">
        <f>IFERROR(IF(AND(AF318="Impacto",AF319="Impacto"),(AM318-(+AM318*AK319)),IF(AND(AF318="Probabilidad",AF319="Impacto"),(AM317-(+AM317*AK319)),IF(AF319="Probabilidad",AM318,""))),"")</f>
        <v>0.44999999999999996</v>
      </c>
      <c r="AN319" s="221" t="s">
        <v>181</v>
      </c>
      <c r="AO319" s="221" t="s">
        <v>182</v>
      </c>
      <c r="AP319" s="221" t="s">
        <v>183</v>
      </c>
      <c r="AQ319" s="595"/>
      <c r="AR319" s="626"/>
      <c r="AS319" s="626"/>
      <c r="AT319" s="619"/>
      <c r="AU319" s="626"/>
      <c r="AV319" s="626"/>
      <c r="AW319" s="619"/>
      <c r="AX319" s="619"/>
      <c r="AY319" s="619"/>
      <c r="AZ319" s="598"/>
      <c r="BA319" s="179"/>
      <c r="BB319" s="179"/>
      <c r="BC319" s="222" t="str">
        <f t="shared" si="60"/>
        <v/>
      </c>
      <c r="BD319" s="335"/>
      <c r="BE319" s="335"/>
      <c r="BF319" s="335"/>
      <c r="BG319" s="335"/>
      <c r="BH319" s="157"/>
      <c r="BI319" s="157"/>
      <c r="BJ319" s="157"/>
      <c r="BK319" s="157"/>
      <c r="BL319" s="185"/>
      <c r="BM319" s="185"/>
      <c r="BN319" s="185"/>
      <c r="BO319" s="185"/>
      <c r="BP319" s="186" t="str">
        <f t="shared" ref="BP319:BP328" si="61">IF(SUM(BL319:BO319)=0,"",SUM(BL319:BO319))</f>
        <v/>
      </c>
      <c r="BQ319" s="160" t="str">
        <f t="shared" ref="BQ319:BQ328" si="62">IF(ISERROR(BP319/BC319),"",(BP319/BC319))</f>
        <v/>
      </c>
      <c r="BR319" s="610"/>
      <c r="BS319" s="593"/>
      <c r="BT319" s="593"/>
      <c r="BU319" s="593"/>
    </row>
    <row r="320" spans="1:73" ht="72">
      <c r="A320" s="654"/>
      <c r="B320" s="657"/>
      <c r="C320" s="722"/>
      <c r="D320" s="585"/>
      <c r="E320" s="587"/>
      <c r="F320" s="590"/>
      <c r="G320" s="579"/>
      <c r="H320" s="595"/>
      <c r="I320" s="598"/>
      <c r="J320" s="626"/>
      <c r="K320" s="602"/>
      <c r="L320" s="593"/>
      <c r="M320" s="604"/>
      <c r="N320" s="593"/>
      <c r="O320" s="593"/>
      <c r="P320" s="579"/>
      <c r="Q320" s="638"/>
      <c r="R320" s="598"/>
      <c r="S320" s="613"/>
      <c r="T320" s="598"/>
      <c r="U320" s="613"/>
      <c r="V320" s="598"/>
      <c r="W320" s="613"/>
      <c r="X320" s="616"/>
      <c r="Y320" s="613"/>
      <c r="Z320" s="613"/>
      <c r="AA320" s="631"/>
      <c r="AB320" s="216">
        <v>4</v>
      </c>
      <c r="AC320" s="218" t="s">
        <v>975</v>
      </c>
      <c r="AD320" s="218" t="s">
        <v>244</v>
      </c>
      <c r="AE320" s="218" t="s">
        <v>976</v>
      </c>
      <c r="AF320" s="213" t="str">
        <f t="shared" si="50"/>
        <v>Impacto</v>
      </c>
      <c r="AG320" s="219" t="s">
        <v>290</v>
      </c>
      <c r="AH320" s="214">
        <f t="shared" si="51"/>
        <v>0.1</v>
      </c>
      <c r="AI320" s="219" t="s">
        <v>180</v>
      </c>
      <c r="AJ320" s="214">
        <f t="shared" si="52"/>
        <v>0.15</v>
      </c>
      <c r="AK320" s="215">
        <f t="shared" si="53"/>
        <v>0.25</v>
      </c>
      <c r="AL320" s="220">
        <f>IFERROR(IF(AND(AF319="Probabilidad",AF320="Probabilidad"),(AL319-(+AL319*AK320)),IF(AND(AF319="Impacto",AF320="Probabilidad"),(AL318-(+AL318*AK320)),IF(AF320="Impacto",AL319,""))),"")</f>
        <v>0.14399999999999999</v>
      </c>
      <c r="AM320" s="220">
        <f>IFERROR(IF(AND(AF319="Impacto",AF320="Impacto"),(AM319-(+AM319*AK320)),IF(AND(AF319="Probabilidad",AF320="Impacto"),(AM318-(+AM318*AK320)),IF(AF320="Probabilidad",AM319,""))),"")</f>
        <v>0.33749999999999997</v>
      </c>
      <c r="AN320" s="221" t="s">
        <v>181</v>
      </c>
      <c r="AO320" s="221" t="s">
        <v>182</v>
      </c>
      <c r="AP320" s="221" t="s">
        <v>183</v>
      </c>
      <c r="AQ320" s="595"/>
      <c r="AR320" s="626"/>
      <c r="AS320" s="626"/>
      <c r="AT320" s="619"/>
      <c r="AU320" s="626"/>
      <c r="AV320" s="626"/>
      <c r="AW320" s="619"/>
      <c r="AX320" s="619"/>
      <c r="AY320" s="619"/>
      <c r="AZ320" s="598"/>
      <c r="BA320" s="179"/>
      <c r="BB320" s="179"/>
      <c r="BC320" s="222" t="str">
        <f t="shared" si="60"/>
        <v/>
      </c>
      <c r="BD320" s="335"/>
      <c r="BE320" s="335"/>
      <c r="BF320" s="335"/>
      <c r="BG320" s="335"/>
      <c r="BH320" s="157"/>
      <c r="BI320" s="157"/>
      <c r="BJ320" s="157"/>
      <c r="BK320" s="157"/>
      <c r="BL320" s="185"/>
      <c r="BM320" s="185"/>
      <c r="BN320" s="185"/>
      <c r="BO320" s="185"/>
      <c r="BP320" s="186" t="str">
        <f t="shared" si="61"/>
        <v/>
      </c>
      <c r="BQ320" s="160" t="str">
        <f t="shared" si="62"/>
        <v/>
      </c>
      <c r="BR320" s="610"/>
      <c r="BS320" s="593"/>
      <c r="BT320" s="593"/>
      <c r="BU320" s="593"/>
    </row>
    <row r="321" spans="1:73">
      <c r="A321" s="654"/>
      <c r="B321" s="657"/>
      <c r="C321" s="722"/>
      <c r="D321" s="585"/>
      <c r="E321" s="587"/>
      <c r="F321" s="590"/>
      <c r="G321" s="579"/>
      <c r="H321" s="595"/>
      <c r="I321" s="598"/>
      <c r="J321" s="626"/>
      <c r="K321" s="602"/>
      <c r="L321" s="593"/>
      <c r="M321" s="604"/>
      <c r="N321" s="593"/>
      <c r="O321" s="593"/>
      <c r="P321" s="579"/>
      <c r="Q321" s="638"/>
      <c r="R321" s="598"/>
      <c r="S321" s="613"/>
      <c r="T321" s="598"/>
      <c r="U321" s="613"/>
      <c r="V321" s="598"/>
      <c r="W321" s="613"/>
      <c r="X321" s="616"/>
      <c r="Y321" s="613"/>
      <c r="Z321" s="613"/>
      <c r="AA321" s="631"/>
      <c r="AB321" s="216">
        <v>5</v>
      </c>
      <c r="AC321" s="336"/>
      <c r="AD321" s="336"/>
      <c r="AE321" s="218"/>
      <c r="AF321" s="213" t="str">
        <f t="shared" si="50"/>
        <v/>
      </c>
      <c r="AG321" s="219"/>
      <c r="AH321" s="214" t="str">
        <f t="shared" si="51"/>
        <v/>
      </c>
      <c r="AI321" s="219"/>
      <c r="AJ321" s="214" t="str">
        <f t="shared" si="52"/>
        <v/>
      </c>
      <c r="AK321" s="215" t="str">
        <f t="shared" si="53"/>
        <v/>
      </c>
      <c r="AL321" s="220" t="str">
        <f>IFERROR(IF(AND(AF320="Probabilidad",AF321="Probabilidad"),(AL320-(+AL320*AK321)),IF(AND(AF320="Impacto",AF321="Probabilidad"),(AL319-(+AL319*AK321)),IF(AF321="Impacto",AL320,""))),"")</f>
        <v/>
      </c>
      <c r="AM321" s="220" t="str">
        <f>IFERROR(IF(AND(AF320="Impacto",AF321="Impacto"),(AM320-(+AM320*AK321)),IF(AND(AF320="Probabilidad",AF321="Impacto"),(AM319-(+AM319*AK321)),IF(AF321="Probabilidad",AM320,""))),"")</f>
        <v/>
      </c>
      <c r="AN321" s="221"/>
      <c r="AO321" s="221"/>
      <c r="AP321" s="221"/>
      <c r="AQ321" s="595"/>
      <c r="AR321" s="626"/>
      <c r="AS321" s="626"/>
      <c r="AT321" s="619"/>
      <c r="AU321" s="626"/>
      <c r="AV321" s="626"/>
      <c r="AW321" s="619"/>
      <c r="AX321" s="619"/>
      <c r="AY321" s="619"/>
      <c r="AZ321" s="598"/>
      <c r="BA321" s="179"/>
      <c r="BB321" s="179"/>
      <c r="BC321" s="222" t="str">
        <f t="shared" si="60"/>
        <v/>
      </c>
      <c r="BD321" s="335"/>
      <c r="BE321" s="335"/>
      <c r="BF321" s="335"/>
      <c r="BG321" s="335"/>
      <c r="BH321" s="157"/>
      <c r="BI321" s="157"/>
      <c r="BJ321" s="157"/>
      <c r="BK321" s="157"/>
      <c r="BL321" s="185"/>
      <c r="BM321" s="185"/>
      <c r="BN321" s="185"/>
      <c r="BO321" s="185"/>
      <c r="BP321" s="186" t="str">
        <f t="shared" si="61"/>
        <v/>
      </c>
      <c r="BQ321" s="160" t="str">
        <f t="shared" si="62"/>
        <v/>
      </c>
      <c r="BR321" s="610"/>
      <c r="BS321" s="593"/>
      <c r="BT321" s="593"/>
      <c r="BU321" s="593"/>
    </row>
    <row r="322" spans="1:73">
      <c r="A322" s="654"/>
      <c r="B322" s="657"/>
      <c r="C322" s="722"/>
      <c r="D322" s="697"/>
      <c r="E322" s="698"/>
      <c r="F322" s="699"/>
      <c r="G322" s="716"/>
      <c r="H322" s="695"/>
      <c r="I322" s="692"/>
      <c r="J322" s="696"/>
      <c r="K322" s="703"/>
      <c r="L322" s="700"/>
      <c r="M322" s="704"/>
      <c r="N322" s="700"/>
      <c r="O322" s="700"/>
      <c r="P322" s="716"/>
      <c r="Q322" s="708"/>
      <c r="R322" s="692"/>
      <c r="S322" s="691"/>
      <c r="T322" s="692"/>
      <c r="U322" s="691"/>
      <c r="V322" s="692"/>
      <c r="W322" s="691"/>
      <c r="X322" s="693"/>
      <c r="Y322" s="691"/>
      <c r="Z322" s="691"/>
      <c r="AA322" s="706"/>
      <c r="AB322" s="141">
        <v>6</v>
      </c>
      <c r="AC322" s="139"/>
      <c r="AD322" s="139"/>
      <c r="AE322" s="139"/>
      <c r="AF322" s="223" t="str">
        <f t="shared" si="50"/>
        <v/>
      </c>
      <c r="AG322" s="142"/>
      <c r="AH322" s="140" t="str">
        <f t="shared" si="51"/>
        <v/>
      </c>
      <c r="AI322" s="142"/>
      <c r="AJ322" s="140" t="str">
        <f t="shared" si="52"/>
        <v/>
      </c>
      <c r="AK322" s="143" t="str">
        <f t="shared" si="53"/>
        <v/>
      </c>
      <c r="AL322" s="220" t="str">
        <f>IFERROR(IF(AND(AF321="Probabilidad",AF322="Probabilidad"),(AL321-(+AL321*AK322)),IF(AND(AF321="Impacto",AF322="Probabilidad"),(AL320-(+AL320*AK322)),IF(AF322="Impacto",AL321,""))),"")</f>
        <v/>
      </c>
      <c r="AM322" s="220" t="str">
        <f>IFERROR(IF(AND(AF321="Impacto",AF322="Impacto"),(AM321-(+AM321*AK322)),IF(AND(AF321="Probabilidad",AF322="Impacto"),(AM320-(+AM320*AK322)),IF(AF322="Probabilidad",AM321,""))),"")</f>
        <v/>
      </c>
      <c r="AN322" s="144"/>
      <c r="AO322" s="144"/>
      <c r="AP322" s="144"/>
      <c r="AQ322" s="695"/>
      <c r="AR322" s="696"/>
      <c r="AS322" s="696"/>
      <c r="AT322" s="694"/>
      <c r="AU322" s="696"/>
      <c r="AV322" s="696"/>
      <c r="AW322" s="694"/>
      <c r="AX322" s="694"/>
      <c r="AY322" s="694"/>
      <c r="AZ322" s="692"/>
      <c r="BA322" s="357"/>
      <c r="BB322" s="357"/>
      <c r="BC322" s="224" t="str">
        <f t="shared" si="60"/>
        <v/>
      </c>
      <c r="BD322" s="358"/>
      <c r="BE322" s="358"/>
      <c r="BF322" s="358"/>
      <c r="BG322" s="358"/>
      <c r="BH322" s="145"/>
      <c r="BI322" s="145"/>
      <c r="BJ322" s="145"/>
      <c r="BK322" s="145"/>
      <c r="BL322" s="146"/>
      <c r="BM322" s="146"/>
      <c r="BN322" s="146"/>
      <c r="BO322" s="146"/>
      <c r="BP322" s="147" t="str">
        <f t="shared" si="61"/>
        <v/>
      </c>
      <c r="BQ322" s="148" t="str">
        <f t="shared" si="62"/>
        <v/>
      </c>
      <c r="BR322" s="674"/>
      <c r="BS322" s="700"/>
      <c r="BT322" s="700"/>
      <c r="BU322" s="700"/>
    </row>
    <row r="323" spans="1:73" ht="72">
      <c r="A323" s="654"/>
      <c r="B323" s="657"/>
      <c r="C323" s="722"/>
      <c r="D323" s="676" t="s">
        <v>167</v>
      </c>
      <c r="E323" s="678" t="s">
        <v>963</v>
      </c>
      <c r="F323" s="712">
        <v>2</v>
      </c>
      <c r="G323" s="715" t="s">
        <v>977</v>
      </c>
      <c r="H323" s="683"/>
      <c r="I323" s="644"/>
      <c r="J323" s="701" t="s">
        <v>978</v>
      </c>
      <c r="K323" s="685" t="s">
        <v>205</v>
      </c>
      <c r="L323" s="717" t="s">
        <v>268</v>
      </c>
      <c r="M323" s="686" t="s">
        <v>979</v>
      </c>
      <c r="N323" s="681"/>
      <c r="O323" s="681"/>
      <c r="P323" s="715" t="s">
        <v>980</v>
      </c>
      <c r="Q323" s="707">
        <v>0.7</v>
      </c>
      <c r="R323" s="644" t="s">
        <v>226</v>
      </c>
      <c r="S323" s="687">
        <f>IF(R323="Muy Alta",100%,IF(R323="Alta",80%,IF(R323="Media",60%,IF(R323="Baja",40%,IF(R323="Muy Baja",20%,"")))))</f>
        <v>0.4</v>
      </c>
      <c r="T323" s="644"/>
      <c r="U323" s="687" t="str">
        <f>IF(T323="Catastrófico",100%,IF(T323="Mayor",80%,IF(T323="Moderado",60%,IF(T323="Menor",40%,IF(T323="Leve",20%,"")))))</f>
        <v/>
      </c>
      <c r="V323" s="644" t="s">
        <v>227</v>
      </c>
      <c r="W323" s="687">
        <f>IF(V323="Catastrófico",100%,IF(V323="Mayor",80%,IF(V323="Moderado",60%,IF(V323="Menor",40%,IF(V323="Leve",20%,"")))))</f>
        <v>0.4</v>
      </c>
      <c r="X323" s="689" t="str">
        <f>IF(Y323=100%,"Catastrófico",IF(Y323=80%,"Mayor",IF(Y323=60%,"Moderado",IF(Y323=40%,"Menor",IF(Y323=20%,"Leve","")))))</f>
        <v>Menor</v>
      </c>
      <c r="Y323" s="687">
        <f>IF(AND(U323="",W323=""),"",MAX(U323,W323))</f>
        <v>0.4</v>
      </c>
      <c r="Z323" s="687" t="str">
        <f>CONCATENATE(R323,X323)</f>
        <v>BajaMenor</v>
      </c>
      <c r="AA323" s="642" t="str">
        <f>IF(Z323="Muy AltaLeve","Alto",IF(Z323="Muy AltaMenor","Alto",IF(Z323="Muy AltaModerado","Alto",IF(Z323="Muy AltaMayor","Alto",IF(Z323="Muy AltaCatastrófico","Extremo",IF(Z323="AltaLeve","Moderado",IF(Z323="AltaMenor","Moderado",IF(Z323="AltaModerado","Alto",IF(Z323="AltaMayor","Alto",IF(Z323="AltaCatastrófico","Extremo",IF(Z323="MediaLeve","Moderado",IF(Z323="MediaMenor","Moderado",IF(Z323="MediaModerado","Moderado",IF(Z323="MediaMayor","Alto",IF(Z323="MediaCatastrófico","Extremo",IF(Z323="BajaLeve","Bajo",IF(Z323="BajaMenor","Moderado",IF(Z323="BajaModerado","Moderado",IF(Z323="BajaMayor","Alto",IF(Z323="BajaCatastrófico","Extremo",IF(Z323="Muy BajaLeve","Bajo",IF(Z323="Muy BajaMenor","Bajo",IF(Z323="Muy BajaModerado","Moderado",IF(Z323="Muy BajaMayor","Alto",IF(Z323="Muy BajaCatastrófico","Extremo","")))))))))))))))))))))))))</f>
        <v>Moderado</v>
      </c>
      <c r="AB323" s="54">
        <v>1</v>
      </c>
      <c r="AC323" s="122" t="s">
        <v>981</v>
      </c>
      <c r="AD323" s="123" t="s">
        <v>982</v>
      </c>
      <c r="AE323" s="122" t="s">
        <v>983</v>
      </c>
      <c r="AF323" s="20" t="str">
        <f t="shared" si="50"/>
        <v>Probabilidad</v>
      </c>
      <c r="AG323" s="13" t="s">
        <v>179</v>
      </c>
      <c r="AH323" s="22">
        <f t="shared" si="51"/>
        <v>0.25</v>
      </c>
      <c r="AI323" s="13" t="s">
        <v>180</v>
      </c>
      <c r="AJ323" s="22">
        <f t="shared" si="52"/>
        <v>0.15</v>
      </c>
      <c r="AK323" s="23">
        <f t="shared" si="53"/>
        <v>0.4</v>
      </c>
      <c r="AL323" s="24">
        <f>IFERROR(IF(AF323="Probabilidad",(S323-(+S323*AK323)),IF(AF323="Impacto",S323,"")),"")</f>
        <v>0.24</v>
      </c>
      <c r="AM323" s="24">
        <f>IFERROR(IF(AF323="Impacto",(Y323-(+Y323*AK323)),IF(AF323="Probabilidad",Y323,"")),"")</f>
        <v>0.4</v>
      </c>
      <c r="AN323" s="14" t="s">
        <v>181</v>
      </c>
      <c r="AO323" s="14" t="s">
        <v>182</v>
      </c>
      <c r="AP323" s="14" t="s">
        <v>183</v>
      </c>
      <c r="AQ323" s="645" t="s">
        <v>984</v>
      </c>
      <c r="AR323" s="640">
        <f>S323</f>
        <v>0.4</v>
      </c>
      <c r="AS323" s="640">
        <f>IF(AL323="","",MIN(AL323:AL328))</f>
        <v>0.14399999999999999</v>
      </c>
      <c r="AT323" s="642" t="str">
        <f>IFERROR(IF(AS323="","",IF(AS323&lt;=0.2,"Muy Baja",IF(AS323&lt;=0.4,"Baja",IF(AS323&lt;=0.6,"Media",IF(AS323&lt;=0.8,"Alta","Muy Alta"))))),"")</f>
        <v>Muy Baja</v>
      </c>
      <c r="AU323" s="640">
        <f>Y323</f>
        <v>0.4</v>
      </c>
      <c r="AV323" s="640">
        <f>IF(AM323="","",MIN(AM323:AM328))</f>
        <v>0.4</v>
      </c>
      <c r="AW323" s="642" t="str">
        <f>IFERROR(IF(AV323="","",IF(AV323&lt;=0.2,"Leve",IF(AV323&lt;=0.4,"Menor",IF(AV323&lt;=0.6,"Moderado",IF(AV323&lt;=0.8,"Mayor","Catastrófico"))))),"")</f>
        <v>Menor</v>
      </c>
      <c r="AX323" s="642" t="str">
        <f>AA323</f>
        <v>Moderado</v>
      </c>
      <c r="AY323" s="642" t="str">
        <f>IFERROR(IF(OR(AND(AT323="Muy Baja",AW323="Leve"),AND(AT323="Muy Baja",AW323="Menor"),AND(AT323="Baja",AW323="Leve")),"Bajo",IF(OR(AND(AT323="Muy baja",AW323="Moderado"),AND(AT323="Baja",AW323="Menor"),AND(AT323="Baja",AW323="Moderado"),AND(AT323="Media",AW323="Leve"),AND(AT323="Media",AW323="Menor"),AND(AT323="Media",AW323="Moderado"),AND(AT323="Alta",AW323="Leve"),AND(AT323="Alta",AW323="Menor")),"Moderado",IF(OR(AND(AT323="Muy Baja",AW323="Mayor"),AND(AT323="Baja",AW323="Mayor"),AND(AT323="Media",AW323="Mayor"),AND(AT323="Alta",AW323="Moderado"),AND(AT323="Alta",AW323="Mayor"),AND(AT323="Muy Alta",AW323="Leve"),AND(AT323="Muy Alta",AW323="Menor"),AND(AT323="Muy Alta",AW323="Moderado"),AND(AT323="Muy Alta",AW323="Mayor")),"Alto",IF(OR(AND(AT323="Muy Baja",AW323="Catastrófico"),AND(AT323="Baja",AW323="Catastrófico"),AND(AT323="Media",AW323="Catastrófico"),AND(AT323="Alta",AW323="Catastrófico"),AND(AT323="Muy Alta",AW323="Catastrófico")),"Extremo","")))),"")</f>
        <v>Bajo</v>
      </c>
      <c r="AZ323" s="644" t="s">
        <v>231</v>
      </c>
      <c r="BA323" s="99"/>
      <c r="BB323" s="99"/>
      <c r="BC323" s="103" t="str">
        <f t="shared" si="60"/>
        <v/>
      </c>
      <c r="BD323" s="12"/>
      <c r="BE323" s="12"/>
      <c r="BF323" s="12"/>
      <c r="BG323" s="12"/>
      <c r="BH323" s="99"/>
      <c r="BI323" s="99"/>
      <c r="BJ323" s="99"/>
      <c r="BK323" s="99"/>
      <c r="BL323" s="102"/>
      <c r="BM323" s="102"/>
      <c r="BN323" s="102"/>
      <c r="BO323" s="102"/>
      <c r="BP323" s="104" t="str">
        <f t="shared" si="61"/>
        <v/>
      </c>
      <c r="BQ323" s="105" t="str">
        <f t="shared" si="62"/>
        <v/>
      </c>
      <c r="BR323" s="646"/>
      <c r="BS323" s="681"/>
      <c r="BT323" s="681"/>
      <c r="BU323" s="681"/>
    </row>
    <row r="324" spans="1:73" ht="75">
      <c r="A324" s="654"/>
      <c r="B324" s="657"/>
      <c r="C324" s="722"/>
      <c r="D324" s="585"/>
      <c r="E324" s="587"/>
      <c r="F324" s="713"/>
      <c r="G324" s="579"/>
      <c r="H324" s="595"/>
      <c r="I324" s="598"/>
      <c r="J324" s="600"/>
      <c r="K324" s="602"/>
      <c r="L324" s="718"/>
      <c r="M324" s="604"/>
      <c r="N324" s="593"/>
      <c r="O324" s="593"/>
      <c r="P324" s="579"/>
      <c r="Q324" s="638"/>
      <c r="R324" s="598"/>
      <c r="S324" s="613"/>
      <c r="T324" s="598"/>
      <c r="U324" s="613"/>
      <c r="V324" s="598"/>
      <c r="W324" s="613"/>
      <c r="X324" s="616"/>
      <c r="Y324" s="613"/>
      <c r="Z324" s="613"/>
      <c r="AA324" s="619"/>
      <c r="AB324" s="216">
        <v>2</v>
      </c>
      <c r="AC324" s="156" t="s">
        <v>985</v>
      </c>
      <c r="AD324" s="227" t="s">
        <v>986</v>
      </c>
      <c r="AE324" s="156" t="s">
        <v>987</v>
      </c>
      <c r="AF324" s="225" t="str">
        <f>IF(OR(AG324="Preventivo",AG324="Detectivo"),"Probabilidad",IF(AG324="Correctivo","Impacto",""))</f>
        <v>Probabilidad</v>
      </c>
      <c r="AG324" s="219" t="s">
        <v>179</v>
      </c>
      <c r="AH324" s="214">
        <f t="shared" si="51"/>
        <v>0.25</v>
      </c>
      <c r="AI324" s="219" t="s">
        <v>180</v>
      </c>
      <c r="AJ324" s="214">
        <f t="shared" si="52"/>
        <v>0.15</v>
      </c>
      <c r="AK324" s="215">
        <f t="shared" si="53"/>
        <v>0.4</v>
      </c>
      <c r="AL324" s="226">
        <f>IFERROR(IF(AND(AF323="Probabilidad",AF324="Probabilidad"),(AL323-(+AL323*AK324)),IF(AF324="Probabilidad",(S323-(+S323*AK324)),IF(AF324="Impacto",AL323,""))),"")</f>
        <v>0.14399999999999999</v>
      </c>
      <c r="AM324" s="226">
        <f>IFERROR(IF(AND(AF323="Impacto",AF324="Impacto"),(AM323-(+AM323*AK324)),IF(AF324="Impacto",(Y323-(+Y323*AK324)),IF(AF324="Probabilidad",AM323,""))),"")</f>
        <v>0.4</v>
      </c>
      <c r="AN324" s="221" t="s">
        <v>181</v>
      </c>
      <c r="AO324" s="221" t="s">
        <v>182</v>
      </c>
      <c r="AP324" s="221" t="s">
        <v>183</v>
      </c>
      <c r="AQ324" s="595"/>
      <c r="AR324" s="626"/>
      <c r="AS324" s="626"/>
      <c r="AT324" s="619"/>
      <c r="AU324" s="626"/>
      <c r="AV324" s="626"/>
      <c r="AW324" s="619"/>
      <c r="AX324" s="619"/>
      <c r="AY324" s="619"/>
      <c r="AZ324" s="598"/>
      <c r="BA324" s="157"/>
      <c r="BB324" s="157"/>
      <c r="BC324" s="160" t="str">
        <f t="shared" si="60"/>
        <v/>
      </c>
      <c r="BD324" s="218"/>
      <c r="BE324" s="218"/>
      <c r="BF324" s="218"/>
      <c r="BG324" s="218"/>
      <c r="BH324" s="157"/>
      <c r="BI324" s="157"/>
      <c r="BJ324" s="157"/>
      <c r="BK324" s="157"/>
      <c r="BL324" s="185"/>
      <c r="BM324" s="185"/>
      <c r="BN324" s="185"/>
      <c r="BO324" s="185"/>
      <c r="BP324" s="186" t="str">
        <f t="shared" si="61"/>
        <v/>
      </c>
      <c r="BQ324" s="359" t="str">
        <f t="shared" si="62"/>
        <v/>
      </c>
      <c r="BR324" s="610"/>
      <c r="BS324" s="593"/>
      <c r="BT324" s="593"/>
      <c r="BU324" s="593"/>
    </row>
    <row r="325" spans="1:73">
      <c r="A325" s="654"/>
      <c r="B325" s="657"/>
      <c r="C325" s="722"/>
      <c r="D325" s="585"/>
      <c r="E325" s="587"/>
      <c r="F325" s="713"/>
      <c r="G325" s="579"/>
      <c r="H325" s="595"/>
      <c r="I325" s="598"/>
      <c r="J325" s="600"/>
      <c r="K325" s="602"/>
      <c r="L325" s="718"/>
      <c r="M325" s="604"/>
      <c r="N325" s="593"/>
      <c r="O325" s="593"/>
      <c r="P325" s="579"/>
      <c r="Q325" s="638"/>
      <c r="R325" s="598"/>
      <c r="S325" s="613"/>
      <c r="T325" s="598"/>
      <c r="U325" s="613"/>
      <c r="V325" s="598"/>
      <c r="W325" s="613"/>
      <c r="X325" s="616"/>
      <c r="Y325" s="613"/>
      <c r="Z325" s="613"/>
      <c r="AA325" s="619"/>
      <c r="AB325" s="216">
        <v>3</v>
      </c>
      <c r="AC325" s="217"/>
      <c r="AD325" s="227"/>
      <c r="AE325" s="124"/>
      <c r="AF325" s="213" t="str">
        <f>IF(OR(AG325="Preventivo",AG325="Detectivo"),"Probabilidad",IF(AG325="Correctivo","Impacto",""))</f>
        <v/>
      </c>
      <c r="AG325" s="219"/>
      <c r="AH325" s="214" t="str">
        <f t="shared" si="51"/>
        <v/>
      </c>
      <c r="AI325" s="219"/>
      <c r="AJ325" s="214" t="str">
        <f t="shared" si="52"/>
        <v/>
      </c>
      <c r="AK325" s="215" t="str">
        <f t="shared" si="53"/>
        <v/>
      </c>
      <c r="AL325" s="220" t="str">
        <f>IFERROR(IF(AND(AF324="Probabilidad",AF325="Probabilidad"),(AL324-(+AL324*AK325)),IF(AND(AF324="Impacto",AF325="Probabilidad"),(AL323-(+AL323*AK325)),IF(AF325="Impacto",AL324,""))),"")</f>
        <v/>
      </c>
      <c r="AM325" s="220" t="str">
        <f>IFERROR(IF(AND(AF324="Impacto",AF325="Impacto"),(AM324-(+AM324*AK325)),IF(AND(AF324="Probabilidad",AF325="Impacto"),(AM323-(+AM323*AK325)),IF(AF325="Probabilidad",AM324,""))),"")</f>
        <v/>
      </c>
      <c r="AN325" s="221"/>
      <c r="AO325" s="221"/>
      <c r="AP325" s="221"/>
      <c r="AQ325" s="595"/>
      <c r="AR325" s="626"/>
      <c r="AS325" s="626"/>
      <c r="AT325" s="619"/>
      <c r="AU325" s="626"/>
      <c r="AV325" s="626"/>
      <c r="AW325" s="619"/>
      <c r="AX325" s="619"/>
      <c r="AY325" s="619"/>
      <c r="AZ325" s="598"/>
      <c r="BA325" s="157"/>
      <c r="BB325" s="157"/>
      <c r="BC325" s="160" t="str">
        <f t="shared" si="60"/>
        <v/>
      </c>
      <c r="BD325" s="218"/>
      <c r="BE325" s="218"/>
      <c r="BF325" s="218"/>
      <c r="BG325" s="218"/>
      <c r="BH325" s="157"/>
      <c r="BI325" s="157"/>
      <c r="BJ325" s="157"/>
      <c r="BK325" s="157"/>
      <c r="BL325" s="185"/>
      <c r="BM325" s="185"/>
      <c r="BN325" s="185"/>
      <c r="BO325" s="185"/>
      <c r="BP325" s="186" t="str">
        <f t="shared" si="61"/>
        <v/>
      </c>
      <c r="BQ325" s="359" t="str">
        <f t="shared" si="62"/>
        <v/>
      </c>
      <c r="BR325" s="610"/>
      <c r="BS325" s="593"/>
      <c r="BT325" s="593"/>
      <c r="BU325" s="593"/>
    </row>
    <row r="326" spans="1:73">
      <c r="A326" s="654"/>
      <c r="B326" s="657"/>
      <c r="C326" s="722"/>
      <c r="D326" s="585"/>
      <c r="E326" s="587"/>
      <c r="F326" s="713"/>
      <c r="G326" s="579"/>
      <c r="H326" s="595"/>
      <c r="I326" s="598"/>
      <c r="J326" s="600"/>
      <c r="K326" s="602"/>
      <c r="L326" s="718"/>
      <c r="M326" s="604"/>
      <c r="N326" s="593"/>
      <c r="O326" s="593"/>
      <c r="P326" s="579"/>
      <c r="Q326" s="638"/>
      <c r="R326" s="598"/>
      <c r="S326" s="613"/>
      <c r="T326" s="598"/>
      <c r="U326" s="613"/>
      <c r="V326" s="598"/>
      <c r="W326" s="613"/>
      <c r="X326" s="616"/>
      <c r="Y326" s="613"/>
      <c r="Z326" s="613"/>
      <c r="AA326" s="619"/>
      <c r="AB326" s="216">
        <v>4</v>
      </c>
      <c r="AC326" s="156"/>
      <c r="AD326" s="227"/>
      <c r="AE326" s="218"/>
      <c r="AF326" s="213" t="str">
        <f t="shared" si="50"/>
        <v/>
      </c>
      <c r="AG326" s="219"/>
      <c r="AH326" s="214" t="str">
        <f t="shared" si="51"/>
        <v/>
      </c>
      <c r="AI326" s="219"/>
      <c r="AJ326" s="214" t="str">
        <f t="shared" si="52"/>
        <v/>
      </c>
      <c r="AK326" s="215" t="str">
        <f t="shared" si="53"/>
        <v/>
      </c>
      <c r="AL326" s="220" t="str">
        <f>IFERROR(IF(AND(AF325="Probabilidad",AF326="Probabilidad"),(AL325-(+AL325*AK326)),IF(AND(AF325="Impacto",AF326="Probabilidad"),(AL324-(+AL324*AK326)),IF(AF326="Impacto",AL325,""))),"")</f>
        <v/>
      </c>
      <c r="AM326" s="220" t="str">
        <f>IFERROR(IF(AND(AF325="Impacto",AF326="Impacto"),(AM325-(+AM325*AK326)),IF(AND(AF325="Probabilidad",AF326="Impacto"),(AM324-(+AM324*AK326)),IF(AF326="Probabilidad",AM325,""))),"")</f>
        <v/>
      </c>
      <c r="AN326" s="221"/>
      <c r="AO326" s="221"/>
      <c r="AP326" s="221"/>
      <c r="AQ326" s="595"/>
      <c r="AR326" s="626"/>
      <c r="AS326" s="626"/>
      <c r="AT326" s="619"/>
      <c r="AU326" s="626"/>
      <c r="AV326" s="626"/>
      <c r="AW326" s="619"/>
      <c r="AX326" s="619"/>
      <c r="AY326" s="619"/>
      <c r="AZ326" s="598"/>
      <c r="BA326" s="157"/>
      <c r="BB326" s="157"/>
      <c r="BC326" s="160" t="str">
        <f t="shared" si="60"/>
        <v/>
      </c>
      <c r="BD326" s="218"/>
      <c r="BE326" s="218"/>
      <c r="BF326" s="218"/>
      <c r="BG326" s="218"/>
      <c r="BH326" s="157"/>
      <c r="BI326" s="157"/>
      <c r="BJ326" s="157"/>
      <c r="BK326" s="157"/>
      <c r="BL326" s="185"/>
      <c r="BM326" s="185"/>
      <c r="BN326" s="185"/>
      <c r="BO326" s="185"/>
      <c r="BP326" s="186" t="str">
        <f t="shared" si="61"/>
        <v/>
      </c>
      <c r="BQ326" s="359" t="str">
        <f t="shared" si="62"/>
        <v/>
      </c>
      <c r="BR326" s="610"/>
      <c r="BS326" s="593"/>
      <c r="BT326" s="593"/>
      <c r="BU326" s="593"/>
    </row>
    <row r="327" spans="1:73">
      <c r="A327" s="654"/>
      <c r="B327" s="657"/>
      <c r="C327" s="722"/>
      <c r="D327" s="585"/>
      <c r="E327" s="587"/>
      <c r="F327" s="713"/>
      <c r="G327" s="579"/>
      <c r="H327" s="595"/>
      <c r="I327" s="598"/>
      <c r="J327" s="600"/>
      <c r="K327" s="602"/>
      <c r="L327" s="718"/>
      <c r="M327" s="604"/>
      <c r="N327" s="593"/>
      <c r="O327" s="593"/>
      <c r="P327" s="579"/>
      <c r="Q327" s="638"/>
      <c r="R327" s="598"/>
      <c r="S327" s="613"/>
      <c r="T327" s="598"/>
      <c r="U327" s="613"/>
      <c r="V327" s="598"/>
      <c r="W327" s="613"/>
      <c r="X327" s="616"/>
      <c r="Y327" s="613"/>
      <c r="Z327" s="613"/>
      <c r="AA327" s="619"/>
      <c r="AB327" s="216">
        <v>5</v>
      </c>
      <c r="AC327" s="361"/>
      <c r="AD327" s="361"/>
      <c r="AE327" s="218"/>
      <c r="AF327" s="213" t="str">
        <f t="shared" si="50"/>
        <v/>
      </c>
      <c r="AG327" s="219"/>
      <c r="AH327" s="214" t="str">
        <f t="shared" si="51"/>
        <v/>
      </c>
      <c r="AI327" s="219"/>
      <c r="AJ327" s="214" t="str">
        <f t="shared" si="52"/>
        <v/>
      </c>
      <c r="AK327" s="215" t="str">
        <f t="shared" si="53"/>
        <v/>
      </c>
      <c r="AL327" s="220" t="str">
        <f>IFERROR(IF(AND(AF326="Probabilidad",AF327="Probabilidad"),(AL326-(+AL326*AK327)),IF(AND(AF326="Impacto",AF327="Probabilidad"),(AL325-(+AL325*AK327)),IF(AF327="Impacto",AL326,""))),"")</f>
        <v/>
      </c>
      <c r="AM327" s="220" t="str">
        <f>IFERROR(IF(AND(AF326="Impacto",AF327="Impacto"),(AM326-(+AM326*AK327)),IF(AND(AF326="Probabilidad",AF327="Impacto"),(AM325-(+AM325*AK327)),IF(AF327="Probabilidad",AM326,""))),"")</f>
        <v/>
      </c>
      <c r="AN327" s="221"/>
      <c r="AO327" s="221"/>
      <c r="AP327" s="221"/>
      <c r="AQ327" s="595"/>
      <c r="AR327" s="626"/>
      <c r="AS327" s="626"/>
      <c r="AT327" s="619"/>
      <c r="AU327" s="626"/>
      <c r="AV327" s="626"/>
      <c r="AW327" s="619"/>
      <c r="AX327" s="619"/>
      <c r="AY327" s="619"/>
      <c r="AZ327" s="598"/>
      <c r="BA327" s="157"/>
      <c r="BB327" s="157"/>
      <c r="BC327" s="160" t="str">
        <f t="shared" si="60"/>
        <v/>
      </c>
      <c r="BD327" s="218"/>
      <c r="BE327" s="218"/>
      <c r="BF327" s="218"/>
      <c r="BG327" s="218"/>
      <c r="BH327" s="157"/>
      <c r="BI327" s="157"/>
      <c r="BJ327" s="157"/>
      <c r="BK327" s="157"/>
      <c r="BL327" s="185"/>
      <c r="BM327" s="185"/>
      <c r="BN327" s="185"/>
      <c r="BO327" s="185"/>
      <c r="BP327" s="186" t="str">
        <f t="shared" si="61"/>
        <v/>
      </c>
      <c r="BQ327" s="359" t="str">
        <f t="shared" si="62"/>
        <v/>
      </c>
      <c r="BR327" s="610"/>
      <c r="BS327" s="593"/>
      <c r="BT327" s="593"/>
      <c r="BU327" s="593"/>
    </row>
    <row r="328" spans="1:73">
      <c r="A328" s="709"/>
      <c r="B328" s="710"/>
      <c r="C328" s="723"/>
      <c r="D328" s="697"/>
      <c r="E328" s="698"/>
      <c r="F328" s="714"/>
      <c r="G328" s="716"/>
      <c r="H328" s="695"/>
      <c r="I328" s="692"/>
      <c r="J328" s="702"/>
      <c r="K328" s="703"/>
      <c r="L328" s="719"/>
      <c r="M328" s="704"/>
      <c r="N328" s="700"/>
      <c r="O328" s="700"/>
      <c r="P328" s="716"/>
      <c r="Q328" s="708"/>
      <c r="R328" s="692"/>
      <c r="S328" s="691"/>
      <c r="T328" s="692"/>
      <c r="U328" s="691"/>
      <c r="V328" s="692"/>
      <c r="W328" s="691"/>
      <c r="X328" s="693"/>
      <c r="Y328" s="691"/>
      <c r="Z328" s="691"/>
      <c r="AA328" s="694"/>
      <c r="AB328" s="141">
        <v>6</v>
      </c>
      <c r="AC328" s="139"/>
      <c r="AD328" s="139"/>
      <c r="AE328" s="139"/>
      <c r="AF328" s="149" t="str">
        <f t="shared" si="50"/>
        <v/>
      </c>
      <c r="AG328" s="142"/>
      <c r="AH328" s="140" t="str">
        <f t="shared" si="51"/>
        <v/>
      </c>
      <c r="AI328" s="142"/>
      <c r="AJ328" s="140" t="str">
        <f t="shared" si="52"/>
        <v/>
      </c>
      <c r="AK328" s="143" t="str">
        <f t="shared" si="53"/>
        <v/>
      </c>
      <c r="AL328" s="220" t="str">
        <f>IFERROR(IF(AND(AF327="Probabilidad",AF328="Probabilidad"),(AL327-(+AL327*AK328)),IF(AND(AF327="Impacto",AF328="Probabilidad"),(AL326-(+AL326*AK328)),IF(AF328="Impacto",AL327,""))),"")</f>
        <v/>
      </c>
      <c r="AM328" s="220" t="str">
        <f>IFERROR(IF(AND(AF327="Impacto",AF328="Impacto"),(AM327-(+AM327*AK328)),IF(AND(AF327="Probabilidad",AF328="Impacto"),(AM326-(+AM326*AK328)),IF(AF328="Probabilidad",AM327,""))),"")</f>
        <v/>
      </c>
      <c r="AN328" s="144"/>
      <c r="AO328" s="144"/>
      <c r="AP328" s="144"/>
      <c r="AQ328" s="695"/>
      <c r="AR328" s="696"/>
      <c r="AS328" s="696"/>
      <c r="AT328" s="694"/>
      <c r="AU328" s="696"/>
      <c r="AV328" s="696"/>
      <c r="AW328" s="694"/>
      <c r="AX328" s="694"/>
      <c r="AY328" s="694"/>
      <c r="AZ328" s="692"/>
      <c r="BA328" s="145"/>
      <c r="BB328" s="145"/>
      <c r="BC328" s="148" t="str">
        <f t="shared" si="60"/>
        <v/>
      </c>
      <c r="BD328" s="139"/>
      <c r="BE328" s="139"/>
      <c r="BF328" s="139"/>
      <c r="BG328" s="139"/>
      <c r="BH328" s="145"/>
      <c r="BI328" s="145"/>
      <c r="BJ328" s="145"/>
      <c r="BK328" s="145"/>
      <c r="BL328" s="146"/>
      <c r="BM328" s="146"/>
      <c r="BN328" s="146"/>
      <c r="BO328" s="146"/>
      <c r="BP328" s="147" t="str">
        <f t="shared" si="61"/>
        <v/>
      </c>
      <c r="BQ328" s="150" t="str">
        <f t="shared" si="62"/>
        <v/>
      </c>
      <c r="BR328" s="674"/>
      <c r="BS328" s="700"/>
      <c r="BT328" s="700"/>
      <c r="BU328" s="700"/>
    </row>
    <row r="329" spans="1:73" ht="90">
      <c r="A329" s="653" t="s">
        <v>988</v>
      </c>
      <c r="B329" s="656" t="s">
        <v>165</v>
      </c>
      <c r="C329" s="659" t="s">
        <v>989</v>
      </c>
      <c r="D329" s="676" t="s">
        <v>167</v>
      </c>
      <c r="E329" s="678" t="s">
        <v>990</v>
      </c>
      <c r="F329" s="679">
        <v>1</v>
      </c>
      <c r="G329" s="648" t="s">
        <v>991</v>
      </c>
      <c r="H329" s="683"/>
      <c r="I329" s="644"/>
      <c r="J329" s="684" t="s">
        <v>992</v>
      </c>
      <c r="K329" s="685" t="s">
        <v>205</v>
      </c>
      <c r="L329" s="681" t="s">
        <v>268</v>
      </c>
      <c r="M329" s="686" t="s">
        <v>993</v>
      </c>
      <c r="N329" s="681"/>
      <c r="O329" s="681"/>
      <c r="P329" s="648" t="s">
        <v>994</v>
      </c>
      <c r="Q329" s="646">
        <v>0.8</v>
      </c>
      <c r="R329" s="644" t="s">
        <v>545</v>
      </c>
      <c r="S329" s="687">
        <f>IF(R329="Muy Alta",100%,IF(R329="Alta",80%,IF(R329="Media",60%,IF(R329="Baja",40%,IF(R329="Muy Baja",20%,"")))))</f>
        <v>0.2</v>
      </c>
      <c r="T329" s="644"/>
      <c r="U329" s="687" t="str">
        <f>IF(T329="Catastrófico",100%,IF(T329="Mayor",80%,IF(T329="Moderado",60%,IF(T329="Menor",40%,IF(T329="Leve",20%,"")))))</f>
        <v/>
      </c>
      <c r="V329" s="644" t="s">
        <v>176</v>
      </c>
      <c r="W329" s="687">
        <f>IF(V329="Catastrófico",100%,IF(V329="Mayor",80%,IF(V329="Moderado",60%,IF(V329="Menor",40%,IF(V329="Leve",20%,"")))))</f>
        <v>0.6</v>
      </c>
      <c r="X329" s="689" t="str">
        <f>IF(Y329=100%,"Catastrófico",IF(Y329=80%,"Mayor",IF(Y329=60%,"Moderado",IF(Y329=40%,"Menor",IF(Y329=20%,"Leve","")))))</f>
        <v>Moderado</v>
      </c>
      <c r="Y329" s="687">
        <f>IF(AND(U329="",W329=""),"",MAX(U329,W329))</f>
        <v>0.6</v>
      </c>
      <c r="Z329" s="687" t="str">
        <f>CONCATENATE(R329,X329)</f>
        <v>Muy BajaModerado</v>
      </c>
      <c r="AA329" s="705" t="str">
        <f>IF(Z329="Muy AltaLeve","Alto",IF(Z329="Muy AltaMenor","Alto",IF(Z329="Muy AltaModerado","Alto",IF(Z329="Muy AltaMayor","Alto",IF(Z329="Muy AltaCatastrófico","Extremo",IF(Z329="AltaLeve","Moderado",IF(Z329="AltaMenor","Moderado",IF(Z329="AltaModerado","Alto",IF(Z329="AltaMayor","Alto",IF(Z329="AltaCatastrófico","Extremo",IF(Z329="MediaLeve","Moderado",IF(Z329="MediaMenor","Moderado",IF(Z329="MediaModerado","Moderado",IF(Z329="MediaMayor","Alto",IF(Z329="MediaCatastrófico","Extremo",IF(Z329="BajaLeve","Bajo",IF(Z329="BajaMenor","Moderado",IF(Z329="BajaModerado","Moderado",IF(Z329="BajaMayor","Alto",IF(Z329="BajaCatastrófico","Extremo",IF(Z329="Muy BajaLeve","Bajo",IF(Z329="Muy BajaMenor","Bajo",IF(Z329="Muy BajaModerado","Moderado",IF(Z329="Muy BajaMayor","Alto",IF(Z329="Muy BajaCatastrófico","Extremo","")))))))))))))))))))))))))</f>
        <v>Moderado</v>
      </c>
      <c r="AB329" s="54">
        <v>1</v>
      </c>
      <c r="AC329" s="12" t="s">
        <v>995</v>
      </c>
      <c r="AD329" s="12" t="s">
        <v>986</v>
      </c>
      <c r="AE329" s="12" t="s">
        <v>996</v>
      </c>
      <c r="AF329" s="213" t="str">
        <f t="shared" si="50"/>
        <v>Probabilidad</v>
      </c>
      <c r="AG329" s="13" t="s">
        <v>179</v>
      </c>
      <c r="AH329" s="214">
        <f t="shared" si="51"/>
        <v>0.25</v>
      </c>
      <c r="AI329" s="13" t="s">
        <v>180</v>
      </c>
      <c r="AJ329" s="214">
        <f t="shared" si="52"/>
        <v>0.15</v>
      </c>
      <c r="AK329" s="215">
        <f t="shared" si="53"/>
        <v>0.4</v>
      </c>
      <c r="AL329" s="24">
        <f>IFERROR(IF(AF329="Probabilidad",(S329-(+S329*AK329)),IF(AF329="Impacto",S329,"")),"")</f>
        <v>0.12</v>
      </c>
      <c r="AM329" s="24">
        <f>IFERROR(IF(AF329="Impacto",(Y329-(+Y329*AK329)),IF(AF329="Probabilidad",Y329,"")),"")</f>
        <v>0.6</v>
      </c>
      <c r="AN329" s="14" t="s">
        <v>181</v>
      </c>
      <c r="AO329" s="14" t="s">
        <v>182</v>
      </c>
      <c r="AP329" s="14" t="s">
        <v>183</v>
      </c>
      <c r="AQ329" s="645" t="s">
        <v>997</v>
      </c>
      <c r="AR329" s="640">
        <f>S329</f>
        <v>0.2</v>
      </c>
      <c r="AS329" s="640">
        <f>IF(AL329="","",MIN(AL329:AL334))</f>
        <v>7.1999999999999995E-2</v>
      </c>
      <c r="AT329" s="642" t="str">
        <f>IFERROR(IF(AS329="","",IF(AS329&lt;=0.2,"Muy Baja",IF(AS329&lt;=0.4,"Baja",IF(AS329&lt;=0.6,"Media",IF(AS329&lt;=0.8,"Alta","Muy Alta"))))),"")</f>
        <v>Muy Baja</v>
      </c>
      <c r="AU329" s="640">
        <f>Y329</f>
        <v>0.6</v>
      </c>
      <c r="AV329" s="640">
        <f>IF(AM329="","",MIN(AM329:AM334))</f>
        <v>0.6</v>
      </c>
      <c r="AW329" s="642" t="str">
        <f>IFERROR(IF(AV329="","",IF(AV329&lt;=0.2,"Leve",IF(AV329&lt;=0.4,"Menor",IF(AV329&lt;=0.6,"Moderado",IF(AV329&lt;=0.8,"Mayor","Catastrófico"))))),"")</f>
        <v>Moderado</v>
      </c>
      <c r="AX329" s="642" t="str">
        <f>AA329</f>
        <v>Moderado</v>
      </c>
      <c r="AY329" s="642" t="str">
        <f>IFERROR(IF(OR(AND(AT329="Muy Baja",AW329="Leve"),AND(AT329="Muy Baja",AW329="Menor"),AND(AT329="Baja",AW329="Leve")),"Bajo",IF(OR(AND(AT329="Muy baja",AW329="Moderado"),AND(AT329="Baja",AW329="Menor"),AND(AT329="Baja",AW329="Moderado"),AND(AT329="Media",AW329="Leve"),AND(AT329="Media",AW329="Menor"),AND(AT329="Media",AW329="Moderado"),AND(AT329="Alta",AW329="Leve"),AND(AT329="Alta",AW329="Menor")),"Moderado",IF(OR(AND(AT329="Muy Baja",AW329="Mayor"),AND(AT329="Baja",AW329="Mayor"),AND(AT329="Media",AW329="Mayor"),AND(AT329="Alta",AW329="Moderado"),AND(AT329="Alta",AW329="Mayor"),AND(AT329="Muy Alta",AW329="Leve"),AND(AT329="Muy Alta",AW329="Menor"),AND(AT329="Muy Alta",AW329="Moderado"),AND(AT329="Muy Alta",AW329="Mayor")),"Alto",IF(OR(AND(AT329="Muy Baja",AW329="Catastrófico"),AND(AT329="Baja",AW329="Catastrófico"),AND(AT329="Media",AW329="Catastrófico"),AND(AT329="Alta",AW329="Catastrófico"),AND(AT329="Muy Alta",AW329="Catastrófico")),"Extremo","")))),"")</f>
        <v>Moderado</v>
      </c>
      <c r="AZ329" s="644" t="s">
        <v>185</v>
      </c>
      <c r="BA329" s="115" t="s">
        <v>998</v>
      </c>
      <c r="BB329" s="115" t="s">
        <v>999</v>
      </c>
      <c r="BC329" s="136">
        <f>IF(SUM(BD329:BG329)=0,"",SUM(BD329:BG329))</f>
        <v>2</v>
      </c>
      <c r="BD329" s="106"/>
      <c r="BE329" s="106"/>
      <c r="BF329" s="106"/>
      <c r="BG329" s="137">
        <v>2</v>
      </c>
      <c r="BH329" s="99" t="s">
        <v>1000</v>
      </c>
      <c r="BI329" s="99" t="s">
        <v>1001</v>
      </c>
      <c r="BJ329" s="153"/>
      <c r="BK329" s="99"/>
      <c r="BL329" s="102"/>
      <c r="BM329" s="102"/>
      <c r="BN329" s="102"/>
      <c r="BO329" s="102"/>
      <c r="BP329" s="104" t="str">
        <f>IF(SUM(BL329:BO329)=0,"",SUM(BL329:BO329))</f>
        <v/>
      </c>
      <c r="BQ329" s="105" t="str">
        <f>IF(ISERROR(BP329/BC329),"",(BP329/BC329))</f>
        <v/>
      </c>
      <c r="BR329" s="707"/>
      <c r="BS329" s="648"/>
      <c r="BT329" s="648"/>
      <c r="BU329" s="648"/>
    </row>
    <row r="330" spans="1:73" ht="72">
      <c r="A330" s="654"/>
      <c r="B330" s="657"/>
      <c r="C330" s="660"/>
      <c r="D330" s="585"/>
      <c r="E330" s="587"/>
      <c r="F330" s="590"/>
      <c r="G330" s="607"/>
      <c r="H330" s="595"/>
      <c r="I330" s="598"/>
      <c r="J330" s="626"/>
      <c r="K330" s="602"/>
      <c r="L330" s="593"/>
      <c r="M330" s="604"/>
      <c r="N330" s="593"/>
      <c r="O330" s="593"/>
      <c r="P330" s="607"/>
      <c r="Q330" s="610"/>
      <c r="R330" s="598"/>
      <c r="S330" s="613"/>
      <c r="T330" s="598"/>
      <c r="U330" s="613"/>
      <c r="V330" s="598"/>
      <c r="W330" s="613"/>
      <c r="X330" s="616"/>
      <c r="Y330" s="613"/>
      <c r="Z330" s="613"/>
      <c r="AA330" s="631"/>
      <c r="AB330" s="216">
        <v>2</v>
      </c>
      <c r="AC330" s="217" t="s">
        <v>1002</v>
      </c>
      <c r="AD330" s="217" t="s">
        <v>244</v>
      </c>
      <c r="AE330" s="218" t="s">
        <v>1003</v>
      </c>
      <c r="AF330" s="213" t="str">
        <f t="shared" si="50"/>
        <v>Probabilidad</v>
      </c>
      <c r="AG330" s="219" t="s">
        <v>179</v>
      </c>
      <c r="AH330" s="214">
        <f t="shared" si="51"/>
        <v>0.25</v>
      </c>
      <c r="AI330" s="219" t="s">
        <v>180</v>
      </c>
      <c r="AJ330" s="214">
        <f t="shared" si="52"/>
        <v>0.15</v>
      </c>
      <c r="AK330" s="215">
        <f t="shared" si="53"/>
        <v>0.4</v>
      </c>
      <c r="AL330" s="220">
        <f>IFERROR(IF(AND(AF329="Probabilidad",AF330="Probabilidad"),(AL329-(+AL329*AK330)),IF(AF330="Probabilidad",(S329-(+S329*AK330)),IF(AF330="Impacto",AL329,""))),"")</f>
        <v>7.1999999999999995E-2</v>
      </c>
      <c r="AM330" s="220">
        <f>IFERROR(IF(AND(AF329="Impacto",AF330="Impacto"),(AM329-(+AM329*AK330)),IF(AF330="Impacto",(Y329-(+Y329*AK330)),IF(AF330="Probabilidad",AM329,""))),"")</f>
        <v>0.6</v>
      </c>
      <c r="AN330" s="221" t="s">
        <v>181</v>
      </c>
      <c r="AO330" s="221" t="s">
        <v>182</v>
      </c>
      <c r="AP330" s="221" t="s">
        <v>183</v>
      </c>
      <c r="AQ330" s="595"/>
      <c r="AR330" s="626"/>
      <c r="AS330" s="626"/>
      <c r="AT330" s="619"/>
      <c r="AU330" s="626"/>
      <c r="AV330" s="626"/>
      <c r="AW330" s="619"/>
      <c r="AX330" s="619"/>
      <c r="AY330" s="619"/>
      <c r="AZ330" s="598"/>
      <c r="BA330" s="179" t="s">
        <v>1004</v>
      </c>
      <c r="BB330" s="179" t="s">
        <v>1005</v>
      </c>
      <c r="BC330" s="138">
        <f t="shared" ref="BC330:BC346" si="63">IF(SUM(BD330:BG330)=0,"",SUM(BD330:BG330))</f>
        <v>1</v>
      </c>
      <c r="BD330" s="335"/>
      <c r="BE330" s="335"/>
      <c r="BF330" s="335"/>
      <c r="BG330" s="137">
        <v>1</v>
      </c>
      <c r="BH330" s="157" t="s">
        <v>1000</v>
      </c>
      <c r="BI330" s="157" t="s">
        <v>1001</v>
      </c>
      <c r="BJ330" s="509"/>
      <c r="BK330" s="157"/>
      <c r="BL330" s="185"/>
      <c r="BM330" s="185"/>
      <c r="BN330" s="185"/>
      <c r="BO330" s="185"/>
      <c r="BP330" s="186" t="str">
        <f>IF(SUM(BL330:BO330)=0,"",SUM(BL330:BO330))</f>
        <v/>
      </c>
      <c r="BQ330" s="359" t="str">
        <f>IF(ISERROR(BP330/BC330),"",(BP330/BC330))</f>
        <v/>
      </c>
      <c r="BR330" s="638"/>
      <c r="BS330" s="607"/>
      <c r="BT330" s="607"/>
      <c r="BU330" s="607"/>
    </row>
    <row r="331" spans="1:73">
      <c r="A331" s="654"/>
      <c r="B331" s="657"/>
      <c r="C331" s="660"/>
      <c r="D331" s="585"/>
      <c r="E331" s="587"/>
      <c r="F331" s="590"/>
      <c r="G331" s="607"/>
      <c r="H331" s="595"/>
      <c r="I331" s="598"/>
      <c r="J331" s="626"/>
      <c r="K331" s="602"/>
      <c r="L331" s="593"/>
      <c r="M331" s="604"/>
      <c r="N331" s="593"/>
      <c r="O331" s="593"/>
      <c r="P331" s="607"/>
      <c r="Q331" s="610"/>
      <c r="R331" s="598"/>
      <c r="S331" s="613"/>
      <c r="T331" s="598"/>
      <c r="U331" s="613"/>
      <c r="V331" s="598"/>
      <c r="W331" s="613"/>
      <c r="X331" s="616"/>
      <c r="Y331" s="613"/>
      <c r="Z331" s="613"/>
      <c r="AA331" s="631"/>
      <c r="AB331" s="216">
        <v>3</v>
      </c>
      <c r="AC331" s="217"/>
      <c r="AD331" s="217"/>
      <c r="AE331" s="217"/>
      <c r="AF331" s="213" t="str">
        <f t="shared" si="50"/>
        <v/>
      </c>
      <c r="AG331" s="219"/>
      <c r="AH331" s="214" t="str">
        <f t="shared" si="51"/>
        <v/>
      </c>
      <c r="AI331" s="219"/>
      <c r="AJ331" s="214" t="str">
        <f t="shared" si="52"/>
        <v/>
      </c>
      <c r="AK331" s="215" t="str">
        <f t="shared" si="53"/>
        <v/>
      </c>
      <c r="AL331" s="220" t="str">
        <f>IFERROR(IF(AND(AF330="Probabilidad",AF331="Probabilidad"),(AL330-(+AL330*AK331)),IF(AND(AF330="Impacto",AF331="Probabilidad"),(AL329-(+AL329*AK331)),IF(AF331="Impacto",AL330,""))),"")</f>
        <v/>
      </c>
      <c r="AM331" s="220" t="str">
        <f>IFERROR(IF(AND(AF330="Impacto",AF331="Impacto"),(AM330-(+AM330*AK331)),IF(AND(AF330="Probabilidad",AF331="Impacto"),(AM329-(+AM329*AK331)),IF(AF331="Probabilidad",AM330,""))),"")</f>
        <v/>
      </c>
      <c r="AN331" s="221"/>
      <c r="AO331" s="221"/>
      <c r="AP331" s="221"/>
      <c r="AQ331" s="595"/>
      <c r="AR331" s="626"/>
      <c r="AS331" s="626"/>
      <c r="AT331" s="619"/>
      <c r="AU331" s="626"/>
      <c r="AV331" s="626"/>
      <c r="AW331" s="619"/>
      <c r="AX331" s="619"/>
      <c r="AY331" s="619"/>
      <c r="AZ331" s="598"/>
      <c r="BA331" s="179"/>
      <c r="BB331" s="179"/>
      <c r="BC331" s="222" t="str">
        <f t="shared" si="63"/>
        <v/>
      </c>
      <c r="BD331" s="335"/>
      <c r="BE331" s="335"/>
      <c r="BF331" s="335"/>
      <c r="BG331" s="335"/>
      <c r="BH331" s="157"/>
      <c r="BI331" s="157"/>
      <c r="BJ331" s="157"/>
      <c r="BK331" s="157"/>
      <c r="BL331" s="185"/>
      <c r="BM331" s="185"/>
      <c r="BN331" s="185"/>
      <c r="BO331" s="185"/>
      <c r="BP331" s="186" t="str">
        <f t="shared" ref="BP331:BP346" si="64">IF(SUM(BL331:BO331)=0,"",SUM(BL331:BO331))</f>
        <v/>
      </c>
      <c r="BQ331" s="160" t="str">
        <f t="shared" ref="BQ331:BQ346" si="65">IF(ISERROR(BP331/BC331),"",(BP331/BC331))</f>
        <v/>
      </c>
      <c r="BR331" s="638"/>
      <c r="BS331" s="607"/>
      <c r="BT331" s="607"/>
      <c r="BU331" s="607"/>
    </row>
    <row r="332" spans="1:73">
      <c r="A332" s="654"/>
      <c r="B332" s="657"/>
      <c r="C332" s="660"/>
      <c r="D332" s="585"/>
      <c r="E332" s="587"/>
      <c r="F332" s="590"/>
      <c r="G332" s="607"/>
      <c r="H332" s="595"/>
      <c r="I332" s="598"/>
      <c r="J332" s="626"/>
      <c r="K332" s="602"/>
      <c r="L332" s="593"/>
      <c r="M332" s="604"/>
      <c r="N332" s="593"/>
      <c r="O332" s="593"/>
      <c r="P332" s="607"/>
      <c r="Q332" s="610"/>
      <c r="R332" s="598"/>
      <c r="S332" s="613"/>
      <c r="T332" s="598"/>
      <c r="U332" s="613"/>
      <c r="V332" s="598"/>
      <c r="W332" s="613"/>
      <c r="X332" s="616"/>
      <c r="Y332" s="613"/>
      <c r="Z332" s="613"/>
      <c r="AA332" s="631"/>
      <c r="AB332" s="216">
        <v>4</v>
      </c>
      <c r="AC332" s="218"/>
      <c r="AD332" s="218"/>
      <c r="AE332" s="218"/>
      <c r="AF332" s="213" t="str">
        <f t="shared" si="50"/>
        <v/>
      </c>
      <c r="AG332" s="219"/>
      <c r="AH332" s="214" t="str">
        <f t="shared" si="51"/>
        <v/>
      </c>
      <c r="AI332" s="219"/>
      <c r="AJ332" s="214" t="str">
        <f t="shared" si="52"/>
        <v/>
      </c>
      <c r="AK332" s="215" t="str">
        <f t="shared" si="53"/>
        <v/>
      </c>
      <c r="AL332" s="220" t="str">
        <f>IFERROR(IF(AND(AF331="Probabilidad",AF332="Probabilidad"),(AL331-(+AL331*AK332)),IF(AND(AF331="Impacto",AF332="Probabilidad"),(AL330-(+AL330*AK332)),IF(AF332="Impacto",AL331,""))),"")</f>
        <v/>
      </c>
      <c r="AM332" s="220" t="str">
        <f>IFERROR(IF(AND(AF331="Impacto",AF332="Impacto"),(AM331-(+AM331*AK332)),IF(AND(AF331="Probabilidad",AF332="Impacto"),(AM330-(+AM330*AK332)),IF(AF332="Probabilidad",AM331,""))),"")</f>
        <v/>
      </c>
      <c r="AN332" s="221"/>
      <c r="AO332" s="221"/>
      <c r="AP332" s="221"/>
      <c r="AQ332" s="595"/>
      <c r="AR332" s="626"/>
      <c r="AS332" s="626"/>
      <c r="AT332" s="619"/>
      <c r="AU332" s="626"/>
      <c r="AV332" s="626"/>
      <c r="AW332" s="619"/>
      <c r="AX332" s="619"/>
      <c r="AY332" s="619"/>
      <c r="AZ332" s="598"/>
      <c r="BA332" s="179"/>
      <c r="BB332" s="179"/>
      <c r="BC332" s="222" t="str">
        <f t="shared" si="63"/>
        <v/>
      </c>
      <c r="BD332" s="335"/>
      <c r="BE332" s="335"/>
      <c r="BF332" s="335"/>
      <c r="BG332" s="335"/>
      <c r="BH332" s="157"/>
      <c r="BI332" s="157"/>
      <c r="BJ332" s="157"/>
      <c r="BK332" s="157"/>
      <c r="BL332" s="185"/>
      <c r="BM332" s="185"/>
      <c r="BN332" s="185"/>
      <c r="BO332" s="185"/>
      <c r="BP332" s="186" t="str">
        <f t="shared" si="64"/>
        <v/>
      </c>
      <c r="BQ332" s="160" t="str">
        <f t="shared" si="65"/>
        <v/>
      </c>
      <c r="BR332" s="638"/>
      <c r="BS332" s="607"/>
      <c r="BT332" s="607"/>
      <c r="BU332" s="607"/>
    </row>
    <row r="333" spans="1:73">
      <c r="A333" s="654"/>
      <c r="B333" s="657"/>
      <c r="C333" s="660"/>
      <c r="D333" s="585"/>
      <c r="E333" s="587"/>
      <c r="F333" s="590"/>
      <c r="G333" s="607"/>
      <c r="H333" s="595"/>
      <c r="I333" s="598"/>
      <c r="J333" s="626"/>
      <c r="K333" s="602"/>
      <c r="L333" s="593"/>
      <c r="M333" s="604"/>
      <c r="N333" s="593"/>
      <c r="O333" s="593"/>
      <c r="P333" s="607"/>
      <c r="Q333" s="610"/>
      <c r="R333" s="598"/>
      <c r="S333" s="613"/>
      <c r="T333" s="598"/>
      <c r="U333" s="613"/>
      <c r="V333" s="598"/>
      <c r="W333" s="613"/>
      <c r="X333" s="616"/>
      <c r="Y333" s="613"/>
      <c r="Z333" s="613"/>
      <c r="AA333" s="631"/>
      <c r="AB333" s="216">
        <v>5</v>
      </c>
      <c r="AC333" s="336"/>
      <c r="AD333" s="336"/>
      <c r="AE333" s="218"/>
      <c r="AF333" s="213" t="str">
        <f t="shared" si="50"/>
        <v/>
      </c>
      <c r="AG333" s="219"/>
      <c r="AH333" s="214" t="str">
        <f t="shared" si="51"/>
        <v/>
      </c>
      <c r="AI333" s="219"/>
      <c r="AJ333" s="214" t="str">
        <f t="shared" si="52"/>
        <v/>
      </c>
      <c r="AK333" s="215" t="str">
        <f t="shared" si="53"/>
        <v/>
      </c>
      <c r="AL333" s="220" t="str">
        <f>IFERROR(IF(AND(AF332="Probabilidad",AF333="Probabilidad"),(AL332-(+AL332*AK333)),IF(AND(AF332="Impacto",AF333="Probabilidad"),(AL331-(+AL331*AK333)),IF(AF333="Impacto",AL332,""))),"")</f>
        <v/>
      </c>
      <c r="AM333" s="220" t="str">
        <f>IFERROR(IF(AND(AF332="Impacto",AF333="Impacto"),(AM332-(+AM332*AK333)),IF(AND(AF332="Probabilidad",AF333="Impacto"),(AM331-(+AM331*AK333)),IF(AF333="Probabilidad",AM332,""))),"")</f>
        <v/>
      </c>
      <c r="AN333" s="221"/>
      <c r="AO333" s="221"/>
      <c r="AP333" s="221"/>
      <c r="AQ333" s="595"/>
      <c r="AR333" s="626"/>
      <c r="AS333" s="626"/>
      <c r="AT333" s="619"/>
      <c r="AU333" s="626"/>
      <c r="AV333" s="626"/>
      <c r="AW333" s="619"/>
      <c r="AX333" s="619"/>
      <c r="AY333" s="619"/>
      <c r="AZ333" s="598"/>
      <c r="BA333" s="179"/>
      <c r="BB333" s="179"/>
      <c r="BC333" s="222" t="str">
        <f t="shared" si="63"/>
        <v/>
      </c>
      <c r="BD333" s="335"/>
      <c r="BE333" s="335"/>
      <c r="BF333" s="335"/>
      <c r="BG333" s="335"/>
      <c r="BH333" s="157"/>
      <c r="BI333" s="157"/>
      <c r="BJ333" s="157"/>
      <c r="BK333" s="157"/>
      <c r="BL333" s="185"/>
      <c r="BM333" s="185"/>
      <c r="BN333" s="185"/>
      <c r="BO333" s="185"/>
      <c r="BP333" s="186" t="str">
        <f t="shared" si="64"/>
        <v/>
      </c>
      <c r="BQ333" s="160" t="str">
        <f t="shared" si="65"/>
        <v/>
      </c>
      <c r="BR333" s="638"/>
      <c r="BS333" s="607"/>
      <c r="BT333" s="607"/>
      <c r="BU333" s="607"/>
    </row>
    <row r="334" spans="1:73">
      <c r="A334" s="654"/>
      <c r="B334" s="657"/>
      <c r="C334" s="660"/>
      <c r="D334" s="697"/>
      <c r="E334" s="698"/>
      <c r="F334" s="699"/>
      <c r="G334" s="675"/>
      <c r="H334" s="695"/>
      <c r="I334" s="692"/>
      <c r="J334" s="696"/>
      <c r="K334" s="703"/>
      <c r="L334" s="700"/>
      <c r="M334" s="704"/>
      <c r="N334" s="700"/>
      <c r="O334" s="700"/>
      <c r="P334" s="675"/>
      <c r="Q334" s="674"/>
      <c r="R334" s="692"/>
      <c r="S334" s="691"/>
      <c r="T334" s="692"/>
      <c r="U334" s="691"/>
      <c r="V334" s="692"/>
      <c r="W334" s="691"/>
      <c r="X334" s="693"/>
      <c r="Y334" s="691"/>
      <c r="Z334" s="691"/>
      <c r="AA334" s="706"/>
      <c r="AB334" s="141">
        <v>6</v>
      </c>
      <c r="AC334" s="139"/>
      <c r="AD334" s="139"/>
      <c r="AE334" s="139"/>
      <c r="AF334" s="223" t="str">
        <f t="shared" si="50"/>
        <v/>
      </c>
      <c r="AG334" s="142"/>
      <c r="AH334" s="140" t="str">
        <f t="shared" si="51"/>
        <v/>
      </c>
      <c r="AI334" s="142"/>
      <c r="AJ334" s="140" t="str">
        <f t="shared" si="52"/>
        <v/>
      </c>
      <c r="AK334" s="143" t="str">
        <f t="shared" si="53"/>
        <v/>
      </c>
      <c r="AL334" s="220" t="str">
        <f>IFERROR(IF(AND(AF333="Probabilidad",AF334="Probabilidad"),(AL333-(+AL333*AK334)),IF(AND(AF333="Impacto",AF334="Probabilidad"),(AL332-(+AL332*AK334)),IF(AF334="Impacto",AL333,""))),"")</f>
        <v/>
      </c>
      <c r="AM334" s="220" t="str">
        <f>IFERROR(IF(AND(AF333="Impacto",AF334="Impacto"),(AM333-(+AM333*AK334)),IF(AND(AF333="Probabilidad",AF334="Impacto"),(AM332-(+AM332*AK334)),IF(AF334="Probabilidad",AM333,""))),"")</f>
        <v/>
      </c>
      <c r="AN334" s="144"/>
      <c r="AO334" s="144"/>
      <c r="AP334" s="144"/>
      <c r="AQ334" s="695"/>
      <c r="AR334" s="696"/>
      <c r="AS334" s="696"/>
      <c r="AT334" s="694"/>
      <c r="AU334" s="696"/>
      <c r="AV334" s="696"/>
      <c r="AW334" s="694"/>
      <c r="AX334" s="694"/>
      <c r="AY334" s="694"/>
      <c r="AZ334" s="692"/>
      <c r="BA334" s="357"/>
      <c r="BB334" s="357"/>
      <c r="BC334" s="224" t="str">
        <f t="shared" si="63"/>
        <v/>
      </c>
      <c r="BD334" s="358"/>
      <c r="BE334" s="358"/>
      <c r="BF334" s="358"/>
      <c r="BG334" s="358"/>
      <c r="BH334" s="145"/>
      <c r="BI334" s="145"/>
      <c r="BJ334" s="145"/>
      <c r="BK334" s="145"/>
      <c r="BL334" s="146"/>
      <c r="BM334" s="146"/>
      <c r="BN334" s="146"/>
      <c r="BO334" s="146"/>
      <c r="BP334" s="147" t="str">
        <f t="shared" si="64"/>
        <v/>
      </c>
      <c r="BQ334" s="148" t="str">
        <f t="shared" si="65"/>
        <v/>
      </c>
      <c r="BR334" s="708"/>
      <c r="BS334" s="675"/>
      <c r="BT334" s="675"/>
      <c r="BU334" s="675"/>
    </row>
    <row r="335" spans="1:73" ht="115.5" customHeight="1">
      <c r="A335" s="654"/>
      <c r="B335" s="657"/>
      <c r="C335" s="660"/>
      <c r="D335" s="676" t="s">
        <v>167</v>
      </c>
      <c r="E335" s="678" t="s">
        <v>990</v>
      </c>
      <c r="F335" s="679">
        <v>2</v>
      </c>
      <c r="G335" s="681" t="s">
        <v>1006</v>
      </c>
      <c r="H335" s="683"/>
      <c r="I335" s="644"/>
      <c r="J335" s="701" t="s">
        <v>1007</v>
      </c>
      <c r="K335" s="685" t="s">
        <v>171</v>
      </c>
      <c r="L335" s="681" t="s">
        <v>268</v>
      </c>
      <c r="M335" s="686" t="s">
        <v>1008</v>
      </c>
      <c r="N335" s="681"/>
      <c r="O335" s="681"/>
      <c r="P335" s="648" t="s">
        <v>1009</v>
      </c>
      <c r="Q335" s="646">
        <v>0.8</v>
      </c>
      <c r="R335" s="644" t="s">
        <v>226</v>
      </c>
      <c r="S335" s="687">
        <f>IF(R335="Muy Alta",100%,IF(R335="Alta",80%,IF(R335="Media",60%,IF(R335="Baja",40%,IF(R335="Muy Baja",20%,"")))))</f>
        <v>0.4</v>
      </c>
      <c r="T335" s="644"/>
      <c r="U335" s="687" t="str">
        <f>IF(T335="Catastrófico",100%,IF(T335="Mayor",80%,IF(T335="Moderado",60%,IF(T335="Menor",40%,IF(T335="Leve",20%,"")))))</f>
        <v/>
      </c>
      <c r="V335" s="644" t="s">
        <v>271</v>
      </c>
      <c r="W335" s="687">
        <f>IF(V335="Catastrófico",100%,IF(V335="Mayor",80%,IF(V335="Moderado",60%,IF(V335="Menor",40%,IF(V335="Leve",20%,"")))))</f>
        <v>0.2</v>
      </c>
      <c r="X335" s="689" t="str">
        <f>IF(Y335=100%,"Catastrófico",IF(Y335=80%,"Mayor",IF(Y335=60%,"Moderado",IF(Y335=40%,"Menor",IF(Y335=20%,"Leve","")))))</f>
        <v>Leve</v>
      </c>
      <c r="Y335" s="687">
        <f>IF(AND(U335="",W335=""),"",MAX(U335,W335))</f>
        <v>0.2</v>
      </c>
      <c r="Z335" s="687" t="str">
        <f>CONCATENATE(R335,X335)</f>
        <v>BajaLeve</v>
      </c>
      <c r="AA335" s="642" t="str">
        <f>IF(Z335="Muy AltaLeve","Alto",IF(Z335="Muy AltaMenor","Alto",IF(Z335="Muy AltaModerado","Alto",IF(Z335="Muy AltaMayor","Alto",IF(Z335="Muy AltaCatastrófico","Extremo",IF(Z335="AltaLeve","Moderado",IF(Z335="AltaMenor","Moderado",IF(Z335="AltaModerado","Alto",IF(Z335="AltaMayor","Alto",IF(Z335="AltaCatastrófico","Extremo",IF(Z335="MediaLeve","Moderado",IF(Z335="MediaMenor","Moderado",IF(Z335="MediaModerado","Moderado",IF(Z335="MediaMayor","Alto",IF(Z335="MediaCatastrófico","Extremo",IF(Z335="BajaLeve","Bajo",IF(Z335="BajaMenor","Moderado",IF(Z335="BajaModerado","Moderado",IF(Z335="BajaMayor","Alto",IF(Z335="BajaCatastrófico","Extremo",IF(Z335="Muy BajaLeve","Bajo",IF(Z335="Muy BajaMenor","Bajo",IF(Z335="Muy BajaModerado","Moderado",IF(Z335="Muy BajaMayor","Alto",IF(Z335="Muy BajaCatastrófico","Extremo","")))))))))))))))))))))))))</f>
        <v>Bajo</v>
      </c>
      <c r="AB335" s="54">
        <v>1</v>
      </c>
      <c r="AC335" s="17" t="s">
        <v>1010</v>
      </c>
      <c r="AD335" s="17" t="s">
        <v>244</v>
      </c>
      <c r="AE335" s="17" t="s">
        <v>1011</v>
      </c>
      <c r="AF335" s="20" t="str">
        <f t="shared" si="50"/>
        <v>Probabilidad</v>
      </c>
      <c r="AG335" s="13" t="s">
        <v>179</v>
      </c>
      <c r="AH335" s="22">
        <f t="shared" si="51"/>
        <v>0.25</v>
      </c>
      <c r="AI335" s="13" t="s">
        <v>180</v>
      </c>
      <c r="AJ335" s="22">
        <f t="shared" si="52"/>
        <v>0.15</v>
      </c>
      <c r="AK335" s="23">
        <f t="shared" si="53"/>
        <v>0.4</v>
      </c>
      <c r="AL335" s="24">
        <f>IFERROR(IF(AF335="Probabilidad",(S335-(+S335*AK335)),IF(AF335="Impacto",S335,"")),"")</f>
        <v>0.24</v>
      </c>
      <c r="AM335" s="24">
        <f>IFERROR(IF(AF335="Impacto",(Y335-(+Y335*AK335)),IF(AF335="Probabilidad",Y335,"")),"")</f>
        <v>0.2</v>
      </c>
      <c r="AN335" s="14" t="s">
        <v>181</v>
      </c>
      <c r="AO335" s="14" t="s">
        <v>182</v>
      </c>
      <c r="AP335" s="14" t="s">
        <v>183</v>
      </c>
      <c r="AQ335" s="645" t="s">
        <v>1012</v>
      </c>
      <c r="AR335" s="640">
        <f>S335</f>
        <v>0.4</v>
      </c>
      <c r="AS335" s="640">
        <f>IF(AL335="","",MIN(AL335:AL340))</f>
        <v>0.24</v>
      </c>
      <c r="AT335" s="642" t="str">
        <f>IFERROR(IF(AS335="","",IF(AS335&lt;=0.2,"Muy Baja",IF(AS335&lt;=0.4,"Baja",IF(AS335&lt;=0.6,"Media",IF(AS335&lt;=0.8,"Alta","Muy Alta"))))),"")</f>
        <v>Baja</v>
      </c>
      <c r="AU335" s="640">
        <f>Y335</f>
        <v>0.2</v>
      </c>
      <c r="AV335" s="640">
        <f>IF(AM335="","",MIN(AM335:AM340))</f>
        <v>0.15000000000000002</v>
      </c>
      <c r="AW335" s="642" t="str">
        <f>IFERROR(IF(AV335="","",IF(AV335&lt;=0.2,"Leve",IF(AV335&lt;=0.4,"Menor",IF(AV335&lt;=0.6,"Moderado",IF(AV335&lt;=0.8,"Mayor","Catastrófico"))))),"")</f>
        <v>Leve</v>
      </c>
      <c r="AX335" s="642" t="str">
        <f>AA335</f>
        <v>Bajo</v>
      </c>
      <c r="AY335" s="642" t="str">
        <f>IFERROR(IF(OR(AND(AT335="Muy Baja",AW335="Leve"),AND(AT335="Muy Baja",AW335="Menor"),AND(AT335="Baja",AW335="Leve")),"Bajo",IF(OR(AND(AT335="Muy baja",AW335="Moderado"),AND(AT335="Baja",AW335="Menor"),AND(AT335="Baja",AW335="Moderado"),AND(AT335="Media",AW335="Leve"),AND(AT335="Media",AW335="Menor"),AND(AT335="Media",AW335="Moderado"),AND(AT335="Alta",AW335="Leve"),AND(AT335="Alta",AW335="Menor")),"Moderado",IF(OR(AND(AT335="Muy Baja",AW335="Mayor"),AND(AT335="Baja",AW335="Mayor"),AND(AT335="Media",AW335="Mayor"),AND(AT335="Alta",AW335="Moderado"),AND(AT335="Alta",AW335="Mayor"),AND(AT335="Muy Alta",AW335="Leve"),AND(AT335="Muy Alta",AW335="Menor"),AND(AT335="Muy Alta",AW335="Moderado"),AND(AT335="Muy Alta",AW335="Mayor")),"Alto",IF(OR(AND(AT335="Muy Baja",AW335="Catastrófico"),AND(AT335="Baja",AW335="Catastrófico"),AND(AT335="Media",AW335="Catastrófico"),AND(AT335="Alta",AW335="Catastrófico"),AND(AT335="Muy Alta",AW335="Catastrófico")),"Extremo","")))),"")</f>
        <v>Bajo</v>
      </c>
      <c r="AZ335" s="644" t="s">
        <v>231</v>
      </c>
      <c r="BA335" s="99"/>
      <c r="BB335" s="99"/>
      <c r="BC335" s="103" t="str">
        <f t="shared" si="63"/>
        <v/>
      </c>
      <c r="BD335" s="12"/>
      <c r="BE335" s="12"/>
      <c r="BF335" s="12"/>
      <c r="BG335" s="12"/>
      <c r="BH335" s="99"/>
      <c r="BI335" s="99"/>
      <c r="BJ335" s="99"/>
      <c r="BK335" s="99"/>
      <c r="BL335" s="102"/>
      <c r="BM335" s="102"/>
      <c r="BN335" s="102"/>
      <c r="BO335" s="102"/>
      <c r="BP335" s="104" t="str">
        <f t="shared" si="64"/>
        <v/>
      </c>
      <c r="BQ335" s="105" t="str">
        <f t="shared" si="65"/>
        <v/>
      </c>
      <c r="BR335" s="646"/>
      <c r="BS335" s="648"/>
      <c r="BT335" s="648"/>
      <c r="BU335" s="648"/>
    </row>
    <row r="336" spans="1:73" ht="135" customHeight="1">
      <c r="A336" s="654"/>
      <c r="B336" s="657"/>
      <c r="C336" s="660"/>
      <c r="D336" s="585"/>
      <c r="E336" s="587"/>
      <c r="F336" s="590"/>
      <c r="G336" s="593"/>
      <c r="H336" s="595"/>
      <c r="I336" s="598"/>
      <c r="J336" s="600"/>
      <c r="K336" s="602"/>
      <c r="L336" s="593"/>
      <c r="M336" s="604"/>
      <c r="N336" s="593"/>
      <c r="O336" s="593"/>
      <c r="P336" s="607"/>
      <c r="Q336" s="610"/>
      <c r="R336" s="598"/>
      <c r="S336" s="613"/>
      <c r="T336" s="598"/>
      <c r="U336" s="613"/>
      <c r="V336" s="598"/>
      <c r="W336" s="613"/>
      <c r="X336" s="616"/>
      <c r="Y336" s="613"/>
      <c r="Z336" s="613"/>
      <c r="AA336" s="619"/>
      <c r="AB336" s="216">
        <v>2</v>
      </c>
      <c r="AC336" s="218" t="s">
        <v>1013</v>
      </c>
      <c r="AD336" s="218" t="s">
        <v>244</v>
      </c>
      <c r="AE336" s="218" t="s">
        <v>1014</v>
      </c>
      <c r="AF336" s="225" t="str">
        <f>IF(OR(AG336="Preventivo",AG336="Detectivo"),"Probabilidad",IF(AG336="Correctivo","Impacto",""))</f>
        <v>Impacto</v>
      </c>
      <c r="AG336" s="221" t="s">
        <v>290</v>
      </c>
      <c r="AH336" s="214">
        <f t="shared" si="51"/>
        <v>0.1</v>
      </c>
      <c r="AI336" s="221" t="s">
        <v>180</v>
      </c>
      <c r="AJ336" s="214">
        <f t="shared" si="52"/>
        <v>0.15</v>
      </c>
      <c r="AK336" s="215">
        <f t="shared" si="53"/>
        <v>0.25</v>
      </c>
      <c r="AL336" s="226">
        <f>IFERROR(IF(AND(AF335="Probabilidad",AF336="Probabilidad"),(AL335-(+AL335*AK336)),IF(AF336="Probabilidad",(S335-(+S335*AK336)),IF(AF336="Impacto",AL335,""))),"")</f>
        <v>0.24</v>
      </c>
      <c r="AM336" s="226">
        <f>IFERROR(IF(AND(AF335="Impacto",AF336="Impacto"),(AM335-(+AM335*AK336)),IF(AF336="Impacto",(Y335-(+Y335*AK336)),IF(AF336="Probabilidad",AM335,""))),"")</f>
        <v>0.15000000000000002</v>
      </c>
      <c r="AN336" s="221" t="s">
        <v>181</v>
      </c>
      <c r="AO336" s="221" t="s">
        <v>182</v>
      </c>
      <c r="AP336" s="221" t="s">
        <v>183</v>
      </c>
      <c r="AQ336" s="595"/>
      <c r="AR336" s="626"/>
      <c r="AS336" s="626"/>
      <c r="AT336" s="619"/>
      <c r="AU336" s="626"/>
      <c r="AV336" s="626"/>
      <c r="AW336" s="619"/>
      <c r="AX336" s="619"/>
      <c r="AY336" s="619"/>
      <c r="AZ336" s="598"/>
      <c r="BA336" s="157"/>
      <c r="BB336" s="157"/>
      <c r="BC336" s="160" t="str">
        <f t="shared" si="63"/>
        <v/>
      </c>
      <c r="BD336" s="218"/>
      <c r="BE336" s="218"/>
      <c r="BF336" s="218"/>
      <c r="BG336" s="218"/>
      <c r="BH336" s="157"/>
      <c r="BI336" s="157"/>
      <c r="BJ336" s="157"/>
      <c r="BK336" s="157"/>
      <c r="BL336" s="185"/>
      <c r="BM336" s="185"/>
      <c r="BN336" s="185"/>
      <c r="BO336" s="185"/>
      <c r="BP336" s="186" t="str">
        <f t="shared" si="64"/>
        <v/>
      </c>
      <c r="BQ336" s="359" t="str">
        <f t="shared" si="65"/>
        <v/>
      </c>
      <c r="BR336" s="610"/>
      <c r="BS336" s="607"/>
      <c r="BT336" s="607"/>
      <c r="BU336" s="607"/>
    </row>
    <row r="337" spans="1:73" ht="46.5" customHeight="1">
      <c r="A337" s="654"/>
      <c r="B337" s="657"/>
      <c r="C337" s="660"/>
      <c r="D337" s="585"/>
      <c r="E337" s="587"/>
      <c r="F337" s="590"/>
      <c r="G337" s="593"/>
      <c r="H337" s="595"/>
      <c r="I337" s="598"/>
      <c r="J337" s="600"/>
      <c r="K337" s="602"/>
      <c r="L337" s="593"/>
      <c r="M337" s="604"/>
      <c r="N337" s="593"/>
      <c r="O337" s="593"/>
      <c r="P337" s="607"/>
      <c r="Q337" s="610"/>
      <c r="R337" s="598"/>
      <c r="S337" s="613"/>
      <c r="T337" s="598"/>
      <c r="U337" s="613"/>
      <c r="V337" s="598"/>
      <c r="W337" s="613"/>
      <c r="X337" s="616"/>
      <c r="Y337" s="613"/>
      <c r="Z337" s="613"/>
      <c r="AA337" s="619"/>
      <c r="AB337" s="216">
        <v>3</v>
      </c>
      <c r="AC337" s="217"/>
      <c r="AD337" s="217"/>
      <c r="AE337" s="218"/>
      <c r="AF337" s="213" t="str">
        <f>IF(OR(AG337="Preventivo",AG337="Detectivo"),"Probabilidad",IF(AG337="Correctivo","Impacto",""))</f>
        <v/>
      </c>
      <c r="AG337" s="219"/>
      <c r="AH337" s="214" t="str">
        <f t="shared" si="51"/>
        <v/>
      </c>
      <c r="AI337" s="219"/>
      <c r="AJ337" s="214" t="str">
        <f t="shared" si="52"/>
        <v/>
      </c>
      <c r="AK337" s="215" t="str">
        <f t="shared" si="53"/>
        <v/>
      </c>
      <c r="AL337" s="220" t="str">
        <f>IFERROR(IF(AND(AF336="Probabilidad",AF337="Probabilidad"),(AL336-(+AL336*AK337)),IF(AND(AF336="Impacto",AF337="Probabilidad"),(AL335-(+AL335*AK337)),IF(AF337="Impacto",AL336,""))),"")</f>
        <v/>
      </c>
      <c r="AM337" s="220" t="str">
        <f>IFERROR(IF(AND(AF336="Impacto",AF337="Impacto"),(AM336-(+AM336*AK337)),IF(AND(AF336="Probabilidad",AF337="Impacto"),(AM335-(+AM335*AK337)),IF(AF337="Probabilidad",AM336,""))),"")</f>
        <v/>
      </c>
      <c r="AN337" s="221"/>
      <c r="AO337" s="221"/>
      <c r="AP337" s="221"/>
      <c r="AQ337" s="595"/>
      <c r="AR337" s="626"/>
      <c r="AS337" s="626"/>
      <c r="AT337" s="619"/>
      <c r="AU337" s="626"/>
      <c r="AV337" s="626"/>
      <c r="AW337" s="619"/>
      <c r="AX337" s="619"/>
      <c r="AY337" s="619"/>
      <c r="AZ337" s="598"/>
      <c r="BA337" s="157"/>
      <c r="BB337" s="157"/>
      <c r="BC337" s="160" t="str">
        <f t="shared" si="63"/>
        <v/>
      </c>
      <c r="BD337" s="218"/>
      <c r="BE337" s="218"/>
      <c r="BF337" s="218"/>
      <c r="BG337" s="218"/>
      <c r="BH337" s="157"/>
      <c r="BI337" s="157"/>
      <c r="BJ337" s="157"/>
      <c r="BK337" s="157"/>
      <c r="BL337" s="185"/>
      <c r="BM337" s="185"/>
      <c r="BN337" s="185"/>
      <c r="BO337" s="185"/>
      <c r="BP337" s="186" t="str">
        <f t="shared" si="64"/>
        <v/>
      </c>
      <c r="BQ337" s="359" t="str">
        <f t="shared" si="65"/>
        <v/>
      </c>
      <c r="BR337" s="610"/>
      <c r="BS337" s="607"/>
      <c r="BT337" s="607"/>
      <c r="BU337" s="607"/>
    </row>
    <row r="338" spans="1:73" ht="46.5" customHeight="1">
      <c r="A338" s="654"/>
      <c r="B338" s="657"/>
      <c r="C338" s="660"/>
      <c r="D338" s="585"/>
      <c r="E338" s="587"/>
      <c r="F338" s="590"/>
      <c r="G338" s="593"/>
      <c r="H338" s="595"/>
      <c r="I338" s="598"/>
      <c r="J338" s="600"/>
      <c r="K338" s="602"/>
      <c r="L338" s="593"/>
      <c r="M338" s="604"/>
      <c r="N338" s="593"/>
      <c r="O338" s="593"/>
      <c r="P338" s="607"/>
      <c r="Q338" s="610"/>
      <c r="R338" s="598"/>
      <c r="S338" s="613"/>
      <c r="T338" s="598"/>
      <c r="U338" s="613"/>
      <c r="V338" s="598"/>
      <c r="W338" s="613"/>
      <c r="X338" s="616"/>
      <c r="Y338" s="613"/>
      <c r="Z338" s="613"/>
      <c r="AA338" s="619"/>
      <c r="AB338" s="216">
        <v>4</v>
      </c>
      <c r="AC338" s="218"/>
      <c r="AD338" s="218"/>
      <c r="AE338" s="218"/>
      <c r="AF338" s="213" t="str">
        <f t="shared" si="50"/>
        <v/>
      </c>
      <c r="AG338" s="219"/>
      <c r="AH338" s="214" t="str">
        <f t="shared" si="51"/>
        <v/>
      </c>
      <c r="AI338" s="219"/>
      <c r="AJ338" s="214" t="str">
        <f t="shared" si="52"/>
        <v/>
      </c>
      <c r="AK338" s="215" t="str">
        <f t="shared" si="53"/>
        <v/>
      </c>
      <c r="AL338" s="220" t="str">
        <f>IFERROR(IF(AND(AF337="Probabilidad",AF338="Probabilidad"),(AL337-(+AL337*AK338)),IF(AND(AF337="Impacto",AF338="Probabilidad"),(AL336-(+AL336*AK338)),IF(AF338="Impacto",AL337,""))),"")</f>
        <v/>
      </c>
      <c r="AM338" s="220" t="str">
        <f>IFERROR(IF(AND(AF337="Impacto",AF338="Impacto"),(AM337-(+AM337*AK338)),IF(AND(AF337="Probabilidad",AF338="Impacto"),(AM336-(+AM336*AK338)),IF(AF338="Probabilidad",AM337,""))),"")</f>
        <v/>
      </c>
      <c r="AN338" s="221"/>
      <c r="AO338" s="221"/>
      <c r="AP338" s="221"/>
      <c r="AQ338" s="595"/>
      <c r="AR338" s="626"/>
      <c r="AS338" s="626"/>
      <c r="AT338" s="619"/>
      <c r="AU338" s="626"/>
      <c r="AV338" s="626"/>
      <c r="AW338" s="619"/>
      <c r="AX338" s="619"/>
      <c r="AY338" s="619"/>
      <c r="AZ338" s="598"/>
      <c r="BA338" s="157"/>
      <c r="BB338" s="157"/>
      <c r="BC338" s="160" t="str">
        <f t="shared" si="63"/>
        <v/>
      </c>
      <c r="BD338" s="218"/>
      <c r="BE338" s="218"/>
      <c r="BF338" s="218"/>
      <c r="BG338" s="218"/>
      <c r="BH338" s="157"/>
      <c r="BI338" s="157"/>
      <c r="BJ338" s="157"/>
      <c r="BK338" s="157"/>
      <c r="BL338" s="185"/>
      <c r="BM338" s="185"/>
      <c r="BN338" s="185"/>
      <c r="BO338" s="185"/>
      <c r="BP338" s="186" t="str">
        <f t="shared" si="64"/>
        <v/>
      </c>
      <c r="BQ338" s="359" t="str">
        <f t="shared" si="65"/>
        <v/>
      </c>
      <c r="BR338" s="610"/>
      <c r="BS338" s="607"/>
      <c r="BT338" s="607"/>
      <c r="BU338" s="607"/>
    </row>
    <row r="339" spans="1:73" ht="46.5" customHeight="1">
      <c r="A339" s="654"/>
      <c r="B339" s="657"/>
      <c r="C339" s="660"/>
      <c r="D339" s="585"/>
      <c r="E339" s="587"/>
      <c r="F339" s="590"/>
      <c r="G339" s="593"/>
      <c r="H339" s="595"/>
      <c r="I339" s="598"/>
      <c r="J339" s="600"/>
      <c r="K339" s="602"/>
      <c r="L339" s="593"/>
      <c r="M339" s="604"/>
      <c r="N339" s="593"/>
      <c r="O339" s="593"/>
      <c r="P339" s="607"/>
      <c r="Q339" s="610"/>
      <c r="R339" s="598"/>
      <c r="S339" s="613"/>
      <c r="T339" s="598"/>
      <c r="U339" s="613"/>
      <c r="V339" s="598"/>
      <c r="W339" s="613"/>
      <c r="X339" s="616"/>
      <c r="Y339" s="613"/>
      <c r="Z339" s="613"/>
      <c r="AA339" s="619"/>
      <c r="AB339" s="216">
        <v>5</v>
      </c>
      <c r="AC339" s="361"/>
      <c r="AD339" s="361"/>
      <c r="AE339" s="218"/>
      <c r="AF339" s="213" t="str">
        <f t="shared" si="50"/>
        <v/>
      </c>
      <c r="AG339" s="219"/>
      <c r="AH339" s="214" t="str">
        <f t="shared" si="51"/>
        <v/>
      </c>
      <c r="AI339" s="219"/>
      <c r="AJ339" s="214" t="str">
        <f t="shared" si="52"/>
        <v/>
      </c>
      <c r="AK339" s="215" t="str">
        <f t="shared" si="53"/>
        <v/>
      </c>
      <c r="AL339" s="220" t="str">
        <f>IFERROR(IF(AND(AF338="Probabilidad",AF339="Probabilidad"),(AL338-(+AL338*AK339)),IF(AND(AF338="Impacto",AF339="Probabilidad"),(AL337-(+AL337*AK339)),IF(AF339="Impacto",AL338,""))),"")</f>
        <v/>
      </c>
      <c r="AM339" s="220" t="str">
        <f>IFERROR(IF(AND(AF338="Impacto",AF339="Impacto"),(AM338-(+AM338*AK339)),IF(AND(AF338="Probabilidad",AF339="Impacto"),(AM337-(+AM337*AK339)),IF(AF339="Probabilidad",AM338,""))),"")</f>
        <v/>
      </c>
      <c r="AN339" s="221"/>
      <c r="AO339" s="221"/>
      <c r="AP339" s="221"/>
      <c r="AQ339" s="595"/>
      <c r="AR339" s="626"/>
      <c r="AS339" s="626"/>
      <c r="AT339" s="619"/>
      <c r="AU339" s="626"/>
      <c r="AV339" s="626"/>
      <c r="AW339" s="619"/>
      <c r="AX339" s="619"/>
      <c r="AY339" s="619"/>
      <c r="AZ339" s="598"/>
      <c r="BA339" s="157"/>
      <c r="BB339" s="157"/>
      <c r="BC339" s="160" t="str">
        <f t="shared" si="63"/>
        <v/>
      </c>
      <c r="BD339" s="218"/>
      <c r="BE339" s="218"/>
      <c r="BF339" s="218"/>
      <c r="BG339" s="218"/>
      <c r="BH339" s="157"/>
      <c r="BI339" s="157"/>
      <c r="BJ339" s="157"/>
      <c r="BK339" s="157"/>
      <c r="BL339" s="185"/>
      <c r="BM339" s="185"/>
      <c r="BN339" s="185"/>
      <c r="BO339" s="185"/>
      <c r="BP339" s="186" t="str">
        <f t="shared" si="64"/>
        <v/>
      </c>
      <c r="BQ339" s="359" t="str">
        <f t="shared" si="65"/>
        <v/>
      </c>
      <c r="BR339" s="610"/>
      <c r="BS339" s="607"/>
      <c r="BT339" s="607"/>
      <c r="BU339" s="607"/>
    </row>
    <row r="340" spans="1:73" ht="46.5" customHeight="1">
      <c r="A340" s="654"/>
      <c r="B340" s="657"/>
      <c r="C340" s="660"/>
      <c r="D340" s="697"/>
      <c r="E340" s="698"/>
      <c r="F340" s="699"/>
      <c r="G340" s="700"/>
      <c r="H340" s="695"/>
      <c r="I340" s="692"/>
      <c r="J340" s="702"/>
      <c r="K340" s="703"/>
      <c r="L340" s="700"/>
      <c r="M340" s="704"/>
      <c r="N340" s="700"/>
      <c r="O340" s="700"/>
      <c r="P340" s="675"/>
      <c r="Q340" s="674"/>
      <c r="R340" s="692"/>
      <c r="S340" s="691"/>
      <c r="T340" s="692"/>
      <c r="U340" s="691"/>
      <c r="V340" s="692"/>
      <c r="W340" s="691"/>
      <c r="X340" s="693"/>
      <c r="Y340" s="691"/>
      <c r="Z340" s="691"/>
      <c r="AA340" s="694"/>
      <c r="AB340" s="141">
        <v>6</v>
      </c>
      <c r="AC340" s="139"/>
      <c r="AD340" s="139"/>
      <c r="AE340" s="139"/>
      <c r="AF340" s="149" t="str">
        <f t="shared" si="50"/>
        <v/>
      </c>
      <c r="AG340" s="142"/>
      <c r="AH340" s="140" t="str">
        <f t="shared" si="51"/>
        <v/>
      </c>
      <c r="AI340" s="142"/>
      <c r="AJ340" s="140" t="str">
        <f t="shared" si="52"/>
        <v/>
      </c>
      <c r="AK340" s="143" t="str">
        <f t="shared" si="53"/>
        <v/>
      </c>
      <c r="AL340" s="220" t="str">
        <f>IFERROR(IF(AND(AF339="Probabilidad",AF340="Probabilidad"),(AL339-(+AL339*AK340)),IF(AND(AF339="Impacto",AF340="Probabilidad"),(AL338-(+AL338*AK340)),IF(AF340="Impacto",AL339,""))),"")</f>
        <v/>
      </c>
      <c r="AM340" s="220" t="str">
        <f>IFERROR(IF(AND(AF339="Impacto",AF340="Impacto"),(AM339-(+AM339*AK340)),IF(AND(AF339="Probabilidad",AF340="Impacto"),(AM338-(+AM338*AK340)),IF(AF340="Probabilidad",AM339,""))),"")</f>
        <v/>
      </c>
      <c r="AN340" s="144"/>
      <c r="AO340" s="144"/>
      <c r="AP340" s="144"/>
      <c r="AQ340" s="695"/>
      <c r="AR340" s="696"/>
      <c r="AS340" s="696"/>
      <c r="AT340" s="694"/>
      <c r="AU340" s="696"/>
      <c r="AV340" s="696"/>
      <c r="AW340" s="694"/>
      <c r="AX340" s="694"/>
      <c r="AY340" s="694"/>
      <c r="AZ340" s="692"/>
      <c r="BA340" s="145"/>
      <c r="BB340" s="145"/>
      <c r="BC340" s="148" t="str">
        <f t="shared" si="63"/>
        <v/>
      </c>
      <c r="BD340" s="139"/>
      <c r="BE340" s="139"/>
      <c r="BF340" s="139"/>
      <c r="BG340" s="139"/>
      <c r="BH340" s="145"/>
      <c r="BI340" s="145"/>
      <c r="BJ340" s="145"/>
      <c r="BK340" s="145"/>
      <c r="BL340" s="146"/>
      <c r="BM340" s="146"/>
      <c r="BN340" s="146"/>
      <c r="BO340" s="146"/>
      <c r="BP340" s="147" t="str">
        <f t="shared" si="64"/>
        <v/>
      </c>
      <c r="BQ340" s="150" t="str">
        <f t="shared" si="65"/>
        <v/>
      </c>
      <c r="BR340" s="674"/>
      <c r="BS340" s="675"/>
      <c r="BT340" s="675"/>
      <c r="BU340" s="675"/>
    </row>
    <row r="341" spans="1:73" ht="72">
      <c r="A341" s="654"/>
      <c r="B341" s="657"/>
      <c r="C341" s="660"/>
      <c r="D341" s="676" t="s">
        <v>167</v>
      </c>
      <c r="E341" s="678" t="s">
        <v>990</v>
      </c>
      <c r="F341" s="679">
        <v>3</v>
      </c>
      <c r="G341" s="681" t="s">
        <v>1006</v>
      </c>
      <c r="H341" s="683"/>
      <c r="I341" s="644"/>
      <c r="J341" s="684" t="s">
        <v>1015</v>
      </c>
      <c r="K341" s="685" t="s">
        <v>205</v>
      </c>
      <c r="L341" s="681" t="s">
        <v>172</v>
      </c>
      <c r="M341" s="686" t="s">
        <v>1016</v>
      </c>
      <c r="N341" s="681"/>
      <c r="O341" s="681"/>
      <c r="P341" s="648" t="s">
        <v>1017</v>
      </c>
      <c r="Q341" s="646">
        <v>1</v>
      </c>
      <c r="R341" s="644" t="s">
        <v>226</v>
      </c>
      <c r="S341" s="687">
        <f>IF(R341="Muy Alta",100%,IF(R341="Alta",80%,IF(R341="Media",60%,IF(R341="Baja",40%,IF(R341="Muy Baja",20%,"")))))</f>
        <v>0.4</v>
      </c>
      <c r="T341" s="644"/>
      <c r="U341" s="687" t="str">
        <f>IF(T341="Catastrófico",100%,IF(T341="Mayor",80%,IF(T341="Moderado",60%,IF(T341="Menor",40%,IF(T341="Leve",20%,"")))))</f>
        <v/>
      </c>
      <c r="V341" s="644" t="s">
        <v>227</v>
      </c>
      <c r="W341" s="687">
        <f>IF(V341="Catastrófico",100%,IF(V341="Mayor",80%,IF(V341="Moderado",60%,IF(V341="Menor",40%,IF(V341="Leve",20%,"")))))</f>
        <v>0.4</v>
      </c>
      <c r="X341" s="689" t="str">
        <f>IF(Y341=100%,"Catastrófico",IF(Y341=80%,"Mayor",IF(Y341=60%,"Moderado",IF(Y341=40%,"Menor",IF(Y341=20%,"Leve","")))))</f>
        <v>Menor</v>
      </c>
      <c r="Y341" s="687">
        <f>IF(AND(U341="",W341=""),"",MAX(U341,W341))</f>
        <v>0.4</v>
      </c>
      <c r="Z341" s="687" t="str">
        <f>CONCATENATE(R341,X341)</f>
        <v>BajaMenor</v>
      </c>
      <c r="AA341" s="642" t="str">
        <f>IF(Z341="Muy AltaLeve","Alto",IF(Z341="Muy AltaMenor","Alto",IF(Z341="Muy AltaModerado","Alto",IF(Z341="Muy AltaMayor","Alto",IF(Z341="Muy AltaCatastrófico","Extremo",IF(Z341="AltaLeve","Moderado",IF(Z341="AltaMenor","Moderado",IF(Z341="AltaModerado","Alto",IF(Z341="AltaMayor","Alto",IF(Z341="AltaCatastrófico","Extremo",IF(Z341="MediaLeve","Moderado",IF(Z341="MediaMenor","Moderado",IF(Z341="MediaModerado","Moderado",IF(Z341="MediaMayor","Alto",IF(Z341="MediaCatastrófico","Extremo",IF(Z341="BajaLeve","Bajo",IF(Z341="BajaMenor","Moderado",IF(Z341="BajaModerado","Moderado",IF(Z341="BajaMayor","Alto",IF(Z341="BajaCatastrófico","Extremo",IF(Z341="Muy BajaLeve","Bajo",IF(Z341="Muy BajaMenor","Bajo",IF(Z341="Muy BajaModerado","Moderado",IF(Z341="Muy BajaMayor","Alto",IF(Z341="Muy BajaCatastrófico","Extremo","")))))))))))))))))))))))))</f>
        <v>Moderado</v>
      </c>
      <c r="AB341" s="54">
        <v>1</v>
      </c>
      <c r="AC341" s="227" t="s">
        <v>1018</v>
      </c>
      <c r="AD341" s="123" t="s">
        <v>273</v>
      </c>
      <c r="AE341" s="17" t="s">
        <v>1019</v>
      </c>
      <c r="AF341" s="20" t="str">
        <f t="shared" si="50"/>
        <v>Impacto</v>
      </c>
      <c r="AG341" s="13" t="s">
        <v>290</v>
      </c>
      <c r="AH341" s="22">
        <f t="shared" si="51"/>
        <v>0.1</v>
      </c>
      <c r="AI341" s="13" t="s">
        <v>180</v>
      </c>
      <c r="AJ341" s="22">
        <f t="shared" si="52"/>
        <v>0.15</v>
      </c>
      <c r="AK341" s="23">
        <f t="shared" si="53"/>
        <v>0.25</v>
      </c>
      <c r="AL341" s="24">
        <f>IFERROR(IF(AF341="Probabilidad",(S341-(+S341*AK341)),IF(AF341="Impacto",S341,"")),"")</f>
        <v>0.4</v>
      </c>
      <c r="AM341" s="24">
        <f>IFERROR(IF(AF341="Impacto",(Y341-(+Y341*AK341)),IF(AF341="Probabilidad",Y341,"")),"")</f>
        <v>0.30000000000000004</v>
      </c>
      <c r="AN341" s="14" t="s">
        <v>181</v>
      </c>
      <c r="AO341" s="14" t="s">
        <v>182</v>
      </c>
      <c r="AP341" s="14" t="s">
        <v>183</v>
      </c>
      <c r="AQ341" s="645" t="s">
        <v>1020</v>
      </c>
      <c r="AR341" s="640">
        <f>S341</f>
        <v>0.4</v>
      </c>
      <c r="AS341" s="640">
        <f>IF(AL341="","",MIN(AL341:AL346))</f>
        <v>0.4</v>
      </c>
      <c r="AT341" s="642" t="str">
        <f>IFERROR(IF(AS341="","",IF(AS341&lt;=0.2,"Muy Baja",IF(AS341&lt;=0.4,"Baja",IF(AS341&lt;=0.6,"Media",IF(AS341&lt;=0.8,"Alta","Muy Alta"))))),"")</f>
        <v>Baja</v>
      </c>
      <c r="AU341" s="640">
        <f>Y341</f>
        <v>0.4</v>
      </c>
      <c r="AV341" s="640">
        <f>IF(AM341="","",MIN(AM341:AM346))</f>
        <v>0.30000000000000004</v>
      </c>
      <c r="AW341" s="642" t="str">
        <f>IFERROR(IF(AV341="","",IF(AV341&lt;=0.2,"Leve",IF(AV341&lt;=0.4,"Menor",IF(AV341&lt;=0.6,"Moderado",IF(AV341&lt;=0.8,"Mayor","Catastrófico"))))),"")</f>
        <v>Menor</v>
      </c>
      <c r="AX341" s="642" t="str">
        <f>AA341</f>
        <v>Moderado</v>
      </c>
      <c r="AY341" s="642" t="str">
        <f>IFERROR(IF(OR(AND(AT341="Muy Baja",AW341="Leve"),AND(AT341="Muy Baja",AW341="Menor"),AND(AT341="Baja",AW341="Leve")),"Bajo",IF(OR(AND(AT341="Muy baja",AW341="Moderado"),AND(AT341="Baja",AW341="Menor"),AND(AT341="Baja",AW341="Moderado"),AND(AT341="Media",AW341="Leve"),AND(AT341="Media",AW341="Menor"),AND(AT341="Media",AW341="Moderado"),AND(AT341="Alta",AW341="Leve"),AND(AT341="Alta",AW341="Menor")),"Moderado",IF(OR(AND(AT341="Muy Baja",AW341="Mayor"),AND(AT341="Baja",AW341="Mayor"),AND(AT341="Media",AW341="Mayor"),AND(AT341="Alta",AW341="Moderado"),AND(AT341="Alta",AW341="Mayor"),AND(AT341="Muy Alta",AW341="Leve"),AND(AT341="Muy Alta",AW341="Menor"),AND(AT341="Muy Alta",AW341="Moderado"),AND(AT341="Muy Alta",AW341="Mayor")),"Alto",IF(OR(AND(AT341="Muy Baja",AW341="Catastrófico"),AND(AT341="Baja",AW341="Catastrófico"),AND(AT341="Media",AW341="Catastrófico"),AND(AT341="Alta",AW341="Catastrófico"),AND(AT341="Muy Alta",AW341="Catastrófico")),"Extremo","")))),"")</f>
        <v>Moderado</v>
      </c>
      <c r="AZ341" s="644" t="s">
        <v>185</v>
      </c>
      <c r="BA341" s="115" t="s">
        <v>1021</v>
      </c>
      <c r="BB341" s="99" t="s">
        <v>1022</v>
      </c>
      <c r="BC341" s="103">
        <f t="shared" si="63"/>
        <v>1</v>
      </c>
      <c r="BD341" s="12"/>
      <c r="BE341" s="12"/>
      <c r="BF341" s="12"/>
      <c r="BG341" s="95">
        <v>1</v>
      </c>
      <c r="BH341" s="99" t="s">
        <v>1023</v>
      </c>
      <c r="BI341" s="99" t="s">
        <v>1024</v>
      </c>
      <c r="BJ341" s="153"/>
      <c r="BK341" s="99"/>
      <c r="BL341" s="102"/>
      <c r="BM341" s="102"/>
      <c r="BN341" s="102"/>
      <c r="BO341" s="102"/>
      <c r="BP341" s="104" t="str">
        <f t="shared" si="64"/>
        <v/>
      </c>
      <c r="BQ341" s="105" t="str">
        <f t="shared" si="65"/>
        <v/>
      </c>
      <c r="BR341" s="646"/>
      <c r="BS341" s="648"/>
      <c r="BT341" s="648"/>
      <c r="BU341" s="650"/>
    </row>
    <row r="342" spans="1:73">
      <c r="A342" s="654"/>
      <c r="B342" s="657"/>
      <c r="C342" s="660"/>
      <c r="D342" s="585"/>
      <c r="E342" s="587"/>
      <c r="F342" s="590"/>
      <c r="G342" s="593"/>
      <c r="H342" s="595"/>
      <c r="I342" s="598"/>
      <c r="J342" s="626"/>
      <c r="K342" s="602"/>
      <c r="L342" s="593"/>
      <c r="M342" s="604"/>
      <c r="N342" s="593"/>
      <c r="O342" s="593"/>
      <c r="P342" s="607"/>
      <c r="Q342" s="610"/>
      <c r="R342" s="598"/>
      <c r="S342" s="613"/>
      <c r="T342" s="598"/>
      <c r="U342" s="613"/>
      <c r="V342" s="598"/>
      <c r="W342" s="613"/>
      <c r="X342" s="616"/>
      <c r="Y342" s="613"/>
      <c r="Z342" s="613"/>
      <c r="AA342" s="619"/>
      <c r="AB342" s="216">
        <v>2</v>
      </c>
      <c r="AC342" s="227"/>
      <c r="AD342" s="227"/>
      <c r="AE342" s="218"/>
      <c r="AF342" s="213" t="str">
        <f t="shared" si="50"/>
        <v/>
      </c>
      <c r="AG342" s="219"/>
      <c r="AH342" s="214" t="str">
        <f t="shared" si="51"/>
        <v/>
      </c>
      <c r="AI342" s="219"/>
      <c r="AJ342" s="214" t="str">
        <f t="shared" si="52"/>
        <v/>
      </c>
      <c r="AK342" s="215" t="str">
        <f t="shared" si="53"/>
        <v/>
      </c>
      <c r="AL342" s="220" t="str">
        <f>IFERROR(IF(AND(AF341="Probabilidad",AF342="Probabilidad"),(AL341-(+AL341*AK342)),IF(AF342="Probabilidad",(S341-(+S341*AK342)),IF(AF342="Impacto",AL341,""))),"")</f>
        <v/>
      </c>
      <c r="AM342" s="220" t="str">
        <f>IFERROR(IF(AND(AF341="Impacto",AF342="Impacto"),(AM341-(+AM341*AK342)),IF(AF342="Impacto",(Y341-(+Y341*AK342)),IF(AF342="Probabilidad",AM341,""))),"")</f>
        <v/>
      </c>
      <c r="AN342" s="221"/>
      <c r="AO342" s="221"/>
      <c r="AP342" s="221"/>
      <c r="AQ342" s="595"/>
      <c r="AR342" s="626"/>
      <c r="AS342" s="626"/>
      <c r="AT342" s="619"/>
      <c r="AU342" s="626"/>
      <c r="AV342" s="626"/>
      <c r="AW342" s="619"/>
      <c r="AX342" s="619"/>
      <c r="AY342" s="619"/>
      <c r="AZ342" s="598"/>
      <c r="BA342" s="360"/>
      <c r="BB342" s="157"/>
      <c r="BC342" s="160" t="str">
        <f t="shared" si="63"/>
        <v/>
      </c>
      <c r="BD342" s="218"/>
      <c r="BE342" s="218"/>
      <c r="BF342" s="218"/>
      <c r="BG342" s="218"/>
      <c r="BH342" s="157"/>
      <c r="BI342" s="157"/>
      <c r="BJ342" s="157"/>
      <c r="BK342" s="157"/>
      <c r="BL342" s="185"/>
      <c r="BM342" s="185"/>
      <c r="BN342" s="185"/>
      <c r="BO342" s="185"/>
      <c r="BP342" s="186" t="str">
        <f t="shared" si="64"/>
        <v/>
      </c>
      <c r="BQ342" s="359" t="str">
        <f t="shared" si="65"/>
        <v/>
      </c>
      <c r="BR342" s="610"/>
      <c r="BS342" s="607"/>
      <c r="BT342" s="607"/>
      <c r="BU342" s="651"/>
    </row>
    <row r="343" spans="1:73">
      <c r="A343" s="654"/>
      <c r="B343" s="657"/>
      <c r="C343" s="660"/>
      <c r="D343" s="585"/>
      <c r="E343" s="587"/>
      <c r="F343" s="590"/>
      <c r="G343" s="593"/>
      <c r="H343" s="595"/>
      <c r="I343" s="598"/>
      <c r="J343" s="626"/>
      <c r="K343" s="602"/>
      <c r="L343" s="593"/>
      <c r="M343" s="604"/>
      <c r="N343" s="593"/>
      <c r="O343" s="593"/>
      <c r="P343" s="607"/>
      <c r="Q343" s="610"/>
      <c r="R343" s="598"/>
      <c r="S343" s="613"/>
      <c r="T343" s="598"/>
      <c r="U343" s="613"/>
      <c r="V343" s="598"/>
      <c r="W343" s="613"/>
      <c r="X343" s="616"/>
      <c r="Y343" s="613"/>
      <c r="Z343" s="613"/>
      <c r="AA343" s="619"/>
      <c r="AB343" s="216">
        <v>3</v>
      </c>
      <c r="AC343" s="227"/>
      <c r="AD343" s="227"/>
      <c r="AE343" s="218"/>
      <c r="AF343" s="213" t="str">
        <f t="shared" si="50"/>
        <v/>
      </c>
      <c r="AG343" s="219"/>
      <c r="AH343" s="214" t="str">
        <f t="shared" si="51"/>
        <v/>
      </c>
      <c r="AI343" s="219"/>
      <c r="AJ343" s="214" t="str">
        <f t="shared" si="52"/>
        <v/>
      </c>
      <c r="AK343" s="215" t="str">
        <f t="shared" si="53"/>
        <v/>
      </c>
      <c r="AL343" s="220" t="str">
        <f>IFERROR(IF(AND(AF342="Probabilidad",AF343="Probabilidad"),(AL342-(+AL342*AK343)),IF(AND(AF342="Impacto",AF343="Probabilidad"),(AL341-(+AL341*AK343)),IF(AF343="Impacto",AL342,""))),"")</f>
        <v/>
      </c>
      <c r="AM343" s="220" t="str">
        <f>IFERROR(IF(AND(AF342="Impacto",AF343="Impacto"),(AM342-(+AM342*AK343)),IF(AND(AF342="Probabilidad",AF343="Impacto"),(AM341-(+AM341*AK343)),IF(AF343="Probabilidad",AM342,""))),"")</f>
        <v/>
      </c>
      <c r="AN343" s="221"/>
      <c r="AO343" s="221"/>
      <c r="AP343" s="221"/>
      <c r="AQ343" s="595"/>
      <c r="AR343" s="626"/>
      <c r="AS343" s="626"/>
      <c r="AT343" s="619"/>
      <c r="AU343" s="626"/>
      <c r="AV343" s="626"/>
      <c r="AW343" s="619"/>
      <c r="AX343" s="619"/>
      <c r="AY343" s="619"/>
      <c r="AZ343" s="598"/>
      <c r="BA343" s="360"/>
      <c r="BB343" s="157"/>
      <c r="BC343" s="160" t="str">
        <f t="shared" si="63"/>
        <v/>
      </c>
      <c r="BD343" s="218"/>
      <c r="BE343" s="218"/>
      <c r="BF343" s="218"/>
      <c r="BG343" s="218"/>
      <c r="BH343" s="157"/>
      <c r="BI343" s="157"/>
      <c r="BJ343" s="157"/>
      <c r="BK343" s="157"/>
      <c r="BL343" s="185"/>
      <c r="BM343" s="185"/>
      <c r="BN343" s="185"/>
      <c r="BO343" s="185"/>
      <c r="BP343" s="186" t="str">
        <f t="shared" si="64"/>
        <v/>
      </c>
      <c r="BQ343" s="359" t="str">
        <f t="shared" si="65"/>
        <v/>
      </c>
      <c r="BR343" s="610"/>
      <c r="BS343" s="607"/>
      <c r="BT343" s="607"/>
      <c r="BU343" s="651"/>
    </row>
    <row r="344" spans="1:73">
      <c r="A344" s="654"/>
      <c r="B344" s="657"/>
      <c r="C344" s="660"/>
      <c r="D344" s="585"/>
      <c r="E344" s="587"/>
      <c r="F344" s="590"/>
      <c r="G344" s="593"/>
      <c r="H344" s="595"/>
      <c r="I344" s="598"/>
      <c r="J344" s="626"/>
      <c r="K344" s="602"/>
      <c r="L344" s="593"/>
      <c r="M344" s="604"/>
      <c r="N344" s="593"/>
      <c r="O344" s="593"/>
      <c r="P344" s="607"/>
      <c r="Q344" s="610"/>
      <c r="R344" s="598"/>
      <c r="S344" s="613"/>
      <c r="T344" s="598"/>
      <c r="U344" s="613"/>
      <c r="V344" s="598"/>
      <c r="W344" s="613"/>
      <c r="X344" s="616"/>
      <c r="Y344" s="613"/>
      <c r="Z344" s="613"/>
      <c r="AA344" s="619"/>
      <c r="AB344" s="216">
        <v>4</v>
      </c>
      <c r="AC344" s="227"/>
      <c r="AD344" s="227"/>
      <c r="AE344" s="218"/>
      <c r="AF344" s="213" t="str">
        <f t="shared" si="50"/>
        <v/>
      </c>
      <c r="AG344" s="219"/>
      <c r="AH344" s="214" t="str">
        <f t="shared" si="51"/>
        <v/>
      </c>
      <c r="AI344" s="219"/>
      <c r="AJ344" s="214" t="str">
        <f t="shared" si="52"/>
        <v/>
      </c>
      <c r="AK344" s="215" t="str">
        <f t="shared" si="53"/>
        <v/>
      </c>
      <c r="AL344" s="220" t="str">
        <f>IFERROR(IF(AND(AF343="Probabilidad",AF344="Probabilidad"),(AL343-(+AL343*AK344)),IF(AND(AF343="Impacto",AF344="Probabilidad"),(AL342-(+AL342*AK344)),IF(AF344="Impacto",AL343,""))),"")</f>
        <v/>
      </c>
      <c r="AM344" s="220" t="str">
        <f>IFERROR(IF(AND(AF343="Impacto",AF344="Impacto"),(AM343-(+AM343*AK344)),IF(AND(AF343="Probabilidad",AF344="Impacto"),(AM342-(+AM342*AK344)),IF(AF344="Probabilidad",AM343,""))),"")</f>
        <v/>
      </c>
      <c r="AN344" s="221"/>
      <c r="AO344" s="221"/>
      <c r="AP344" s="221"/>
      <c r="AQ344" s="595"/>
      <c r="AR344" s="626"/>
      <c r="AS344" s="626"/>
      <c r="AT344" s="619"/>
      <c r="AU344" s="626"/>
      <c r="AV344" s="626"/>
      <c r="AW344" s="619"/>
      <c r="AX344" s="619"/>
      <c r="AY344" s="619"/>
      <c r="AZ344" s="598"/>
      <c r="BA344" s="360"/>
      <c r="BB344" s="157"/>
      <c r="BC344" s="160" t="str">
        <f t="shared" si="63"/>
        <v/>
      </c>
      <c r="BD344" s="218"/>
      <c r="BE344" s="218"/>
      <c r="BF344" s="218"/>
      <c r="BG344" s="218"/>
      <c r="BH344" s="157"/>
      <c r="BI344" s="157"/>
      <c r="BJ344" s="157"/>
      <c r="BK344" s="157"/>
      <c r="BL344" s="185"/>
      <c r="BM344" s="185"/>
      <c r="BN344" s="185"/>
      <c r="BO344" s="185"/>
      <c r="BP344" s="186" t="str">
        <f t="shared" si="64"/>
        <v/>
      </c>
      <c r="BQ344" s="359" t="str">
        <f t="shared" si="65"/>
        <v/>
      </c>
      <c r="BR344" s="610"/>
      <c r="BS344" s="607"/>
      <c r="BT344" s="607"/>
      <c r="BU344" s="651"/>
    </row>
    <row r="345" spans="1:73">
      <c r="A345" s="654"/>
      <c r="B345" s="657"/>
      <c r="C345" s="660"/>
      <c r="D345" s="585"/>
      <c r="E345" s="587"/>
      <c r="F345" s="590"/>
      <c r="G345" s="593"/>
      <c r="H345" s="595"/>
      <c r="I345" s="598"/>
      <c r="J345" s="626"/>
      <c r="K345" s="602"/>
      <c r="L345" s="593"/>
      <c r="M345" s="604"/>
      <c r="N345" s="593"/>
      <c r="O345" s="593"/>
      <c r="P345" s="607"/>
      <c r="Q345" s="610"/>
      <c r="R345" s="598"/>
      <c r="S345" s="613"/>
      <c r="T345" s="598"/>
      <c r="U345" s="613"/>
      <c r="V345" s="598"/>
      <c r="W345" s="613"/>
      <c r="X345" s="616"/>
      <c r="Y345" s="613"/>
      <c r="Z345" s="613"/>
      <c r="AA345" s="619"/>
      <c r="AB345" s="216">
        <v>5</v>
      </c>
      <c r="AC345" s="228"/>
      <c r="AD345" s="228"/>
      <c r="AE345" s="56"/>
      <c r="AF345" s="213" t="str">
        <f t="shared" si="50"/>
        <v/>
      </c>
      <c r="AG345" s="219"/>
      <c r="AH345" s="214" t="str">
        <f t="shared" si="51"/>
        <v/>
      </c>
      <c r="AI345" s="219"/>
      <c r="AJ345" s="214" t="str">
        <f t="shared" si="52"/>
        <v/>
      </c>
      <c r="AK345" s="215" t="str">
        <f t="shared" si="53"/>
        <v/>
      </c>
      <c r="AL345" s="220" t="str">
        <f>IFERROR(IF(AND(AF344="Probabilidad",AF345="Probabilidad"),(AL344-(+AL344*AK345)),IF(AND(AF344="Impacto",AF345="Probabilidad"),(AL343-(+AL343*AK345)),IF(AF345="Impacto",AL344,""))),"")</f>
        <v/>
      </c>
      <c r="AM345" s="220" t="str">
        <f>IFERROR(IF(AND(AF344="Impacto",AF345="Impacto"),(AM344-(+AM344*AK345)),IF(AND(AF344="Probabilidad",AF345="Impacto"),(AM343-(+AM343*AK345)),IF(AF345="Probabilidad",AM344,""))),"")</f>
        <v/>
      </c>
      <c r="AN345" s="221"/>
      <c r="AO345" s="221"/>
      <c r="AP345" s="221"/>
      <c r="AQ345" s="595"/>
      <c r="AR345" s="626"/>
      <c r="AS345" s="626"/>
      <c r="AT345" s="619"/>
      <c r="AU345" s="626"/>
      <c r="AV345" s="626"/>
      <c r="AW345" s="619"/>
      <c r="AX345" s="619"/>
      <c r="AY345" s="619"/>
      <c r="AZ345" s="598"/>
      <c r="BA345" s="360"/>
      <c r="BB345" s="157"/>
      <c r="BC345" s="160" t="str">
        <f t="shared" si="63"/>
        <v/>
      </c>
      <c r="BD345" s="218"/>
      <c r="BE345" s="218"/>
      <c r="BF345" s="218"/>
      <c r="BG345" s="218"/>
      <c r="BH345" s="157"/>
      <c r="BI345" s="157"/>
      <c r="BJ345" s="157"/>
      <c r="BK345" s="157"/>
      <c r="BL345" s="185"/>
      <c r="BM345" s="185"/>
      <c r="BN345" s="185"/>
      <c r="BO345" s="185"/>
      <c r="BP345" s="186" t="str">
        <f t="shared" si="64"/>
        <v/>
      </c>
      <c r="BQ345" s="359" t="str">
        <f t="shared" si="65"/>
        <v/>
      </c>
      <c r="BR345" s="610"/>
      <c r="BS345" s="607"/>
      <c r="BT345" s="607"/>
      <c r="BU345" s="651"/>
    </row>
    <row r="346" spans="1:73">
      <c r="A346" s="709"/>
      <c r="B346" s="710"/>
      <c r="C346" s="711"/>
      <c r="D346" s="677"/>
      <c r="E346" s="587"/>
      <c r="F346" s="680"/>
      <c r="G346" s="682"/>
      <c r="H346" s="595"/>
      <c r="I346" s="645"/>
      <c r="J346" s="641"/>
      <c r="K346" s="602"/>
      <c r="L346" s="682"/>
      <c r="M346" s="604"/>
      <c r="N346" s="682"/>
      <c r="O346" s="682"/>
      <c r="P346" s="649"/>
      <c r="Q346" s="647"/>
      <c r="R346" s="645"/>
      <c r="S346" s="688"/>
      <c r="T346" s="645"/>
      <c r="U346" s="688"/>
      <c r="V346" s="645"/>
      <c r="W346" s="688"/>
      <c r="X346" s="690"/>
      <c r="Y346" s="688"/>
      <c r="Z346" s="688"/>
      <c r="AA346" s="643"/>
      <c r="AB346" s="255">
        <v>6</v>
      </c>
      <c r="AC346" s="234"/>
      <c r="AD346" s="234"/>
      <c r="AE346" s="234"/>
      <c r="AF346" s="223" t="str">
        <f t="shared" si="50"/>
        <v/>
      </c>
      <c r="AG346" s="229"/>
      <c r="AH346" s="257" t="str">
        <f t="shared" si="51"/>
        <v/>
      </c>
      <c r="AI346" s="229"/>
      <c r="AJ346" s="257" t="str">
        <f t="shared" si="52"/>
        <v/>
      </c>
      <c r="AK346" s="258" t="str">
        <f t="shared" si="53"/>
        <v/>
      </c>
      <c r="AL346" s="259" t="str">
        <f>IFERROR(IF(AND(AF345="Probabilidad",AF346="Probabilidad"),(AL345-(+AL345*AK346)),IF(AND(AF345="Impacto",AF346="Probabilidad"),(AL344-(+AL344*AK346)),IF(AF346="Impacto",AL345,""))),"")</f>
        <v/>
      </c>
      <c r="AM346" s="259" t="str">
        <f>IFERROR(IF(AND(AF345="Impacto",AF346="Impacto"),(AM345-(+AM345*AK346)),IF(AND(AF345="Probabilidad",AF346="Impacto"),(AM344-(+AM344*AK346)),IF(AF346="Probabilidad",AM345,""))),"")</f>
        <v/>
      </c>
      <c r="AN346" s="260"/>
      <c r="AO346" s="260"/>
      <c r="AP346" s="260"/>
      <c r="AQ346" s="595"/>
      <c r="AR346" s="641"/>
      <c r="AS346" s="641"/>
      <c r="AT346" s="643"/>
      <c r="AU346" s="641"/>
      <c r="AV346" s="641"/>
      <c r="AW346" s="643"/>
      <c r="AX346" s="643"/>
      <c r="AY346" s="643"/>
      <c r="AZ346" s="645"/>
      <c r="BA346" s="460"/>
      <c r="BB346" s="373"/>
      <c r="BC346" s="334" t="str">
        <f t="shared" si="63"/>
        <v/>
      </c>
      <c r="BD346" s="234"/>
      <c r="BE346" s="234"/>
      <c r="BF346" s="234"/>
      <c r="BG346" s="234"/>
      <c r="BH346" s="373"/>
      <c r="BI346" s="373"/>
      <c r="BJ346" s="373"/>
      <c r="BK346" s="373"/>
      <c r="BL346" s="374"/>
      <c r="BM346" s="374"/>
      <c r="BN346" s="374"/>
      <c r="BO346" s="374"/>
      <c r="BP346" s="375" t="str">
        <f t="shared" si="64"/>
        <v/>
      </c>
      <c r="BQ346" s="376" t="str">
        <f t="shared" si="65"/>
        <v/>
      </c>
      <c r="BR346" s="647"/>
      <c r="BS346" s="649"/>
      <c r="BT346" s="649"/>
      <c r="BU346" s="652"/>
    </row>
    <row r="347" spans="1:73" ht="72">
      <c r="A347" s="653" t="s">
        <v>1025</v>
      </c>
      <c r="B347" s="656" t="s">
        <v>165</v>
      </c>
      <c r="C347" s="659" t="s">
        <v>1026</v>
      </c>
      <c r="D347" s="662" t="s">
        <v>167</v>
      </c>
      <c r="E347" s="663" t="s">
        <v>1027</v>
      </c>
      <c r="F347" s="664">
        <v>1</v>
      </c>
      <c r="G347" s="665" t="s">
        <v>1028</v>
      </c>
      <c r="H347" s="633"/>
      <c r="I347" s="636"/>
      <c r="J347" s="666" t="s">
        <v>1029</v>
      </c>
      <c r="K347" s="667" t="s">
        <v>205</v>
      </c>
      <c r="L347" s="668" t="s">
        <v>268</v>
      </c>
      <c r="M347" s="669" t="s">
        <v>1030</v>
      </c>
      <c r="N347" s="668"/>
      <c r="O347" s="668"/>
      <c r="P347" s="670" t="s">
        <v>1031</v>
      </c>
      <c r="Q347" s="673">
        <v>1</v>
      </c>
      <c r="R347" s="636" t="s">
        <v>226</v>
      </c>
      <c r="S347" s="628">
        <f>IF(R347="Muy Alta",100%,IF(R347="Alta",80%,IF(R347="Media",60%,IF(R347="Baja",40%,IF(R347="Muy Baja",20%,"")))))</f>
        <v>0.4</v>
      </c>
      <c r="T347" s="636"/>
      <c r="U347" s="628" t="str">
        <f>IF(T347="Catastrófico",100%,IF(T347="Mayor",80%,IF(T347="Moderado",60%,IF(T347="Menor",40%,IF(T347="Leve",20%,"")))))</f>
        <v/>
      </c>
      <c r="V347" s="636" t="s">
        <v>271</v>
      </c>
      <c r="W347" s="628">
        <f>IF(V347="Catastrófico",100%,IF(V347="Mayor",80%,IF(V347="Moderado",60%,IF(V347="Menor",40%,IF(V347="Leve",20%,"")))))</f>
        <v>0.2</v>
      </c>
      <c r="X347" s="629" t="str">
        <f>IF(Y347=100%,"Catastrófico",IF(Y347=80%,"Mayor",IF(Y347=60%,"Moderado",IF(Y347=40%,"Menor",IF(Y347=20%,"Leve","")))))</f>
        <v>Leve</v>
      </c>
      <c r="Y347" s="628">
        <f>IF(AND(U347="",W347=""),"",MAX(U347,W347))</f>
        <v>0.2</v>
      </c>
      <c r="Z347" s="628" t="str">
        <f>CONCATENATE(R347,X347)</f>
        <v>BajaLeve</v>
      </c>
      <c r="AA347" s="630" t="str">
        <f>IF(Z347="Muy AltaLeve","Alto",IF(Z347="Muy AltaMenor","Alto",IF(Z347="Muy AltaModerado","Alto",IF(Z347="Muy AltaMayor","Alto",IF(Z347="Muy AltaCatastrófico","Extremo",IF(Z347="AltaLeve","Moderado",IF(Z347="AltaMenor","Moderado",IF(Z347="AltaModerado","Alto",IF(Z347="AltaMayor","Alto",IF(Z347="AltaCatastrófico","Extremo",IF(Z347="MediaLeve","Moderado",IF(Z347="MediaMenor","Moderado",IF(Z347="MediaModerado","Moderado",IF(Z347="MediaMayor","Alto",IF(Z347="MediaCatastrófico","Extremo",IF(Z347="BajaLeve","Bajo",IF(Z347="BajaMenor","Moderado",IF(Z347="BajaModerado","Moderado",IF(Z347="BajaMayor","Alto",IF(Z347="BajaCatastrófico","Extremo",IF(Z347="Muy BajaLeve","Bajo",IF(Z347="Muy BajaMenor","Bajo",IF(Z347="Muy BajaModerado","Moderado",IF(Z347="Muy BajaMayor","Alto",IF(Z347="Muy BajaCatastrófico","Extremo","")))))))))))))))))))))))))</f>
        <v>Bajo</v>
      </c>
      <c r="AB347" s="426">
        <v>1</v>
      </c>
      <c r="AC347" s="424" t="s">
        <v>1032</v>
      </c>
      <c r="AD347" s="424" t="s">
        <v>1033</v>
      </c>
      <c r="AE347" s="495" t="s">
        <v>1034</v>
      </c>
      <c r="AF347" s="429" t="str">
        <f t="shared" si="50"/>
        <v>Probabilidad</v>
      </c>
      <c r="AG347" s="430" t="s">
        <v>344</v>
      </c>
      <c r="AH347" s="425">
        <f t="shared" si="51"/>
        <v>0.15</v>
      </c>
      <c r="AI347" s="430" t="s">
        <v>180</v>
      </c>
      <c r="AJ347" s="425">
        <f t="shared" si="52"/>
        <v>0.15</v>
      </c>
      <c r="AK347" s="431">
        <f t="shared" si="53"/>
        <v>0.3</v>
      </c>
      <c r="AL347" s="432">
        <f>IFERROR(IF(AF347="Probabilidad",(S347-(+S347*AK347)),IF(AF347="Impacto",S347,"")),"")</f>
        <v>0.28000000000000003</v>
      </c>
      <c r="AM347" s="432">
        <f>IFERROR(IF(AF347="Impacto",(Y347-(+Y347*AK347)),IF(AF347="Probabilidad",Y347,"")),"")</f>
        <v>0.2</v>
      </c>
      <c r="AN347" s="433" t="s">
        <v>181</v>
      </c>
      <c r="AO347" s="433" t="s">
        <v>182</v>
      </c>
      <c r="AP347" s="433" t="s">
        <v>183</v>
      </c>
      <c r="AQ347" s="633" t="s">
        <v>1035</v>
      </c>
      <c r="AR347" s="634">
        <f>S347</f>
        <v>0.4</v>
      </c>
      <c r="AS347" s="634">
        <f>IF(AL347="","",MIN(AL347:AL352))</f>
        <v>0.16800000000000001</v>
      </c>
      <c r="AT347" s="635" t="str">
        <f>IFERROR(IF(AS347="","",IF(AS347&lt;=0.2,"Muy Baja",IF(AS347&lt;=0.4,"Baja",IF(AS347&lt;=0.6,"Media",IF(AS347&lt;=0.8,"Alta","Muy Alta"))))),"")</f>
        <v>Muy Baja</v>
      </c>
      <c r="AU347" s="634">
        <f>Y347</f>
        <v>0.2</v>
      </c>
      <c r="AV347" s="634">
        <f>IF(AM347="","",MIN(AM347:AM352))</f>
        <v>0.2</v>
      </c>
      <c r="AW347" s="635" t="str">
        <f>IFERROR(IF(AV347="","",IF(AV347&lt;=0.2,"Leve",IF(AV347&lt;=0.4,"Menor",IF(AV347&lt;=0.6,"Moderado",IF(AV347&lt;=0.8,"Mayor","Catastrófico"))))),"")</f>
        <v>Leve</v>
      </c>
      <c r="AX347" s="635" t="str">
        <f>AA347</f>
        <v>Bajo</v>
      </c>
      <c r="AY347" s="635" t="str">
        <f>IFERROR(IF(OR(AND(AT347="Muy Baja",AW347="Leve"),AND(AT347="Muy Baja",AW347="Menor"),AND(AT347="Baja",AW347="Leve")),"Bajo",IF(OR(AND(AT347="Muy baja",AW347="Moderado"),AND(AT347="Baja",AW347="Menor"),AND(AT347="Baja",AW347="Moderado"),AND(AT347="Media",AW347="Leve"),AND(AT347="Media",AW347="Menor"),AND(AT347="Media",AW347="Moderado"),AND(AT347="Alta",AW347="Leve"),AND(AT347="Alta",AW347="Menor")),"Moderado",IF(OR(AND(AT347="Muy Baja",AW347="Mayor"),AND(AT347="Baja",AW347="Mayor"),AND(AT347="Media",AW347="Mayor"),AND(AT347="Alta",AW347="Moderado"),AND(AT347="Alta",AW347="Mayor"),AND(AT347="Muy Alta",AW347="Leve"),AND(AT347="Muy Alta",AW347="Menor"),AND(AT347="Muy Alta",AW347="Moderado"),AND(AT347="Muy Alta",AW347="Mayor")),"Alto",IF(OR(AND(AT347="Muy Baja",AW347="Catastrófico"),AND(AT347="Baja",AW347="Catastrófico"),AND(AT347="Media",AW347="Catastrófico"),AND(AT347="Alta",AW347="Catastrófico"),AND(AT347="Muy Alta",AW347="Catastrófico")),"Extremo","")))),"")</f>
        <v>Bajo</v>
      </c>
      <c r="AZ347" s="636" t="s">
        <v>231</v>
      </c>
      <c r="BA347" s="434"/>
      <c r="BB347" s="434"/>
      <c r="BC347" s="435" t="str">
        <f>IF(SUM(BD347:BG347)=0,"",SUM(BD347:BG347))</f>
        <v/>
      </c>
      <c r="BD347" s="436"/>
      <c r="BE347" s="436"/>
      <c r="BF347" s="436"/>
      <c r="BG347" s="436"/>
      <c r="BH347" s="434"/>
      <c r="BI347" s="434"/>
      <c r="BJ347" s="437"/>
      <c r="BK347" s="437"/>
      <c r="BL347" s="438"/>
      <c r="BM347" s="438"/>
      <c r="BN347" s="438"/>
      <c r="BO347" s="438"/>
      <c r="BP347" s="439" t="str">
        <f>IF(SUM(BL347:BO347)=0,"",SUM(BL347:BO347))</f>
        <v/>
      </c>
      <c r="BQ347" s="440" t="str">
        <f>IF(ISERROR(BP347/BC347),"",(BP347/BC347))</f>
        <v/>
      </c>
      <c r="BR347" s="637"/>
      <c r="BS347" s="578"/>
      <c r="BT347" s="578"/>
      <c r="BU347" s="581"/>
    </row>
    <row r="348" spans="1:73" ht="72">
      <c r="A348" s="654"/>
      <c r="B348" s="657"/>
      <c r="C348" s="660"/>
      <c r="D348" s="585"/>
      <c r="E348" s="587"/>
      <c r="F348" s="590"/>
      <c r="G348" s="607"/>
      <c r="H348" s="595"/>
      <c r="I348" s="598"/>
      <c r="J348" s="626"/>
      <c r="K348" s="602"/>
      <c r="L348" s="593"/>
      <c r="M348" s="604"/>
      <c r="N348" s="593"/>
      <c r="O348" s="593"/>
      <c r="P348" s="671"/>
      <c r="Q348" s="610"/>
      <c r="R348" s="598"/>
      <c r="S348" s="613"/>
      <c r="T348" s="598"/>
      <c r="U348" s="613"/>
      <c r="V348" s="598"/>
      <c r="W348" s="613"/>
      <c r="X348" s="616"/>
      <c r="Y348" s="613"/>
      <c r="Z348" s="613"/>
      <c r="AA348" s="631"/>
      <c r="AB348" s="216">
        <v>2</v>
      </c>
      <c r="AC348" s="217" t="s">
        <v>1036</v>
      </c>
      <c r="AD348" s="217" t="s">
        <v>273</v>
      </c>
      <c r="AE348" s="278" t="s">
        <v>1037</v>
      </c>
      <c r="AF348" s="213" t="str">
        <f t="shared" si="50"/>
        <v>Probabilidad</v>
      </c>
      <c r="AG348" s="219" t="s">
        <v>179</v>
      </c>
      <c r="AH348" s="214">
        <f t="shared" si="51"/>
        <v>0.25</v>
      </c>
      <c r="AI348" s="219" t="s">
        <v>180</v>
      </c>
      <c r="AJ348" s="214">
        <f t="shared" si="52"/>
        <v>0.15</v>
      </c>
      <c r="AK348" s="215">
        <f t="shared" si="53"/>
        <v>0.4</v>
      </c>
      <c r="AL348" s="220">
        <f>IFERROR(IF(AND(AF347="Probabilidad",AF348="Probabilidad"),(AL347-(+AL347*AK348)),IF(AF348="Probabilidad",(S347-(+S347*AK348)),IF(AF348="Impacto",AL347,""))),"")</f>
        <v>0.16800000000000001</v>
      </c>
      <c r="AM348" s="220">
        <f>IFERROR(IF(AND(AF347="Impacto",AF348="Impacto"),(AM347-(+AM347*AK348)),IF(AF348="Impacto",(Y347-(+Y347*AK348)),IF(AF348="Probabilidad",AM347,""))),"")</f>
        <v>0.2</v>
      </c>
      <c r="AN348" s="221" t="s">
        <v>181</v>
      </c>
      <c r="AO348" s="221" t="s">
        <v>182</v>
      </c>
      <c r="AP348" s="221" t="s">
        <v>183</v>
      </c>
      <c r="AQ348" s="595"/>
      <c r="AR348" s="626"/>
      <c r="AS348" s="626"/>
      <c r="AT348" s="619"/>
      <c r="AU348" s="626"/>
      <c r="AV348" s="626"/>
      <c r="AW348" s="619"/>
      <c r="AX348" s="619"/>
      <c r="AY348" s="619"/>
      <c r="AZ348" s="598"/>
      <c r="BA348" s="179"/>
      <c r="BB348" s="179"/>
      <c r="BC348" s="222" t="str">
        <f t="shared" ref="BC348:BC358" si="66">IF(SUM(BD348:BG348)=0,"",SUM(BD348:BG348))</f>
        <v/>
      </c>
      <c r="BD348" s="335"/>
      <c r="BE348" s="335"/>
      <c r="BF348" s="335"/>
      <c r="BG348" s="335"/>
      <c r="BH348" s="179"/>
      <c r="BI348" s="179"/>
      <c r="BJ348" s="157"/>
      <c r="BK348" s="157"/>
      <c r="BL348" s="185"/>
      <c r="BM348" s="185"/>
      <c r="BN348" s="185"/>
      <c r="BO348" s="185"/>
      <c r="BP348" s="186" t="str">
        <f>IF(SUM(BL348:BO348)=0,"",SUM(BL348:BO348))</f>
        <v/>
      </c>
      <c r="BQ348" s="160" t="str">
        <f>IF(ISERROR(BP348/BC348),"",(BP348/BC348))</f>
        <v/>
      </c>
      <c r="BR348" s="638"/>
      <c r="BS348" s="579"/>
      <c r="BT348" s="579"/>
      <c r="BU348" s="582"/>
    </row>
    <row r="349" spans="1:73">
      <c r="A349" s="654"/>
      <c r="B349" s="657"/>
      <c r="C349" s="660"/>
      <c r="D349" s="585"/>
      <c r="E349" s="587"/>
      <c r="F349" s="590"/>
      <c r="G349" s="607"/>
      <c r="H349" s="595"/>
      <c r="I349" s="598"/>
      <c r="J349" s="626"/>
      <c r="K349" s="602"/>
      <c r="L349" s="593"/>
      <c r="M349" s="604"/>
      <c r="N349" s="593"/>
      <c r="O349" s="593"/>
      <c r="P349" s="671"/>
      <c r="Q349" s="610"/>
      <c r="R349" s="598"/>
      <c r="S349" s="613"/>
      <c r="T349" s="598"/>
      <c r="U349" s="613"/>
      <c r="V349" s="598"/>
      <c r="W349" s="613"/>
      <c r="X349" s="616"/>
      <c r="Y349" s="613"/>
      <c r="Z349" s="613"/>
      <c r="AA349" s="631"/>
      <c r="AB349" s="216">
        <v>3</v>
      </c>
      <c r="AC349" s="217"/>
      <c r="AD349" s="217"/>
      <c r="AE349" s="217"/>
      <c r="AF349" s="213" t="str">
        <f t="shared" si="50"/>
        <v/>
      </c>
      <c r="AG349" s="219"/>
      <c r="AH349" s="214" t="str">
        <f t="shared" si="51"/>
        <v/>
      </c>
      <c r="AI349" s="219"/>
      <c r="AJ349" s="214" t="str">
        <f t="shared" si="52"/>
        <v/>
      </c>
      <c r="AK349" s="215" t="str">
        <f t="shared" si="53"/>
        <v/>
      </c>
      <c r="AL349" s="220" t="str">
        <f>IFERROR(IF(AND(AF348="Probabilidad",AF349="Probabilidad"),(AL348-(+AL348*AK349)),IF(AND(AF348="Impacto",AF349="Probabilidad"),(AL347-(+AL347*AK349)),IF(AF349="Impacto",AL348,""))),"")</f>
        <v/>
      </c>
      <c r="AM349" s="220" t="str">
        <f>IFERROR(IF(AND(AF348="Impacto",AF349="Impacto"),(AM348-(+AM348*AK349)),IF(AND(AF348="Probabilidad",AF349="Impacto"),(AM347-(+AM347*AK349)),IF(AF349="Probabilidad",AM348,""))),"")</f>
        <v/>
      </c>
      <c r="AN349" s="221"/>
      <c r="AO349" s="221"/>
      <c r="AP349" s="221"/>
      <c r="AQ349" s="595"/>
      <c r="AR349" s="626"/>
      <c r="AS349" s="626"/>
      <c r="AT349" s="619"/>
      <c r="AU349" s="626"/>
      <c r="AV349" s="626"/>
      <c r="AW349" s="619"/>
      <c r="AX349" s="619"/>
      <c r="AY349" s="619"/>
      <c r="AZ349" s="598"/>
      <c r="BA349" s="179"/>
      <c r="BB349" s="179"/>
      <c r="BC349" s="222" t="str">
        <f t="shared" si="66"/>
        <v/>
      </c>
      <c r="BD349" s="335"/>
      <c r="BE349" s="335"/>
      <c r="BF349" s="335"/>
      <c r="BG349" s="335"/>
      <c r="BH349" s="179"/>
      <c r="BI349" s="179"/>
      <c r="BJ349" s="157"/>
      <c r="BK349" s="157"/>
      <c r="BL349" s="185"/>
      <c r="BM349" s="185"/>
      <c r="BN349" s="185"/>
      <c r="BO349" s="185"/>
      <c r="BP349" s="186" t="str">
        <f t="shared" ref="BP349:BP358" si="67">IF(SUM(BL349:BO349)=0,"",SUM(BL349:BO349))</f>
        <v/>
      </c>
      <c r="BQ349" s="160" t="str">
        <f t="shared" ref="BQ349:BQ358" si="68">IF(ISERROR(BP349/BC349),"",(BP349/BC349))</f>
        <v/>
      </c>
      <c r="BR349" s="638"/>
      <c r="BS349" s="579"/>
      <c r="BT349" s="579"/>
      <c r="BU349" s="582"/>
    </row>
    <row r="350" spans="1:73">
      <c r="A350" s="654"/>
      <c r="B350" s="657"/>
      <c r="C350" s="660"/>
      <c r="D350" s="585"/>
      <c r="E350" s="587"/>
      <c r="F350" s="590"/>
      <c r="G350" s="607"/>
      <c r="H350" s="595"/>
      <c r="I350" s="598"/>
      <c r="J350" s="626"/>
      <c r="K350" s="602"/>
      <c r="L350" s="593"/>
      <c r="M350" s="604"/>
      <c r="N350" s="593"/>
      <c r="O350" s="593"/>
      <c r="P350" s="671"/>
      <c r="Q350" s="610"/>
      <c r="R350" s="598"/>
      <c r="S350" s="613"/>
      <c r="T350" s="598"/>
      <c r="U350" s="613"/>
      <c r="V350" s="598"/>
      <c r="W350" s="613"/>
      <c r="X350" s="616"/>
      <c r="Y350" s="613"/>
      <c r="Z350" s="613"/>
      <c r="AA350" s="631"/>
      <c r="AB350" s="216">
        <v>4</v>
      </c>
      <c r="AC350" s="218"/>
      <c r="AD350" s="218"/>
      <c r="AE350" s="218"/>
      <c r="AF350" s="213" t="str">
        <f t="shared" si="50"/>
        <v/>
      </c>
      <c r="AG350" s="219"/>
      <c r="AH350" s="214" t="str">
        <f t="shared" si="51"/>
        <v/>
      </c>
      <c r="AI350" s="219"/>
      <c r="AJ350" s="214" t="str">
        <f t="shared" si="52"/>
        <v/>
      </c>
      <c r="AK350" s="215" t="str">
        <f t="shared" si="53"/>
        <v/>
      </c>
      <c r="AL350" s="220" t="str">
        <f>IFERROR(IF(AND(AF349="Probabilidad",AF350="Probabilidad"),(AL349-(+AL349*AK350)),IF(AND(AF349="Impacto",AF350="Probabilidad"),(AL348-(+AL348*AK350)),IF(AF350="Impacto",AL349,""))),"")</f>
        <v/>
      </c>
      <c r="AM350" s="220" t="str">
        <f>IFERROR(IF(AND(AF349="Impacto",AF350="Impacto"),(AM349-(+AM349*AK350)),IF(AND(AF349="Probabilidad",AF350="Impacto"),(AM348-(+AM348*AK350)),IF(AF350="Probabilidad",AM349,""))),"")</f>
        <v/>
      </c>
      <c r="AN350" s="221"/>
      <c r="AO350" s="221"/>
      <c r="AP350" s="221"/>
      <c r="AQ350" s="595"/>
      <c r="AR350" s="626"/>
      <c r="AS350" s="626"/>
      <c r="AT350" s="619"/>
      <c r="AU350" s="626"/>
      <c r="AV350" s="626"/>
      <c r="AW350" s="619"/>
      <c r="AX350" s="619"/>
      <c r="AY350" s="619"/>
      <c r="AZ350" s="598"/>
      <c r="BA350" s="179"/>
      <c r="BB350" s="179"/>
      <c r="BC350" s="222" t="str">
        <f t="shared" si="66"/>
        <v/>
      </c>
      <c r="BD350" s="335"/>
      <c r="BE350" s="335"/>
      <c r="BF350" s="335"/>
      <c r="BG350" s="335"/>
      <c r="BH350" s="179"/>
      <c r="BI350" s="179"/>
      <c r="BJ350" s="157"/>
      <c r="BK350" s="157"/>
      <c r="BL350" s="185"/>
      <c r="BM350" s="185"/>
      <c r="BN350" s="185"/>
      <c r="BO350" s="185"/>
      <c r="BP350" s="186" t="str">
        <f t="shared" si="67"/>
        <v/>
      </c>
      <c r="BQ350" s="160" t="str">
        <f t="shared" si="68"/>
        <v/>
      </c>
      <c r="BR350" s="638"/>
      <c r="BS350" s="579"/>
      <c r="BT350" s="579"/>
      <c r="BU350" s="582"/>
    </row>
    <row r="351" spans="1:73">
      <c r="A351" s="654"/>
      <c r="B351" s="657"/>
      <c r="C351" s="660"/>
      <c r="D351" s="585"/>
      <c r="E351" s="587"/>
      <c r="F351" s="590"/>
      <c r="G351" s="607"/>
      <c r="H351" s="595"/>
      <c r="I351" s="598"/>
      <c r="J351" s="626"/>
      <c r="K351" s="602"/>
      <c r="L351" s="593"/>
      <c r="M351" s="604"/>
      <c r="N351" s="593"/>
      <c r="O351" s="593"/>
      <c r="P351" s="671"/>
      <c r="Q351" s="610"/>
      <c r="R351" s="598"/>
      <c r="S351" s="613"/>
      <c r="T351" s="598"/>
      <c r="U351" s="613"/>
      <c r="V351" s="598"/>
      <c r="W351" s="613"/>
      <c r="X351" s="616"/>
      <c r="Y351" s="613"/>
      <c r="Z351" s="613"/>
      <c r="AA351" s="631"/>
      <c r="AB351" s="216">
        <v>5</v>
      </c>
      <c r="AC351" s="336"/>
      <c r="AD351" s="336"/>
      <c r="AE351" s="218"/>
      <c r="AF351" s="213" t="str">
        <f t="shared" si="50"/>
        <v/>
      </c>
      <c r="AG351" s="219"/>
      <c r="AH351" s="214" t="str">
        <f t="shared" si="51"/>
        <v/>
      </c>
      <c r="AI351" s="219"/>
      <c r="AJ351" s="214" t="str">
        <f t="shared" si="52"/>
        <v/>
      </c>
      <c r="AK351" s="215" t="str">
        <f t="shared" si="53"/>
        <v/>
      </c>
      <c r="AL351" s="220" t="str">
        <f>IFERROR(IF(AND(AF350="Probabilidad",AF351="Probabilidad"),(AL350-(+AL350*AK351)),IF(AND(AF350="Impacto",AF351="Probabilidad"),(AL349-(+AL349*AK351)),IF(AF351="Impacto",AL350,""))),"")</f>
        <v/>
      </c>
      <c r="AM351" s="220" t="str">
        <f>IFERROR(IF(AND(AF350="Impacto",AF351="Impacto"),(AM350-(+AM350*AK351)),IF(AND(AF350="Probabilidad",AF351="Impacto"),(AM349-(+AM349*AK351)),IF(AF351="Probabilidad",AM350,""))),"")</f>
        <v/>
      </c>
      <c r="AN351" s="221"/>
      <c r="AO351" s="221"/>
      <c r="AP351" s="221"/>
      <c r="AQ351" s="595"/>
      <c r="AR351" s="626"/>
      <c r="AS351" s="626"/>
      <c r="AT351" s="619"/>
      <c r="AU351" s="626"/>
      <c r="AV351" s="626"/>
      <c r="AW351" s="619"/>
      <c r="AX351" s="619"/>
      <c r="AY351" s="619"/>
      <c r="AZ351" s="598"/>
      <c r="BA351" s="179"/>
      <c r="BB351" s="179"/>
      <c r="BC351" s="222" t="str">
        <f t="shared" si="66"/>
        <v/>
      </c>
      <c r="BD351" s="335"/>
      <c r="BE351" s="335"/>
      <c r="BF351" s="335"/>
      <c r="BG351" s="335"/>
      <c r="BH351" s="179"/>
      <c r="BI351" s="179"/>
      <c r="BJ351" s="157"/>
      <c r="BK351" s="157"/>
      <c r="BL351" s="185"/>
      <c r="BM351" s="185"/>
      <c r="BN351" s="185"/>
      <c r="BO351" s="185"/>
      <c r="BP351" s="186" t="str">
        <f t="shared" si="67"/>
        <v/>
      </c>
      <c r="BQ351" s="160" t="str">
        <f t="shared" si="68"/>
        <v/>
      </c>
      <c r="BR351" s="638"/>
      <c r="BS351" s="579"/>
      <c r="BT351" s="579"/>
      <c r="BU351" s="582"/>
    </row>
    <row r="352" spans="1:73">
      <c r="A352" s="654"/>
      <c r="B352" s="657"/>
      <c r="C352" s="660"/>
      <c r="D352" s="586"/>
      <c r="E352" s="588"/>
      <c r="F352" s="591"/>
      <c r="G352" s="608"/>
      <c r="H352" s="596"/>
      <c r="I352" s="599"/>
      <c r="J352" s="627"/>
      <c r="K352" s="603"/>
      <c r="L352" s="594"/>
      <c r="M352" s="605"/>
      <c r="N352" s="594"/>
      <c r="O352" s="594"/>
      <c r="P352" s="672"/>
      <c r="Q352" s="611"/>
      <c r="R352" s="599"/>
      <c r="S352" s="614"/>
      <c r="T352" s="599"/>
      <c r="U352" s="614"/>
      <c r="V352" s="599"/>
      <c r="W352" s="614"/>
      <c r="X352" s="617"/>
      <c r="Y352" s="614"/>
      <c r="Z352" s="614"/>
      <c r="AA352" s="632"/>
      <c r="AB352" s="443">
        <v>6</v>
      </c>
      <c r="AC352" s="441"/>
      <c r="AD352" s="441"/>
      <c r="AE352" s="441"/>
      <c r="AF352" s="444" t="str">
        <f t="shared" si="50"/>
        <v/>
      </c>
      <c r="AG352" s="445"/>
      <c r="AH352" s="442" t="str">
        <f t="shared" si="51"/>
        <v/>
      </c>
      <c r="AI352" s="445"/>
      <c r="AJ352" s="442" t="str">
        <f t="shared" si="52"/>
        <v/>
      </c>
      <c r="AK352" s="446" t="str">
        <f t="shared" si="53"/>
        <v/>
      </c>
      <c r="AL352" s="447" t="str">
        <f>IFERROR(IF(AND(AF351="Probabilidad",AF352="Probabilidad"),(AL351-(+AL351*AK352)),IF(AND(AF351="Impacto",AF352="Probabilidad"),(AL350-(+AL350*AK352)),IF(AF352="Impacto",AL351,""))),"")</f>
        <v/>
      </c>
      <c r="AM352" s="447" t="str">
        <f>IFERROR(IF(AND(AF351="Impacto",AF352="Impacto"),(AM351-(+AM351*AK352)),IF(AND(AF351="Probabilidad",AF352="Impacto"),(AM350-(+AM350*AK352)),IF(AF352="Probabilidad",AM351,""))),"")</f>
        <v/>
      </c>
      <c r="AN352" s="448"/>
      <c r="AO352" s="448"/>
      <c r="AP352" s="448"/>
      <c r="AQ352" s="596"/>
      <c r="AR352" s="627"/>
      <c r="AS352" s="627"/>
      <c r="AT352" s="620"/>
      <c r="AU352" s="627"/>
      <c r="AV352" s="627"/>
      <c r="AW352" s="620"/>
      <c r="AX352" s="620"/>
      <c r="AY352" s="620"/>
      <c r="AZ352" s="599"/>
      <c r="BA352" s="494"/>
      <c r="BB352" s="494"/>
      <c r="BC352" s="449" t="str">
        <f t="shared" si="66"/>
        <v/>
      </c>
      <c r="BD352" s="469"/>
      <c r="BE352" s="469"/>
      <c r="BF352" s="469"/>
      <c r="BG352" s="469"/>
      <c r="BH352" s="494"/>
      <c r="BI352" s="494"/>
      <c r="BJ352" s="450"/>
      <c r="BK352" s="450"/>
      <c r="BL352" s="452"/>
      <c r="BM352" s="452"/>
      <c r="BN352" s="452"/>
      <c r="BO352" s="452"/>
      <c r="BP352" s="453" t="str">
        <f t="shared" si="67"/>
        <v/>
      </c>
      <c r="BQ352" s="451" t="str">
        <f t="shared" si="68"/>
        <v/>
      </c>
      <c r="BR352" s="639"/>
      <c r="BS352" s="580"/>
      <c r="BT352" s="580"/>
      <c r="BU352" s="583"/>
    </row>
    <row r="353" spans="1:73" ht="72">
      <c r="A353" s="654"/>
      <c r="B353" s="657"/>
      <c r="C353" s="660"/>
      <c r="D353" s="584" t="s">
        <v>167</v>
      </c>
      <c r="E353" s="587" t="s">
        <v>1027</v>
      </c>
      <c r="F353" s="589">
        <v>2</v>
      </c>
      <c r="G353" s="592" t="s">
        <v>1038</v>
      </c>
      <c r="H353" s="595"/>
      <c r="I353" s="597"/>
      <c r="J353" s="600" t="s">
        <v>1039</v>
      </c>
      <c r="K353" s="602" t="s">
        <v>171</v>
      </c>
      <c r="L353" s="592" t="s">
        <v>268</v>
      </c>
      <c r="M353" s="604" t="s">
        <v>1040</v>
      </c>
      <c r="N353" s="592"/>
      <c r="O353" s="592"/>
      <c r="P353" s="606" t="s">
        <v>1041</v>
      </c>
      <c r="Q353" s="609">
        <v>1</v>
      </c>
      <c r="R353" s="597" t="s">
        <v>226</v>
      </c>
      <c r="S353" s="612">
        <f>IF(R353="Muy Alta",100%,IF(R353="Alta",80%,IF(R353="Media",60%,IF(R353="Baja",40%,IF(R353="Muy Baja",20%,"")))))</f>
        <v>0.4</v>
      </c>
      <c r="T353" s="597"/>
      <c r="U353" s="612" t="str">
        <f>IF(T353="Catastrófico",100%,IF(T353="Mayor",80%,IF(T353="Moderado",60%,IF(T353="Menor",40%,IF(T353="Leve",20%,"")))))</f>
        <v/>
      </c>
      <c r="V353" s="597" t="s">
        <v>271</v>
      </c>
      <c r="W353" s="612">
        <f>IF(V353="Catastrófico",100%,IF(V353="Mayor",80%,IF(V353="Moderado",60%,IF(V353="Menor",40%,IF(V353="Leve",20%,"")))))</f>
        <v>0.2</v>
      </c>
      <c r="X353" s="615" t="str">
        <f>IF(Y353=100%,"Catastrófico",IF(Y353=80%,"Mayor",IF(Y353=60%,"Moderado",IF(Y353=40%,"Menor",IF(Y353=20%,"Leve","")))))</f>
        <v>Leve</v>
      </c>
      <c r="Y353" s="612">
        <f>IF(AND(U353="",W353=""),"",MAX(U353,W353))</f>
        <v>0.2</v>
      </c>
      <c r="Z353" s="612" t="str">
        <f>CONCATENATE(R353,X353)</f>
        <v>BajaLeve</v>
      </c>
      <c r="AA353" s="618" t="str">
        <f>IF(Z353="Muy AltaLeve","Alto",IF(Z353="Muy AltaMenor","Alto",IF(Z353="Muy AltaModerado","Alto",IF(Z353="Muy AltaMayor","Alto",IF(Z353="Muy AltaCatastrófico","Extremo",IF(Z353="AltaLeve","Moderado",IF(Z353="AltaMenor","Moderado",IF(Z353="AltaModerado","Alto",IF(Z353="AltaMayor","Alto",IF(Z353="AltaCatastrófico","Extremo",IF(Z353="MediaLeve","Moderado",IF(Z353="MediaMenor","Moderado",IF(Z353="MediaModerado","Moderado",IF(Z353="MediaMayor","Alto",IF(Z353="MediaCatastrófico","Extremo",IF(Z353="BajaLeve","Bajo",IF(Z353="BajaMenor","Moderado",IF(Z353="BajaModerado","Moderado",IF(Z353="BajaMayor","Alto",IF(Z353="BajaCatastrófico","Extremo",IF(Z353="Muy BajaLeve","Bajo",IF(Z353="Muy BajaMenor","Bajo",IF(Z353="Muy BajaModerado","Moderado",IF(Z353="Muy BajaMayor","Alto",IF(Z353="Muy BajaCatastrófico","Extremo","")))))))))))))))))))))))))</f>
        <v>Bajo</v>
      </c>
      <c r="AB353" s="127">
        <v>1</v>
      </c>
      <c r="AC353" s="126" t="s">
        <v>1042</v>
      </c>
      <c r="AD353" s="126" t="s">
        <v>273</v>
      </c>
      <c r="AE353" s="126" t="s">
        <v>1043</v>
      </c>
      <c r="AF353" s="21" t="str">
        <f t="shared" ref="AF353:AF358" si="69">IF(OR(AG353="Preventivo",AG353="Detectivo"),"Probabilidad",IF(AG353="Correctivo","Impacto",""))</f>
        <v>Probabilidad</v>
      </c>
      <c r="AG353" s="18" t="s">
        <v>179</v>
      </c>
      <c r="AH353" s="129">
        <f t="shared" ref="AH353:AH358" si="70">IF(AG353="","",IF(AG353="Preventivo",25%,IF(AG353="Detectivo",15%,IF(AG353="Correctivo",10%))))</f>
        <v>0.25</v>
      </c>
      <c r="AI353" s="18" t="s">
        <v>180</v>
      </c>
      <c r="AJ353" s="129">
        <f t="shared" ref="AJ353:AJ358" si="71">IF(AI353="Automático",25%,IF(AI353="Manual",15%,""))</f>
        <v>0.15</v>
      </c>
      <c r="AK353" s="130">
        <f t="shared" ref="AK353:AK358" si="72">IF(OR(AH353="",AJ353=""),"",AH353+AJ353)</f>
        <v>0.4</v>
      </c>
      <c r="AL353" s="131">
        <f>IFERROR(IF(AF353="Probabilidad",(S353-(+S353*AK353)),IF(AF353="Impacto",S353,"")),"")</f>
        <v>0.24</v>
      </c>
      <c r="AM353" s="131">
        <f>IFERROR(IF(AF353="Impacto",(Y353-(+Y353*AK353)),IF(AF353="Probabilidad",Y353,"")),"")</f>
        <v>0.2</v>
      </c>
      <c r="AN353" s="132" t="s">
        <v>181</v>
      </c>
      <c r="AO353" s="132" t="s">
        <v>182</v>
      </c>
      <c r="AP353" s="132" t="s">
        <v>183</v>
      </c>
      <c r="AQ353" s="595" t="s">
        <v>1044</v>
      </c>
      <c r="AR353" s="625">
        <f>S353</f>
        <v>0.4</v>
      </c>
      <c r="AS353" s="625">
        <f>IF(AL353="","",MIN(AL353:AL358))</f>
        <v>0.14399999999999999</v>
      </c>
      <c r="AT353" s="618" t="str">
        <f>IFERROR(IF(AS353="","",IF(AS353&lt;=0.2,"Muy Baja",IF(AS353&lt;=0.4,"Baja",IF(AS353&lt;=0.6,"Media",IF(AS353&lt;=0.8,"Alta","Muy Alta"))))),"")</f>
        <v>Muy Baja</v>
      </c>
      <c r="AU353" s="625">
        <f>Y353</f>
        <v>0.2</v>
      </c>
      <c r="AV353" s="625">
        <f>IF(AM353="","",MIN(AM353:AM358))</f>
        <v>0.2</v>
      </c>
      <c r="AW353" s="618" t="str">
        <f>IFERROR(IF(AV353="","",IF(AV353&lt;=0.2,"Leve",IF(AV353&lt;=0.4,"Menor",IF(AV353&lt;=0.6,"Moderado",IF(AV353&lt;=0.8,"Mayor","Catastrófico"))))),"")</f>
        <v>Leve</v>
      </c>
      <c r="AX353" s="618" t="str">
        <f>AA353</f>
        <v>Bajo</v>
      </c>
      <c r="AY353" s="618" t="str">
        <f>IFERROR(IF(OR(AND(AT353="Muy Baja",AW353="Leve"),AND(AT353="Muy Baja",AW353="Menor"),AND(AT353="Baja",AW353="Leve")),"Bajo",IF(OR(AND(AT353="Muy baja",AW353="Moderado"),AND(AT353="Baja",AW353="Menor"),AND(AT353="Baja",AW353="Moderado"),AND(AT353="Media",AW353="Leve"),AND(AT353="Media",AW353="Menor"),AND(AT353="Media",AW353="Moderado"),AND(AT353="Alta",AW353="Leve"),AND(AT353="Alta",AW353="Menor")),"Moderado",IF(OR(AND(AT353="Muy Baja",AW353="Mayor"),AND(AT353="Baja",AW353="Mayor"),AND(AT353="Media",AW353="Mayor"),AND(AT353="Alta",AW353="Moderado"),AND(AT353="Alta",AW353="Mayor"),AND(AT353="Muy Alta",AW353="Leve"),AND(AT353="Muy Alta",AW353="Menor"),AND(AT353="Muy Alta",AW353="Moderado"),AND(AT353="Muy Alta",AW353="Mayor")),"Alto",IF(OR(AND(AT353="Muy Baja",AW353="Catastrófico"),AND(AT353="Baja",AW353="Catastrófico"),AND(AT353="Media",AW353="Catastrófico"),AND(AT353="Alta",AW353="Catastrófico"),AND(AT353="Muy Alta",AW353="Catastrófico")),"Extremo","")))),"")</f>
        <v>Bajo</v>
      </c>
      <c r="AZ353" s="597" t="s">
        <v>231</v>
      </c>
      <c r="BA353" s="112"/>
      <c r="BB353" s="112"/>
      <c r="BC353" s="327" t="str">
        <f t="shared" si="66"/>
        <v/>
      </c>
      <c r="BD353" s="56"/>
      <c r="BE353" s="56"/>
      <c r="BF353" s="56"/>
      <c r="BG353" s="108"/>
      <c r="BH353" s="112"/>
      <c r="BI353" s="112"/>
      <c r="BJ353" s="114"/>
      <c r="BK353" s="114"/>
      <c r="BL353" s="328"/>
      <c r="BM353" s="328"/>
      <c r="BN353" s="328"/>
      <c r="BO353" s="328"/>
      <c r="BP353" s="456" t="str">
        <f t="shared" si="67"/>
        <v/>
      </c>
      <c r="BQ353" s="457" t="str">
        <f t="shared" si="68"/>
        <v/>
      </c>
      <c r="BR353" s="621"/>
      <c r="BS353" s="623"/>
      <c r="BT353" s="623"/>
      <c r="BU353" s="576"/>
    </row>
    <row r="354" spans="1:73" ht="72">
      <c r="A354" s="654"/>
      <c r="B354" s="657"/>
      <c r="C354" s="660"/>
      <c r="D354" s="585"/>
      <c r="E354" s="587"/>
      <c r="F354" s="590"/>
      <c r="G354" s="593"/>
      <c r="H354" s="595"/>
      <c r="I354" s="598"/>
      <c r="J354" s="600"/>
      <c r="K354" s="602"/>
      <c r="L354" s="593"/>
      <c r="M354" s="604"/>
      <c r="N354" s="593"/>
      <c r="O354" s="593"/>
      <c r="P354" s="607"/>
      <c r="Q354" s="610"/>
      <c r="R354" s="598"/>
      <c r="S354" s="613"/>
      <c r="T354" s="598"/>
      <c r="U354" s="613"/>
      <c r="V354" s="598"/>
      <c r="W354" s="613"/>
      <c r="X354" s="616"/>
      <c r="Y354" s="613"/>
      <c r="Z354" s="613"/>
      <c r="AA354" s="619"/>
      <c r="AB354" s="216">
        <v>2</v>
      </c>
      <c r="AC354" s="218" t="s">
        <v>1036</v>
      </c>
      <c r="AD354" s="218" t="s">
        <v>244</v>
      </c>
      <c r="AE354" s="218" t="s">
        <v>1045</v>
      </c>
      <c r="AF354" s="225" t="str">
        <f>IF(OR(AG354="Preventivo",AG354="Detectivo"),"Probabilidad",IF(AG354="Correctivo","Impacto",""))</f>
        <v>Probabilidad</v>
      </c>
      <c r="AG354" s="221" t="s">
        <v>179</v>
      </c>
      <c r="AH354" s="214">
        <f t="shared" si="70"/>
        <v>0.25</v>
      </c>
      <c r="AI354" s="221" t="s">
        <v>180</v>
      </c>
      <c r="AJ354" s="214">
        <f t="shared" si="71"/>
        <v>0.15</v>
      </c>
      <c r="AK354" s="215">
        <f t="shared" si="72"/>
        <v>0.4</v>
      </c>
      <c r="AL354" s="226">
        <f>IFERROR(IF(AND(AF353="Probabilidad",AF354="Probabilidad"),(AL353-(+AL353*AK354)),IF(AF354="Probabilidad",(S353-(+S353*AK354)),IF(AF354="Impacto",AL353,""))),"")</f>
        <v>0.14399999999999999</v>
      </c>
      <c r="AM354" s="226">
        <f>IFERROR(IF(AND(AF353="Impacto",AF354="Impacto"),(AM353-(+AM353*AK354)),IF(AF354="Impacto",(Y353-(+Y353*AK354)),IF(AF354="Probabilidad",AM353,""))),"")</f>
        <v>0.2</v>
      </c>
      <c r="AN354" s="221" t="s">
        <v>181</v>
      </c>
      <c r="AO354" s="221" t="s">
        <v>182</v>
      </c>
      <c r="AP354" s="221" t="s">
        <v>183</v>
      </c>
      <c r="AQ354" s="595"/>
      <c r="AR354" s="626"/>
      <c r="AS354" s="626"/>
      <c r="AT354" s="619"/>
      <c r="AU354" s="626"/>
      <c r="AV354" s="626"/>
      <c r="AW354" s="619"/>
      <c r="AX354" s="619"/>
      <c r="AY354" s="619"/>
      <c r="AZ354" s="598"/>
      <c r="BA354" s="179"/>
      <c r="BB354" s="179"/>
      <c r="BC354" s="160" t="str">
        <f t="shared" si="66"/>
        <v/>
      </c>
      <c r="BD354" s="218"/>
      <c r="BE354" s="218"/>
      <c r="BF354" s="218"/>
      <c r="BG354" s="217"/>
      <c r="BH354" s="179"/>
      <c r="BI354" s="179"/>
      <c r="BJ354" s="157"/>
      <c r="BK354" s="157"/>
      <c r="BL354" s="185"/>
      <c r="BM354" s="185"/>
      <c r="BN354" s="185"/>
      <c r="BO354" s="185"/>
      <c r="BP354" s="186" t="str">
        <f t="shared" si="67"/>
        <v/>
      </c>
      <c r="BQ354" s="359" t="str">
        <f t="shared" si="68"/>
        <v/>
      </c>
      <c r="BR354" s="621"/>
      <c r="BS354" s="623"/>
      <c r="BT354" s="623"/>
      <c r="BU354" s="576"/>
    </row>
    <row r="355" spans="1:73">
      <c r="A355" s="654"/>
      <c r="B355" s="657"/>
      <c r="C355" s="660"/>
      <c r="D355" s="585"/>
      <c r="E355" s="587"/>
      <c r="F355" s="590"/>
      <c r="G355" s="593"/>
      <c r="H355" s="595"/>
      <c r="I355" s="598"/>
      <c r="J355" s="600"/>
      <c r="K355" s="602"/>
      <c r="L355" s="593"/>
      <c r="M355" s="604"/>
      <c r="N355" s="593"/>
      <c r="O355" s="593"/>
      <c r="P355" s="607"/>
      <c r="Q355" s="610"/>
      <c r="R355" s="598"/>
      <c r="S355" s="613"/>
      <c r="T355" s="598"/>
      <c r="U355" s="613"/>
      <c r="V355" s="598"/>
      <c r="W355" s="613"/>
      <c r="X355" s="616"/>
      <c r="Y355" s="613"/>
      <c r="Z355" s="613"/>
      <c r="AA355" s="619"/>
      <c r="AB355" s="216">
        <v>3</v>
      </c>
      <c r="AC355" s="217"/>
      <c r="AD355" s="217"/>
      <c r="AE355" s="218"/>
      <c r="AF355" s="213" t="str">
        <f>IF(OR(AG355="Preventivo",AG355="Detectivo"),"Probabilidad",IF(AG355="Correctivo","Impacto",""))</f>
        <v/>
      </c>
      <c r="AG355" s="219"/>
      <c r="AH355" s="214" t="str">
        <f t="shared" si="70"/>
        <v/>
      </c>
      <c r="AI355" s="219"/>
      <c r="AJ355" s="214" t="str">
        <f t="shared" si="71"/>
        <v/>
      </c>
      <c r="AK355" s="215" t="str">
        <f t="shared" si="72"/>
        <v/>
      </c>
      <c r="AL355" s="220" t="str">
        <f>IFERROR(IF(AND(AF354="Probabilidad",AF355="Probabilidad"),(AL354-(+AL354*AK355)),IF(AND(AF354="Impacto",AF355="Probabilidad"),(AL353-(+AL353*AK355)),IF(AF355="Impacto",AL354,""))),"")</f>
        <v/>
      </c>
      <c r="AM355" s="220" t="str">
        <f>IFERROR(IF(AND(AF354="Impacto",AF355="Impacto"),(AM354-(+AM354*AK355)),IF(AND(AF354="Probabilidad",AF355="Impacto"),(AM353-(+AM353*AK355)),IF(AF355="Probabilidad",AM354,""))),"")</f>
        <v/>
      </c>
      <c r="AN355" s="221"/>
      <c r="AO355" s="221"/>
      <c r="AP355" s="221"/>
      <c r="AQ355" s="595"/>
      <c r="AR355" s="626"/>
      <c r="AS355" s="626"/>
      <c r="AT355" s="619"/>
      <c r="AU355" s="626"/>
      <c r="AV355" s="626"/>
      <c r="AW355" s="619"/>
      <c r="AX355" s="619"/>
      <c r="AY355" s="619"/>
      <c r="AZ355" s="598"/>
      <c r="BA355" s="179"/>
      <c r="BB355" s="179"/>
      <c r="BC355" s="160" t="str">
        <f t="shared" si="66"/>
        <v/>
      </c>
      <c r="BD355" s="218"/>
      <c r="BE355" s="218"/>
      <c r="BF355" s="218"/>
      <c r="BG355" s="217"/>
      <c r="BH355" s="179"/>
      <c r="BI355" s="179"/>
      <c r="BJ355" s="157"/>
      <c r="BK355" s="157"/>
      <c r="BL355" s="185"/>
      <c r="BM355" s="185"/>
      <c r="BN355" s="185"/>
      <c r="BO355" s="185"/>
      <c r="BP355" s="186" t="str">
        <f t="shared" si="67"/>
        <v/>
      </c>
      <c r="BQ355" s="359" t="str">
        <f t="shared" si="68"/>
        <v/>
      </c>
      <c r="BR355" s="621"/>
      <c r="BS355" s="623"/>
      <c r="BT355" s="623"/>
      <c r="BU355" s="576"/>
    </row>
    <row r="356" spans="1:73">
      <c r="A356" s="654"/>
      <c r="B356" s="657"/>
      <c r="C356" s="660"/>
      <c r="D356" s="585"/>
      <c r="E356" s="587"/>
      <c r="F356" s="590"/>
      <c r="G356" s="593"/>
      <c r="H356" s="595"/>
      <c r="I356" s="598"/>
      <c r="J356" s="600"/>
      <c r="K356" s="602"/>
      <c r="L356" s="593"/>
      <c r="M356" s="604"/>
      <c r="N356" s="593"/>
      <c r="O356" s="593"/>
      <c r="P356" s="607"/>
      <c r="Q356" s="610"/>
      <c r="R356" s="598"/>
      <c r="S356" s="613"/>
      <c r="T356" s="598"/>
      <c r="U356" s="613"/>
      <c r="V356" s="598"/>
      <c r="W356" s="613"/>
      <c r="X356" s="616"/>
      <c r="Y356" s="613"/>
      <c r="Z356" s="613"/>
      <c r="AA356" s="619"/>
      <c r="AB356" s="216">
        <v>4</v>
      </c>
      <c r="AC356" s="218"/>
      <c r="AD356" s="218"/>
      <c r="AE356" s="218"/>
      <c r="AF356" s="213" t="str">
        <f t="shared" si="69"/>
        <v/>
      </c>
      <c r="AG356" s="219"/>
      <c r="AH356" s="214" t="str">
        <f t="shared" si="70"/>
        <v/>
      </c>
      <c r="AI356" s="219"/>
      <c r="AJ356" s="214" t="str">
        <f t="shared" si="71"/>
        <v/>
      </c>
      <c r="AK356" s="215" t="str">
        <f t="shared" si="72"/>
        <v/>
      </c>
      <c r="AL356" s="220" t="str">
        <f>IFERROR(IF(AND(AF355="Probabilidad",AF356="Probabilidad"),(AL355-(+AL355*AK356)),IF(AND(AF355="Impacto",AF356="Probabilidad"),(AL354-(+AL354*AK356)),IF(AF356="Impacto",AL355,""))),"")</f>
        <v/>
      </c>
      <c r="AM356" s="220" t="str">
        <f>IFERROR(IF(AND(AF355="Impacto",AF356="Impacto"),(AM355-(+AM355*AK356)),IF(AND(AF355="Probabilidad",AF356="Impacto"),(AM354-(+AM354*AK356)),IF(AF356="Probabilidad",AM355,""))),"")</f>
        <v/>
      </c>
      <c r="AN356" s="221"/>
      <c r="AO356" s="221"/>
      <c r="AP356" s="221"/>
      <c r="AQ356" s="595"/>
      <c r="AR356" s="626"/>
      <c r="AS356" s="626"/>
      <c r="AT356" s="619"/>
      <c r="AU356" s="626"/>
      <c r="AV356" s="626"/>
      <c r="AW356" s="619"/>
      <c r="AX356" s="619"/>
      <c r="AY356" s="619"/>
      <c r="AZ356" s="598"/>
      <c r="BA356" s="179"/>
      <c r="BB356" s="179"/>
      <c r="BC356" s="160" t="str">
        <f t="shared" si="66"/>
        <v/>
      </c>
      <c r="BD356" s="218"/>
      <c r="BE356" s="218"/>
      <c r="BF356" s="218"/>
      <c r="BG356" s="217"/>
      <c r="BH356" s="179"/>
      <c r="BI356" s="179"/>
      <c r="BJ356" s="157"/>
      <c r="BK356" s="157"/>
      <c r="BL356" s="185"/>
      <c r="BM356" s="185"/>
      <c r="BN356" s="185"/>
      <c r="BO356" s="185"/>
      <c r="BP356" s="186" t="str">
        <f t="shared" si="67"/>
        <v/>
      </c>
      <c r="BQ356" s="359" t="str">
        <f t="shared" si="68"/>
        <v/>
      </c>
      <c r="BR356" s="621"/>
      <c r="BS356" s="623"/>
      <c r="BT356" s="623"/>
      <c r="BU356" s="576"/>
    </row>
    <row r="357" spans="1:73">
      <c r="A357" s="654"/>
      <c r="B357" s="657"/>
      <c r="C357" s="660"/>
      <c r="D357" s="585"/>
      <c r="E357" s="587"/>
      <c r="F357" s="590"/>
      <c r="G357" s="593"/>
      <c r="H357" s="595"/>
      <c r="I357" s="598"/>
      <c r="J357" s="600"/>
      <c r="K357" s="602"/>
      <c r="L357" s="593"/>
      <c r="M357" s="604"/>
      <c r="N357" s="593"/>
      <c r="O357" s="593"/>
      <c r="P357" s="607"/>
      <c r="Q357" s="610"/>
      <c r="R357" s="598"/>
      <c r="S357" s="613"/>
      <c r="T357" s="598"/>
      <c r="U357" s="613"/>
      <c r="V357" s="598"/>
      <c r="W357" s="613"/>
      <c r="X357" s="616"/>
      <c r="Y357" s="613"/>
      <c r="Z357" s="613"/>
      <c r="AA357" s="619"/>
      <c r="AB357" s="216">
        <v>5</v>
      </c>
      <c r="AC357" s="361"/>
      <c r="AD357" s="361"/>
      <c r="AE357" s="218"/>
      <c r="AF357" s="213" t="str">
        <f t="shared" si="69"/>
        <v/>
      </c>
      <c r="AG357" s="219"/>
      <c r="AH357" s="214" t="str">
        <f t="shared" si="70"/>
        <v/>
      </c>
      <c r="AI357" s="219"/>
      <c r="AJ357" s="214" t="str">
        <f t="shared" si="71"/>
        <v/>
      </c>
      <c r="AK357" s="215" t="str">
        <f t="shared" si="72"/>
        <v/>
      </c>
      <c r="AL357" s="220" t="str">
        <f>IFERROR(IF(AND(AF356="Probabilidad",AF357="Probabilidad"),(AL356-(+AL356*AK357)),IF(AND(AF356="Impacto",AF357="Probabilidad"),(AL355-(+AL355*AK357)),IF(AF357="Impacto",AL356,""))),"")</f>
        <v/>
      </c>
      <c r="AM357" s="220" t="str">
        <f>IFERROR(IF(AND(AF356="Impacto",AF357="Impacto"),(AM356-(+AM356*AK357)),IF(AND(AF356="Probabilidad",AF357="Impacto"),(AM355-(+AM355*AK357)),IF(AF357="Probabilidad",AM356,""))),"")</f>
        <v/>
      </c>
      <c r="AN357" s="221"/>
      <c r="AO357" s="221"/>
      <c r="AP357" s="221"/>
      <c r="AQ357" s="595"/>
      <c r="AR357" s="626"/>
      <c r="AS357" s="626"/>
      <c r="AT357" s="619"/>
      <c r="AU357" s="626"/>
      <c r="AV357" s="626"/>
      <c r="AW357" s="619"/>
      <c r="AX357" s="619"/>
      <c r="AY357" s="619"/>
      <c r="AZ357" s="598"/>
      <c r="BA357" s="179"/>
      <c r="BB357" s="179"/>
      <c r="BC357" s="160" t="str">
        <f t="shared" si="66"/>
        <v/>
      </c>
      <c r="BD357" s="218"/>
      <c r="BE357" s="218"/>
      <c r="BF357" s="218"/>
      <c r="BG357" s="217"/>
      <c r="BH357" s="179"/>
      <c r="BI357" s="179"/>
      <c r="BJ357" s="157"/>
      <c r="BK357" s="157"/>
      <c r="BL357" s="185"/>
      <c r="BM357" s="185"/>
      <c r="BN357" s="185"/>
      <c r="BO357" s="185"/>
      <c r="BP357" s="186" t="str">
        <f t="shared" si="67"/>
        <v/>
      </c>
      <c r="BQ357" s="359" t="str">
        <f t="shared" si="68"/>
        <v/>
      </c>
      <c r="BR357" s="621"/>
      <c r="BS357" s="623"/>
      <c r="BT357" s="623"/>
      <c r="BU357" s="576"/>
    </row>
    <row r="358" spans="1:73">
      <c r="A358" s="655"/>
      <c r="B358" s="658"/>
      <c r="C358" s="661"/>
      <c r="D358" s="586"/>
      <c r="E358" s="588"/>
      <c r="F358" s="591"/>
      <c r="G358" s="594"/>
      <c r="H358" s="596"/>
      <c r="I358" s="599"/>
      <c r="J358" s="601"/>
      <c r="K358" s="603"/>
      <c r="L358" s="594"/>
      <c r="M358" s="605"/>
      <c r="N358" s="594"/>
      <c r="O358" s="594"/>
      <c r="P358" s="608"/>
      <c r="Q358" s="611"/>
      <c r="R358" s="599"/>
      <c r="S358" s="614"/>
      <c r="T358" s="599"/>
      <c r="U358" s="614"/>
      <c r="V358" s="599"/>
      <c r="W358" s="614"/>
      <c r="X358" s="617"/>
      <c r="Y358" s="614"/>
      <c r="Z358" s="614"/>
      <c r="AA358" s="620"/>
      <c r="AB358" s="443">
        <v>6</v>
      </c>
      <c r="AC358" s="441"/>
      <c r="AD358" s="441"/>
      <c r="AE358" s="441"/>
      <c r="AF358" s="444" t="str">
        <f t="shared" si="69"/>
        <v/>
      </c>
      <c r="AG358" s="445"/>
      <c r="AH358" s="442" t="str">
        <f t="shared" si="70"/>
        <v/>
      </c>
      <c r="AI358" s="445"/>
      <c r="AJ358" s="442" t="str">
        <f t="shared" si="71"/>
        <v/>
      </c>
      <c r="AK358" s="446" t="str">
        <f t="shared" si="72"/>
        <v/>
      </c>
      <c r="AL358" s="447" t="str">
        <f>IFERROR(IF(AND(AF357="Probabilidad",AF358="Probabilidad"),(AL357-(+AL357*AK358)),IF(AND(AF357="Impacto",AF358="Probabilidad"),(AL356-(+AL356*AK358)),IF(AF358="Impacto",AL357,""))),"")</f>
        <v/>
      </c>
      <c r="AM358" s="447" t="str">
        <f>IFERROR(IF(AND(AF357="Impacto",AF358="Impacto"),(AM357-(+AM357*AK358)),IF(AND(AF357="Probabilidad",AF358="Impacto"),(AM356-(+AM356*AK358)),IF(AF358="Probabilidad",AM357,""))),"")</f>
        <v/>
      </c>
      <c r="AN358" s="448"/>
      <c r="AO358" s="448"/>
      <c r="AP358" s="448"/>
      <c r="AQ358" s="596"/>
      <c r="AR358" s="627"/>
      <c r="AS358" s="627"/>
      <c r="AT358" s="620"/>
      <c r="AU358" s="627"/>
      <c r="AV358" s="627"/>
      <c r="AW358" s="620"/>
      <c r="AX358" s="620"/>
      <c r="AY358" s="620"/>
      <c r="AZ358" s="599"/>
      <c r="BA358" s="494"/>
      <c r="BB358" s="494"/>
      <c r="BC358" s="451" t="str">
        <f t="shared" si="66"/>
        <v/>
      </c>
      <c r="BD358" s="441"/>
      <c r="BE358" s="441"/>
      <c r="BF358" s="441"/>
      <c r="BG358" s="465"/>
      <c r="BH358" s="494"/>
      <c r="BI358" s="494"/>
      <c r="BJ358" s="450"/>
      <c r="BK358" s="450"/>
      <c r="BL358" s="452"/>
      <c r="BM358" s="452"/>
      <c r="BN358" s="452"/>
      <c r="BO358" s="452"/>
      <c r="BP358" s="453" t="str">
        <f t="shared" si="67"/>
        <v/>
      </c>
      <c r="BQ358" s="454" t="str">
        <f t="shared" si="68"/>
        <v/>
      </c>
      <c r="BR358" s="622"/>
      <c r="BS358" s="624"/>
      <c r="BT358" s="624"/>
      <c r="BU358" s="577"/>
    </row>
  </sheetData>
  <sheetProtection formatCells="0" formatColumns="0" formatRows="0"/>
  <dataConsolidate/>
  <mergeCells count="2283">
    <mergeCell ref="BR293:BR298"/>
    <mergeCell ref="BS293:BS298"/>
    <mergeCell ref="V293:V298"/>
    <mergeCell ref="W293:W298"/>
    <mergeCell ref="X293:X298"/>
    <mergeCell ref="Y293:Y298"/>
    <mergeCell ref="Z293:Z298"/>
    <mergeCell ref="AA293:AA298"/>
    <mergeCell ref="AQ293:AQ298"/>
    <mergeCell ref="AR293:AR298"/>
    <mergeCell ref="AS293:AS298"/>
    <mergeCell ref="AY287:AY292"/>
    <mergeCell ref="AZ287:AZ292"/>
    <mergeCell ref="BR287:BR292"/>
    <mergeCell ref="BS287:BS292"/>
    <mergeCell ref="BT287:BT292"/>
    <mergeCell ref="BU287:BU292"/>
    <mergeCell ref="Y287:Y292"/>
    <mergeCell ref="Z287:Z292"/>
    <mergeCell ref="BT293:BT298"/>
    <mergeCell ref="BU293:BU298"/>
    <mergeCell ref="AT293:AT298"/>
    <mergeCell ref="AU293:AU298"/>
    <mergeCell ref="AV293:AV298"/>
    <mergeCell ref="AW293:AW298"/>
    <mergeCell ref="AX293:AX298"/>
    <mergeCell ref="AY293:AY298"/>
    <mergeCell ref="AZ293:AZ298"/>
    <mergeCell ref="D293:D298"/>
    <mergeCell ref="E293:E298"/>
    <mergeCell ref="F293:F298"/>
    <mergeCell ref="G293:G298"/>
    <mergeCell ref="H293:H298"/>
    <mergeCell ref="I293:I298"/>
    <mergeCell ref="J293:J298"/>
    <mergeCell ref="K293:K298"/>
    <mergeCell ref="L293:L298"/>
    <mergeCell ref="M293:M298"/>
    <mergeCell ref="N293:N298"/>
    <mergeCell ref="O293:O298"/>
    <mergeCell ref="P293:P298"/>
    <mergeCell ref="Q293:Q298"/>
    <mergeCell ref="R293:R298"/>
    <mergeCell ref="S293:S298"/>
    <mergeCell ref="T293:T298"/>
    <mergeCell ref="U293:U298"/>
    <mergeCell ref="AA287:AA292"/>
    <mergeCell ref="AQ287:AQ292"/>
    <mergeCell ref="AR287:AR292"/>
    <mergeCell ref="AS287:AS292"/>
    <mergeCell ref="AT287:AT292"/>
    <mergeCell ref="AU287:AU292"/>
    <mergeCell ref="AV287:AV292"/>
    <mergeCell ref="AW287:AW292"/>
    <mergeCell ref="AX287:AX292"/>
    <mergeCell ref="BU281:BU286"/>
    <mergeCell ref="D287:D292"/>
    <mergeCell ref="E287:E292"/>
    <mergeCell ref="F287:F292"/>
    <mergeCell ref="G287:G292"/>
    <mergeCell ref="H287:H292"/>
    <mergeCell ref="I287:I292"/>
    <mergeCell ref="J287:J292"/>
    <mergeCell ref="K287:K292"/>
    <mergeCell ref="L287:L292"/>
    <mergeCell ref="M287:M292"/>
    <mergeCell ref="N287:N292"/>
    <mergeCell ref="O287:O292"/>
    <mergeCell ref="P287:P292"/>
    <mergeCell ref="Q287:Q292"/>
    <mergeCell ref="R287:R292"/>
    <mergeCell ref="S287:S292"/>
    <mergeCell ref="T287:T292"/>
    <mergeCell ref="U287:U292"/>
    <mergeCell ref="V287:V292"/>
    <mergeCell ref="W287:W292"/>
    <mergeCell ref="X287:X292"/>
    <mergeCell ref="AU281:AU286"/>
    <mergeCell ref="AV281:AV286"/>
    <mergeCell ref="AW281:AW286"/>
    <mergeCell ref="AX281:AX286"/>
    <mergeCell ref="AY281:AY286"/>
    <mergeCell ref="AZ281:AZ286"/>
    <mergeCell ref="BR281:BR286"/>
    <mergeCell ref="BS281:BS286"/>
    <mergeCell ref="BT281:BT286"/>
    <mergeCell ref="W281:W286"/>
    <mergeCell ref="X281:X286"/>
    <mergeCell ref="Y281:Y286"/>
    <mergeCell ref="Z281:Z286"/>
    <mergeCell ref="AA281:AA286"/>
    <mergeCell ref="AQ281:AQ286"/>
    <mergeCell ref="AR281:AR286"/>
    <mergeCell ref="AS281:AS286"/>
    <mergeCell ref="AT281:AT286"/>
    <mergeCell ref="AZ275:AZ280"/>
    <mergeCell ref="BR275:BR280"/>
    <mergeCell ref="BS275:BS280"/>
    <mergeCell ref="BT275:BT280"/>
    <mergeCell ref="BU275:BU280"/>
    <mergeCell ref="D281:D286"/>
    <mergeCell ref="E281:E286"/>
    <mergeCell ref="F281:F286"/>
    <mergeCell ref="G281:G286"/>
    <mergeCell ref="H281:H286"/>
    <mergeCell ref="I281:I286"/>
    <mergeCell ref="J281:J286"/>
    <mergeCell ref="K281:K286"/>
    <mergeCell ref="L281:L286"/>
    <mergeCell ref="M281:M286"/>
    <mergeCell ref="N281:N286"/>
    <mergeCell ref="O281:O286"/>
    <mergeCell ref="P281:P286"/>
    <mergeCell ref="Q281:Q286"/>
    <mergeCell ref="R281:R286"/>
    <mergeCell ref="S281:S286"/>
    <mergeCell ref="T281:T286"/>
    <mergeCell ref="U281:U286"/>
    <mergeCell ref="V281:V286"/>
    <mergeCell ref="AQ275:AQ280"/>
    <mergeCell ref="AR275:AR280"/>
    <mergeCell ref="AS275:AS280"/>
    <mergeCell ref="AT275:AT280"/>
    <mergeCell ref="AU275:AU280"/>
    <mergeCell ref="AV275:AV280"/>
    <mergeCell ref="AW275:AW280"/>
    <mergeCell ref="AX275:AX280"/>
    <mergeCell ref="AY275:AY280"/>
    <mergeCell ref="S275:S280"/>
    <mergeCell ref="T275:T280"/>
    <mergeCell ref="U275:U280"/>
    <mergeCell ref="V275:V280"/>
    <mergeCell ref="W275:W280"/>
    <mergeCell ref="X275:X280"/>
    <mergeCell ref="Y275:Y280"/>
    <mergeCell ref="Z275:Z280"/>
    <mergeCell ref="AA275:AA280"/>
    <mergeCell ref="AY269:AY274"/>
    <mergeCell ref="AZ269:AZ274"/>
    <mergeCell ref="BR269:BR274"/>
    <mergeCell ref="BS269:BS274"/>
    <mergeCell ref="BT269:BT274"/>
    <mergeCell ref="BU269:BU274"/>
    <mergeCell ref="A275:A298"/>
    <mergeCell ref="B275:B298"/>
    <mergeCell ref="C275:C298"/>
    <mergeCell ref="D275:D280"/>
    <mergeCell ref="E275:E280"/>
    <mergeCell ref="F275:F280"/>
    <mergeCell ref="G275:G280"/>
    <mergeCell ref="H275:H280"/>
    <mergeCell ref="I275:I280"/>
    <mergeCell ref="J275:J280"/>
    <mergeCell ref="K275:K280"/>
    <mergeCell ref="L275:L280"/>
    <mergeCell ref="M275:M280"/>
    <mergeCell ref="N275:N280"/>
    <mergeCell ref="O275:O280"/>
    <mergeCell ref="P275:P280"/>
    <mergeCell ref="Q275:Q280"/>
    <mergeCell ref="R275:R280"/>
    <mergeCell ref="AA269:AA274"/>
    <mergeCell ref="AQ269:AQ274"/>
    <mergeCell ref="AR269:AR274"/>
    <mergeCell ref="AS269:AS274"/>
    <mergeCell ref="AT269:AT274"/>
    <mergeCell ref="AU269:AU274"/>
    <mergeCell ref="AV269:AV274"/>
    <mergeCell ref="AW269:AW274"/>
    <mergeCell ref="AX269:AX274"/>
    <mergeCell ref="BU263:BU268"/>
    <mergeCell ref="D269:D274"/>
    <mergeCell ref="E269:E274"/>
    <mergeCell ref="F269:F274"/>
    <mergeCell ref="G269:G274"/>
    <mergeCell ref="H269:H274"/>
    <mergeCell ref="I269:I274"/>
    <mergeCell ref="J269:J274"/>
    <mergeCell ref="K269:K274"/>
    <mergeCell ref="L269:L274"/>
    <mergeCell ref="M269:M274"/>
    <mergeCell ref="N269:N274"/>
    <mergeCell ref="O269:O274"/>
    <mergeCell ref="P269:P274"/>
    <mergeCell ref="Q269:Q274"/>
    <mergeCell ref="R269:R274"/>
    <mergeCell ref="S269:S274"/>
    <mergeCell ref="T269:T274"/>
    <mergeCell ref="U269:U274"/>
    <mergeCell ref="V269:V274"/>
    <mergeCell ref="W269:W274"/>
    <mergeCell ref="X269:X274"/>
    <mergeCell ref="Y269:Y274"/>
    <mergeCell ref="Z269:Z274"/>
    <mergeCell ref="AU263:AU268"/>
    <mergeCell ref="AV263:AV268"/>
    <mergeCell ref="AW263:AW268"/>
    <mergeCell ref="AX263:AX268"/>
    <mergeCell ref="AY263:AY268"/>
    <mergeCell ref="AZ263:AZ268"/>
    <mergeCell ref="BR263:BR268"/>
    <mergeCell ref="BS263:BS268"/>
    <mergeCell ref="BT263:BT268"/>
    <mergeCell ref="W263:W268"/>
    <mergeCell ref="X263:X268"/>
    <mergeCell ref="Y263:Y268"/>
    <mergeCell ref="Z263:Z268"/>
    <mergeCell ref="AA263:AA268"/>
    <mergeCell ref="AQ263:AQ268"/>
    <mergeCell ref="AR263:AR268"/>
    <mergeCell ref="AS263:AS268"/>
    <mergeCell ref="AT263:AT268"/>
    <mergeCell ref="AZ257:AZ262"/>
    <mergeCell ref="BR257:BR262"/>
    <mergeCell ref="BS257:BS262"/>
    <mergeCell ref="BT257:BT262"/>
    <mergeCell ref="BU257:BU262"/>
    <mergeCell ref="D263:D268"/>
    <mergeCell ref="E263:E268"/>
    <mergeCell ref="F263:F268"/>
    <mergeCell ref="G263:G268"/>
    <mergeCell ref="H263:H268"/>
    <mergeCell ref="I263:I268"/>
    <mergeCell ref="J263:J268"/>
    <mergeCell ref="K263:K268"/>
    <mergeCell ref="L263:L268"/>
    <mergeCell ref="M263:M268"/>
    <mergeCell ref="N263:N268"/>
    <mergeCell ref="O263:O268"/>
    <mergeCell ref="P263:P268"/>
    <mergeCell ref="Q263:Q268"/>
    <mergeCell ref="R263:R268"/>
    <mergeCell ref="S263:S268"/>
    <mergeCell ref="T263:T268"/>
    <mergeCell ref="U263:U268"/>
    <mergeCell ref="V263:V268"/>
    <mergeCell ref="AQ257:AQ262"/>
    <mergeCell ref="AR257:AR262"/>
    <mergeCell ref="AS257:AS262"/>
    <mergeCell ref="AT257:AT262"/>
    <mergeCell ref="AU257:AU262"/>
    <mergeCell ref="AV257:AV262"/>
    <mergeCell ref="AW257:AW262"/>
    <mergeCell ref="AX257:AX262"/>
    <mergeCell ref="BR251:BR256"/>
    <mergeCell ref="BS251:BS256"/>
    <mergeCell ref="BT251:BT256"/>
    <mergeCell ref="BU251:BU256"/>
    <mergeCell ref="A257:A274"/>
    <mergeCell ref="B257:B274"/>
    <mergeCell ref="C257:C274"/>
    <mergeCell ref="D257:D262"/>
    <mergeCell ref="E257:E262"/>
    <mergeCell ref="F257:F262"/>
    <mergeCell ref="G257:G262"/>
    <mergeCell ref="H257:H262"/>
    <mergeCell ref="I257:I262"/>
    <mergeCell ref="AY257:AY262"/>
    <mergeCell ref="S257:S262"/>
    <mergeCell ref="T257:T262"/>
    <mergeCell ref="U257:U262"/>
    <mergeCell ref="V257:V262"/>
    <mergeCell ref="W257:W262"/>
    <mergeCell ref="X257:X262"/>
    <mergeCell ref="Y257:Y262"/>
    <mergeCell ref="Z257:Z262"/>
    <mergeCell ref="AA257:AA262"/>
    <mergeCell ref="J257:J262"/>
    <mergeCell ref="K257:K262"/>
    <mergeCell ref="L257:L262"/>
    <mergeCell ref="M257:M262"/>
    <mergeCell ref="N257:N262"/>
    <mergeCell ref="O257:O262"/>
    <mergeCell ref="P257:P262"/>
    <mergeCell ref="Q257:Q262"/>
    <mergeCell ref="R257:R262"/>
    <mergeCell ref="AR251:AR256"/>
    <mergeCell ref="AS251:AS256"/>
    <mergeCell ref="AT251:AT256"/>
    <mergeCell ref="AU251:AU256"/>
    <mergeCell ref="AV251:AV256"/>
    <mergeCell ref="AW251:AW256"/>
    <mergeCell ref="AX251:AX256"/>
    <mergeCell ref="AY251:AY256"/>
    <mergeCell ref="AZ251:AZ256"/>
    <mergeCell ref="T251:T256"/>
    <mergeCell ref="U251:U256"/>
    <mergeCell ref="V251:V256"/>
    <mergeCell ref="W251:W256"/>
    <mergeCell ref="X251:X256"/>
    <mergeCell ref="Y251:Y256"/>
    <mergeCell ref="Z251:Z256"/>
    <mergeCell ref="AA251:AA256"/>
    <mergeCell ref="AQ251:AQ256"/>
    <mergeCell ref="AW245:AW250"/>
    <mergeCell ref="AX245:AX250"/>
    <mergeCell ref="AY245:AY250"/>
    <mergeCell ref="AZ245:AZ250"/>
    <mergeCell ref="BR245:BR250"/>
    <mergeCell ref="BS245:BS250"/>
    <mergeCell ref="BT245:BT250"/>
    <mergeCell ref="BU245:BU250"/>
    <mergeCell ref="D251:D256"/>
    <mergeCell ref="E251:E256"/>
    <mergeCell ref="F251:F256"/>
    <mergeCell ref="G251:G256"/>
    <mergeCell ref="H251:H256"/>
    <mergeCell ref="I251:I256"/>
    <mergeCell ref="J251:J256"/>
    <mergeCell ref="K251:K256"/>
    <mergeCell ref="L251:L256"/>
    <mergeCell ref="M251:M256"/>
    <mergeCell ref="N251:N256"/>
    <mergeCell ref="O251:O256"/>
    <mergeCell ref="P251:P256"/>
    <mergeCell ref="Q251:Q256"/>
    <mergeCell ref="R251:R256"/>
    <mergeCell ref="S251:S256"/>
    <mergeCell ref="Y245:Y250"/>
    <mergeCell ref="Z245:Z250"/>
    <mergeCell ref="AA245:AA250"/>
    <mergeCell ref="AQ245:AQ250"/>
    <mergeCell ref="AR245:AR250"/>
    <mergeCell ref="AS245:AS250"/>
    <mergeCell ref="AT245:AT250"/>
    <mergeCell ref="AU245:AU250"/>
    <mergeCell ref="BS233:BS238"/>
    <mergeCell ref="BT233:BT238"/>
    <mergeCell ref="AV245:AV250"/>
    <mergeCell ref="BS239:BS244"/>
    <mergeCell ref="BT239:BT244"/>
    <mergeCell ref="BU239:BU244"/>
    <mergeCell ref="D245:D250"/>
    <mergeCell ref="E245:E250"/>
    <mergeCell ref="F245:F250"/>
    <mergeCell ref="G245:G250"/>
    <mergeCell ref="H245:H250"/>
    <mergeCell ref="I245:I250"/>
    <mergeCell ref="J245:J250"/>
    <mergeCell ref="K245:K250"/>
    <mergeCell ref="L245:L250"/>
    <mergeCell ref="M245:M250"/>
    <mergeCell ref="N245:N250"/>
    <mergeCell ref="O245:O250"/>
    <mergeCell ref="P245:P250"/>
    <mergeCell ref="Q245:Q250"/>
    <mergeCell ref="R245:R250"/>
    <mergeCell ref="S245:S250"/>
    <mergeCell ref="T245:T250"/>
    <mergeCell ref="U245:U250"/>
    <mergeCell ref="V245:V250"/>
    <mergeCell ref="W245:W250"/>
    <mergeCell ref="X245:X250"/>
    <mergeCell ref="AS239:AS244"/>
    <mergeCell ref="AT239:AT244"/>
    <mergeCell ref="AU239:AU244"/>
    <mergeCell ref="AV239:AV244"/>
    <mergeCell ref="AW239:AW244"/>
    <mergeCell ref="AZ239:AZ244"/>
    <mergeCell ref="BR239:BR244"/>
    <mergeCell ref="U239:U244"/>
    <mergeCell ref="V239:V244"/>
    <mergeCell ref="W239:W244"/>
    <mergeCell ref="X239:X244"/>
    <mergeCell ref="Y239:Y244"/>
    <mergeCell ref="Z239:Z244"/>
    <mergeCell ref="AA239:AA244"/>
    <mergeCell ref="AQ239:AQ244"/>
    <mergeCell ref="AR239:AR244"/>
    <mergeCell ref="AX233:AX238"/>
    <mergeCell ref="AY233:AY238"/>
    <mergeCell ref="AZ233:AZ238"/>
    <mergeCell ref="BR233:BR238"/>
    <mergeCell ref="AX239:AX244"/>
    <mergeCell ref="AY239:AY244"/>
    <mergeCell ref="U233:U238"/>
    <mergeCell ref="V233:V238"/>
    <mergeCell ref="W233:W238"/>
    <mergeCell ref="X233:X238"/>
    <mergeCell ref="Y233:Y238"/>
    <mergeCell ref="BU233:BU238"/>
    <mergeCell ref="D239:D244"/>
    <mergeCell ref="E239:E244"/>
    <mergeCell ref="F239:F244"/>
    <mergeCell ref="G239:G244"/>
    <mergeCell ref="H239:H244"/>
    <mergeCell ref="I239:I244"/>
    <mergeCell ref="J239:J244"/>
    <mergeCell ref="K239:K244"/>
    <mergeCell ref="L239:L244"/>
    <mergeCell ref="M239:M244"/>
    <mergeCell ref="N239:N244"/>
    <mergeCell ref="O239:O244"/>
    <mergeCell ref="P239:P244"/>
    <mergeCell ref="Q239:Q244"/>
    <mergeCell ref="R239:R244"/>
    <mergeCell ref="S239:S244"/>
    <mergeCell ref="T239:T244"/>
    <mergeCell ref="Z233:Z238"/>
    <mergeCell ref="D233:D238"/>
    <mergeCell ref="E233:E238"/>
    <mergeCell ref="F233:F238"/>
    <mergeCell ref="G233:G238"/>
    <mergeCell ref="H233:H238"/>
    <mergeCell ref="AA233:AA238"/>
    <mergeCell ref="AQ233:AQ238"/>
    <mergeCell ref="AR233:AR238"/>
    <mergeCell ref="AS233:AS238"/>
    <mergeCell ref="AT233:AT238"/>
    <mergeCell ref="AU233:AU238"/>
    <mergeCell ref="AV233:AV238"/>
    <mergeCell ref="AW233:AW238"/>
    <mergeCell ref="I233:I238"/>
    <mergeCell ref="J233:J238"/>
    <mergeCell ref="K233:K238"/>
    <mergeCell ref="L233:L238"/>
    <mergeCell ref="M233:M238"/>
    <mergeCell ref="N233:N238"/>
    <mergeCell ref="O233:O238"/>
    <mergeCell ref="P233:P238"/>
    <mergeCell ref="Q233:Q238"/>
    <mergeCell ref="R233:R238"/>
    <mergeCell ref="S233:S238"/>
    <mergeCell ref="T233:T238"/>
    <mergeCell ref="BR221:BR226"/>
    <mergeCell ref="BS221:BS226"/>
    <mergeCell ref="BT221:BT226"/>
    <mergeCell ref="BU221:BU226"/>
    <mergeCell ref="BT215:BT220"/>
    <mergeCell ref="W215:W220"/>
    <mergeCell ref="X215:X220"/>
    <mergeCell ref="Y215:Y220"/>
    <mergeCell ref="Z215:Z220"/>
    <mergeCell ref="BU227:BU232"/>
    <mergeCell ref="BU215:BU220"/>
    <mergeCell ref="U221:U226"/>
    <mergeCell ref="V221:V226"/>
    <mergeCell ref="W221:W226"/>
    <mergeCell ref="AY221:AY226"/>
    <mergeCell ref="AT227:AT232"/>
    <mergeCell ref="AU227:AU232"/>
    <mergeCell ref="AV227:AV232"/>
    <mergeCell ref="AW227:AW232"/>
    <mergeCell ref="AX227:AX232"/>
    <mergeCell ref="D227:D232"/>
    <mergeCell ref="E227:E232"/>
    <mergeCell ref="F227:F232"/>
    <mergeCell ref="G227:G232"/>
    <mergeCell ref="H227:H232"/>
    <mergeCell ref="I227:I232"/>
    <mergeCell ref="J227:J232"/>
    <mergeCell ref="K227:K232"/>
    <mergeCell ref="L227:L232"/>
    <mergeCell ref="M227:M232"/>
    <mergeCell ref="N227:N232"/>
    <mergeCell ref="O227:O232"/>
    <mergeCell ref="P227:P232"/>
    <mergeCell ref="Q227:Q232"/>
    <mergeCell ref="R227:R232"/>
    <mergeCell ref="S227:S232"/>
    <mergeCell ref="BT227:BT232"/>
    <mergeCell ref="T227:T232"/>
    <mergeCell ref="U227:U232"/>
    <mergeCell ref="BS227:BS232"/>
    <mergeCell ref="V227:V232"/>
    <mergeCell ref="W227:W232"/>
    <mergeCell ref="X227:X232"/>
    <mergeCell ref="Y227:Y232"/>
    <mergeCell ref="Z227:Z232"/>
    <mergeCell ref="AA227:AA232"/>
    <mergeCell ref="AQ227:AQ232"/>
    <mergeCell ref="AR227:AR232"/>
    <mergeCell ref="AS227:AS232"/>
    <mergeCell ref="AY227:AY232"/>
    <mergeCell ref="AZ227:AZ232"/>
    <mergeCell ref="BR227:BR232"/>
    <mergeCell ref="D221:D226"/>
    <mergeCell ref="E221:E226"/>
    <mergeCell ref="F221:F226"/>
    <mergeCell ref="G221:G226"/>
    <mergeCell ref="H221:H226"/>
    <mergeCell ref="I221:I226"/>
    <mergeCell ref="J221:J226"/>
    <mergeCell ref="K221:K226"/>
    <mergeCell ref="L221:L226"/>
    <mergeCell ref="M221:M226"/>
    <mergeCell ref="N221:N226"/>
    <mergeCell ref="O221:O226"/>
    <mergeCell ref="P221:P226"/>
    <mergeCell ref="Q221:Q226"/>
    <mergeCell ref="R221:R226"/>
    <mergeCell ref="S221:S226"/>
    <mergeCell ref="T221:T226"/>
    <mergeCell ref="AV209:AV214"/>
    <mergeCell ref="AW209:AW214"/>
    <mergeCell ref="AX209:AX214"/>
    <mergeCell ref="AY209:AY214"/>
    <mergeCell ref="AZ209:AZ214"/>
    <mergeCell ref="BR209:BR214"/>
    <mergeCell ref="X221:X226"/>
    <mergeCell ref="Y221:Y226"/>
    <mergeCell ref="Z221:Z226"/>
    <mergeCell ref="AU215:AU220"/>
    <mergeCell ref="AV215:AV220"/>
    <mergeCell ref="AW215:AW220"/>
    <mergeCell ref="AX215:AX220"/>
    <mergeCell ref="AY215:AY220"/>
    <mergeCell ref="AZ215:AZ220"/>
    <mergeCell ref="BR215:BR220"/>
    <mergeCell ref="BS215:BS220"/>
    <mergeCell ref="AA215:AA220"/>
    <mergeCell ref="AQ215:AQ220"/>
    <mergeCell ref="AR215:AR220"/>
    <mergeCell ref="AS215:AS220"/>
    <mergeCell ref="AT215:AT220"/>
    <mergeCell ref="AA221:AA226"/>
    <mergeCell ref="AQ221:AQ226"/>
    <mergeCell ref="AR221:AR226"/>
    <mergeCell ref="AS221:AS226"/>
    <mergeCell ref="AT221:AT226"/>
    <mergeCell ref="AU221:AU226"/>
    <mergeCell ref="AV221:AV226"/>
    <mergeCell ref="AW221:AW226"/>
    <mergeCell ref="AX221:AX226"/>
    <mergeCell ref="AZ221:AZ226"/>
    <mergeCell ref="P209:P214"/>
    <mergeCell ref="Q209:Q214"/>
    <mergeCell ref="R209:R214"/>
    <mergeCell ref="S209:S214"/>
    <mergeCell ref="T209:T214"/>
    <mergeCell ref="U209:U214"/>
    <mergeCell ref="BT209:BT214"/>
    <mergeCell ref="BU209:BU214"/>
    <mergeCell ref="A215:A256"/>
    <mergeCell ref="B215:B256"/>
    <mergeCell ref="C215:C256"/>
    <mergeCell ref="D215:D220"/>
    <mergeCell ref="E215:E220"/>
    <mergeCell ref="F215:F220"/>
    <mergeCell ref="G215:G220"/>
    <mergeCell ref="H215:H220"/>
    <mergeCell ref="I215:I220"/>
    <mergeCell ref="J215:J220"/>
    <mergeCell ref="K215:K220"/>
    <mergeCell ref="L215:L220"/>
    <mergeCell ref="M215:M220"/>
    <mergeCell ref="N215:N220"/>
    <mergeCell ref="O215:O220"/>
    <mergeCell ref="P215:P220"/>
    <mergeCell ref="Q215:Q220"/>
    <mergeCell ref="R215:R220"/>
    <mergeCell ref="S215:S220"/>
    <mergeCell ref="T215:T220"/>
    <mergeCell ref="U215:U220"/>
    <mergeCell ref="V215:V220"/>
    <mergeCell ref="AT209:AT214"/>
    <mergeCell ref="AU209:AU214"/>
    <mergeCell ref="D209:D214"/>
    <mergeCell ref="E209:E214"/>
    <mergeCell ref="F209:F214"/>
    <mergeCell ref="G209:G214"/>
    <mergeCell ref="H209:H214"/>
    <mergeCell ref="I209:I214"/>
    <mergeCell ref="J209:J214"/>
    <mergeCell ref="K209:K214"/>
    <mergeCell ref="L209:L214"/>
    <mergeCell ref="AV203:AV208"/>
    <mergeCell ref="AW203:AW208"/>
    <mergeCell ref="AX203:AX208"/>
    <mergeCell ref="AY203:AY208"/>
    <mergeCell ref="AZ203:AZ208"/>
    <mergeCell ref="BR203:BR208"/>
    <mergeCell ref="BS203:BS208"/>
    <mergeCell ref="BT203:BT208"/>
    <mergeCell ref="V203:V208"/>
    <mergeCell ref="W203:W208"/>
    <mergeCell ref="BS209:BS214"/>
    <mergeCell ref="V209:V214"/>
    <mergeCell ref="W209:W214"/>
    <mergeCell ref="X209:X214"/>
    <mergeCell ref="Y209:Y214"/>
    <mergeCell ref="Z209:Z214"/>
    <mergeCell ref="AA209:AA214"/>
    <mergeCell ref="AQ209:AQ214"/>
    <mergeCell ref="AR209:AR214"/>
    <mergeCell ref="AS209:AS214"/>
    <mergeCell ref="M209:M214"/>
    <mergeCell ref="N209:N214"/>
    <mergeCell ref="O209:O214"/>
    <mergeCell ref="BU203:BU208"/>
    <mergeCell ref="X203:X208"/>
    <mergeCell ref="Y203:Y208"/>
    <mergeCell ref="Z203:Z208"/>
    <mergeCell ref="AA203:AA208"/>
    <mergeCell ref="AQ203:AQ208"/>
    <mergeCell ref="AR203:AR208"/>
    <mergeCell ref="AS203:AS208"/>
    <mergeCell ref="AT203:AT208"/>
    <mergeCell ref="AU203:AU208"/>
    <mergeCell ref="BR197:BR202"/>
    <mergeCell ref="BS197:BS202"/>
    <mergeCell ref="BT197:BT202"/>
    <mergeCell ref="BU197:BU202"/>
    <mergeCell ref="U203:U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P203:P208"/>
    <mergeCell ref="Q203:Q208"/>
    <mergeCell ref="R203:R208"/>
    <mergeCell ref="S203:S208"/>
    <mergeCell ref="T203:T208"/>
    <mergeCell ref="T197:T202"/>
    <mergeCell ref="U197:U202"/>
    <mergeCell ref="V197:V202"/>
    <mergeCell ref="W197:W202"/>
    <mergeCell ref="X197:X202"/>
    <mergeCell ref="Y197:Y202"/>
    <mergeCell ref="Z197:Z202"/>
    <mergeCell ref="AA197:AA202"/>
    <mergeCell ref="AQ197:AQ202"/>
    <mergeCell ref="AW191:AW196"/>
    <mergeCell ref="AX191:AX196"/>
    <mergeCell ref="AY191:AY196"/>
    <mergeCell ref="AZ191:AZ196"/>
    <mergeCell ref="T191:T196"/>
    <mergeCell ref="U191:U196"/>
    <mergeCell ref="V191:V196"/>
    <mergeCell ref="W191:W196"/>
    <mergeCell ref="X191:X196"/>
    <mergeCell ref="BS185:BS190"/>
    <mergeCell ref="BT185:BT190"/>
    <mergeCell ref="BU185:BU190"/>
    <mergeCell ref="AA191:AA196"/>
    <mergeCell ref="AQ191:AQ196"/>
    <mergeCell ref="AR191:AR196"/>
    <mergeCell ref="AS191:AS196"/>
    <mergeCell ref="AT191:AT196"/>
    <mergeCell ref="AU191:AU196"/>
    <mergeCell ref="AR197:AR202"/>
    <mergeCell ref="AS197:AS202"/>
    <mergeCell ref="AT197:AT202"/>
    <mergeCell ref="AU197:AU202"/>
    <mergeCell ref="AV197:AV202"/>
    <mergeCell ref="AW197:AW202"/>
    <mergeCell ref="AX197:AX202"/>
    <mergeCell ref="AY197:AY202"/>
    <mergeCell ref="AZ197:AZ202"/>
    <mergeCell ref="AS185:AS190"/>
    <mergeCell ref="AT185:AT190"/>
    <mergeCell ref="AZ185:AZ190"/>
    <mergeCell ref="BR185:BR190"/>
    <mergeCell ref="AU185:AU190"/>
    <mergeCell ref="AV185:AV190"/>
    <mergeCell ref="AW185:AW190"/>
    <mergeCell ref="AX185:AX190"/>
    <mergeCell ref="AY185:AY190"/>
    <mergeCell ref="F185:F190"/>
    <mergeCell ref="G185:G190"/>
    <mergeCell ref="H185:H190"/>
    <mergeCell ref="BR191:BR196"/>
    <mergeCell ref="X185:X190"/>
    <mergeCell ref="Y185:Y190"/>
    <mergeCell ref="Z185:Z190"/>
    <mergeCell ref="AA185:AA190"/>
    <mergeCell ref="AQ185:AQ190"/>
    <mergeCell ref="AR185:AR190"/>
    <mergeCell ref="BS191:BS196"/>
    <mergeCell ref="BT191:BT196"/>
    <mergeCell ref="BU191:BU196"/>
    <mergeCell ref="D197:D202"/>
    <mergeCell ref="E197:E202"/>
    <mergeCell ref="F197:F202"/>
    <mergeCell ref="G197:G202"/>
    <mergeCell ref="H197:H202"/>
    <mergeCell ref="I197:I202"/>
    <mergeCell ref="J197:J202"/>
    <mergeCell ref="K197:K202"/>
    <mergeCell ref="L197:L202"/>
    <mergeCell ref="M197:M202"/>
    <mergeCell ref="N197:N202"/>
    <mergeCell ref="O197:O202"/>
    <mergeCell ref="P197:P202"/>
    <mergeCell ref="Q197:Q202"/>
    <mergeCell ref="R197:R202"/>
    <mergeCell ref="S197:S202"/>
    <mergeCell ref="Y191:Y196"/>
    <mergeCell ref="Z191:Z196"/>
    <mergeCell ref="AV191:AV196"/>
    <mergeCell ref="I185:I190"/>
    <mergeCell ref="J185:J190"/>
    <mergeCell ref="K185:K190"/>
    <mergeCell ref="L185:L190"/>
    <mergeCell ref="M185:M190"/>
    <mergeCell ref="N185:N190"/>
    <mergeCell ref="O185:O190"/>
    <mergeCell ref="P185:P190"/>
    <mergeCell ref="Q185:Q190"/>
    <mergeCell ref="R185:R190"/>
    <mergeCell ref="S185:S190"/>
    <mergeCell ref="T185:T190"/>
    <mergeCell ref="Z179:Z184"/>
    <mergeCell ref="AA179:AA184"/>
    <mergeCell ref="AQ179:AQ184"/>
    <mergeCell ref="AR179:AR184"/>
    <mergeCell ref="AS179:AS184"/>
    <mergeCell ref="Y179:Y184"/>
    <mergeCell ref="W179:W184"/>
    <mergeCell ref="X179:X184"/>
    <mergeCell ref="U185:U190"/>
    <mergeCell ref="V185:V190"/>
    <mergeCell ref="W185:W190"/>
    <mergeCell ref="I191:I196"/>
    <mergeCell ref="J191:J196"/>
    <mergeCell ref="K191:K196"/>
    <mergeCell ref="L191:L196"/>
    <mergeCell ref="M191:M196"/>
    <mergeCell ref="N191:N196"/>
    <mergeCell ref="O191:O196"/>
    <mergeCell ref="P191:P196"/>
    <mergeCell ref="Q191:Q196"/>
    <mergeCell ref="R191:R196"/>
    <mergeCell ref="S191:S196"/>
    <mergeCell ref="BT173:BT178"/>
    <mergeCell ref="BU173:BU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P179:P184"/>
    <mergeCell ref="Q179:Q184"/>
    <mergeCell ref="R179:R184"/>
    <mergeCell ref="S179:S184"/>
    <mergeCell ref="T179:T184"/>
    <mergeCell ref="U179:U184"/>
    <mergeCell ref="V179:V184"/>
    <mergeCell ref="AX179:AX184"/>
    <mergeCell ref="AY179:AY184"/>
    <mergeCell ref="AZ179:AZ184"/>
    <mergeCell ref="BR179:BR184"/>
    <mergeCell ref="BS179:BS184"/>
    <mergeCell ref="BT179:BT184"/>
    <mergeCell ref="BU179:BU184"/>
    <mergeCell ref="BS173:BS178"/>
    <mergeCell ref="V173:V178"/>
    <mergeCell ref="R173:R178"/>
    <mergeCell ref="S173:S178"/>
    <mergeCell ref="W173:W178"/>
    <mergeCell ref="X173:X178"/>
    <mergeCell ref="Y173:Y178"/>
    <mergeCell ref="Z173:Z178"/>
    <mergeCell ref="AA173:AA178"/>
    <mergeCell ref="AQ173:AQ178"/>
    <mergeCell ref="AR173:AR178"/>
    <mergeCell ref="AS173:AS178"/>
    <mergeCell ref="AT179:AT184"/>
    <mergeCell ref="AU179:AU184"/>
    <mergeCell ref="AV179:AV184"/>
    <mergeCell ref="AW179:AW184"/>
    <mergeCell ref="U173:U178"/>
    <mergeCell ref="BT161:BT166"/>
    <mergeCell ref="BU161:BU166"/>
    <mergeCell ref="Z161:Z166"/>
    <mergeCell ref="AA161:AA166"/>
    <mergeCell ref="AQ161:AQ166"/>
    <mergeCell ref="AR161:AR166"/>
    <mergeCell ref="AS161:AS166"/>
    <mergeCell ref="AT161:AT166"/>
    <mergeCell ref="AU161:AU166"/>
    <mergeCell ref="AV161:AV166"/>
    <mergeCell ref="AW161:AW166"/>
    <mergeCell ref="AY167:AY172"/>
    <mergeCell ref="AZ167:AZ172"/>
    <mergeCell ref="BR167:BR172"/>
    <mergeCell ref="BS167:BS172"/>
    <mergeCell ref="BT167:BT172"/>
    <mergeCell ref="BU167:BU172"/>
    <mergeCell ref="AA167:AA172"/>
    <mergeCell ref="AQ167:AQ172"/>
    <mergeCell ref="AR167:AR172"/>
    <mergeCell ref="AS167:AS172"/>
    <mergeCell ref="AT167:AT172"/>
    <mergeCell ref="AU167:AU172"/>
    <mergeCell ref="AV167:AV172"/>
    <mergeCell ref="AW167:AW172"/>
    <mergeCell ref="AX167:AX172"/>
    <mergeCell ref="R167:R172"/>
    <mergeCell ref="D161:D166"/>
    <mergeCell ref="T173:T178"/>
    <mergeCell ref="S167:S172"/>
    <mergeCell ref="T167:T172"/>
    <mergeCell ref="U167:U172"/>
    <mergeCell ref="V167:V172"/>
    <mergeCell ref="W167:W172"/>
    <mergeCell ref="X167:X172"/>
    <mergeCell ref="Y167:Y172"/>
    <mergeCell ref="Z167:Z172"/>
    <mergeCell ref="AX161:AX166"/>
    <mergeCell ref="AY161:AY166"/>
    <mergeCell ref="AZ161:AZ166"/>
    <mergeCell ref="BR161:BR166"/>
    <mergeCell ref="BS161:BS166"/>
    <mergeCell ref="U161:U166"/>
    <mergeCell ref="AT173:AT178"/>
    <mergeCell ref="AU173:AU178"/>
    <mergeCell ref="AV173:AV178"/>
    <mergeCell ref="AW173:AW178"/>
    <mergeCell ref="AX173:AX178"/>
    <mergeCell ref="AY173:AY178"/>
    <mergeCell ref="AZ173:AZ178"/>
    <mergeCell ref="BR173:BR178"/>
    <mergeCell ref="D173:D178"/>
    <mergeCell ref="E173:E178"/>
    <mergeCell ref="F173:F178"/>
    <mergeCell ref="G173:G178"/>
    <mergeCell ref="H173:H178"/>
    <mergeCell ref="I173:I178"/>
    <mergeCell ref="M161:M166"/>
    <mergeCell ref="A167:A214"/>
    <mergeCell ref="B167:B214"/>
    <mergeCell ref="C167:C214"/>
    <mergeCell ref="D167:D172"/>
    <mergeCell ref="E167:E172"/>
    <mergeCell ref="F167:F172"/>
    <mergeCell ref="G167:G172"/>
    <mergeCell ref="H167:H172"/>
    <mergeCell ref="I167:I172"/>
    <mergeCell ref="J167:J172"/>
    <mergeCell ref="K167:K172"/>
    <mergeCell ref="L167:L172"/>
    <mergeCell ref="M167:M172"/>
    <mergeCell ref="N167:N172"/>
    <mergeCell ref="O167:O172"/>
    <mergeCell ref="P167:P172"/>
    <mergeCell ref="Q167:Q172"/>
    <mergeCell ref="J173:J178"/>
    <mergeCell ref="K173:K178"/>
    <mergeCell ref="L173:L178"/>
    <mergeCell ref="M173:M178"/>
    <mergeCell ref="N173:N178"/>
    <mergeCell ref="O173:O178"/>
    <mergeCell ref="P173:P178"/>
    <mergeCell ref="Q173:Q178"/>
    <mergeCell ref="D191:D196"/>
    <mergeCell ref="E191:E196"/>
    <mergeCell ref="F191:F196"/>
    <mergeCell ref="G191:G196"/>
    <mergeCell ref="H191:H196"/>
    <mergeCell ref="D185:D190"/>
    <mergeCell ref="E185:E190"/>
    <mergeCell ref="N161:N166"/>
    <mergeCell ref="O161:O166"/>
    <mergeCell ref="P161:P166"/>
    <mergeCell ref="Q161:Q166"/>
    <mergeCell ref="R161:R166"/>
    <mergeCell ref="S161:S166"/>
    <mergeCell ref="T161:T166"/>
    <mergeCell ref="BS155:BS160"/>
    <mergeCell ref="V155:V160"/>
    <mergeCell ref="W155:W160"/>
    <mergeCell ref="X155:X160"/>
    <mergeCell ref="Y155:Y160"/>
    <mergeCell ref="Z155:Z160"/>
    <mergeCell ref="AA155:AA160"/>
    <mergeCell ref="AQ155:AQ160"/>
    <mergeCell ref="AR155:AR160"/>
    <mergeCell ref="AS155:AS160"/>
    <mergeCell ref="V161:V166"/>
    <mergeCell ref="W161:W166"/>
    <mergeCell ref="X161:X166"/>
    <mergeCell ref="Y161:Y166"/>
    <mergeCell ref="AT155:AT160"/>
    <mergeCell ref="AU155:AU160"/>
    <mergeCell ref="AV155:AV160"/>
    <mergeCell ref="AW155:AW160"/>
    <mergeCell ref="AX155:AX160"/>
    <mergeCell ref="AY155:AY160"/>
    <mergeCell ref="AZ155:AZ160"/>
    <mergeCell ref="BR155:BR160"/>
    <mergeCell ref="AY149:AY154"/>
    <mergeCell ref="AZ149:AZ154"/>
    <mergeCell ref="BR149:BR154"/>
    <mergeCell ref="BS149:BS154"/>
    <mergeCell ref="BT149:BT154"/>
    <mergeCell ref="BU149:BU154"/>
    <mergeCell ref="Y149:Y154"/>
    <mergeCell ref="Z149:Z154"/>
    <mergeCell ref="BT155:BT160"/>
    <mergeCell ref="BU155:BU160"/>
    <mergeCell ref="D155:D160"/>
    <mergeCell ref="E155:E160"/>
    <mergeCell ref="F155:F160"/>
    <mergeCell ref="G155:G160"/>
    <mergeCell ref="H155:H160"/>
    <mergeCell ref="I155:I160"/>
    <mergeCell ref="J155:J160"/>
    <mergeCell ref="K155:K160"/>
    <mergeCell ref="L155:L160"/>
    <mergeCell ref="M155:M160"/>
    <mergeCell ref="N155:N160"/>
    <mergeCell ref="O155:O160"/>
    <mergeCell ref="P155:P160"/>
    <mergeCell ref="Q155:Q160"/>
    <mergeCell ref="R155:R160"/>
    <mergeCell ref="S155:S160"/>
    <mergeCell ref="T155:T160"/>
    <mergeCell ref="U155:U160"/>
    <mergeCell ref="AA149:AA154"/>
    <mergeCell ref="AQ149:AQ154"/>
    <mergeCell ref="AR149:AR154"/>
    <mergeCell ref="AS149:AS154"/>
    <mergeCell ref="AT149:AT154"/>
    <mergeCell ref="AU149:AU154"/>
    <mergeCell ref="AV149:AV154"/>
    <mergeCell ref="AW149:AW154"/>
    <mergeCell ref="AX149:AX154"/>
    <mergeCell ref="BU143:BU148"/>
    <mergeCell ref="D149:D154"/>
    <mergeCell ref="E149:E154"/>
    <mergeCell ref="F149:F154"/>
    <mergeCell ref="G149:G154"/>
    <mergeCell ref="H149:H154"/>
    <mergeCell ref="I149:I154"/>
    <mergeCell ref="J149:J154"/>
    <mergeCell ref="K149:K154"/>
    <mergeCell ref="L149:L154"/>
    <mergeCell ref="M149:M154"/>
    <mergeCell ref="N149:N154"/>
    <mergeCell ref="O149:O154"/>
    <mergeCell ref="P149:P154"/>
    <mergeCell ref="Q149:Q154"/>
    <mergeCell ref="R149:R154"/>
    <mergeCell ref="S149:S154"/>
    <mergeCell ref="T149:T154"/>
    <mergeCell ref="U149:U154"/>
    <mergeCell ref="V149:V154"/>
    <mergeCell ref="W149:W154"/>
    <mergeCell ref="X149:X154"/>
    <mergeCell ref="AU143:AU148"/>
    <mergeCell ref="AV143:AV148"/>
    <mergeCell ref="AW143:AW148"/>
    <mergeCell ref="AX143:AX148"/>
    <mergeCell ref="AY143:AY148"/>
    <mergeCell ref="AZ143:AZ148"/>
    <mergeCell ref="BR143:BR148"/>
    <mergeCell ref="BS143:BS148"/>
    <mergeCell ref="BT143:BT148"/>
    <mergeCell ref="W143:W148"/>
    <mergeCell ref="X143:X148"/>
    <mergeCell ref="Y143:Y148"/>
    <mergeCell ref="Z143:Z148"/>
    <mergeCell ref="AA143:AA148"/>
    <mergeCell ref="AQ143:AQ148"/>
    <mergeCell ref="AR143:AR148"/>
    <mergeCell ref="AS143:AS148"/>
    <mergeCell ref="AT143:AT148"/>
    <mergeCell ref="AZ137:AZ142"/>
    <mergeCell ref="BR137:BR142"/>
    <mergeCell ref="BS137:BS142"/>
    <mergeCell ref="BT137:BT142"/>
    <mergeCell ref="BU137:BU142"/>
    <mergeCell ref="D143:D148"/>
    <mergeCell ref="E143:E148"/>
    <mergeCell ref="F143:F148"/>
    <mergeCell ref="G143:G148"/>
    <mergeCell ref="H143:H148"/>
    <mergeCell ref="I143:I148"/>
    <mergeCell ref="J143:J148"/>
    <mergeCell ref="K143:K148"/>
    <mergeCell ref="L143:L148"/>
    <mergeCell ref="M143:M148"/>
    <mergeCell ref="N143:N148"/>
    <mergeCell ref="O143:O148"/>
    <mergeCell ref="P143:P148"/>
    <mergeCell ref="Q143:Q148"/>
    <mergeCell ref="R143:R148"/>
    <mergeCell ref="S143:S148"/>
    <mergeCell ref="T143:T148"/>
    <mergeCell ref="U143:U148"/>
    <mergeCell ref="V143:V148"/>
    <mergeCell ref="AQ137:AQ142"/>
    <mergeCell ref="AR137:AR142"/>
    <mergeCell ref="AS137:AS142"/>
    <mergeCell ref="AT137:AT142"/>
    <mergeCell ref="AU137:AU142"/>
    <mergeCell ref="AV137:AV142"/>
    <mergeCell ref="AW137:AW142"/>
    <mergeCell ref="AX137:AX142"/>
    <mergeCell ref="AY137:AY142"/>
    <mergeCell ref="S137:S142"/>
    <mergeCell ref="T137:T142"/>
    <mergeCell ref="U137:U142"/>
    <mergeCell ref="V137:V142"/>
    <mergeCell ref="W137:W142"/>
    <mergeCell ref="X137:X142"/>
    <mergeCell ref="Y137:Y142"/>
    <mergeCell ref="Z137:Z142"/>
    <mergeCell ref="AA137:AA142"/>
    <mergeCell ref="J137:J142"/>
    <mergeCell ref="K137:K142"/>
    <mergeCell ref="L137:L142"/>
    <mergeCell ref="M137:M142"/>
    <mergeCell ref="N137:N142"/>
    <mergeCell ref="O137:O142"/>
    <mergeCell ref="P137:P142"/>
    <mergeCell ref="Q137:Q142"/>
    <mergeCell ref="R137:R142"/>
    <mergeCell ref="A137:A166"/>
    <mergeCell ref="B137:B166"/>
    <mergeCell ref="C137:C166"/>
    <mergeCell ref="D137:D142"/>
    <mergeCell ref="E137:E142"/>
    <mergeCell ref="F137:F142"/>
    <mergeCell ref="G137:G142"/>
    <mergeCell ref="H137:H142"/>
    <mergeCell ref="I137:I142"/>
    <mergeCell ref="E161:E166"/>
    <mergeCell ref="F161:F166"/>
    <mergeCell ref="G161:G166"/>
    <mergeCell ref="H161:H166"/>
    <mergeCell ref="I161:I166"/>
    <mergeCell ref="J161:J166"/>
    <mergeCell ref="K161:K166"/>
    <mergeCell ref="L161:L166"/>
    <mergeCell ref="D113:D118"/>
    <mergeCell ref="E113:E118"/>
    <mergeCell ref="F113:F118"/>
    <mergeCell ref="G113:G118"/>
    <mergeCell ref="AT113:AT118"/>
    <mergeCell ref="AU113:AU118"/>
    <mergeCell ref="A1:G1"/>
    <mergeCell ref="BJ8:BQ8"/>
    <mergeCell ref="O119:O124"/>
    <mergeCell ref="P119:P124"/>
    <mergeCell ref="Q119:Q124"/>
    <mergeCell ref="R119:R124"/>
    <mergeCell ref="S119:S124"/>
    <mergeCell ref="T119:T124"/>
    <mergeCell ref="U119:U124"/>
    <mergeCell ref="V119:V124"/>
    <mergeCell ref="W119:W124"/>
    <mergeCell ref="D119:D124"/>
    <mergeCell ref="E119:E124"/>
    <mergeCell ref="F119:F124"/>
    <mergeCell ref="G119:G124"/>
    <mergeCell ref="I119:I124"/>
    <mergeCell ref="J119:J124"/>
    <mergeCell ref="K119:K124"/>
    <mergeCell ref="M119:M124"/>
    <mergeCell ref="N119:N124"/>
    <mergeCell ref="X113:X118"/>
    <mergeCell ref="Y113:Y118"/>
    <mergeCell ref="Z113:Z118"/>
    <mergeCell ref="AA113:AA118"/>
    <mergeCell ref="AR113:AR118"/>
    <mergeCell ref="AV113:AV118"/>
    <mergeCell ref="BR8:BU8"/>
    <mergeCell ref="BJ9:BQ9"/>
    <mergeCell ref="AW119:AW124"/>
    <mergeCell ref="AX119:AX124"/>
    <mergeCell ref="AY119:AY124"/>
    <mergeCell ref="AZ119:AZ124"/>
    <mergeCell ref="BS119:BS124"/>
    <mergeCell ref="BT119:BT124"/>
    <mergeCell ref="BU119:BU124"/>
    <mergeCell ref="AQ119:AQ124"/>
    <mergeCell ref="BR119:BR124"/>
    <mergeCell ref="X119:X124"/>
    <mergeCell ref="Y119:Y124"/>
    <mergeCell ref="Z119:Z124"/>
    <mergeCell ref="AA119:AA124"/>
    <mergeCell ref="AR119:AR124"/>
    <mergeCell ref="AS119:AS124"/>
    <mergeCell ref="AT119:AT124"/>
    <mergeCell ref="AU119:AU124"/>
    <mergeCell ref="AV119:AV124"/>
    <mergeCell ref="AW113:AW118"/>
    <mergeCell ref="AX113:AX118"/>
    <mergeCell ref="AY113:AY118"/>
    <mergeCell ref="AZ113:AZ118"/>
    <mergeCell ref="BU101:BU106"/>
    <mergeCell ref="AX101:AX106"/>
    <mergeCell ref="AY101:AY106"/>
    <mergeCell ref="AZ101:AZ106"/>
    <mergeCell ref="Y101:Y106"/>
    <mergeCell ref="Z101:Z106"/>
    <mergeCell ref="AA101:AA106"/>
    <mergeCell ref="AR101:AR106"/>
    <mergeCell ref="AQ113:AQ118"/>
    <mergeCell ref="BU113:BU118"/>
    <mergeCell ref="BU107:BU112"/>
    <mergeCell ref="AU107:AU112"/>
    <mergeCell ref="AV107:AV112"/>
    <mergeCell ref="AW107:AW112"/>
    <mergeCell ref="AX107:AX112"/>
    <mergeCell ref="AY107:AY112"/>
    <mergeCell ref="AZ107:AZ112"/>
    <mergeCell ref="O113:O118"/>
    <mergeCell ref="P113:P118"/>
    <mergeCell ref="Q113:Q118"/>
    <mergeCell ref="R113:R118"/>
    <mergeCell ref="S113:S118"/>
    <mergeCell ref="T113:T118"/>
    <mergeCell ref="U113:U118"/>
    <mergeCell ref="V113:V118"/>
    <mergeCell ref="W113:W118"/>
    <mergeCell ref="BR107:BR112"/>
    <mergeCell ref="BR113:BR118"/>
    <mergeCell ref="BS113:BS118"/>
    <mergeCell ref="BT113:BT118"/>
    <mergeCell ref="AS113:AS118"/>
    <mergeCell ref="AT101:AT106"/>
    <mergeCell ref="AU101:AU106"/>
    <mergeCell ref="D107:D112"/>
    <mergeCell ref="E107:E112"/>
    <mergeCell ref="F107:F112"/>
    <mergeCell ref="G107:G112"/>
    <mergeCell ref="I107:I112"/>
    <mergeCell ref="J107:J112"/>
    <mergeCell ref="K107:K112"/>
    <mergeCell ref="BS101:BS106"/>
    <mergeCell ref="BT101:BT106"/>
    <mergeCell ref="V107:V112"/>
    <mergeCell ref="W107:W112"/>
    <mergeCell ref="X107:X112"/>
    <mergeCell ref="Y107:Y112"/>
    <mergeCell ref="Z107:Z112"/>
    <mergeCell ref="AA107:AA112"/>
    <mergeCell ref="AR107:AR112"/>
    <mergeCell ref="AS107:AS112"/>
    <mergeCell ref="AT107:AT112"/>
    <mergeCell ref="M107:M112"/>
    <mergeCell ref="N107:N112"/>
    <mergeCell ref="O107:O112"/>
    <mergeCell ref="BS107:BS112"/>
    <mergeCell ref="BT107:BT112"/>
    <mergeCell ref="AV101:AV106"/>
    <mergeCell ref="AW101:AW106"/>
    <mergeCell ref="X101:X106"/>
    <mergeCell ref="BR101:BR106"/>
    <mergeCell ref="BS95:BS100"/>
    <mergeCell ref="BT95:BT100"/>
    <mergeCell ref="BU95:BU100"/>
    <mergeCell ref="D101:D106"/>
    <mergeCell ref="E101:E106"/>
    <mergeCell ref="F101:F106"/>
    <mergeCell ref="G101:G106"/>
    <mergeCell ref="I101:I106"/>
    <mergeCell ref="J101:J106"/>
    <mergeCell ref="K101:K106"/>
    <mergeCell ref="M101:M106"/>
    <mergeCell ref="N101:N106"/>
    <mergeCell ref="O101:O106"/>
    <mergeCell ref="P101:P106"/>
    <mergeCell ref="Q101:Q106"/>
    <mergeCell ref="R101:R106"/>
    <mergeCell ref="S101:S106"/>
    <mergeCell ref="T101:T106"/>
    <mergeCell ref="U101:U106"/>
    <mergeCell ref="V101:V106"/>
    <mergeCell ref="W101:W106"/>
    <mergeCell ref="H101:H106"/>
    <mergeCell ref="AU95:AU100"/>
    <mergeCell ref="AV95:AV100"/>
    <mergeCell ref="AW95:AW100"/>
    <mergeCell ref="AX95:AX100"/>
    <mergeCell ref="AY95:AY100"/>
    <mergeCell ref="AZ95:AZ100"/>
    <mergeCell ref="V95:V100"/>
    <mergeCell ref="W95:W100"/>
    <mergeCell ref="AS95:AS100"/>
    <mergeCell ref="AS101:AS106"/>
    <mergeCell ref="AT95:AT100"/>
    <mergeCell ref="AX89:AX94"/>
    <mergeCell ref="AY89:AY94"/>
    <mergeCell ref="AZ89:AZ94"/>
    <mergeCell ref="D95:D100"/>
    <mergeCell ref="E95:E100"/>
    <mergeCell ref="F95:F100"/>
    <mergeCell ref="G95:G100"/>
    <mergeCell ref="I95:I100"/>
    <mergeCell ref="J95:J100"/>
    <mergeCell ref="K95:K100"/>
    <mergeCell ref="Y89:Y94"/>
    <mergeCell ref="Z89:Z94"/>
    <mergeCell ref="AA89:AA94"/>
    <mergeCell ref="AR89:AR94"/>
    <mergeCell ref="AS89:AS94"/>
    <mergeCell ref="AT89:AT94"/>
    <mergeCell ref="AU89:AU94"/>
    <mergeCell ref="AV89:AV94"/>
    <mergeCell ref="AW89:AW94"/>
    <mergeCell ref="L89:L94"/>
    <mergeCell ref="L95:L100"/>
    <mergeCell ref="H89:H94"/>
    <mergeCell ref="H95:H100"/>
    <mergeCell ref="AQ95:AQ100"/>
    <mergeCell ref="S95:S100"/>
    <mergeCell ref="T95:T100"/>
    <mergeCell ref="M95:M100"/>
    <mergeCell ref="U95:U100"/>
    <mergeCell ref="Y83:Y88"/>
    <mergeCell ref="Z83:Z88"/>
    <mergeCell ref="AA83:AA88"/>
    <mergeCell ref="BU83:BU88"/>
    <mergeCell ref="AU83:AU88"/>
    <mergeCell ref="D89:D94"/>
    <mergeCell ref="E89:E94"/>
    <mergeCell ref="F89:F94"/>
    <mergeCell ref="G89:G94"/>
    <mergeCell ref="I89:I94"/>
    <mergeCell ref="J89:J94"/>
    <mergeCell ref="K89:K94"/>
    <mergeCell ref="M89:M94"/>
    <mergeCell ref="N89:N94"/>
    <mergeCell ref="O89:O94"/>
    <mergeCell ref="P89:P94"/>
    <mergeCell ref="Q89:Q94"/>
    <mergeCell ref="R89:R94"/>
    <mergeCell ref="S89:S94"/>
    <mergeCell ref="T89:T94"/>
    <mergeCell ref="U89:U94"/>
    <mergeCell ref="V89:V94"/>
    <mergeCell ref="BS89:BS94"/>
    <mergeCell ref="BT89:BT94"/>
    <mergeCell ref="BU89:BU94"/>
    <mergeCell ref="AV83:AV88"/>
    <mergeCell ref="AW83:AW88"/>
    <mergeCell ref="V83:V88"/>
    <mergeCell ref="W83:W88"/>
    <mergeCell ref="X83:X88"/>
    <mergeCell ref="AR83:AR88"/>
    <mergeCell ref="AS83:AS88"/>
    <mergeCell ref="D83:D88"/>
    <mergeCell ref="E83:E88"/>
    <mergeCell ref="F83:F88"/>
    <mergeCell ref="G83:G88"/>
    <mergeCell ref="I83:I88"/>
    <mergeCell ref="J83:J88"/>
    <mergeCell ref="K83:K88"/>
    <mergeCell ref="M83:M88"/>
    <mergeCell ref="N83:N88"/>
    <mergeCell ref="O83:O88"/>
    <mergeCell ref="P83:P88"/>
    <mergeCell ref="Q83:Q88"/>
    <mergeCell ref="R83:R88"/>
    <mergeCell ref="S83:S88"/>
    <mergeCell ref="T83:T88"/>
    <mergeCell ref="U83:U88"/>
    <mergeCell ref="D77:D82"/>
    <mergeCell ref="E77:E82"/>
    <mergeCell ref="F77:F82"/>
    <mergeCell ref="G77:G82"/>
    <mergeCell ref="I77:I82"/>
    <mergeCell ref="J77:J82"/>
    <mergeCell ref="K77:K82"/>
    <mergeCell ref="M77:M82"/>
    <mergeCell ref="N77:N82"/>
    <mergeCell ref="H83:H88"/>
    <mergeCell ref="P77:P82"/>
    <mergeCell ref="Q77:Q82"/>
    <mergeCell ref="BS65:BS70"/>
    <mergeCell ref="BU65:BU70"/>
    <mergeCell ref="AT83:AT88"/>
    <mergeCell ref="AW65:AW70"/>
    <mergeCell ref="O65:O70"/>
    <mergeCell ref="P65:P70"/>
    <mergeCell ref="Q65:Q70"/>
    <mergeCell ref="R65:R70"/>
    <mergeCell ref="AS71:AS76"/>
    <mergeCell ref="AT71:AT76"/>
    <mergeCell ref="AU71:AU76"/>
    <mergeCell ref="V71:V76"/>
    <mergeCell ref="W71:W76"/>
    <mergeCell ref="U65:U70"/>
    <mergeCell ref="BU77:BU82"/>
    <mergeCell ref="AV77:AV82"/>
    <mergeCell ref="AW77:AW82"/>
    <mergeCell ref="AX77:AX82"/>
    <mergeCell ref="BS77:BS82"/>
    <mergeCell ref="BT77:BT82"/>
    <mergeCell ref="AT77:AT82"/>
    <mergeCell ref="AQ77:AQ82"/>
    <mergeCell ref="AQ83:AQ88"/>
    <mergeCell ref="BR77:BR82"/>
    <mergeCell ref="BR83:BR88"/>
    <mergeCell ref="BS83:BS88"/>
    <mergeCell ref="BT83:BT88"/>
    <mergeCell ref="AY77:AY82"/>
    <mergeCell ref="AZ77:AZ82"/>
    <mergeCell ref="V77:V82"/>
    <mergeCell ref="W77:W82"/>
    <mergeCell ref="X77:X82"/>
    <mergeCell ref="D71:D76"/>
    <mergeCell ref="E71:E76"/>
    <mergeCell ref="F71:F76"/>
    <mergeCell ref="G71:G76"/>
    <mergeCell ref="I71:I76"/>
    <mergeCell ref="J71:J76"/>
    <mergeCell ref="K71:K76"/>
    <mergeCell ref="M71:M76"/>
    <mergeCell ref="N71:N76"/>
    <mergeCell ref="BT59:BT64"/>
    <mergeCell ref="BU59:BU64"/>
    <mergeCell ref="AX59:AX64"/>
    <mergeCell ref="AY59:AY64"/>
    <mergeCell ref="AZ59:AZ64"/>
    <mergeCell ref="AV59:AV64"/>
    <mergeCell ref="AW59:AW64"/>
    <mergeCell ref="AQ59:AQ64"/>
    <mergeCell ref="BU71:BU76"/>
    <mergeCell ref="AA71:AA76"/>
    <mergeCell ref="AR71:AR76"/>
    <mergeCell ref="AR65:AR70"/>
    <mergeCell ref="AS65:AS70"/>
    <mergeCell ref="AT65:AT70"/>
    <mergeCell ref="D65:D70"/>
    <mergeCell ref="E65:E70"/>
    <mergeCell ref="F65:F70"/>
    <mergeCell ref="BS71:BS76"/>
    <mergeCell ref="BT71:BT76"/>
    <mergeCell ref="AX65:AX70"/>
    <mergeCell ref="AY65:AY70"/>
    <mergeCell ref="AZ65:AZ70"/>
    <mergeCell ref="V65:V70"/>
    <mergeCell ref="D59:D64"/>
    <mergeCell ref="E59:E64"/>
    <mergeCell ref="F59:F64"/>
    <mergeCell ref="G59:G64"/>
    <mergeCell ref="I59:I64"/>
    <mergeCell ref="J59:J64"/>
    <mergeCell ref="K59:K64"/>
    <mergeCell ref="M59:M64"/>
    <mergeCell ref="N59:N64"/>
    <mergeCell ref="O59:O64"/>
    <mergeCell ref="P59:P64"/>
    <mergeCell ref="Q59:Q64"/>
    <mergeCell ref="R59:R64"/>
    <mergeCell ref="S59:S64"/>
    <mergeCell ref="T59:T64"/>
    <mergeCell ref="U59:U64"/>
    <mergeCell ref="V59:V64"/>
    <mergeCell ref="H59:H64"/>
    <mergeCell ref="H23:H28"/>
    <mergeCell ref="K11:K16"/>
    <mergeCell ref="K17:K22"/>
    <mergeCell ref="K23:K28"/>
    <mergeCell ref="T10:U10"/>
    <mergeCell ref="V10:W10"/>
    <mergeCell ref="Y11:Y16"/>
    <mergeCell ref="BS59:BS64"/>
    <mergeCell ref="R53:R58"/>
    <mergeCell ref="BS53:BS58"/>
    <mergeCell ref="AA53:AA58"/>
    <mergeCell ref="T53:T58"/>
    <mergeCell ref="Y59:Y64"/>
    <mergeCell ref="Z59:Z64"/>
    <mergeCell ref="AA59:AA64"/>
    <mergeCell ref="AR59:AR64"/>
    <mergeCell ref="AS59:AS64"/>
    <mergeCell ref="AT59:AT64"/>
    <mergeCell ref="AU59:AU64"/>
    <mergeCell ref="W59:W64"/>
    <mergeCell ref="X59:X64"/>
    <mergeCell ref="AQ53:AQ58"/>
    <mergeCell ref="AT41:AT46"/>
    <mergeCell ref="AS35:AS40"/>
    <mergeCell ref="AR35:AR40"/>
    <mergeCell ref="AR41:AR46"/>
    <mergeCell ref="BR59:BR64"/>
    <mergeCell ref="L11:L16"/>
    <mergeCell ref="H11:H16"/>
    <mergeCell ref="BS29:BS34"/>
    <mergeCell ref="AW29:AW34"/>
    <mergeCell ref="Z11:Z16"/>
    <mergeCell ref="T9:Y9"/>
    <mergeCell ref="R8:AA8"/>
    <mergeCell ref="R10:S10"/>
    <mergeCell ref="AT11:AT16"/>
    <mergeCell ref="D10:F10"/>
    <mergeCell ref="S11:S16"/>
    <mergeCell ref="M11:M16"/>
    <mergeCell ref="AB8:AP8"/>
    <mergeCell ref="U11:U16"/>
    <mergeCell ref="AX17:AX22"/>
    <mergeCell ref="AW11:AW16"/>
    <mergeCell ref="AW17:AW22"/>
    <mergeCell ref="G65:G70"/>
    <mergeCell ref="N35:N40"/>
    <mergeCell ref="O35:O40"/>
    <mergeCell ref="P47:P52"/>
    <mergeCell ref="V11:V16"/>
    <mergeCell ref="W11:W16"/>
    <mergeCell ref="AW41:AW46"/>
    <mergeCell ref="AQ41:AQ46"/>
    <mergeCell ref="M47:M52"/>
    <mergeCell ref="N47:N52"/>
    <mergeCell ref="O47:O52"/>
    <mergeCell ref="P53:P58"/>
    <mergeCell ref="Q53:Q58"/>
    <mergeCell ref="N65:N70"/>
    <mergeCell ref="S65:S70"/>
    <mergeCell ref="T65:T70"/>
    <mergeCell ref="I65:I70"/>
    <mergeCell ref="J65:J70"/>
    <mergeCell ref="K65:K70"/>
    <mergeCell ref="H17:H22"/>
    <mergeCell ref="AU9:AW9"/>
    <mergeCell ref="AV11:AV16"/>
    <mergeCell ref="AY11:AY16"/>
    <mergeCell ref="AZ11:AZ16"/>
    <mergeCell ref="O11:O16"/>
    <mergeCell ref="P11:P16"/>
    <mergeCell ref="Q11:Q16"/>
    <mergeCell ref="R11:R16"/>
    <mergeCell ref="F17:F22"/>
    <mergeCell ref="X11:X16"/>
    <mergeCell ref="AU35:AU40"/>
    <mergeCell ref="BA8:BI8"/>
    <mergeCell ref="AS10:AT10"/>
    <mergeCell ref="BD9:BG9"/>
    <mergeCell ref="T17:T22"/>
    <mergeCell ref="AZ17:AZ22"/>
    <mergeCell ref="AQ8:AQ10"/>
    <mergeCell ref="AU11:AU16"/>
    <mergeCell ref="AY17:AY22"/>
    <mergeCell ref="AS17:AS22"/>
    <mergeCell ref="AV17:AV22"/>
    <mergeCell ref="AR17:AR22"/>
    <mergeCell ref="AU17:AU22"/>
    <mergeCell ref="AT17:AT22"/>
    <mergeCell ref="AQ17:AQ22"/>
    <mergeCell ref="AS11:AS16"/>
    <mergeCell ref="AV10:AW10"/>
    <mergeCell ref="X17:X22"/>
    <mergeCell ref="T11:T16"/>
    <mergeCell ref="AA11:AA16"/>
    <mergeCell ref="AS29:AS34"/>
    <mergeCell ref="AR8:AZ8"/>
    <mergeCell ref="X10:Y10"/>
    <mergeCell ref="AG10:AH10"/>
    <mergeCell ref="AI10:AJ10"/>
    <mergeCell ref="BS9:BU9"/>
    <mergeCell ref="AB9:AE9"/>
    <mergeCell ref="BS11:BS16"/>
    <mergeCell ref="BT11:BT16"/>
    <mergeCell ref="BU11:BU16"/>
    <mergeCell ref="P9:Q9"/>
    <mergeCell ref="R9:S9"/>
    <mergeCell ref="AG9:AP9"/>
    <mergeCell ref="AQ11:AQ16"/>
    <mergeCell ref="AR11:AR16"/>
    <mergeCell ref="AX11:AX16"/>
    <mergeCell ref="V47:V52"/>
    <mergeCell ref="AT35:AT40"/>
    <mergeCell ref="BT17:BT22"/>
    <mergeCell ref="BS23:BS28"/>
    <mergeCell ref="AW23:AW28"/>
    <mergeCell ref="AY23:AY28"/>
    <mergeCell ref="BU17:BU22"/>
    <mergeCell ref="BT23:BT28"/>
    <mergeCell ref="BU23:BU28"/>
    <mergeCell ref="AR23:AR28"/>
    <mergeCell ref="BS17:BS22"/>
    <mergeCell ref="X41:X46"/>
    <mergeCell ref="BU29:BU34"/>
    <mergeCell ref="X23:X28"/>
    <mergeCell ref="AA17:AA22"/>
    <mergeCell ref="Z17:Z22"/>
    <mergeCell ref="AR9:AT9"/>
    <mergeCell ref="AR29:AR34"/>
    <mergeCell ref="BT29:BT34"/>
    <mergeCell ref="L23:L28"/>
    <mergeCell ref="Y41:Y46"/>
    <mergeCell ref="AA41:AA46"/>
    <mergeCell ref="Y35:Y40"/>
    <mergeCell ref="L35:L40"/>
    <mergeCell ref="M35:M40"/>
    <mergeCell ref="AU29:AU34"/>
    <mergeCell ref="U23:U28"/>
    <mergeCell ref="V23:V28"/>
    <mergeCell ref="V35:V40"/>
    <mergeCell ref="U53:U58"/>
    <mergeCell ref="BS35:BS40"/>
    <mergeCell ref="BT35:BT40"/>
    <mergeCell ref="BU35:BU40"/>
    <mergeCell ref="Y29:Y34"/>
    <mergeCell ref="Z29:Z34"/>
    <mergeCell ref="AA29:AA34"/>
    <mergeCell ref="BU41:BU46"/>
    <mergeCell ref="AZ35:AZ40"/>
    <mergeCell ref="AZ47:AZ52"/>
    <mergeCell ref="AX47:AX52"/>
    <mergeCell ref="AZ41:AZ46"/>
    <mergeCell ref="V41:V46"/>
    <mergeCell ref="W41:W46"/>
    <mergeCell ref="T35:T40"/>
    <mergeCell ref="U35:U40"/>
    <mergeCell ref="S23:S28"/>
    <mergeCell ref="Y23:Y28"/>
    <mergeCell ref="AA23:AA28"/>
    <mergeCell ref="M17:M22"/>
    <mergeCell ref="N23:N28"/>
    <mergeCell ref="D41:D46"/>
    <mergeCell ref="U41:U46"/>
    <mergeCell ref="M23:M28"/>
    <mergeCell ref="D47:D52"/>
    <mergeCell ref="G47:G52"/>
    <mergeCell ref="F23:F28"/>
    <mergeCell ref="BU47:BU52"/>
    <mergeCell ref="AY29:AY34"/>
    <mergeCell ref="AY35:AY40"/>
    <mergeCell ref="AV53:AV58"/>
    <mergeCell ref="AS53:AS58"/>
    <mergeCell ref="V53:V58"/>
    <mergeCell ref="W53:W58"/>
    <mergeCell ref="X53:X58"/>
    <mergeCell ref="Y53:Y58"/>
    <mergeCell ref="BT53:BT58"/>
    <mergeCell ref="AZ53:AZ58"/>
    <mergeCell ref="AY53:AY58"/>
    <mergeCell ref="Z53:Z58"/>
    <mergeCell ref="AU53:AU58"/>
    <mergeCell ref="BS41:BS46"/>
    <mergeCell ref="BS47:BS52"/>
    <mergeCell ref="BT47:BT52"/>
    <mergeCell ref="BT41:BT46"/>
    <mergeCell ref="AW35:AW40"/>
    <mergeCell ref="W47:W52"/>
    <mergeCell ref="BU53:BU58"/>
    <mergeCell ref="AZ23:AZ28"/>
    <mergeCell ref="AX23:AX28"/>
    <mergeCell ref="AS23:AS28"/>
    <mergeCell ref="B4:G4"/>
    <mergeCell ref="D17:D22"/>
    <mergeCell ref="G17:G22"/>
    <mergeCell ref="J17:J22"/>
    <mergeCell ref="J11:J16"/>
    <mergeCell ref="D29:D34"/>
    <mergeCell ref="G29:G34"/>
    <mergeCell ref="J29:J34"/>
    <mergeCell ref="D23:D28"/>
    <mergeCell ref="G23:G28"/>
    <mergeCell ref="J23:J28"/>
    <mergeCell ref="I11:I16"/>
    <mergeCell ref="I17:I22"/>
    <mergeCell ref="I23:I28"/>
    <mergeCell ref="A6:G6"/>
    <mergeCell ref="B8:B10"/>
    <mergeCell ref="C8:C10"/>
    <mergeCell ref="D8:Q8"/>
    <mergeCell ref="A8:A10"/>
    <mergeCell ref="E11:E16"/>
    <mergeCell ref="E17:E22"/>
    <mergeCell ref="E23:E28"/>
    <mergeCell ref="D11:D16"/>
    <mergeCell ref="G11:G16"/>
    <mergeCell ref="A11:A28"/>
    <mergeCell ref="B11:B28"/>
    <mergeCell ref="N17:N22"/>
    <mergeCell ref="K29:K34"/>
    <mergeCell ref="C11:C28"/>
    <mergeCell ref="F11:F16"/>
    <mergeCell ref="L17:L22"/>
    <mergeCell ref="N11:N16"/>
    <mergeCell ref="H107:H112"/>
    <mergeCell ref="H113:H118"/>
    <mergeCell ref="H119:H124"/>
    <mergeCell ref="L59:L64"/>
    <mergeCell ref="L65:L70"/>
    <mergeCell ref="L71:L76"/>
    <mergeCell ref="L77:L82"/>
    <mergeCell ref="L83:L88"/>
    <mergeCell ref="I113:I118"/>
    <mergeCell ref="J113:J118"/>
    <mergeCell ref="K113:K118"/>
    <mergeCell ref="H71:H76"/>
    <mergeCell ref="H77:H82"/>
    <mergeCell ref="AQ89:AQ94"/>
    <mergeCell ref="L101:L106"/>
    <mergeCell ref="L107:L112"/>
    <mergeCell ref="L113:L118"/>
    <mergeCell ref="L119:L124"/>
    <mergeCell ref="AQ101:AQ106"/>
    <mergeCell ref="AQ107:AQ112"/>
    <mergeCell ref="O77:O82"/>
    <mergeCell ref="X95:X100"/>
    <mergeCell ref="Y95:Y100"/>
    <mergeCell ref="Z95:Z100"/>
    <mergeCell ref="AA95:AA100"/>
    <mergeCell ref="O95:O100"/>
    <mergeCell ref="Y71:Y76"/>
    <mergeCell ref="W65:W70"/>
    <mergeCell ref="Y65:Y70"/>
    <mergeCell ref="Z65:Z70"/>
    <mergeCell ref="AA65:AA70"/>
    <mergeCell ref="M65:M70"/>
    <mergeCell ref="BT65:BT70"/>
    <mergeCell ref="AX71:AX76"/>
    <mergeCell ref="AY71:AY76"/>
    <mergeCell ref="AZ71:AZ76"/>
    <mergeCell ref="Q41:Q46"/>
    <mergeCell ref="R41:R46"/>
    <mergeCell ref="S41:S46"/>
    <mergeCell ref="Z71:Z76"/>
    <mergeCell ref="X71:X76"/>
    <mergeCell ref="BR65:BR70"/>
    <mergeCell ref="BR71:BR76"/>
    <mergeCell ref="O71:O76"/>
    <mergeCell ref="P71:P76"/>
    <mergeCell ref="Q71:Q76"/>
    <mergeCell ref="R71:R76"/>
    <mergeCell ref="AU77:AU82"/>
    <mergeCell ref="I41:I46"/>
    <mergeCell ref="J41:J46"/>
    <mergeCell ref="K41:K46"/>
    <mergeCell ref="L41:L46"/>
    <mergeCell ref="M41:M46"/>
    <mergeCell ref="AR53:AR58"/>
    <mergeCell ref="AT53:AT58"/>
    <mergeCell ref="AW53:AW58"/>
    <mergeCell ref="Y47:Y52"/>
    <mergeCell ref="AA47:AA52"/>
    <mergeCell ref="AS47:AS52"/>
    <mergeCell ref="AV47:AV52"/>
    <mergeCell ref="AW47:AW52"/>
    <mergeCell ref="X47:X52"/>
    <mergeCell ref="U47:U52"/>
    <mergeCell ref="AU47:AU52"/>
    <mergeCell ref="E47:E52"/>
    <mergeCell ref="F47:F52"/>
    <mergeCell ref="H47:H52"/>
    <mergeCell ref="I47:I52"/>
    <mergeCell ref="K47:K52"/>
    <mergeCell ref="L47:L52"/>
    <mergeCell ref="U77:U82"/>
    <mergeCell ref="AX53:AX58"/>
    <mergeCell ref="R47:R52"/>
    <mergeCell ref="T41:T46"/>
    <mergeCell ref="T47:T52"/>
    <mergeCell ref="AU41:AU46"/>
    <mergeCell ref="AX41:AX46"/>
    <mergeCell ref="Z41:Z46"/>
    <mergeCell ref="AT47:AT52"/>
    <mergeCell ref="AR47:AR52"/>
    <mergeCell ref="S53:S58"/>
    <mergeCell ref="AU65:AU70"/>
    <mergeCell ref="AQ65:AQ70"/>
    <mergeCell ref="X65:X70"/>
    <mergeCell ref="AV65:AV70"/>
    <mergeCell ref="E41:E46"/>
    <mergeCell ref="H41:H46"/>
    <mergeCell ref="H65:H70"/>
    <mergeCell ref="AQ71:AQ76"/>
    <mergeCell ref="AA77:AA82"/>
    <mergeCell ref="AR77:AR82"/>
    <mergeCell ref="AS77:AS82"/>
    <mergeCell ref="AV71:AV76"/>
    <mergeCell ref="AW71:AW76"/>
    <mergeCell ref="Y77:Y82"/>
    <mergeCell ref="Z77:Z82"/>
    <mergeCell ref="R17:R22"/>
    <mergeCell ref="S17:S22"/>
    <mergeCell ref="O17:O22"/>
    <mergeCell ref="P17:P22"/>
    <mergeCell ref="Q17:Q22"/>
    <mergeCell ref="O23:O28"/>
    <mergeCell ref="U17:U22"/>
    <mergeCell ref="P23:P28"/>
    <mergeCell ref="Q23:Q28"/>
    <mergeCell ref="R23:R28"/>
    <mergeCell ref="Y17:Y22"/>
    <mergeCell ref="Z35:Z40"/>
    <mergeCell ref="AA35:AA40"/>
    <mergeCell ref="X29:X34"/>
    <mergeCell ref="Q29:Q34"/>
    <mergeCell ref="R29:R34"/>
    <mergeCell ref="S29:S34"/>
    <mergeCell ref="T29:T34"/>
    <mergeCell ref="U29:U34"/>
    <mergeCell ref="P29:P34"/>
    <mergeCell ref="T23:T28"/>
    <mergeCell ref="Z23:Z28"/>
    <mergeCell ref="W35:W40"/>
    <mergeCell ref="X35:X40"/>
    <mergeCell ref="P35:P40"/>
    <mergeCell ref="V17:V22"/>
    <mergeCell ref="W17:W22"/>
    <mergeCell ref="W23:W28"/>
    <mergeCell ref="Q35:Q40"/>
    <mergeCell ref="V29:V34"/>
    <mergeCell ref="W29:W34"/>
    <mergeCell ref="BR89:BR94"/>
    <mergeCell ref="BR95:BR100"/>
    <mergeCell ref="BR11:BR16"/>
    <mergeCell ref="BR17:BR22"/>
    <mergeCell ref="BR23:BR28"/>
    <mergeCell ref="BR29:BR34"/>
    <mergeCell ref="BR35:BR40"/>
    <mergeCell ref="BR41:BR46"/>
    <mergeCell ref="BR47:BR52"/>
    <mergeCell ref="BR53:BR58"/>
    <mergeCell ref="AY41:AY46"/>
    <mergeCell ref="AY47:AY52"/>
    <mergeCell ref="AQ47:AQ52"/>
    <mergeCell ref="AV35:AV40"/>
    <mergeCell ref="Z47:Z52"/>
    <mergeCell ref="AS41:AS46"/>
    <mergeCell ref="AV41:AV46"/>
    <mergeCell ref="AV29:AV34"/>
    <mergeCell ref="AQ35:AQ40"/>
    <mergeCell ref="AX35:AX40"/>
    <mergeCell ref="AV23:AV28"/>
    <mergeCell ref="AQ23:AQ28"/>
    <mergeCell ref="AU23:AU28"/>
    <mergeCell ref="AT23:AT28"/>
    <mergeCell ref="AT29:AT34"/>
    <mergeCell ref="AX29:AX34"/>
    <mergeCell ref="AZ29:AZ34"/>
    <mergeCell ref="AQ29:AQ34"/>
    <mergeCell ref="AX83:AX88"/>
    <mergeCell ref="AY83:AY88"/>
    <mergeCell ref="AZ83:AZ88"/>
    <mergeCell ref="AR95:AR100"/>
    <mergeCell ref="D53:D58"/>
    <mergeCell ref="E53:E58"/>
    <mergeCell ref="F53:F58"/>
    <mergeCell ref="G53:G58"/>
    <mergeCell ref="H53:H58"/>
    <mergeCell ref="I53:I58"/>
    <mergeCell ref="J53:J58"/>
    <mergeCell ref="K53:K58"/>
    <mergeCell ref="L53:L58"/>
    <mergeCell ref="M53:M58"/>
    <mergeCell ref="N53:N58"/>
    <mergeCell ref="O53:O58"/>
    <mergeCell ref="A29:A58"/>
    <mergeCell ref="B29:B58"/>
    <mergeCell ref="C29:C58"/>
    <mergeCell ref="E29:E34"/>
    <mergeCell ref="F29:F34"/>
    <mergeCell ref="H29:H34"/>
    <mergeCell ref="I29:I34"/>
    <mergeCell ref="L29:L34"/>
    <mergeCell ref="M29:M34"/>
    <mergeCell ref="N29:N34"/>
    <mergeCell ref="O29:O34"/>
    <mergeCell ref="F41:F46"/>
    <mergeCell ref="G41:G46"/>
    <mergeCell ref="D35:D40"/>
    <mergeCell ref="E35:E40"/>
    <mergeCell ref="F35:F40"/>
    <mergeCell ref="G35:G40"/>
    <mergeCell ref="H35:H40"/>
    <mergeCell ref="I35:I40"/>
    <mergeCell ref="O41:O46"/>
    <mergeCell ref="J35:J40"/>
    <mergeCell ref="Q125:Q130"/>
    <mergeCell ref="R125:R130"/>
    <mergeCell ref="S125:S130"/>
    <mergeCell ref="T125:T130"/>
    <mergeCell ref="U125:U130"/>
    <mergeCell ref="I125:I130"/>
    <mergeCell ref="J125:J130"/>
    <mergeCell ref="K125:K130"/>
    <mergeCell ref="L125:L130"/>
    <mergeCell ref="M125:M130"/>
    <mergeCell ref="N125:N130"/>
    <mergeCell ref="O125:O130"/>
    <mergeCell ref="P125:P130"/>
    <mergeCell ref="J47:J52"/>
    <mergeCell ref="N41:N46"/>
    <mergeCell ref="U107:U112"/>
    <mergeCell ref="M113:M118"/>
    <mergeCell ref="N113:N118"/>
    <mergeCell ref="Q47:Q52"/>
    <mergeCell ref="S71:S76"/>
    <mergeCell ref="T71:T76"/>
    <mergeCell ref="U71:U76"/>
    <mergeCell ref="P95:P100"/>
    <mergeCell ref="Q95:Q100"/>
    <mergeCell ref="R95:R100"/>
    <mergeCell ref="N95:N100"/>
    <mergeCell ref="K35:K40"/>
    <mergeCell ref="R35:R40"/>
    <mergeCell ref="S35:S40"/>
    <mergeCell ref="S47:S52"/>
    <mergeCell ref="P41:P46"/>
    <mergeCell ref="V125:V130"/>
    <mergeCell ref="AQ125:AQ130"/>
    <mergeCell ref="AR125:AR130"/>
    <mergeCell ref="AS125:AS130"/>
    <mergeCell ref="AT125:AT130"/>
    <mergeCell ref="AU125:AU130"/>
    <mergeCell ref="AV125:AV130"/>
    <mergeCell ref="AW125:AW130"/>
    <mergeCell ref="AX125:AX130"/>
    <mergeCell ref="AY125:AY130"/>
    <mergeCell ref="A59:A76"/>
    <mergeCell ref="B59:B76"/>
    <mergeCell ref="C59:C76"/>
    <mergeCell ref="A77:A124"/>
    <mergeCell ref="B77:B118"/>
    <mergeCell ref="C77:C124"/>
    <mergeCell ref="B119:B124"/>
    <mergeCell ref="R77:R82"/>
    <mergeCell ref="S77:S82"/>
    <mergeCell ref="T77:T82"/>
    <mergeCell ref="W89:W94"/>
    <mergeCell ref="X89:X94"/>
    <mergeCell ref="P107:P112"/>
    <mergeCell ref="Q107:Q112"/>
    <mergeCell ref="R107:R112"/>
    <mergeCell ref="S107:S112"/>
    <mergeCell ref="T107:T112"/>
    <mergeCell ref="A125:A136"/>
    <mergeCell ref="B125:B136"/>
    <mergeCell ref="C125:C136"/>
    <mergeCell ref="AW131:AW136"/>
    <mergeCell ref="AX131:AX136"/>
    <mergeCell ref="BT131:BT136"/>
    <mergeCell ref="BU131:BU136"/>
    <mergeCell ref="BT125:BT130"/>
    <mergeCell ref="BU125:BU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P131:P136"/>
    <mergeCell ref="Q131:Q136"/>
    <mergeCell ref="R131:R136"/>
    <mergeCell ref="S131:S136"/>
    <mergeCell ref="T131:T136"/>
    <mergeCell ref="U131:U136"/>
    <mergeCell ref="V131:V136"/>
    <mergeCell ref="W131:W136"/>
    <mergeCell ref="AZ125:AZ130"/>
    <mergeCell ref="BR125:BR130"/>
    <mergeCell ref="BS125:BS130"/>
    <mergeCell ref="D125:D130"/>
    <mergeCell ref="E125:E130"/>
    <mergeCell ref="F125:F130"/>
    <mergeCell ref="G125:G130"/>
    <mergeCell ref="H125:H130"/>
    <mergeCell ref="AY131:AY136"/>
    <mergeCell ref="AZ131:AZ136"/>
    <mergeCell ref="BR131:BR136"/>
    <mergeCell ref="BS131:BS136"/>
    <mergeCell ref="X131:X136"/>
    <mergeCell ref="Y131:Y136"/>
    <mergeCell ref="Z131:Z136"/>
    <mergeCell ref="AA131:AA136"/>
    <mergeCell ref="AQ131:AQ136"/>
    <mergeCell ref="AR131:AR136"/>
    <mergeCell ref="AS131:AS136"/>
    <mergeCell ref="AT131:AT136"/>
    <mergeCell ref="AU131:AU136"/>
    <mergeCell ref="AV131:AV136"/>
    <mergeCell ref="W125:W130"/>
    <mergeCell ref="X125:X130"/>
    <mergeCell ref="Y125:Y130"/>
    <mergeCell ref="Z125:Z130"/>
    <mergeCell ref="AA125:AA130"/>
    <mergeCell ref="A299:A304"/>
    <mergeCell ref="B299:B304"/>
    <mergeCell ref="C299:C304"/>
    <mergeCell ref="D299:D304"/>
    <mergeCell ref="E299:E304"/>
    <mergeCell ref="F299:F304"/>
    <mergeCell ref="G299:G304"/>
    <mergeCell ref="H299:H304"/>
    <mergeCell ref="I299:I304"/>
    <mergeCell ref="J299:J304"/>
    <mergeCell ref="K299:K304"/>
    <mergeCell ref="L299:L304"/>
    <mergeCell ref="M299:M304"/>
    <mergeCell ref="N299:N304"/>
    <mergeCell ref="O299:O304"/>
    <mergeCell ref="P299:P304"/>
    <mergeCell ref="Q299:Q304"/>
    <mergeCell ref="R305:R310"/>
    <mergeCell ref="S305:S310"/>
    <mergeCell ref="AX299:AX304"/>
    <mergeCell ref="AY299:AY304"/>
    <mergeCell ref="AZ299:AZ304"/>
    <mergeCell ref="R299:R304"/>
    <mergeCell ref="S299:S304"/>
    <mergeCell ref="T299:T304"/>
    <mergeCell ref="U299:U304"/>
    <mergeCell ref="V299:V304"/>
    <mergeCell ref="W299:W304"/>
    <mergeCell ref="X299:X304"/>
    <mergeCell ref="Y299:Y304"/>
    <mergeCell ref="Z299:Z304"/>
    <mergeCell ref="AA299:AA304"/>
    <mergeCell ref="AQ299:AQ304"/>
    <mergeCell ref="AR299:AR304"/>
    <mergeCell ref="AS299:AS304"/>
    <mergeCell ref="AT299:AT304"/>
    <mergeCell ref="AU299:AU304"/>
    <mergeCell ref="AV299:AV304"/>
    <mergeCell ref="AW299:AW304"/>
    <mergeCell ref="AT305:AT310"/>
    <mergeCell ref="AU305:AU310"/>
    <mergeCell ref="AV305:AV310"/>
    <mergeCell ref="AW305:AW310"/>
    <mergeCell ref="AX305:AX310"/>
    <mergeCell ref="AY305:AY310"/>
    <mergeCell ref="AZ305:AZ310"/>
    <mergeCell ref="BS299:BS304"/>
    <mergeCell ref="BT299:BT304"/>
    <mergeCell ref="BU299:BU304"/>
    <mergeCell ref="BR299:BR304"/>
    <mergeCell ref="A305:A316"/>
    <mergeCell ref="B305:B316"/>
    <mergeCell ref="C305:C316"/>
    <mergeCell ref="D305:D310"/>
    <mergeCell ref="E305:E310"/>
    <mergeCell ref="F305:F310"/>
    <mergeCell ref="G305:G310"/>
    <mergeCell ref="H305:H310"/>
    <mergeCell ref="I305:I310"/>
    <mergeCell ref="J305:J310"/>
    <mergeCell ref="K305:K310"/>
    <mergeCell ref="L305:L310"/>
    <mergeCell ref="M305:M310"/>
    <mergeCell ref="N305:N310"/>
    <mergeCell ref="O305:O310"/>
    <mergeCell ref="P305:P310"/>
    <mergeCell ref="Q305:Q310"/>
    <mergeCell ref="T305:T310"/>
    <mergeCell ref="U305:U310"/>
    <mergeCell ref="V305:V310"/>
    <mergeCell ref="W305:W310"/>
    <mergeCell ref="X305:X310"/>
    <mergeCell ref="Y305:Y310"/>
    <mergeCell ref="Z305:Z310"/>
    <mergeCell ref="AA305:AA310"/>
    <mergeCell ref="AQ305:AQ310"/>
    <mergeCell ref="AR305:AR310"/>
    <mergeCell ref="AS305:AS310"/>
    <mergeCell ref="BR305:BR310"/>
    <mergeCell ref="BS305:BS310"/>
    <mergeCell ref="BT305:BT310"/>
    <mergeCell ref="BU305:BU310"/>
    <mergeCell ref="D311:D316"/>
    <mergeCell ref="E311:E316"/>
    <mergeCell ref="F311:F316"/>
    <mergeCell ref="G311:G316"/>
    <mergeCell ref="H311:H316"/>
    <mergeCell ref="I311:I316"/>
    <mergeCell ref="J311:J316"/>
    <mergeCell ref="K311:K316"/>
    <mergeCell ref="L311:L316"/>
    <mergeCell ref="M311:M316"/>
    <mergeCell ref="N311:N316"/>
    <mergeCell ref="O311:O316"/>
    <mergeCell ref="P311:P316"/>
    <mergeCell ref="Q311:Q316"/>
    <mergeCell ref="R311:R316"/>
    <mergeCell ref="S311:S316"/>
    <mergeCell ref="T311:T316"/>
    <mergeCell ref="U311:U316"/>
    <mergeCell ref="V311:V316"/>
    <mergeCell ref="W311:W316"/>
    <mergeCell ref="X311:X316"/>
    <mergeCell ref="Y311:Y316"/>
    <mergeCell ref="Z311:Z316"/>
    <mergeCell ref="AA311:AA316"/>
    <mergeCell ref="AQ311:AQ316"/>
    <mergeCell ref="AR311:AR316"/>
    <mergeCell ref="AS311:AS316"/>
    <mergeCell ref="AT311:AT316"/>
    <mergeCell ref="AU311:AU316"/>
    <mergeCell ref="AV311:AV316"/>
    <mergeCell ref="AW311:AW316"/>
    <mergeCell ref="AX311:AX316"/>
    <mergeCell ref="AY311:AY316"/>
    <mergeCell ref="AZ311:AZ316"/>
    <mergeCell ref="BR311:BR316"/>
    <mergeCell ref="BS311:BS316"/>
    <mergeCell ref="BT311:BT316"/>
    <mergeCell ref="BU311:BU316"/>
    <mergeCell ref="A317:A328"/>
    <mergeCell ref="B317:B328"/>
    <mergeCell ref="C317:C328"/>
    <mergeCell ref="D317:D322"/>
    <mergeCell ref="E317:E322"/>
    <mergeCell ref="F317:F322"/>
    <mergeCell ref="G317:G322"/>
    <mergeCell ref="H317:H322"/>
    <mergeCell ref="I317:I322"/>
    <mergeCell ref="J317:J322"/>
    <mergeCell ref="K317:K322"/>
    <mergeCell ref="L317:L322"/>
    <mergeCell ref="M317:M322"/>
    <mergeCell ref="N317:N322"/>
    <mergeCell ref="O317:O322"/>
    <mergeCell ref="P317:P322"/>
    <mergeCell ref="Q317:Q322"/>
    <mergeCell ref="R317:R322"/>
    <mergeCell ref="S317:S322"/>
    <mergeCell ref="T317:T322"/>
    <mergeCell ref="U317:U322"/>
    <mergeCell ref="V317:V322"/>
    <mergeCell ref="W317:W322"/>
    <mergeCell ref="X317:X322"/>
    <mergeCell ref="Y317:Y322"/>
    <mergeCell ref="Z317:Z322"/>
    <mergeCell ref="AA317:AA322"/>
    <mergeCell ref="AQ317:AQ322"/>
    <mergeCell ref="AR317:AR322"/>
    <mergeCell ref="AS317:AS322"/>
    <mergeCell ref="AT317:AT322"/>
    <mergeCell ref="AU317:AU322"/>
    <mergeCell ref="AV317:AV322"/>
    <mergeCell ref="AW317:AW322"/>
    <mergeCell ref="AX317:AX322"/>
    <mergeCell ref="AY317:AY322"/>
    <mergeCell ref="AZ317:AZ322"/>
    <mergeCell ref="BR317:BR322"/>
    <mergeCell ref="BS317:BS322"/>
    <mergeCell ref="BT317:BT322"/>
    <mergeCell ref="BU317:BU322"/>
    <mergeCell ref="D323:D328"/>
    <mergeCell ref="E323:E328"/>
    <mergeCell ref="F323:F328"/>
    <mergeCell ref="G323:G328"/>
    <mergeCell ref="H323:H328"/>
    <mergeCell ref="I323:I328"/>
    <mergeCell ref="J323:J328"/>
    <mergeCell ref="K323:K328"/>
    <mergeCell ref="L323:L328"/>
    <mergeCell ref="M323:M328"/>
    <mergeCell ref="N323:N328"/>
    <mergeCell ref="O323:O328"/>
    <mergeCell ref="P323:P328"/>
    <mergeCell ref="Q323:Q328"/>
    <mergeCell ref="R323:R328"/>
    <mergeCell ref="S323:S328"/>
    <mergeCell ref="T323:T328"/>
    <mergeCell ref="U323:U328"/>
    <mergeCell ref="V323:V328"/>
    <mergeCell ref="W323:W328"/>
    <mergeCell ref="X323:X328"/>
    <mergeCell ref="Y323:Y328"/>
    <mergeCell ref="Z323:Z328"/>
    <mergeCell ref="AA323:AA328"/>
    <mergeCell ref="AQ323:AQ328"/>
    <mergeCell ref="AR323:AR328"/>
    <mergeCell ref="AS323:AS328"/>
    <mergeCell ref="AT323:AT328"/>
    <mergeCell ref="AU323:AU328"/>
    <mergeCell ref="AV323:AV328"/>
    <mergeCell ref="AW323:AW328"/>
    <mergeCell ref="AX323:AX328"/>
    <mergeCell ref="AY323:AY328"/>
    <mergeCell ref="AZ323:AZ328"/>
    <mergeCell ref="BR323:BR328"/>
    <mergeCell ref="BS323:BS328"/>
    <mergeCell ref="BT323:BT328"/>
    <mergeCell ref="BU323:BU328"/>
    <mergeCell ref="A329:A346"/>
    <mergeCell ref="B329:B346"/>
    <mergeCell ref="C329:C346"/>
    <mergeCell ref="D329:D334"/>
    <mergeCell ref="E329:E334"/>
    <mergeCell ref="F329:F334"/>
    <mergeCell ref="G329:G334"/>
    <mergeCell ref="H329:H334"/>
    <mergeCell ref="I329:I334"/>
    <mergeCell ref="J329:J334"/>
    <mergeCell ref="K329:K334"/>
    <mergeCell ref="L329:L334"/>
    <mergeCell ref="M329:M334"/>
    <mergeCell ref="N329:N334"/>
    <mergeCell ref="O329:O334"/>
    <mergeCell ref="P329:P334"/>
    <mergeCell ref="Q329:Q334"/>
    <mergeCell ref="R329:R334"/>
    <mergeCell ref="S329:S334"/>
    <mergeCell ref="T329:T334"/>
    <mergeCell ref="U329:U334"/>
    <mergeCell ref="V329:V334"/>
    <mergeCell ref="W329:W334"/>
    <mergeCell ref="X329:X334"/>
    <mergeCell ref="Y329:Y334"/>
    <mergeCell ref="Z329:Z334"/>
    <mergeCell ref="AA329:AA334"/>
    <mergeCell ref="AQ329:AQ334"/>
    <mergeCell ref="AR329:AR334"/>
    <mergeCell ref="AS329:AS334"/>
    <mergeCell ref="AT329:AT334"/>
    <mergeCell ref="AU329:AU334"/>
    <mergeCell ref="AV329:AV334"/>
    <mergeCell ref="AW329:AW334"/>
    <mergeCell ref="AX329:AX334"/>
    <mergeCell ref="AY329:AY334"/>
    <mergeCell ref="AZ329:AZ334"/>
    <mergeCell ref="BR329:BR334"/>
    <mergeCell ref="BS329:BS334"/>
    <mergeCell ref="BT329:BT334"/>
    <mergeCell ref="BU329:BU334"/>
    <mergeCell ref="D335:D340"/>
    <mergeCell ref="E335:E340"/>
    <mergeCell ref="F335:F340"/>
    <mergeCell ref="G335:G340"/>
    <mergeCell ref="H335:H340"/>
    <mergeCell ref="I335:I340"/>
    <mergeCell ref="J335:J340"/>
    <mergeCell ref="K335:K340"/>
    <mergeCell ref="L335:L340"/>
    <mergeCell ref="M335:M340"/>
    <mergeCell ref="N335:N340"/>
    <mergeCell ref="O335:O340"/>
    <mergeCell ref="P335:P340"/>
    <mergeCell ref="Q335:Q340"/>
    <mergeCell ref="R335:R340"/>
    <mergeCell ref="S335:S340"/>
    <mergeCell ref="T335:T340"/>
    <mergeCell ref="U335:U340"/>
    <mergeCell ref="V335:V340"/>
    <mergeCell ref="W335:W340"/>
    <mergeCell ref="X335:X340"/>
    <mergeCell ref="Y335:Y340"/>
    <mergeCell ref="Z335:Z340"/>
    <mergeCell ref="AA335:AA340"/>
    <mergeCell ref="AQ335:AQ340"/>
    <mergeCell ref="AR335:AR340"/>
    <mergeCell ref="AS335:AS340"/>
    <mergeCell ref="AT335:AT340"/>
    <mergeCell ref="AU335:AU340"/>
    <mergeCell ref="AV335:AV340"/>
    <mergeCell ref="AW335:AW340"/>
    <mergeCell ref="AX335:AX340"/>
    <mergeCell ref="AY335:AY340"/>
    <mergeCell ref="AZ335:AZ340"/>
    <mergeCell ref="BR335:BR340"/>
    <mergeCell ref="BS335:BS340"/>
    <mergeCell ref="BT335:BT340"/>
    <mergeCell ref="BU335:BU340"/>
    <mergeCell ref="D341:D346"/>
    <mergeCell ref="E341:E346"/>
    <mergeCell ref="F341:F346"/>
    <mergeCell ref="G341:G346"/>
    <mergeCell ref="H341:H346"/>
    <mergeCell ref="I341:I346"/>
    <mergeCell ref="J341:J346"/>
    <mergeCell ref="K341:K346"/>
    <mergeCell ref="L341:L346"/>
    <mergeCell ref="M341:M346"/>
    <mergeCell ref="N341:N346"/>
    <mergeCell ref="O341:O346"/>
    <mergeCell ref="P341:P346"/>
    <mergeCell ref="Q341:Q346"/>
    <mergeCell ref="R341:R346"/>
    <mergeCell ref="S341:S346"/>
    <mergeCell ref="T341:T346"/>
    <mergeCell ref="U341:U346"/>
    <mergeCell ref="V341:V346"/>
    <mergeCell ref="W341:W346"/>
    <mergeCell ref="X341:X346"/>
    <mergeCell ref="Y341:Y346"/>
    <mergeCell ref="Z341:Z346"/>
    <mergeCell ref="AA341:AA346"/>
    <mergeCell ref="AQ341:AQ346"/>
    <mergeCell ref="AR341:AR346"/>
    <mergeCell ref="AS341:AS346"/>
    <mergeCell ref="AT341:AT346"/>
    <mergeCell ref="AU341:AU346"/>
    <mergeCell ref="AV341:AV346"/>
    <mergeCell ref="AW341:AW346"/>
    <mergeCell ref="AX341:AX346"/>
    <mergeCell ref="AY341:AY346"/>
    <mergeCell ref="AZ341:AZ346"/>
    <mergeCell ref="BR341:BR346"/>
    <mergeCell ref="BS341:BS346"/>
    <mergeCell ref="BT341:BT346"/>
    <mergeCell ref="BU341:BU346"/>
    <mergeCell ref="A347:A358"/>
    <mergeCell ref="B347:B358"/>
    <mergeCell ref="C347:C358"/>
    <mergeCell ref="D347:D352"/>
    <mergeCell ref="E347:E352"/>
    <mergeCell ref="F347:F352"/>
    <mergeCell ref="G347:G352"/>
    <mergeCell ref="H347:H352"/>
    <mergeCell ref="I347:I352"/>
    <mergeCell ref="J347:J352"/>
    <mergeCell ref="K347:K352"/>
    <mergeCell ref="L347:L352"/>
    <mergeCell ref="M347:M352"/>
    <mergeCell ref="N347:N352"/>
    <mergeCell ref="O347:O352"/>
    <mergeCell ref="P347:P352"/>
    <mergeCell ref="Q347:Q352"/>
    <mergeCell ref="R347:R352"/>
    <mergeCell ref="S347:S352"/>
    <mergeCell ref="T347:T352"/>
    <mergeCell ref="U347:U352"/>
    <mergeCell ref="V347:V352"/>
    <mergeCell ref="BT353:BT358"/>
    <mergeCell ref="AA353:AA358"/>
    <mergeCell ref="AQ353:AQ358"/>
    <mergeCell ref="AR353:AR358"/>
    <mergeCell ref="AS353:AS358"/>
    <mergeCell ref="AT353:AT358"/>
    <mergeCell ref="AU353:AU358"/>
    <mergeCell ref="AV353:AV358"/>
    <mergeCell ref="W347:W352"/>
    <mergeCell ref="X347:X352"/>
    <mergeCell ref="Y347:Y352"/>
    <mergeCell ref="Z347:Z352"/>
    <mergeCell ref="AA347:AA352"/>
    <mergeCell ref="AQ347:AQ352"/>
    <mergeCell ref="AR347:AR352"/>
    <mergeCell ref="AS347:AS352"/>
    <mergeCell ref="AT347:AT352"/>
    <mergeCell ref="AU347:AU352"/>
    <mergeCell ref="AV347:AV352"/>
    <mergeCell ref="AW347:AW352"/>
    <mergeCell ref="AX347:AX352"/>
    <mergeCell ref="AY347:AY352"/>
    <mergeCell ref="AZ347:AZ352"/>
    <mergeCell ref="BR347:BR352"/>
    <mergeCell ref="BS347:BS352"/>
    <mergeCell ref="BU353:BU358"/>
    <mergeCell ref="BT347:BT352"/>
    <mergeCell ref="BU347:BU352"/>
    <mergeCell ref="D353:D358"/>
    <mergeCell ref="E353:E358"/>
    <mergeCell ref="F353:F358"/>
    <mergeCell ref="G353:G358"/>
    <mergeCell ref="H353:H358"/>
    <mergeCell ref="I353:I358"/>
    <mergeCell ref="J353:J358"/>
    <mergeCell ref="K353:K358"/>
    <mergeCell ref="L353:L358"/>
    <mergeCell ref="M353:M358"/>
    <mergeCell ref="N353:N358"/>
    <mergeCell ref="O353:O358"/>
    <mergeCell ref="P353:P358"/>
    <mergeCell ref="Q353:Q358"/>
    <mergeCell ref="R353:R358"/>
    <mergeCell ref="S353:S358"/>
    <mergeCell ref="T353:T358"/>
    <mergeCell ref="U353:U358"/>
    <mergeCell ref="V353:V358"/>
    <mergeCell ref="W353:W358"/>
    <mergeCell ref="X353:X358"/>
    <mergeCell ref="Y353:Y358"/>
    <mergeCell ref="Z353:Z358"/>
    <mergeCell ref="AW353:AW358"/>
    <mergeCell ref="AX353:AX358"/>
    <mergeCell ref="AY353:AY358"/>
    <mergeCell ref="AZ353:AZ358"/>
    <mergeCell ref="BR353:BR358"/>
    <mergeCell ref="BS353:BS358"/>
  </mergeCells>
  <conditionalFormatting sqref="R11:R358">
    <cfRule type="cellIs" dxfId="151" priority="29" operator="equal">
      <formula>"Muy Alta"</formula>
    </cfRule>
    <cfRule type="cellIs" dxfId="150" priority="30" operator="equal">
      <formula>"Alta"</formula>
    </cfRule>
    <cfRule type="cellIs" dxfId="149" priority="31" operator="equal">
      <formula>"Media"</formula>
    </cfRule>
    <cfRule type="cellIs" dxfId="148" priority="32" operator="equal">
      <formula>"Baja"</formula>
    </cfRule>
    <cfRule type="cellIs" dxfId="147" priority="41" operator="equal">
      <formula>"Muy Baja"</formula>
    </cfRule>
  </conditionalFormatting>
  <conditionalFormatting sqref="T11:T358">
    <cfRule type="cellIs" dxfId="146" priority="24" operator="equal">
      <formula>"Catastrófico"</formula>
    </cfRule>
    <cfRule type="cellIs" dxfId="145" priority="27" operator="equal">
      <formula>"Menor"</formula>
    </cfRule>
    <cfRule type="cellIs" dxfId="144" priority="26" operator="equal">
      <formula>"Moderado"</formula>
    </cfRule>
    <cfRule type="cellIs" dxfId="143" priority="25" operator="equal">
      <formula>"Mayor"</formula>
    </cfRule>
    <cfRule type="cellIs" dxfId="142" priority="28" operator="equal">
      <formula>"Leve"</formula>
    </cfRule>
  </conditionalFormatting>
  <conditionalFormatting sqref="V11:V358">
    <cfRule type="cellIs" dxfId="141" priority="19" operator="equal">
      <formula>"Catastrófico"</formula>
    </cfRule>
    <cfRule type="cellIs" dxfId="140" priority="20" operator="equal">
      <formula>"Mayor"</formula>
    </cfRule>
    <cfRule type="cellIs" dxfId="139" priority="21" operator="equal">
      <formula>"Moderado"</formula>
    </cfRule>
    <cfRule type="cellIs" dxfId="138" priority="22" operator="equal">
      <formula>"Menor"</formula>
    </cfRule>
    <cfRule type="cellIs" dxfId="137" priority="23" operator="equal">
      <formula>"Leve"</formula>
    </cfRule>
  </conditionalFormatting>
  <conditionalFormatting sqref="X11:X358">
    <cfRule type="cellIs" dxfId="136" priority="13" operator="equal">
      <formula>"Catastrófico"</formula>
    </cfRule>
    <cfRule type="cellIs" dxfId="135" priority="15" operator="equal">
      <formula>"Mayor"</formula>
    </cfRule>
    <cfRule type="cellIs" dxfId="134" priority="16" operator="equal">
      <formula>"Moderado"</formula>
    </cfRule>
    <cfRule type="cellIs" dxfId="133" priority="17" operator="equal">
      <formula>"Menor"</formula>
    </cfRule>
    <cfRule type="cellIs" dxfId="132" priority="18" operator="equal">
      <formula>"Leve"</formula>
    </cfRule>
  </conditionalFormatting>
  <conditionalFormatting sqref="AA11:AA358">
    <cfRule type="cellIs" dxfId="131" priority="9" operator="equal">
      <formula>"Extremo"</formula>
    </cfRule>
    <cfRule type="cellIs" dxfId="130" priority="10" operator="equal">
      <formula>"Alto"</formula>
    </cfRule>
    <cfRule type="cellIs" dxfId="129" priority="11" operator="equal">
      <formula>"Moderado"</formula>
    </cfRule>
    <cfRule type="cellIs" dxfId="128" priority="12" operator="equal">
      <formula>"Bajo"</formula>
    </cfRule>
  </conditionalFormatting>
  <conditionalFormatting sqref="AT11:AT358">
    <cfRule type="cellIs" dxfId="127" priority="55" operator="equal">
      <formula>"Muy Alta"</formula>
    </cfRule>
    <cfRule type="cellIs" dxfId="126" priority="51" operator="equal">
      <formula>"Muy Baja"</formula>
    </cfRule>
    <cfRule type="cellIs" dxfId="125" priority="52" operator="equal">
      <formula>"Baja"</formula>
    </cfRule>
    <cfRule type="cellIs" dxfId="124" priority="53" operator="equal">
      <formula>"Media"</formula>
    </cfRule>
    <cfRule type="cellIs" dxfId="123" priority="54" operator="equal">
      <formula>"Alta"</formula>
    </cfRule>
  </conditionalFormatting>
  <conditionalFormatting sqref="AW11:AW358">
    <cfRule type="cellIs" dxfId="122" priority="47" operator="equal">
      <formula>"Menor"</formula>
    </cfRule>
    <cfRule type="cellIs" dxfId="121" priority="49" operator="equal">
      <formula>"Mayor"</formula>
    </cfRule>
    <cfRule type="cellIs" dxfId="120" priority="50" operator="equal">
      <formula>"Catastrófico"</formula>
    </cfRule>
    <cfRule type="cellIs" dxfId="119" priority="46" operator="equal">
      <formula>"Leve"</formula>
    </cfRule>
  </conditionalFormatting>
  <conditionalFormatting sqref="AW11:AY358">
    <cfRule type="cellIs" dxfId="118" priority="3" operator="equal">
      <formula>"Moderado"</formula>
    </cfRule>
  </conditionalFormatting>
  <conditionalFormatting sqref="AX11:AY358">
    <cfRule type="cellIs" dxfId="117" priority="4" operator="equal">
      <formula>"Bajo"</formula>
    </cfRule>
    <cfRule type="cellIs" dxfId="116" priority="2" operator="equal">
      <formula>"Alto"</formula>
    </cfRule>
    <cfRule type="cellIs" dxfId="115" priority="1" operator="equal">
      <formula>"Extremo"</formula>
    </cfRule>
  </conditionalFormatting>
  <dataValidations count="4">
    <dataValidation type="list" allowBlank="1" showInputMessage="1" showErrorMessage="1" sqref="BK4" xr:uid="{00000000-0002-0000-0100-000000000000}">
      <formula1>"I TRIM, II TRIM, III TRIM, IV TRIM"</formula1>
    </dataValidation>
    <dataValidation type="list" allowBlank="1" showInputMessage="1" showErrorMessage="1" sqref="R125:R136 V125:V136 T125:T136 AI125:AI136 AN125:AP136 AG125:AG136 E125:E136 A125:B136 L125:L136 AZ125:AZ136 H125:I136" xr:uid="{00000000-0002-0000-0100-000001000000}">
      <formula1>#N/A</formula1>
    </dataValidation>
    <dataValidation type="list" allowBlank="1" showInputMessage="1" showErrorMessage="1" sqref="K11:K358" xr:uid="{00000000-0002-0000-0100-000002000000}">
      <formula1>"SI, NO"</formula1>
    </dataValidation>
    <dataValidation type="list" allowBlank="1" showInputMessage="1" showErrorMessage="1" sqref="D11:D358" xr:uid="{00000000-0002-0000-0100-000003000000}">
      <formula1>"RG, RS, RF"</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v.1</oddFooter>
  </headerFooter>
  <colBreaks count="1" manualBreakCount="1">
    <brk id="52" max="68" man="1"/>
  </colBreaks>
  <drawing r:id="rId2"/>
  <legacyDrawing r:id="rId3"/>
  <legacyDrawingHF r:id="rId4"/>
  <extLst>
    <ext xmlns:x14="http://schemas.microsoft.com/office/spreadsheetml/2009/9/main" uri="{CCE6A557-97BC-4b89-ADB6-D9C93CAAB3DF}">
      <x14:dataValidations xmlns:xm="http://schemas.microsoft.com/office/excel/2006/main" count="40">
        <x14:dataValidation type="list" allowBlank="1" showInputMessage="1" showErrorMessage="1" xr:uid="{00000000-0002-0000-0100-000004000000}">
          <x14:formula1>
            <xm:f>Tablas_GSF!$B$8:$B$12</xm:f>
          </x14:formula1>
          <xm:sqref>R11:R28</xm:sqref>
        </x14:dataValidation>
        <x14:dataValidation type="list" allowBlank="1" showInputMessage="1" showErrorMessage="1" xr:uid="{00000000-0002-0000-0100-000005000000}">
          <x14:formula1>
            <xm:f>Tablas_GSF!$B$17:$B$21</xm:f>
          </x14:formula1>
          <xm:sqref>V11:V28 T11:T28</xm:sqref>
        </x14:dataValidation>
        <x14:dataValidation type="list" allowBlank="1" showInputMessage="1" showErrorMessage="1" xr:uid="{00000000-0002-0000-0100-000006000000}">
          <x14:formula1>
            <xm:f>Tablas_GSF!$D$29:$D$30</xm:f>
          </x14:formula1>
          <xm:sqref>AI11:AI28</xm:sqref>
        </x14:dataValidation>
        <x14:dataValidation type="list" allowBlank="1" showInputMessage="1" showErrorMessage="1" xr:uid="{00000000-0002-0000-0100-000007000000}">
          <x14:formula1>
            <xm:f>Tablas_GSF!$D$31:$D$32</xm:f>
          </x14:formula1>
          <xm:sqref>AN11:AN28</xm:sqref>
        </x14:dataValidation>
        <x14:dataValidation type="list" allowBlank="1" showInputMessage="1" showErrorMessage="1" xr:uid="{00000000-0002-0000-0100-000008000000}">
          <x14:formula1>
            <xm:f>Tablas_GSF!$D$33:$D$34</xm:f>
          </x14:formula1>
          <xm:sqref>AO11:AO28</xm:sqref>
        </x14:dataValidation>
        <x14:dataValidation type="list" allowBlank="1" showInputMessage="1" showErrorMessage="1" xr:uid="{00000000-0002-0000-0100-000009000000}">
          <x14:formula1>
            <xm:f>Tablas_GSF!$D$35:$D$36</xm:f>
          </x14:formula1>
          <xm:sqref>AP11:AP28</xm:sqref>
        </x14:dataValidation>
        <x14:dataValidation type="list" allowBlank="1" showInputMessage="1" showErrorMessage="1" xr:uid="{00000000-0002-0000-0100-00000A000000}">
          <x14:formula1>
            <xm:f>Tablas_GSF!$D$26:$D$28</xm:f>
          </x14:formula1>
          <xm:sqref>AG11:AG28</xm:sqref>
        </x14:dataValidation>
        <x14:dataValidation type="list" allowBlank="1" showInputMessage="1" showErrorMessage="1" xr:uid="{00000000-0002-0000-0100-00000B000000}">
          <x14:formula1>
            <xm:f>Listas!$B$53:$B$56</xm:f>
          </x14:formula1>
          <xm:sqref>I11:I28</xm:sqref>
        </x14:dataValidation>
        <x14:dataValidation type="list" allowBlank="1" showInputMessage="1" showErrorMessage="1" xr:uid="{00000000-0002-0000-0100-00000C000000}">
          <x14:formula1>
            <xm:f>Listas!$C$59:$C$74</xm:f>
          </x14:formula1>
          <xm:sqref>E11:E28</xm:sqref>
        </x14:dataValidation>
        <x14:dataValidation type="list" allowBlank="1" showInputMessage="1" showErrorMessage="1" xr:uid="{00000000-0002-0000-0100-00000D000000}">
          <x14:formula1>
            <xm:f>Listas!$B$59:$B$74</xm:f>
          </x14:formula1>
          <xm:sqref>A11:A28</xm:sqref>
        </x14:dataValidation>
        <x14:dataValidation type="list" allowBlank="1" showInputMessage="1" showErrorMessage="1" xr:uid="{00000000-0002-0000-0100-00000E000000}">
          <x14:formula1>
            <xm:f>Listas!$B$8:$B$12</xm:f>
          </x14:formula1>
          <xm:sqref>L11:L28</xm:sqref>
        </x14:dataValidation>
        <x14:dataValidation type="list" allowBlank="1" showInputMessage="1" showErrorMessage="1" xr:uid="{00000000-0002-0000-0100-00000F000000}">
          <x14:formula1>
            <xm:f>Listas!$A$46:$A$49</xm:f>
          </x14:formula1>
          <xm:sqref>AZ11:AZ28</xm:sqref>
        </x14:dataValidation>
        <x14:dataValidation type="list" allowBlank="1" showInputMessage="1" showErrorMessage="1" xr:uid="{00000000-0002-0000-0100-000010000000}">
          <x14:formula1>
            <xm:f>Listas!$A$96:$A$103</xm:f>
          </x14:formula1>
          <xm:sqref>H11:H28</xm:sqref>
        </x14:dataValidation>
        <x14:dataValidation type="list" allowBlank="1" showInputMessage="1" showErrorMessage="1" xr:uid="{00000000-0002-0000-0100-000011000000}">
          <x14:formula1>
            <xm:f>Listas!$B$108:$B$111</xm:f>
          </x14:formula1>
          <xm:sqref>B11:B28</xm:sqref>
        </x14:dataValidation>
        <x14:dataValidation type="list" allowBlank="1" showInputMessage="1" showErrorMessage="1" xr:uid="{00000000-0002-0000-0100-000012000000}">
          <x14:formula1>
            <xm:f>'D:\Contenedor\Users\nvanegas\Downloads\[MR_GESP_III_trim_2024_Ok.xlsb]Listas'!#REF!</xm:f>
          </x14:formula1>
          <xm:sqref>E29:E58 A29:B58 L29:L58 AZ29:AZ58 H29:I58</xm:sqref>
        </x14:dataValidation>
        <x14:dataValidation type="list" allowBlank="1" showInputMessage="1" showErrorMessage="1" xr:uid="{00000000-0002-0000-0100-000013000000}">
          <x14:formula1>
            <xm:f>'D:\Contenedor\Users\nvanegas\Downloads\[MR_GESP_III_trim_2024_Ok.xlsb]Tablas_GSF'!#REF!</xm:f>
          </x14:formula1>
          <xm:sqref>AG29:AG58 R29:R58 V29:V58 T29:T58 AI29:AI58 AN29:AP58</xm:sqref>
        </x14:dataValidation>
        <x14:dataValidation type="list" allowBlank="1" showInputMessage="1" showErrorMessage="1" xr:uid="{00000000-0002-0000-0100-000014000000}">
          <x14:formula1>
            <xm:f>'D:\Contenedor\Users\nvanegas\Downloads\[MR_GCIN_III_trim_2024_Ok.xlsb]Listas'!#REF!</xm:f>
          </x14:formula1>
          <xm:sqref>E59:E76 A59:B76 L59:L76 AZ59:AZ76 H59:I76</xm:sqref>
        </x14:dataValidation>
        <x14:dataValidation type="list" allowBlank="1" showInputMessage="1" showErrorMessage="1" xr:uid="{00000000-0002-0000-0100-000015000000}">
          <x14:formula1>
            <xm:f>'D:\Contenedor\Users\nvanegas\Downloads\[MR_GCIN_III_trim_2024_Ok.xlsb]Tablas_GSF'!#REF!</xm:f>
          </x14:formula1>
          <xm:sqref>AG59:AG76 R59:R76 V59:V76 T59:T76 AI59:AI76 AN59:AP76</xm:sqref>
        </x14:dataValidation>
        <x14:dataValidation type="list" allowBlank="1" showInputMessage="1" showErrorMessage="1" xr:uid="{00000000-0002-0000-0100-000016000000}">
          <x14:formula1>
            <xm:f>'D:\Contenedor\Users\nvanegas\Downloads\[MR_REES_III_trim_2024_Ok (1).xlsb]Listas'!#REF!</xm:f>
          </x14:formula1>
          <xm:sqref>B77 B119 E77:E124 A77:A124 L77:L124 AZ77:AZ124 H77:I124</xm:sqref>
        </x14:dataValidation>
        <x14:dataValidation type="list" allowBlank="1" showInputMessage="1" showErrorMessage="1" xr:uid="{00000000-0002-0000-0100-000017000000}">
          <x14:formula1>
            <xm:f>'D:\Contenedor\Users\nvanegas\Downloads\[MR_REES_III_trim_2024_Ok (1).xlsb]Tablas_GSF'!#REF!</xm:f>
          </x14:formula1>
          <xm:sqref>AG77:AG124 R77:R124 T77:T124 V77:V124 AI77:AI124 AN77:AP124</xm:sqref>
        </x14:dataValidation>
        <x14:dataValidation type="list" allowBlank="1" showInputMessage="1" showErrorMessage="1" xr:uid="{00000000-0002-0000-0100-000018000000}">
          <x14:formula1>
            <xm:f>'D:\Contenedor\Users\nvanegas\Downloads\[MR_GICV_III_trim_2024_v2 (1).xlsb]Listas'!#REF!</xm:f>
          </x14:formula1>
          <xm:sqref>E137:E166 A137:B166 L137:L166 AZ137:AZ166 H137:I166</xm:sqref>
        </x14:dataValidation>
        <x14:dataValidation type="list" allowBlank="1" showInputMessage="1" showErrorMessage="1" xr:uid="{00000000-0002-0000-0100-000019000000}">
          <x14:formula1>
            <xm:f>'D:\Contenedor\Users\nvanegas\Downloads\[MR_GICV_III_trim_2024_v2 (1).xlsb]Tablas_GSF'!#REF!</xm:f>
          </x14:formula1>
          <xm:sqref>AG137:AG166 R137:R166 V137:V166 T137:T166 AI137:AI166 AN137:AP166</xm:sqref>
        </x14:dataValidation>
        <x14:dataValidation type="list" allowBlank="1" showInputMessage="1" showErrorMessage="1" xr:uid="{00000000-0002-0000-0100-00001A000000}">
          <x14:formula1>
            <xm:f>'D:\Contenedor\Users\nvanegas\Downloads\[MR_GIGE_III_trim_2024_OK.xlsb]Listas'!#REF!</xm:f>
          </x14:formula1>
          <xm:sqref>E167:E214 A167:B214 L167:L214 AZ167:AZ214 H167:I214</xm:sqref>
        </x14:dataValidation>
        <x14:dataValidation type="list" allowBlank="1" showInputMessage="1" showErrorMessage="1" xr:uid="{00000000-0002-0000-0100-00001B000000}">
          <x14:formula1>
            <xm:f>'D:\Contenedor\Users\nvanegas\Downloads\[MR_GIGE_III_trim_2024_OK.xlsb]Tablas_GSF'!#REF!</xm:f>
          </x14:formula1>
          <xm:sqref>AG167:AG214 R167:R214 V167:V214 T167:T214 AI167:AI214 AN167:AP214</xm:sqref>
        </x14:dataValidation>
        <x14:dataValidation type="list" allowBlank="1" showInputMessage="1" showErrorMessage="1" xr:uid="{00000000-0002-0000-0100-00001C000000}">
          <x14:formula1>
            <xm:f>'D:\Contenedor\Users\nvanegas\Downloads\[MR_GPFI_III_trim_2024_v2.xlsb]Listas'!#REF!</xm:f>
          </x14:formula1>
          <xm:sqref>E215:E256 A215:B256 L215:L256 AZ215:AZ256 H215:I256</xm:sqref>
        </x14:dataValidation>
        <x14:dataValidation type="list" allowBlank="1" showInputMessage="1" showErrorMessage="1" xr:uid="{00000000-0002-0000-0100-00001D000000}">
          <x14:formula1>
            <xm:f>'D:\Contenedor\Users\nvanegas\Downloads\[MR_GPFI_III_trim_2024_v2.xlsb]Tablas_GSF'!#REF!</xm:f>
          </x14:formula1>
          <xm:sqref>AG215:AG256 R215:R256 V215:V256 T215:T256 AI215:AI256 AN215:AP256</xm:sqref>
        </x14:dataValidation>
        <x14:dataValidation type="list" allowBlank="1" showInputMessage="1" showErrorMessage="1" xr:uid="{00000000-0002-0000-0100-00001E000000}">
          <x14:formula1>
            <xm:f>'https://catastrobogotacol-my.sharepoint.com/personal/oficina_asesora_planeacion_catastrobogota_gov_co/Documents/FileServer_OAP/78_MIPG/78.5_Adm_Riesgos/2024/Seguimiento_MR_III-Trim_2024/[MR_GDOC_III_trim_2024_OK.xlsb]Listas'!#REF!</xm:f>
          </x14:formula1>
          <xm:sqref>E257:E274 A257:B274 L257:L274 AZ257:AZ274 H257:I274</xm:sqref>
        </x14:dataValidation>
        <x14:dataValidation type="list" allowBlank="1" showInputMessage="1" showErrorMessage="1" xr:uid="{00000000-0002-0000-0100-00001F000000}">
          <x14:formula1>
            <xm:f>'https://catastrobogotacol-my.sharepoint.com/personal/oficina_asesora_planeacion_catastrobogota_gov_co/Documents/FileServer_OAP/78_MIPG/78.5_Adm_Riesgos/2024/Seguimiento_MR_III-Trim_2024/[MR_GDOC_III_trim_2024_OK.xlsb]Tablas_GSF'!#REF!</xm:f>
          </x14:formula1>
          <xm:sqref>AG257:AG274 R257:R274 V257:V274 T257:T274 AI257:AI274 AN257:AP274</xm:sqref>
        </x14:dataValidation>
        <x14:dataValidation type="list" allowBlank="1" showInputMessage="1" showErrorMessage="1" xr:uid="{00000000-0002-0000-0100-000020000000}">
          <x14:formula1>
            <xm:f>'https://catastrobogotacol-my.sharepoint.com/personal/oficina_asesora_planeacion_catastrobogota_gov_co/Documents/FileServer_OAP/78_MIPG/78.5_Adm_Riesgos/2024/Seguimiento_MR_III-Trim_2024/[MR_GSAD_III_trim_2024 (1).xlsb]Listas'!#REF!</xm:f>
          </x14:formula1>
          <xm:sqref>E275:E298 A275:B298 L275:L298 AZ275:AZ298 H275:I298</xm:sqref>
        </x14:dataValidation>
        <x14:dataValidation type="list" allowBlank="1" showInputMessage="1" showErrorMessage="1" xr:uid="{00000000-0002-0000-0100-000021000000}">
          <x14:formula1>
            <xm:f>'https://catastrobogotacol-my.sharepoint.com/personal/oficina_asesora_planeacion_catastrobogota_gov_co/Documents/FileServer_OAP/78_MIPG/78.5_Adm_Riesgos/2024/Seguimiento_MR_III-Trim_2024/[MR_GSAD_III_trim_2024 (1).xlsb]Tablas_GSF'!#REF!</xm:f>
          </x14:formula1>
          <xm:sqref>AG275:AG298 R275:R298 V275:V298 T275:T298 AI275:AI298 AN275:AP298</xm:sqref>
        </x14:dataValidation>
        <x14:dataValidation type="list" allowBlank="1" showInputMessage="1" showErrorMessage="1" xr:uid="{00000000-0002-0000-0100-000022000000}">
          <x14:formula1>
            <xm:f>'D:\Contenedor\Users\nvanegas\Downloads\[MR_GCON_III_trim_2024 (2).xlsb]Listas'!#REF!</xm:f>
          </x14:formula1>
          <xm:sqref>E299:E304 A299:B304 L299:L304 AZ299:AZ304 H299:I304</xm:sqref>
        </x14:dataValidation>
        <x14:dataValidation type="list" allowBlank="1" showInputMessage="1" showErrorMessage="1" xr:uid="{00000000-0002-0000-0100-000023000000}">
          <x14:formula1>
            <xm:f>'D:\Contenedor\Users\nvanegas\Downloads\[MR_GCON_III_trim_2024 (2).xlsb]Tablas_GSF'!#REF!</xm:f>
          </x14:formula1>
          <xm:sqref>AG299:AG304 R299:R304 V299:V304 T299:T304 AI299:AI304 AN299:AP304</xm:sqref>
        </x14:dataValidation>
        <x14:dataValidation type="list" allowBlank="1" showInputMessage="1" showErrorMessage="1" xr:uid="{00000000-0002-0000-0100-000024000000}">
          <x14:formula1>
            <xm:f>'D:\Contenedor\Users\nvanegas\Downloads\[MR_GJUR_III_trim_2024_Ok (1).xlsb]Listas'!#REF!</xm:f>
          </x14:formula1>
          <xm:sqref>E305:E316 A305:B316 L305:L316 AZ305:AZ316 H305:I316</xm:sqref>
        </x14:dataValidation>
        <x14:dataValidation type="list" allowBlank="1" showInputMessage="1" showErrorMessage="1" xr:uid="{00000000-0002-0000-0100-000025000000}">
          <x14:formula1>
            <xm:f>'D:\Contenedor\Users\nvanegas\Downloads\[MR_GJUR_III_trim_2024_Ok (1).xlsb]Tablas_GSF'!#REF!</xm:f>
          </x14:formula1>
          <xm:sqref>AG305:AG316 R305:R316 V305:V316 T305:T316 AI305:AI316 AN305:AP316</xm:sqref>
        </x14:dataValidation>
        <x14:dataValidation type="list" allowBlank="1" showInputMessage="1" showErrorMessage="1" xr:uid="{00000000-0002-0000-0100-000026000000}">
          <x14:formula1>
            <xm:f>'D:\Contenedor\Users\nvanegas\Downloads\[MR_GOTI_III_trim_2024_OK.xlsb]Listas'!#REF!</xm:f>
          </x14:formula1>
          <xm:sqref>E317:E328 A317:B328 L317:L322 AZ317:AZ328 H317:I328</xm:sqref>
        </x14:dataValidation>
        <x14:dataValidation type="list" allowBlank="1" showInputMessage="1" showErrorMessage="1" xr:uid="{00000000-0002-0000-0100-000027000000}">
          <x14:formula1>
            <xm:f>'D:\Contenedor\Users\nvanegas\Downloads\[MR_GOTI_III_trim_2024_OK.xlsb]Tablas_GSF'!#REF!</xm:f>
          </x14:formula1>
          <xm:sqref>AG317:AG328 R317:R328 V317:V328 T317:T328 AI317:AI328 AN317:AP328</xm:sqref>
        </x14:dataValidation>
        <x14:dataValidation type="list" allowBlank="1" showInputMessage="1" showErrorMessage="1" xr:uid="{00000000-0002-0000-0100-000028000000}">
          <x14:formula1>
            <xm:f>'D:\Contenedor\Users\nvanegas\Downloads\[MR_EIGE_III_trim_2024_Ok (1).xlsb]Listas'!#REF!</xm:f>
          </x14:formula1>
          <xm:sqref>E329:E346 A329:B346 L329:L346 AZ329:AZ346 H329:I346</xm:sqref>
        </x14:dataValidation>
        <x14:dataValidation type="list" allowBlank="1" showInputMessage="1" showErrorMessage="1" xr:uid="{00000000-0002-0000-0100-000029000000}">
          <x14:formula1>
            <xm:f>'D:\Contenedor\Users\nvanegas\Downloads\[MR_EIGE_III_trim_2024_Ok (1).xlsb]Tablas_GSF'!#REF!</xm:f>
          </x14:formula1>
          <xm:sqref>AG329:AG346 R329:R346 V329:V346 T329:T346 AI329:AI346 AN329:AP346</xm:sqref>
        </x14:dataValidation>
        <x14:dataValidation type="list" allowBlank="1" showInputMessage="1" showErrorMessage="1" xr:uid="{00000000-0002-0000-0100-00002A000000}">
          <x14:formula1>
            <xm:f>'D:\Contenedor\Users\nvanegas\Downloads\[MR_GDIS_III_trim_2024_Ok.xlsb]Listas'!#REF!</xm:f>
          </x14:formula1>
          <xm:sqref>E347:E358 A347:B358 L347:L358 AZ347:AZ358 H347:I358</xm:sqref>
        </x14:dataValidation>
        <x14:dataValidation type="list" allowBlank="1" showInputMessage="1" showErrorMessage="1" xr:uid="{00000000-0002-0000-0100-00002B000000}">
          <x14:formula1>
            <xm:f>'D:\Contenedor\Users\nvanegas\Downloads\[MR_GDIS_III_trim_2024_Ok.xlsb]Tablas_GSF'!#REF!</xm:f>
          </x14:formula1>
          <xm:sqref>AG347:AG358 R347:R358 V347:V358 T347:T358 AI347:AI358 AN347:AP358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314"/>
  <sheetViews>
    <sheetView showGridLines="0" zoomScale="55" zoomScaleNormal="55" zoomScaleSheetLayoutView="100" zoomScalePageLayoutView="80" workbookViewId="0">
      <selection activeCell="AI8" sqref="AI8:AK132"/>
    </sheetView>
  </sheetViews>
  <sheetFormatPr baseColWidth="10" defaultColWidth="11.42578125" defaultRowHeight="15"/>
  <cols>
    <col min="1" max="1" width="17.85546875" style="19" customWidth="1"/>
    <col min="2" max="2" width="44" style="19" customWidth="1"/>
    <col min="3" max="3" width="15.28515625" style="19" customWidth="1"/>
    <col min="4" max="4" width="36.85546875" style="19" customWidth="1"/>
    <col min="5" max="6" width="38.140625" style="19" customWidth="1"/>
    <col min="7" max="7" width="22.7109375" style="19" customWidth="1"/>
    <col min="8" max="8" width="112.85546875" style="19" customWidth="1"/>
    <col min="9" max="9" width="18.140625" style="19" customWidth="1"/>
    <col min="10" max="10" width="15.42578125" style="19" customWidth="1"/>
    <col min="11" max="11" width="13.140625" style="19" bestFit="1" customWidth="1"/>
    <col min="12" max="12" width="20.5703125" style="19" bestFit="1" customWidth="1"/>
    <col min="13" max="13" width="13.7109375" style="19" bestFit="1" customWidth="1"/>
    <col min="14" max="14" width="15.28515625" style="19" customWidth="1"/>
    <col min="15" max="15" width="15.7109375" style="19" customWidth="1"/>
    <col min="16" max="16" width="13.140625" style="19" bestFit="1" customWidth="1"/>
    <col min="17" max="17" width="15.140625" style="19" bestFit="1" customWidth="1"/>
    <col min="18" max="19" width="36.7109375" style="19" customWidth="1"/>
    <col min="20" max="20" width="8.140625" style="19" bestFit="1" customWidth="1"/>
    <col min="21" max="21" width="10.28515625" style="19" hidden="1" customWidth="1"/>
    <col min="22" max="22" width="11" style="19" hidden="1" customWidth="1"/>
    <col min="23" max="23" width="11.85546875" style="19" bestFit="1" customWidth="1"/>
    <col min="24" max="24" width="11" style="19" bestFit="1" customWidth="1"/>
    <col min="25" max="25" width="26.5703125" style="19" customWidth="1"/>
    <col min="26" max="26" width="29.5703125" style="19" customWidth="1"/>
    <col min="27" max="27" width="74.42578125" style="19" customWidth="1"/>
    <col min="28" max="28" width="57.5703125" style="19" customWidth="1"/>
    <col min="29" max="30" width="11.42578125" style="19" customWidth="1"/>
    <col min="31" max="32" width="11.42578125" style="19"/>
    <col min="33" max="33" width="15.28515625" style="19" customWidth="1"/>
    <col min="34" max="34" width="15.85546875" style="19" customWidth="1"/>
    <col min="35" max="35" width="24.28515625" style="19" customWidth="1"/>
    <col min="36" max="36" width="18.42578125" style="19" customWidth="1"/>
    <col min="37" max="37" width="20.140625" style="19" customWidth="1"/>
    <col min="38" max="16384" width="11.42578125" style="19"/>
  </cols>
  <sheetData>
    <row r="1" spans="1:37" ht="15.75" customHeight="1">
      <c r="A1" s="1043" t="s">
        <v>81</v>
      </c>
      <c r="B1" s="1044"/>
      <c r="C1" s="1044"/>
      <c r="D1" s="1044"/>
      <c r="E1" s="1044"/>
      <c r="F1" s="1044"/>
      <c r="G1" s="1044"/>
      <c r="H1" s="235"/>
    </row>
    <row r="3" spans="1:37" ht="20.25" customHeight="1">
      <c r="A3" s="1045" t="s">
        <v>1046</v>
      </c>
      <c r="B3" s="1046"/>
      <c r="C3" s="1046"/>
      <c r="D3" s="1046"/>
      <c r="E3" s="1046"/>
      <c r="F3" s="1046"/>
      <c r="G3" s="1046"/>
      <c r="H3" s="236"/>
    </row>
    <row r="5" spans="1:37">
      <c r="A5" s="1051"/>
      <c r="B5" s="105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3" t="s">
        <v>101</v>
      </c>
      <c r="AB5" s="1054"/>
      <c r="AC5" s="1054"/>
      <c r="AD5" s="1054"/>
      <c r="AE5" s="1054"/>
      <c r="AF5" s="1054"/>
      <c r="AG5" s="1054"/>
      <c r="AH5" s="1055"/>
      <c r="AI5" s="1056" t="s">
        <v>110</v>
      </c>
      <c r="AJ5" s="1057"/>
      <c r="AK5" s="1057"/>
    </row>
    <row r="6" spans="1:37" ht="45.75" customHeight="1">
      <c r="A6" s="1058" t="s">
        <v>1047</v>
      </c>
      <c r="B6" s="1059"/>
      <c r="C6" s="1059"/>
      <c r="D6" s="1059"/>
      <c r="E6" s="1059"/>
      <c r="F6" s="1059"/>
      <c r="G6" s="1059"/>
      <c r="H6" s="1059"/>
      <c r="I6" s="1060" t="s">
        <v>1048</v>
      </c>
      <c r="J6" s="1060"/>
      <c r="K6" s="1060"/>
      <c r="L6" s="1060"/>
      <c r="M6" s="1060"/>
      <c r="N6" s="1060"/>
      <c r="O6" s="1060"/>
      <c r="P6" s="1060"/>
      <c r="Q6" s="1060"/>
      <c r="R6" s="1061" t="s">
        <v>100</v>
      </c>
      <c r="S6" s="1061"/>
      <c r="T6" s="1061"/>
      <c r="U6" s="1061"/>
      <c r="V6" s="1061"/>
      <c r="W6" s="1061"/>
      <c r="X6" s="1061"/>
      <c r="Y6" s="1061"/>
      <c r="Z6" s="1061"/>
      <c r="AA6" s="853" t="s">
        <v>1049</v>
      </c>
      <c r="AB6" s="854"/>
      <c r="AC6" s="854"/>
      <c r="AD6" s="854"/>
      <c r="AE6" s="854"/>
      <c r="AF6" s="854"/>
      <c r="AG6" s="854"/>
      <c r="AH6" s="855"/>
      <c r="AI6" s="794" t="s">
        <v>1050</v>
      </c>
      <c r="AJ6" s="794" t="s">
        <v>162</v>
      </c>
      <c r="AK6" s="794" t="s">
        <v>163</v>
      </c>
    </row>
    <row r="7" spans="1:37" s="25" customFormat="1" ht="175.5" customHeight="1">
      <c r="A7" s="170" t="s">
        <v>92</v>
      </c>
      <c r="B7" s="171" t="s">
        <v>94</v>
      </c>
      <c r="C7" s="170" t="s">
        <v>1051</v>
      </c>
      <c r="D7" s="170" t="s">
        <v>1052</v>
      </c>
      <c r="E7" s="172" t="s">
        <v>1053</v>
      </c>
      <c r="F7" s="172" t="s">
        <v>1054</v>
      </c>
      <c r="G7" s="172" t="s">
        <v>1055</v>
      </c>
      <c r="H7" s="172" t="s">
        <v>1056</v>
      </c>
      <c r="I7" s="173" t="s">
        <v>123</v>
      </c>
      <c r="J7" s="173" t="s">
        <v>1057</v>
      </c>
      <c r="K7" s="174" t="s">
        <v>1058</v>
      </c>
      <c r="L7" s="174" t="s">
        <v>1059</v>
      </c>
      <c r="M7" s="174" t="s">
        <v>1060</v>
      </c>
      <c r="N7" s="173" t="s">
        <v>1061</v>
      </c>
      <c r="O7" s="173" t="s">
        <v>1062</v>
      </c>
      <c r="P7" s="174" t="s">
        <v>1063</v>
      </c>
      <c r="Q7" s="174" t="s">
        <v>1064</v>
      </c>
      <c r="R7" s="175" t="s">
        <v>1065</v>
      </c>
      <c r="S7" s="175" t="s">
        <v>149</v>
      </c>
      <c r="T7" s="176" t="s">
        <v>1066</v>
      </c>
      <c r="U7" s="175" t="s">
        <v>151</v>
      </c>
      <c r="V7" s="175" t="s">
        <v>152</v>
      </c>
      <c r="W7" s="175" t="s">
        <v>153</v>
      </c>
      <c r="X7" s="175" t="s">
        <v>90</v>
      </c>
      <c r="Y7" s="175" t="s">
        <v>154</v>
      </c>
      <c r="Z7" s="177" t="s">
        <v>155</v>
      </c>
      <c r="AA7" s="178" t="s">
        <v>156</v>
      </c>
      <c r="AB7" s="178" t="s">
        <v>157</v>
      </c>
      <c r="AC7" s="1" t="s">
        <v>151</v>
      </c>
      <c r="AD7" s="1" t="s">
        <v>152</v>
      </c>
      <c r="AE7" s="1" t="s">
        <v>153</v>
      </c>
      <c r="AF7" s="1" t="s">
        <v>90</v>
      </c>
      <c r="AG7" s="178" t="s">
        <v>1067</v>
      </c>
      <c r="AH7" s="178" t="s">
        <v>159</v>
      </c>
      <c r="AI7" s="818"/>
      <c r="AJ7" s="818"/>
      <c r="AK7" s="818"/>
    </row>
    <row r="8" spans="1:37" ht="75" customHeight="1">
      <c r="A8" s="1038" t="s">
        <v>236</v>
      </c>
      <c r="B8" s="1047" t="s">
        <v>237</v>
      </c>
      <c r="C8" s="1038" t="s">
        <v>1068</v>
      </c>
      <c r="D8" s="1041" t="s">
        <v>1069</v>
      </c>
      <c r="E8" s="669" t="s">
        <v>1070</v>
      </c>
      <c r="F8" s="669" t="s">
        <v>1071</v>
      </c>
      <c r="G8" s="630" t="s">
        <v>1072</v>
      </c>
      <c r="H8" s="1042" t="s">
        <v>1073</v>
      </c>
      <c r="I8" s="1035" t="s">
        <v>1074</v>
      </c>
      <c r="J8" s="1035" t="s">
        <v>1075</v>
      </c>
      <c r="K8" s="1036" t="s">
        <v>1076</v>
      </c>
      <c r="L8" s="1037" t="s">
        <v>1077</v>
      </c>
      <c r="M8" s="1037" t="s">
        <v>1078</v>
      </c>
      <c r="N8" s="1035" t="s">
        <v>1074</v>
      </c>
      <c r="O8" s="1035" t="s">
        <v>1075</v>
      </c>
      <c r="P8" s="1036" t="s">
        <v>1076</v>
      </c>
      <c r="Q8" s="667" t="s">
        <v>185</v>
      </c>
      <c r="R8" s="437" t="s">
        <v>1079</v>
      </c>
      <c r="S8" s="437" t="s">
        <v>1080</v>
      </c>
      <c r="T8" s="476">
        <f>IF(SUM(U8:X8)=0,"",SUM(U8:X8))</f>
        <v>6</v>
      </c>
      <c r="U8" s="437"/>
      <c r="V8" s="437"/>
      <c r="W8" s="437">
        <v>3</v>
      </c>
      <c r="X8" s="437">
        <v>3</v>
      </c>
      <c r="Y8" s="437" t="s">
        <v>437</v>
      </c>
      <c r="Z8" s="437" t="s">
        <v>1081</v>
      </c>
      <c r="AA8" s="437"/>
      <c r="AB8" s="437"/>
      <c r="AC8" s="546"/>
      <c r="AD8" s="546"/>
      <c r="AE8" s="478"/>
      <c r="AF8" s="547"/>
      <c r="AG8" s="479" t="str">
        <f>IF(SUM(AC8:AF8)=0,"",SUM(AC8:AF8))</f>
        <v/>
      </c>
      <c r="AH8" s="480" t="str">
        <f>IF(ISERROR(AG8/T8),"",(AG8/T8))</f>
        <v/>
      </c>
      <c r="AI8" s="846"/>
      <c r="AJ8" s="967"/>
      <c r="AK8" s="970"/>
    </row>
    <row r="9" spans="1:37" ht="60">
      <c r="A9" s="1039"/>
      <c r="B9" s="1048"/>
      <c r="C9" s="1039"/>
      <c r="D9" s="1031"/>
      <c r="E9" s="604"/>
      <c r="F9" s="604"/>
      <c r="G9" s="631"/>
      <c r="H9" s="1033"/>
      <c r="I9" s="884"/>
      <c r="J9" s="884"/>
      <c r="K9" s="1026"/>
      <c r="L9" s="881"/>
      <c r="M9" s="881"/>
      <c r="N9" s="884"/>
      <c r="O9" s="884"/>
      <c r="P9" s="1026"/>
      <c r="Q9" s="602"/>
      <c r="R9" s="157" t="s">
        <v>1082</v>
      </c>
      <c r="S9" s="157" t="s">
        <v>1083</v>
      </c>
      <c r="T9" s="160">
        <f t="shared" ref="T9:T22" si="0">IF(SUM(U9:X9)=0,"",SUM(U9:X9))</f>
        <v>1</v>
      </c>
      <c r="U9" s="157"/>
      <c r="V9" s="157"/>
      <c r="W9" s="157"/>
      <c r="X9" s="157">
        <v>1</v>
      </c>
      <c r="Y9" s="157" t="s">
        <v>437</v>
      </c>
      <c r="Z9" s="157" t="s">
        <v>1081</v>
      </c>
      <c r="AA9" s="114"/>
      <c r="AB9" s="114"/>
      <c r="AC9" s="330"/>
      <c r="AD9" s="330"/>
      <c r="AE9" s="158"/>
      <c r="AF9" s="421"/>
      <c r="AG9" s="161" t="str">
        <f t="shared" ref="AG9:AG22" si="1">IF(SUM(AC9:AF9)=0,"",SUM(AC9:AF9))</f>
        <v/>
      </c>
      <c r="AH9" s="162" t="str">
        <f t="shared" ref="AH9:AH22" si="2">IF(ISERROR(AG9/T9),"",(AG9/T9))</f>
        <v/>
      </c>
      <c r="AI9" s="718"/>
      <c r="AJ9" s="968"/>
      <c r="AK9" s="971"/>
    </row>
    <row r="10" spans="1:37">
      <c r="A10" s="1039"/>
      <c r="B10" s="1048"/>
      <c r="C10" s="1039"/>
      <c r="D10" s="1031"/>
      <c r="E10" s="604"/>
      <c r="F10" s="604"/>
      <c r="G10" s="631"/>
      <c r="H10" s="1033"/>
      <c r="I10" s="884"/>
      <c r="J10" s="884"/>
      <c r="K10" s="1026"/>
      <c r="L10" s="881"/>
      <c r="M10" s="881"/>
      <c r="N10" s="884"/>
      <c r="O10" s="884"/>
      <c r="P10" s="1026"/>
      <c r="Q10" s="602"/>
      <c r="R10" s="157"/>
      <c r="S10" s="157"/>
      <c r="T10" s="160" t="str">
        <f t="shared" si="0"/>
        <v/>
      </c>
      <c r="U10" s="157"/>
      <c r="V10" s="157"/>
      <c r="W10" s="157"/>
      <c r="X10" s="157"/>
      <c r="Y10" s="157"/>
      <c r="Z10" s="157"/>
      <c r="AA10" s="154"/>
      <c r="AB10" s="155"/>
      <c r="AC10" s="155"/>
      <c r="AD10" s="155"/>
      <c r="AE10" s="158"/>
      <c r="AF10" s="158"/>
      <c r="AG10" s="161" t="str">
        <f t="shared" si="1"/>
        <v/>
      </c>
      <c r="AH10" s="162" t="str">
        <f t="shared" si="2"/>
        <v/>
      </c>
      <c r="AI10" s="718"/>
      <c r="AJ10" s="968"/>
      <c r="AK10" s="971"/>
    </row>
    <row r="11" spans="1:37">
      <c r="A11" s="1039"/>
      <c r="B11" s="1048"/>
      <c r="C11" s="1039"/>
      <c r="D11" s="1031"/>
      <c r="E11" s="604"/>
      <c r="F11" s="604"/>
      <c r="G11" s="631"/>
      <c r="H11" s="1033"/>
      <c r="I11" s="884"/>
      <c r="J11" s="884"/>
      <c r="K11" s="1026"/>
      <c r="L11" s="881"/>
      <c r="M11" s="881"/>
      <c r="N11" s="884"/>
      <c r="O11" s="884"/>
      <c r="P11" s="1026"/>
      <c r="Q11" s="602"/>
      <c r="R11" s="157"/>
      <c r="S11" s="157"/>
      <c r="T11" s="160" t="str">
        <f t="shared" si="0"/>
        <v/>
      </c>
      <c r="U11" s="157"/>
      <c r="V11" s="157"/>
      <c r="W11" s="157"/>
      <c r="X11" s="157"/>
      <c r="Y11" s="157"/>
      <c r="Z11" s="157"/>
      <c r="AA11" s="154"/>
      <c r="AB11" s="155"/>
      <c r="AC11" s="155"/>
      <c r="AD11" s="155"/>
      <c r="AE11" s="158"/>
      <c r="AF11" s="158"/>
      <c r="AG11" s="161" t="str">
        <f t="shared" si="1"/>
        <v/>
      </c>
      <c r="AH11" s="162" t="str">
        <f t="shared" si="2"/>
        <v/>
      </c>
      <c r="AI11" s="718"/>
      <c r="AJ11" s="968"/>
      <c r="AK11" s="971"/>
    </row>
    <row r="12" spans="1:37">
      <c r="A12" s="1039"/>
      <c r="B12" s="1048"/>
      <c r="C12" s="1039"/>
      <c r="D12" s="1031"/>
      <c r="E12" s="604"/>
      <c r="F12" s="604"/>
      <c r="G12" s="631"/>
      <c r="H12" s="1033"/>
      <c r="I12" s="884"/>
      <c r="J12" s="884"/>
      <c r="K12" s="1026"/>
      <c r="L12" s="881"/>
      <c r="M12" s="881"/>
      <c r="N12" s="884"/>
      <c r="O12" s="884"/>
      <c r="P12" s="1026"/>
      <c r="Q12" s="602"/>
      <c r="R12" s="373"/>
      <c r="S12" s="373"/>
      <c r="T12" s="334" t="str">
        <f t="shared" si="0"/>
        <v/>
      </c>
      <c r="U12" s="373"/>
      <c r="V12" s="373"/>
      <c r="W12" s="373"/>
      <c r="X12" s="373"/>
      <c r="Y12" s="373"/>
      <c r="Z12" s="373"/>
      <c r="AA12" s="487"/>
      <c r="AB12" s="541"/>
      <c r="AC12" s="541"/>
      <c r="AD12" s="541"/>
      <c r="AE12" s="542"/>
      <c r="AF12" s="542"/>
      <c r="AG12" s="488" t="str">
        <f t="shared" si="1"/>
        <v/>
      </c>
      <c r="AH12" s="489" t="str">
        <f t="shared" si="2"/>
        <v/>
      </c>
      <c r="AI12" s="718"/>
      <c r="AJ12" s="968"/>
      <c r="AK12" s="971"/>
    </row>
    <row r="13" spans="1:37" ht="164.25" customHeight="1">
      <c r="A13" s="1039"/>
      <c r="B13" s="1048"/>
      <c r="C13" s="1038" t="s">
        <v>1084</v>
      </c>
      <c r="D13" s="1041" t="s">
        <v>1085</v>
      </c>
      <c r="E13" s="669" t="s">
        <v>1086</v>
      </c>
      <c r="F13" s="669" t="s">
        <v>1071</v>
      </c>
      <c r="G13" s="630" t="s">
        <v>1087</v>
      </c>
      <c r="H13" s="1042" t="s">
        <v>1088</v>
      </c>
      <c r="I13" s="1035" t="s">
        <v>1074</v>
      </c>
      <c r="J13" s="1035" t="s">
        <v>1075</v>
      </c>
      <c r="K13" s="1036" t="s">
        <v>1076</v>
      </c>
      <c r="L13" s="1037" t="s">
        <v>1089</v>
      </c>
      <c r="M13" s="1037" t="s">
        <v>1078</v>
      </c>
      <c r="N13" s="1035" t="s">
        <v>1074</v>
      </c>
      <c r="O13" s="1035" t="s">
        <v>1075</v>
      </c>
      <c r="P13" s="1036" t="s">
        <v>1076</v>
      </c>
      <c r="Q13" s="667" t="s">
        <v>185</v>
      </c>
      <c r="R13" s="437" t="s">
        <v>1090</v>
      </c>
      <c r="S13" s="437" t="s">
        <v>1091</v>
      </c>
      <c r="T13" s="476">
        <f t="shared" si="0"/>
        <v>2</v>
      </c>
      <c r="U13" s="437"/>
      <c r="V13" s="437"/>
      <c r="W13" s="437">
        <v>1</v>
      </c>
      <c r="X13" s="437">
        <v>1</v>
      </c>
      <c r="Y13" s="437" t="s">
        <v>1092</v>
      </c>
      <c r="Z13" s="437" t="s">
        <v>1093</v>
      </c>
      <c r="AA13" s="437"/>
      <c r="AB13" s="466"/>
      <c r="AC13" s="477"/>
      <c r="AD13" s="477"/>
      <c r="AE13" s="478"/>
      <c r="AF13" s="424"/>
      <c r="AG13" s="479" t="str">
        <f t="shared" si="1"/>
        <v/>
      </c>
      <c r="AH13" s="480" t="str">
        <f t="shared" si="2"/>
        <v/>
      </c>
      <c r="AI13" s="846"/>
      <c r="AJ13" s="967"/>
      <c r="AK13" s="970"/>
    </row>
    <row r="14" spans="1:37">
      <c r="A14" s="1039"/>
      <c r="B14" s="1048"/>
      <c r="C14" s="1039"/>
      <c r="D14" s="1031"/>
      <c r="E14" s="604"/>
      <c r="F14" s="604"/>
      <c r="G14" s="631"/>
      <c r="H14" s="1033"/>
      <c r="I14" s="884"/>
      <c r="J14" s="884"/>
      <c r="K14" s="1026"/>
      <c r="L14" s="881"/>
      <c r="M14" s="881"/>
      <c r="N14" s="884"/>
      <c r="O14" s="884"/>
      <c r="P14" s="1026"/>
      <c r="Q14" s="602"/>
      <c r="R14" s="157"/>
      <c r="S14" s="157"/>
      <c r="T14" s="160" t="str">
        <f t="shared" si="0"/>
        <v/>
      </c>
      <c r="U14" s="157"/>
      <c r="V14" s="157"/>
      <c r="W14" s="157"/>
      <c r="X14" s="157"/>
      <c r="Y14" s="157"/>
      <c r="Z14" s="157"/>
      <c r="AA14" s="154"/>
      <c r="AB14" s="155"/>
      <c r="AC14" s="155"/>
      <c r="AD14" s="155"/>
      <c r="AE14" s="158"/>
      <c r="AF14" s="158"/>
      <c r="AG14" s="161" t="str">
        <f t="shared" si="1"/>
        <v/>
      </c>
      <c r="AH14" s="162" t="str">
        <f t="shared" si="2"/>
        <v/>
      </c>
      <c r="AI14" s="718"/>
      <c r="AJ14" s="968"/>
      <c r="AK14" s="971"/>
    </row>
    <row r="15" spans="1:37">
      <c r="A15" s="1039"/>
      <c r="B15" s="1048"/>
      <c r="C15" s="1039"/>
      <c r="D15" s="1031"/>
      <c r="E15" s="604"/>
      <c r="F15" s="604"/>
      <c r="G15" s="631"/>
      <c r="H15" s="1033"/>
      <c r="I15" s="884"/>
      <c r="J15" s="884"/>
      <c r="K15" s="1026"/>
      <c r="L15" s="881"/>
      <c r="M15" s="881"/>
      <c r="N15" s="884"/>
      <c r="O15" s="884"/>
      <c r="P15" s="1026"/>
      <c r="Q15" s="602"/>
      <c r="R15" s="157"/>
      <c r="S15" s="157"/>
      <c r="T15" s="160" t="str">
        <f t="shared" si="0"/>
        <v/>
      </c>
      <c r="U15" s="157"/>
      <c r="V15" s="157"/>
      <c r="W15" s="157"/>
      <c r="X15" s="157"/>
      <c r="Y15" s="157"/>
      <c r="Z15" s="157"/>
      <c r="AA15" s="154"/>
      <c r="AB15" s="155"/>
      <c r="AC15" s="155"/>
      <c r="AD15" s="155"/>
      <c r="AE15" s="158"/>
      <c r="AF15" s="158"/>
      <c r="AG15" s="161" t="str">
        <f t="shared" si="1"/>
        <v/>
      </c>
      <c r="AH15" s="162" t="str">
        <f t="shared" si="2"/>
        <v/>
      </c>
      <c r="AI15" s="718"/>
      <c r="AJ15" s="968"/>
      <c r="AK15" s="971"/>
    </row>
    <row r="16" spans="1:37">
      <c r="A16" s="1039"/>
      <c r="B16" s="1048"/>
      <c r="C16" s="1039"/>
      <c r="D16" s="1031"/>
      <c r="E16" s="604"/>
      <c r="F16" s="604"/>
      <c r="G16" s="631"/>
      <c r="H16" s="1033"/>
      <c r="I16" s="884"/>
      <c r="J16" s="884"/>
      <c r="K16" s="1026"/>
      <c r="L16" s="881"/>
      <c r="M16" s="881"/>
      <c r="N16" s="884"/>
      <c r="O16" s="884"/>
      <c r="P16" s="1026"/>
      <c r="Q16" s="602"/>
      <c r="R16" s="157"/>
      <c r="S16" s="157"/>
      <c r="T16" s="160" t="str">
        <f t="shared" si="0"/>
        <v/>
      </c>
      <c r="U16" s="157"/>
      <c r="V16" s="157"/>
      <c r="W16" s="157"/>
      <c r="X16" s="157"/>
      <c r="Y16" s="157"/>
      <c r="Z16" s="157"/>
      <c r="AA16" s="154"/>
      <c r="AB16" s="155"/>
      <c r="AC16" s="155"/>
      <c r="AD16" s="155"/>
      <c r="AE16" s="158"/>
      <c r="AF16" s="158"/>
      <c r="AG16" s="161" t="str">
        <f t="shared" si="1"/>
        <v/>
      </c>
      <c r="AH16" s="162" t="str">
        <f t="shared" si="2"/>
        <v/>
      </c>
      <c r="AI16" s="718"/>
      <c r="AJ16" s="968"/>
      <c r="AK16" s="971"/>
    </row>
    <row r="17" spans="1:37">
      <c r="A17" s="1039"/>
      <c r="B17" s="1048"/>
      <c r="C17" s="1040"/>
      <c r="D17" s="1032"/>
      <c r="E17" s="605"/>
      <c r="F17" s="605"/>
      <c r="G17" s="632"/>
      <c r="H17" s="1034"/>
      <c r="I17" s="1025"/>
      <c r="J17" s="1025"/>
      <c r="K17" s="1027"/>
      <c r="L17" s="1028"/>
      <c r="M17" s="1028"/>
      <c r="N17" s="1025"/>
      <c r="O17" s="1025"/>
      <c r="P17" s="1027"/>
      <c r="Q17" s="603"/>
      <c r="R17" s="450"/>
      <c r="S17" s="450"/>
      <c r="T17" s="451" t="str">
        <f t="shared" si="0"/>
        <v/>
      </c>
      <c r="U17" s="450"/>
      <c r="V17" s="450"/>
      <c r="W17" s="450"/>
      <c r="X17" s="450"/>
      <c r="Y17" s="450"/>
      <c r="Z17" s="450"/>
      <c r="AA17" s="482"/>
      <c r="AB17" s="548"/>
      <c r="AC17" s="548"/>
      <c r="AD17" s="548"/>
      <c r="AE17" s="533"/>
      <c r="AF17" s="533"/>
      <c r="AG17" s="485" t="str">
        <f t="shared" si="1"/>
        <v/>
      </c>
      <c r="AH17" s="486" t="str">
        <f t="shared" si="2"/>
        <v/>
      </c>
      <c r="AI17" s="963"/>
      <c r="AJ17" s="969"/>
      <c r="AK17" s="972"/>
    </row>
    <row r="18" spans="1:37" ht="278.25" customHeight="1">
      <c r="A18" s="1039"/>
      <c r="B18" s="1049"/>
      <c r="C18" s="1029" t="s">
        <v>1094</v>
      </c>
      <c r="D18" s="1031" t="s">
        <v>1095</v>
      </c>
      <c r="E18" s="604" t="s">
        <v>1096</v>
      </c>
      <c r="F18" s="604" t="s">
        <v>1097</v>
      </c>
      <c r="G18" s="631" t="s">
        <v>1098</v>
      </c>
      <c r="H18" s="1033" t="s">
        <v>1099</v>
      </c>
      <c r="I18" s="884" t="s">
        <v>1074</v>
      </c>
      <c r="J18" s="884" t="s">
        <v>1075</v>
      </c>
      <c r="K18" s="1026" t="s">
        <v>1076</v>
      </c>
      <c r="L18" s="881" t="s">
        <v>1100</v>
      </c>
      <c r="M18" s="881" t="s">
        <v>1078</v>
      </c>
      <c r="N18" s="884" t="s">
        <v>1074</v>
      </c>
      <c r="O18" s="884" t="s">
        <v>1075</v>
      </c>
      <c r="P18" s="1026" t="s">
        <v>1076</v>
      </c>
      <c r="Q18" s="602" t="s">
        <v>185</v>
      </c>
      <c r="R18" s="114" t="s">
        <v>247</v>
      </c>
      <c r="S18" s="114" t="s">
        <v>1101</v>
      </c>
      <c r="T18" s="327">
        <f t="shared" si="0"/>
        <v>1</v>
      </c>
      <c r="U18" s="519"/>
      <c r="V18" s="519"/>
      <c r="W18" s="519"/>
      <c r="X18" s="513">
        <v>1</v>
      </c>
      <c r="Y18" s="513" t="s">
        <v>249</v>
      </c>
      <c r="Z18" s="114" t="s">
        <v>1102</v>
      </c>
      <c r="AA18" s="420"/>
      <c r="AB18" s="114"/>
      <c r="AC18" s="513"/>
      <c r="AD18" s="513"/>
      <c r="AE18" s="326"/>
      <c r="AF18" s="326"/>
      <c r="AG18" s="332" t="str">
        <f t="shared" si="1"/>
        <v/>
      </c>
      <c r="AH18" s="333" t="str">
        <f t="shared" si="2"/>
        <v/>
      </c>
      <c r="AI18" s="718"/>
      <c r="AJ18" s="968"/>
      <c r="AK18" s="971"/>
    </row>
    <row r="19" spans="1:37" ht="90" customHeight="1">
      <c r="A19" s="1039"/>
      <c r="B19" s="1049"/>
      <c r="C19" s="1029"/>
      <c r="D19" s="1031"/>
      <c r="E19" s="604"/>
      <c r="F19" s="604"/>
      <c r="G19" s="631"/>
      <c r="H19" s="1033"/>
      <c r="I19" s="884"/>
      <c r="J19" s="884"/>
      <c r="K19" s="1026"/>
      <c r="L19" s="881"/>
      <c r="M19" s="881"/>
      <c r="N19" s="884"/>
      <c r="O19" s="884"/>
      <c r="P19" s="1026"/>
      <c r="Q19" s="602"/>
      <c r="R19" s="157" t="s">
        <v>1103</v>
      </c>
      <c r="S19" s="157" t="s">
        <v>255</v>
      </c>
      <c r="T19" s="160">
        <f t="shared" si="0"/>
        <v>2</v>
      </c>
      <c r="U19" s="154"/>
      <c r="V19" s="154"/>
      <c r="W19" s="155">
        <v>1</v>
      </c>
      <c r="X19" s="155">
        <v>1</v>
      </c>
      <c r="Y19" s="155" t="s">
        <v>249</v>
      </c>
      <c r="Z19" s="157" t="s">
        <v>1104</v>
      </c>
      <c r="AA19" s="189"/>
      <c r="AB19" s="329"/>
      <c r="AC19" s="155"/>
      <c r="AD19" s="155"/>
      <c r="AE19" s="158"/>
      <c r="AF19" s="158"/>
      <c r="AG19" s="161" t="str">
        <f t="shared" si="1"/>
        <v/>
      </c>
      <c r="AH19" s="162" t="str">
        <f t="shared" si="2"/>
        <v/>
      </c>
      <c r="AI19" s="718"/>
      <c r="AJ19" s="968"/>
      <c r="AK19" s="971"/>
    </row>
    <row r="20" spans="1:37">
      <c r="A20" s="1039"/>
      <c r="B20" s="1049"/>
      <c r="C20" s="1029"/>
      <c r="D20" s="1031"/>
      <c r="E20" s="604"/>
      <c r="F20" s="604"/>
      <c r="G20" s="631"/>
      <c r="H20" s="1033"/>
      <c r="I20" s="884"/>
      <c r="J20" s="884"/>
      <c r="K20" s="1026"/>
      <c r="L20" s="881"/>
      <c r="M20" s="881"/>
      <c r="N20" s="884"/>
      <c r="O20" s="884"/>
      <c r="P20" s="1026"/>
      <c r="Q20" s="602"/>
      <c r="R20" s="154"/>
      <c r="S20" s="154"/>
      <c r="T20" s="160" t="str">
        <f t="shared" si="0"/>
        <v/>
      </c>
      <c r="U20" s="154"/>
      <c r="V20" s="154"/>
      <c r="W20" s="154"/>
      <c r="X20" s="154"/>
      <c r="Y20" s="154"/>
      <c r="Z20" s="154"/>
      <c r="AA20" s="154"/>
      <c r="AB20" s="154"/>
      <c r="AC20" s="154"/>
      <c r="AD20" s="154"/>
      <c r="AE20" s="154"/>
      <c r="AF20" s="154"/>
      <c r="AG20" s="161" t="str">
        <f t="shared" si="1"/>
        <v/>
      </c>
      <c r="AH20" s="162" t="str">
        <f t="shared" si="2"/>
        <v/>
      </c>
      <c r="AI20" s="718"/>
      <c r="AJ20" s="968"/>
      <c r="AK20" s="971"/>
    </row>
    <row r="21" spans="1:37">
      <c r="A21" s="1039"/>
      <c r="B21" s="1049"/>
      <c r="C21" s="1029"/>
      <c r="D21" s="1031"/>
      <c r="E21" s="604"/>
      <c r="F21" s="604"/>
      <c r="G21" s="631"/>
      <c r="H21" s="1033"/>
      <c r="I21" s="884"/>
      <c r="J21" s="884"/>
      <c r="K21" s="1026"/>
      <c r="L21" s="881"/>
      <c r="M21" s="881"/>
      <c r="N21" s="884"/>
      <c r="O21" s="884"/>
      <c r="P21" s="1026"/>
      <c r="Q21" s="602"/>
      <c r="R21" s="154"/>
      <c r="S21" s="154"/>
      <c r="T21" s="160" t="str">
        <f t="shared" si="0"/>
        <v/>
      </c>
      <c r="U21" s="154"/>
      <c r="V21" s="154"/>
      <c r="W21" s="154"/>
      <c r="X21" s="154"/>
      <c r="Y21" s="154"/>
      <c r="Z21" s="154"/>
      <c r="AA21" s="154"/>
      <c r="AB21" s="154"/>
      <c r="AC21" s="154"/>
      <c r="AD21" s="154"/>
      <c r="AE21" s="154"/>
      <c r="AF21" s="154"/>
      <c r="AG21" s="161" t="str">
        <f t="shared" si="1"/>
        <v/>
      </c>
      <c r="AH21" s="162" t="str">
        <f t="shared" si="2"/>
        <v/>
      </c>
      <c r="AI21" s="718"/>
      <c r="AJ21" s="968"/>
      <c r="AK21" s="971"/>
    </row>
    <row r="22" spans="1:37">
      <c r="A22" s="1040"/>
      <c r="B22" s="1050"/>
      <c r="C22" s="1030"/>
      <c r="D22" s="1032"/>
      <c r="E22" s="605"/>
      <c r="F22" s="605"/>
      <c r="G22" s="632"/>
      <c r="H22" s="1034"/>
      <c r="I22" s="1025"/>
      <c r="J22" s="1025"/>
      <c r="K22" s="1027"/>
      <c r="L22" s="1028"/>
      <c r="M22" s="1028"/>
      <c r="N22" s="1025"/>
      <c r="O22" s="1025"/>
      <c r="P22" s="1027"/>
      <c r="Q22" s="603"/>
      <c r="R22" s="482"/>
      <c r="S22" s="482"/>
      <c r="T22" s="451" t="str">
        <f t="shared" si="0"/>
        <v/>
      </c>
      <c r="U22" s="482"/>
      <c r="V22" s="482"/>
      <c r="W22" s="482"/>
      <c r="X22" s="482"/>
      <c r="Y22" s="482"/>
      <c r="Z22" s="482"/>
      <c r="AA22" s="482"/>
      <c r="AB22" s="482"/>
      <c r="AC22" s="482"/>
      <c r="AD22" s="482"/>
      <c r="AE22" s="482"/>
      <c r="AF22" s="482"/>
      <c r="AG22" s="485" t="str">
        <f t="shared" si="1"/>
        <v/>
      </c>
      <c r="AH22" s="486" t="str">
        <f t="shared" si="2"/>
        <v/>
      </c>
      <c r="AI22" s="963"/>
      <c r="AJ22" s="969"/>
      <c r="AK22" s="972"/>
    </row>
    <row r="23" spans="1:37" ht="150">
      <c r="A23" s="1015" t="s">
        <v>363</v>
      </c>
      <c r="B23" s="1017" t="s">
        <v>365</v>
      </c>
      <c r="C23" s="973" t="s">
        <v>1105</v>
      </c>
      <c r="D23" s="976" t="s">
        <v>1106</v>
      </c>
      <c r="E23" s="615" t="s">
        <v>1107</v>
      </c>
      <c r="F23" s="615" t="s">
        <v>1108</v>
      </c>
      <c r="G23" s="618" t="s">
        <v>1087</v>
      </c>
      <c r="H23" s="979" t="s">
        <v>1109</v>
      </c>
      <c r="I23" s="982" t="s">
        <v>1074</v>
      </c>
      <c r="J23" s="982" t="s">
        <v>1075</v>
      </c>
      <c r="K23" s="985" t="s">
        <v>1076</v>
      </c>
      <c r="L23" s="988" t="s">
        <v>1089</v>
      </c>
      <c r="M23" s="988" t="s">
        <v>1078</v>
      </c>
      <c r="N23" s="982" t="s">
        <v>1074</v>
      </c>
      <c r="O23" s="982" t="s">
        <v>1075</v>
      </c>
      <c r="P23" s="985" t="s">
        <v>1076</v>
      </c>
      <c r="Q23" s="991" t="s">
        <v>185</v>
      </c>
      <c r="R23" s="112" t="s">
        <v>375</v>
      </c>
      <c r="S23" s="112" t="s">
        <v>376</v>
      </c>
      <c r="T23" s="327">
        <f>IF(SUM(U23:X23)=0,"",SUM(U23:X23))</f>
        <v>2</v>
      </c>
      <c r="U23" s="114"/>
      <c r="V23" s="114"/>
      <c r="W23" s="114">
        <v>1</v>
      </c>
      <c r="X23" s="114">
        <v>1</v>
      </c>
      <c r="Y23" s="114" t="s">
        <v>377</v>
      </c>
      <c r="Z23" s="114" t="s">
        <v>1110</v>
      </c>
      <c r="AA23" s="114"/>
      <c r="AB23" s="543"/>
      <c r="AC23" s="544"/>
      <c r="AD23" s="544"/>
      <c r="AE23" s="545"/>
      <c r="AF23" s="545"/>
      <c r="AG23" s="332" t="str">
        <f>IF(SUM(AC23:AF23)=0,"",SUM(AC23:AF23))</f>
        <v/>
      </c>
      <c r="AH23" s="333" t="str">
        <f>IF(ISERROR(AG23/T23),"",(AG23/T23))</f>
        <v/>
      </c>
      <c r="AI23" s="718"/>
      <c r="AJ23" s="718"/>
      <c r="AK23" s="964"/>
    </row>
    <row r="24" spans="1:37">
      <c r="A24" s="1011"/>
      <c r="B24" s="1004"/>
      <c r="C24" s="974"/>
      <c r="D24" s="977"/>
      <c r="E24" s="616"/>
      <c r="F24" s="616"/>
      <c r="G24" s="619"/>
      <c r="H24" s="980"/>
      <c r="I24" s="983"/>
      <c r="J24" s="983"/>
      <c r="K24" s="986"/>
      <c r="L24" s="989"/>
      <c r="M24" s="989"/>
      <c r="N24" s="983"/>
      <c r="O24" s="983"/>
      <c r="P24" s="986"/>
      <c r="Q24" s="992"/>
      <c r="R24" s="157"/>
      <c r="S24" s="157"/>
      <c r="T24" s="160" t="str">
        <f t="shared" ref="T24:T37" si="3">IF(SUM(U24:X24)=0,"",SUM(U24:X24))</f>
        <v/>
      </c>
      <c r="U24" s="157"/>
      <c r="V24" s="157"/>
      <c r="W24" s="157"/>
      <c r="X24" s="157"/>
      <c r="Y24" s="157"/>
      <c r="Z24" s="157"/>
      <c r="AA24" s="183"/>
      <c r="AB24" s="183"/>
      <c r="AC24" s="154"/>
      <c r="AD24" s="154"/>
      <c r="AE24" s="154"/>
      <c r="AF24" s="154"/>
      <c r="AG24" s="161" t="str">
        <f t="shared" ref="AG24:AG37" si="4">IF(SUM(AC24:AF24)=0,"",SUM(AC24:AF24))</f>
        <v/>
      </c>
      <c r="AH24" s="162" t="str">
        <f t="shared" ref="AH24:AH37" si="5">IF(ISERROR(AG24/T24),"",(AG24/T24))</f>
        <v/>
      </c>
      <c r="AI24" s="718"/>
      <c r="AJ24" s="718"/>
      <c r="AK24" s="964"/>
    </row>
    <row r="25" spans="1:37">
      <c r="A25" s="1011"/>
      <c r="B25" s="1004"/>
      <c r="C25" s="974"/>
      <c r="D25" s="977"/>
      <c r="E25" s="616"/>
      <c r="F25" s="616"/>
      <c r="G25" s="619"/>
      <c r="H25" s="980"/>
      <c r="I25" s="983"/>
      <c r="J25" s="983"/>
      <c r="K25" s="986"/>
      <c r="L25" s="989"/>
      <c r="M25" s="989"/>
      <c r="N25" s="983"/>
      <c r="O25" s="983"/>
      <c r="P25" s="986"/>
      <c r="Q25" s="992"/>
      <c r="R25" s="157"/>
      <c r="S25" s="157"/>
      <c r="T25" s="160" t="str">
        <f t="shared" si="3"/>
        <v/>
      </c>
      <c r="U25" s="157"/>
      <c r="V25" s="157"/>
      <c r="W25" s="157"/>
      <c r="X25" s="157"/>
      <c r="Y25" s="157"/>
      <c r="Z25" s="157"/>
      <c r="AA25" s="183"/>
      <c r="AB25" s="183"/>
      <c r="AC25" s="154"/>
      <c r="AD25" s="154"/>
      <c r="AE25" s="154"/>
      <c r="AF25" s="154"/>
      <c r="AG25" s="161" t="str">
        <f t="shared" si="4"/>
        <v/>
      </c>
      <c r="AH25" s="162" t="str">
        <f t="shared" si="5"/>
        <v/>
      </c>
      <c r="AI25" s="718"/>
      <c r="AJ25" s="718"/>
      <c r="AK25" s="964"/>
    </row>
    <row r="26" spans="1:37">
      <c r="A26" s="1011"/>
      <c r="B26" s="1004"/>
      <c r="C26" s="974"/>
      <c r="D26" s="977"/>
      <c r="E26" s="616"/>
      <c r="F26" s="616"/>
      <c r="G26" s="619"/>
      <c r="H26" s="980"/>
      <c r="I26" s="983"/>
      <c r="J26" s="983"/>
      <c r="K26" s="986"/>
      <c r="L26" s="989"/>
      <c r="M26" s="989"/>
      <c r="N26" s="983"/>
      <c r="O26" s="983"/>
      <c r="P26" s="986"/>
      <c r="Q26" s="992"/>
      <c r="R26" s="157"/>
      <c r="S26" s="157"/>
      <c r="T26" s="160" t="str">
        <f t="shared" si="3"/>
        <v/>
      </c>
      <c r="U26" s="157"/>
      <c r="V26" s="157"/>
      <c r="W26" s="157"/>
      <c r="X26" s="157"/>
      <c r="Y26" s="157"/>
      <c r="Z26" s="157"/>
      <c r="AA26" s="183"/>
      <c r="AB26" s="183"/>
      <c r="AC26" s="154"/>
      <c r="AD26" s="154"/>
      <c r="AE26" s="154"/>
      <c r="AF26" s="154"/>
      <c r="AG26" s="161" t="str">
        <f t="shared" si="4"/>
        <v/>
      </c>
      <c r="AH26" s="162" t="str">
        <f t="shared" si="5"/>
        <v/>
      </c>
      <c r="AI26" s="718"/>
      <c r="AJ26" s="718"/>
      <c r="AK26" s="964"/>
    </row>
    <row r="27" spans="1:37">
      <c r="A27" s="1011"/>
      <c r="B27" s="1004"/>
      <c r="C27" s="975"/>
      <c r="D27" s="978"/>
      <c r="E27" s="617"/>
      <c r="F27" s="617"/>
      <c r="G27" s="620"/>
      <c r="H27" s="981"/>
      <c r="I27" s="984"/>
      <c r="J27" s="984"/>
      <c r="K27" s="987"/>
      <c r="L27" s="990"/>
      <c r="M27" s="990"/>
      <c r="N27" s="984"/>
      <c r="O27" s="984"/>
      <c r="P27" s="987"/>
      <c r="Q27" s="993"/>
      <c r="R27" s="450"/>
      <c r="S27" s="450"/>
      <c r="T27" s="451" t="str">
        <f t="shared" si="3"/>
        <v/>
      </c>
      <c r="U27" s="450"/>
      <c r="V27" s="450"/>
      <c r="W27" s="450"/>
      <c r="X27" s="450"/>
      <c r="Y27" s="450"/>
      <c r="Z27" s="450"/>
      <c r="AA27" s="483"/>
      <c r="AB27" s="483"/>
      <c r="AC27" s="482"/>
      <c r="AD27" s="482"/>
      <c r="AE27" s="482"/>
      <c r="AF27" s="482"/>
      <c r="AG27" s="485" t="str">
        <f t="shared" si="4"/>
        <v/>
      </c>
      <c r="AH27" s="486" t="str">
        <f t="shared" si="5"/>
        <v/>
      </c>
      <c r="AI27" s="963"/>
      <c r="AJ27" s="963"/>
      <c r="AK27" s="965"/>
    </row>
    <row r="28" spans="1:37" ht="60">
      <c r="A28" s="1011"/>
      <c r="B28" s="1004"/>
      <c r="C28" s="973" t="s">
        <v>1111</v>
      </c>
      <c r="D28" s="976" t="s">
        <v>1112</v>
      </c>
      <c r="E28" s="615" t="s">
        <v>1113</v>
      </c>
      <c r="F28" s="615" t="s">
        <v>1114</v>
      </c>
      <c r="G28" s="618" t="s">
        <v>1115</v>
      </c>
      <c r="H28" s="979" t="s">
        <v>1116</v>
      </c>
      <c r="I28" s="982" t="s">
        <v>1074</v>
      </c>
      <c r="J28" s="982" t="s">
        <v>1117</v>
      </c>
      <c r="K28" s="985" t="s">
        <v>1117</v>
      </c>
      <c r="L28" s="988" t="s">
        <v>1089</v>
      </c>
      <c r="M28" s="988" t="s">
        <v>1078</v>
      </c>
      <c r="N28" s="982" t="s">
        <v>1074</v>
      </c>
      <c r="O28" s="982" t="s">
        <v>1117</v>
      </c>
      <c r="P28" s="985" t="s">
        <v>1117</v>
      </c>
      <c r="Q28" s="991" t="s">
        <v>185</v>
      </c>
      <c r="R28" s="114" t="s">
        <v>1118</v>
      </c>
      <c r="S28" s="114" t="s">
        <v>1119</v>
      </c>
      <c r="T28" s="327">
        <f t="shared" si="3"/>
        <v>2</v>
      </c>
      <c r="U28" s="114"/>
      <c r="V28" s="114"/>
      <c r="W28" s="114">
        <v>1</v>
      </c>
      <c r="X28" s="114">
        <v>1</v>
      </c>
      <c r="Y28" s="114" t="s">
        <v>1120</v>
      </c>
      <c r="Z28" s="331" t="s">
        <v>1121</v>
      </c>
      <c r="AA28" s="114"/>
      <c r="AB28" s="114"/>
      <c r="AC28" s="513"/>
      <c r="AD28" s="513"/>
      <c r="AE28" s="326"/>
      <c r="AF28" s="326"/>
      <c r="AG28" s="332" t="str">
        <f t="shared" si="4"/>
        <v/>
      </c>
      <c r="AH28" s="333" t="str">
        <f t="shared" si="5"/>
        <v/>
      </c>
      <c r="AI28" s="718"/>
      <c r="AJ28" s="718"/>
      <c r="AK28" s="964"/>
    </row>
    <row r="29" spans="1:37">
      <c r="A29" s="1011"/>
      <c r="B29" s="1004"/>
      <c r="C29" s="974"/>
      <c r="D29" s="977"/>
      <c r="E29" s="616"/>
      <c r="F29" s="616"/>
      <c r="G29" s="619"/>
      <c r="H29" s="980"/>
      <c r="I29" s="983"/>
      <c r="J29" s="983"/>
      <c r="K29" s="986"/>
      <c r="L29" s="989"/>
      <c r="M29" s="989"/>
      <c r="N29" s="983"/>
      <c r="O29" s="983"/>
      <c r="P29" s="986"/>
      <c r="Q29" s="992"/>
      <c r="R29" s="157"/>
      <c r="S29" s="157"/>
      <c r="T29" s="160" t="str">
        <f t="shared" si="3"/>
        <v/>
      </c>
      <c r="U29" s="157"/>
      <c r="V29" s="157"/>
      <c r="W29" s="157"/>
      <c r="X29" s="157"/>
      <c r="Y29" s="157"/>
      <c r="Z29" s="166"/>
      <c r="AA29" s="183"/>
      <c r="AB29" s="183"/>
      <c r="AC29" s="154"/>
      <c r="AD29" s="154"/>
      <c r="AE29" s="167"/>
      <c r="AF29" s="167"/>
      <c r="AG29" s="161" t="str">
        <f t="shared" si="4"/>
        <v/>
      </c>
      <c r="AH29" s="162" t="str">
        <f t="shared" si="5"/>
        <v/>
      </c>
      <c r="AI29" s="718"/>
      <c r="AJ29" s="718"/>
      <c r="AK29" s="964"/>
    </row>
    <row r="30" spans="1:37">
      <c r="A30" s="1011"/>
      <c r="B30" s="1004"/>
      <c r="C30" s="974"/>
      <c r="D30" s="977"/>
      <c r="E30" s="616"/>
      <c r="F30" s="616"/>
      <c r="G30" s="619"/>
      <c r="H30" s="980"/>
      <c r="I30" s="983"/>
      <c r="J30" s="983"/>
      <c r="K30" s="986"/>
      <c r="L30" s="989"/>
      <c r="M30" s="989"/>
      <c r="N30" s="983"/>
      <c r="O30" s="983"/>
      <c r="P30" s="986"/>
      <c r="Q30" s="992"/>
      <c r="R30" s="157"/>
      <c r="S30" s="157"/>
      <c r="T30" s="160" t="str">
        <f t="shared" si="3"/>
        <v/>
      </c>
      <c r="U30" s="157"/>
      <c r="V30" s="157"/>
      <c r="W30" s="157"/>
      <c r="X30" s="157"/>
      <c r="Y30" s="157"/>
      <c r="Z30" s="166"/>
      <c r="AA30" s="183"/>
      <c r="AB30" s="183"/>
      <c r="AC30" s="154"/>
      <c r="AD30" s="154"/>
      <c r="AE30" s="167"/>
      <c r="AF30" s="167"/>
      <c r="AG30" s="161" t="str">
        <f t="shared" si="4"/>
        <v/>
      </c>
      <c r="AH30" s="162" t="str">
        <f t="shared" si="5"/>
        <v/>
      </c>
      <c r="AI30" s="718"/>
      <c r="AJ30" s="718"/>
      <c r="AK30" s="964"/>
    </row>
    <row r="31" spans="1:37">
      <c r="A31" s="1011"/>
      <c r="B31" s="1004"/>
      <c r="C31" s="974"/>
      <c r="D31" s="977"/>
      <c r="E31" s="616"/>
      <c r="F31" s="616"/>
      <c r="G31" s="619"/>
      <c r="H31" s="980"/>
      <c r="I31" s="983"/>
      <c r="J31" s="983"/>
      <c r="K31" s="986"/>
      <c r="L31" s="989"/>
      <c r="M31" s="989"/>
      <c r="N31" s="983"/>
      <c r="O31" s="983"/>
      <c r="P31" s="986"/>
      <c r="Q31" s="992"/>
      <c r="R31" s="157"/>
      <c r="S31" s="157"/>
      <c r="T31" s="160" t="str">
        <f t="shared" si="3"/>
        <v/>
      </c>
      <c r="U31" s="157"/>
      <c r="V31" s="157"/>
      <c r="W31" s="157"/>
      <c r="X31" s="157"/>
      <c r="Y31" s="157"/>
      <c r="Z31" s="166"/>
      <c r="AA31" s="183"/>
      <c r="AB31" s="183"/>
      <c r="AC31" s="154"/>
      <c r="AD31" s="154"/>
      <c r="AE31" s="167"/>
      <c r="AF31" s="167"/>
      <c r="AG31" s="161" t="str">
        <f t="shared" si="4"/>
        <v/>
      </c>
      <c r="AH31" s="162" t="str">
        <f t="shared" si="5"/>
        <v/>
      </c>
      <c r="AI31" s="718"/>
      <c r="AJ31" s="718"/>
      <c r="AK31" s="964"/>
    </row>
    <row r="32" spans="1:37">
      <c r="A32" s="1011"/>
      <c r="B32" s="1004"/>
      <c r="C32" s="975"/>
      <c r="D32" s="978"/>
      <c r="E32" s="617"/>
      <c r="F32" s="617"/>
      <c r="G32" s="620"/>
      <c r="H32" s="981"/>
      <c r="I32" s="984"/>
      <c r="J32" s="984"/>
      <c r="K32" s="987"/>
      <c r="L32" s="990"/>
      <c r="M32" s="990"/>
      <c r="N32" s="984"/>
      <c r="O32" s="984"/>
      <c r="P32" s="987"/>
      <c r="Q32" s="993"/>
      <c r="R32" s="450"/>
      <c r="S32" s="450"/>
      <c r="T32" s="451" t="str">
        <f t="shared" si="3"/>
        <v/>
      </c>
      <c r="U32" s="450"/>
      <c r="V32" s="450"/>
      <c r="W32" s="450"/>
      <c r="X32" s="450"/>
      <c r="Y32" s="450"/>
      <c r="Z32" s="500"/>
      <c r="AA32" s="483"/>
      <c r="AB32" s="483"/>
      <c r="AC32" s="482"/>
      <c r="AD32" s="482"/>
      <c r="AE32" s="484"/>
      <c r="AF32" s="484"/>
      <c r="AG32" s="485" t="str">
        <f t="shared" si="4"/>
        <v/>
      </c>
      <c r="AH32" s="486" t="str">
        <f t="shared" si="5"/>
        <v/>
      </c>
      <c r="AI32" s="963"/>
      <c r="AJ32" s="963"/>
      <c r="AK32" s="965"/>
    </row>
    <row r="33" spans="1:37" ht="30">
      <c r="A33" s="1011"/>
      <c r="B33" s="1004"/>
      <c r="C33" s="973" t="s">
        <v>1122</v>
      </c>
      <c r="D33" s="976" t="s">
        <v>1123</v>
      </c>
      <c r="E33" s="615" t="s">
        <v>1124</v>
      </c>
      <c r="F33" s="615" t="s">
        <v>1108</v>
      </c>
      <c r="G33" s="618" t="s">
        <v>1125</v>
      </c>
      <c r="H33" s="1022" t="s">
        <v>1126</v>
      </c>
      <c r="I33" s="1019" t="s">
        <v>1074</v>
      </c>
      <c r="J33" s="982" t="s">
        <v>1075</v>
      </c>
      <c r="K33" s="985" t="s">
        <v>1076</v>
      </c>
      <c r="L33" s="988" t="s">
        <v>1127</v>
      </c>
      <c r="M33" s="988" t="s">
        <v>1078</v>
      </c>
      <c r="N33" s="982" t="s">
        <v>1074</v>
      </c>
      <c r="O33" s="982" t="s">
        <v>1075</v>
      </c>
      <c r="P33" s="985" t="s">
        <v>1076</v>
      </c>
      <c r="Q33" s="991" t="s">
        <v>185</v>
      </c>
      <c r="R33" s="114" t="s">
        <v>1128</v>
      </c>
      <c r="S33" s="114" t="s">
        <v>411</v>
      </c>
      <c r="T33" s="327">
        <f t="shared" si="3"/>
        <v>2</v>
      </c>
      <c r="U33" s="519"/>
      <c r="V33" s="519"/>
      <c r="W33" s="513">
        <v>1</v>
      </c>
      <c r="X33" s="513">
        <v>1</v>
      </c>
      <c r="Y33" s="114" t="s">
        <v>1120</v>
      </c>
      <c r="Z33" s="331" t="s">
        <v>1129</v>
      </c>
      <c r="AA33" s="502"/>
      <c r="AB33" s="540"/>
      <c r="AC33" s="519"/>
      <c r="AD33" s="519"/>
      <c r="AE33" s="326"/>
      <c r="AF33" s="326"/>
      <c r="AG33" s="332" t="str">
        <f t="shared" si="4"/>
        <v/>
      </c>
      <c r="AH33" s="333" t="str">
        <f t="shared" si="5"/>
        <v/>
      </c>
      <c r="AI33" s="718"/>
      <c r="AJ33" s="718"/>
      <c r="AK33" s="964"/>
    </row>
    <row r="34" spans="1:37" ht="45">
      <c r="A34" s="1011"/>
      <c r="B34" s="1004"/>
      <c r="C34" s="974"/>
      <c r="D34" s="977"/>
      <c r="E34" s="616"/>
      <c r="F34" s="616"/>
      <c r="G34" s="619"/>
      <c r="H34" s="1023"/>
      <c r="I34" s="1020"/>
      <c r="J34" s="983"/>
      <c r="K34" s="986"/>
      <c r="L34" s="989"/>
      <c r="M34" s="989"/>
      <c r="N34" s="983"/>
      <c r="O34" s="983"/>
      <c r="P34" s="986"/>
      <c r="Q34" s="992"/>
      <c r="R34" s="157" t="s">
        <v>1130</v>
      </c>
      <c r="S34" s="157" t="s">
        <v>1131</v>
      </c>
      <c r="T34" s="160">
        <f t="shared" si="3"/>
        <v>6</v>
      </c>
      <c r="U34" s="154"/>
      <c r="V34" s="154"/>
      <c r="W34" s="155">
        <v>3</v>
      </c>
      <c r="X34" s="155">
        <v>3</v>
      </c>
      <c r="Y34" s="157" t="s">
        <v>1120</v>
      </c>
      <c r="Z34" s="166" t="s">
        <v>1132</v>
      </c>
      <c r="AA34" s="362"/>
      <c r="AB34" s="363"/>
      <c r="AC34" s="154"/>
      <c r="AD34" s="154"/>
      <c r="AE34" s="158"/>
      <c r="AF34" s="158"/>
      <c r="AG34" s="161" t="str">
        <f t="shared" si="4"/>
        <v/>
      </c>
      <c r="AH34" s="162" t="str">
        <f t="shared" si="5"/>
        <v/>
      </c>
      <c r="AI34" s="718"/>
      <c r="AJ34" s="718"/>
      <c r="AK34" s="964"/>
    </row>
    <row r="35" spans="1:37">
      <c r="A35" s="1011"/>
      <c r="B35" s="1004"/>
      <c r="C35" s="974"/>
      <c r="D35" s="977"/>
      <c r="E35" s="616"/>
      <c r="F35" s="616"/>
      <c r="G35" s="619"/>
      <c r="H35" s="1023"/>
      <c r="I35" s="1020"/>
      <c r="J35" s="983"/>
      <c r="K35" s="986"/>
      <c r="L35" s="989"/>
      <c r="M35" s="989"/>
      <c r="N35" s="983"/>
      <c r="O35" s="983"/>
      <c r="P35" s="986"/>
      <c r="Q35" s="992"/>
      <c r="R35" s="154"/>
      <c r="S35" s="154"/>
      <c r="T35" s="160" t="str">
        <f t="shared" si="3"/>
        <v/>
      </c>
      <c r="U35" s="154"/>
      <c r="V35" s="154"/>
      <c r="W35" s="154"/>
      <c r="X35" s="154"/>
      <c r="Y35" s="154"/>
      <c r="Z35" s="154"/>
      <c r="AA35" s="183"/>
      <c r="AB35" s="183"/>
      <c r="AC35" s="154"/>
      <c r="AD35" s="154"/>
      <c r="AE35" s="154"/>
      <c r="AF35" s="154"/>
      <c r="AG35" s="168" t="str">
        <f t="shared" si="4"/>
        <v/>
      </c>
      <c r="AH35" s="169" t="str">
        <f t="shared" si="5"/>
        <v/>
      </c>
      <c r="AI35" s="718"/>
      <c r="AJ35" s="718"/>
      <c r="AK35" s="964"/>
    </row>
    <row r="36" spans="1:37">
      <c r="A36" s="1011"/>
      <c r="B36" s="1004"/>
      <c r="C36" s="974"/>
      <c r="D36" s="977"/>
      <c r="E36" s="616"/>
      <c r="F36" s="616"/>
      <c r="G36" s="619"/>
      <c r="H36" s="1023"/>
      <c r="I36" s="1020"/>
      <c r="J36" s="983"/>
      <c r="K36" s="986"/>
      <c r="L36" s="989"/>
      <c r="M36" s="989"/>
      <c r="N36" s="983"/>
      <c r="O36" s="983"/>
      <c r="P36" s="986"/>
      <c r="Q36" s="992"/>
      <c r="R36" s="154"/>
      <c r="S36" s="154"/>
      <c r="T36" s="160" t="str">
        <f t="shared" si="3"/>
        <v/>
      </c>
      <c r="U36" s="154"/>
      <c r="V36" s="154"/>
      <c r="W36" s="154"/>
      <c r="X36" s="154"/>
      <c r="Y36" s="154"/>
      <c r="Z36" s="154"/>
      <c r="AA36" s="183"/>
      <c r="AB36" s="183"/>
      <c r="AC36" s="154"/>
      <c r="AD36" s="154"/>
      <c r="AE36" s="154"/>
      <c r="AF36" s="154"/>
      <c r="AG36" s="168" t="str">
        <f t="shared" si="4"/>
        <v/>
      </c>
      <c r="AH36" s="169" t="str">
        <f t="shared" si="5"/>
        <v/>
      </c>
      <c r="AI36" s="718"/>
      <c r="AJ36" s="718"/>
      <c r="AK36" s="964"/>
    </row>
    <row r="37" spans="1:37">
      <c r="A37" s="1016"/>
      <c r="B37" s="1018"/>
      <c r="C37" s="975"/>
      <c r="D37" s="978"/>
      <c r="E37" s="617"/>
      <c r="F37" s="617"/>
      <c r="G37" s="620"/>
      <c r="H37" s="1024"/>
      <c r="I37" s="1021"/>
      <c r="J37" s="984"/>
      <c r="K37" s="987"/>
      <c r="L37" s="990"/>
      <c r="M37" s="990"/>
      <c r="N37" s="984"/>
      <c r="O37" s="984"/>
      <c r="P37" s="987"/>
      <c r="Q37" s="993"/>
      <c r="R37" s="482"/>
      <c r="S37" s="482"/>
      <c r="T37" s="451" t="str">
        <f t="shared" si="3"/>
        <v/>
      </c>
      <c r="U37" s="482"/>
      <c r="V37" s="482"/>
      <c r="W37" s="482"/>
      <c r="X37" s="482"/>
      <c r="Y37" s="482"/>
      <c r="Z37" s="482"/>
      <c r="AA37" s="483"/>
      <c r="AB37" s="483"/>
      <c r="AC37" s="482"/>
      <c r="AD37" s="482"/>
      <c r="AE37" s="482"/>
      <c r="AF37" s="482"/>
      <c r="AG37" s="515" t="str">
        <f t="shared" si="4"/>
        <v/>
      </c>
      <c r="AH37" s="516" t="str">
        <f t="shared" si="5"/>
        <v/>
      </c>
      <c r="AI37" s="963"/>
      <c r="AJ37" s="963"/>
      <c r="AK37" s="965"/>
    </row>
    <row r="38" spans="1:37" ht="187.5" customHeight="1">
      <c r="A38" s="1010" t="s">
        <v>537</v>
      </c>
      <c r="B38" s="1013" t="s">
        <v>1133</v>
      </c>
      <c r="C38" s="973" t="s">
        <v>1134</v>
      </c>
      <c r="D38" s="976" t="s">
        <v>1135</v>
      </c>
      <c r="E38" s="615" t="s">
        <v>1136</v>
      </c>
      <c r="F38" s="615" t="s">
        <v>1137</v>
      </c>
      <c r="G38" s="618" t="s">
        <v>1138</v>
      </c>
      <c r="H38" s="979" t="s">
        <v>1139</v>
      </c>
      <c r="I38" s="982" t="s">
        <v>1140</v>
      </c>
      <c r="J38" s="982" t="s">
        <v>1075</v>
      </c>
      <c r="K38" s="985" t="s">
        <v>1076</v>
      </c>
      <c r="L38" s="988" t="s">
        <v>1100</v>
      </c>
      <c r="M38" s="988" t="s">
        <v>1078</v>
      </c>
      <c r="N38" s="982" t="s">
        <v>1074</v>
      </c>
      <c r="O38" s="982" t="s">
        <v>1075</v>
      </c>
      <c r="P38" s="985" t="s">
        <v>1076</v>
      </c>
      <c r="Q38" s="991" t="s">
        <v>185</v>
      </c>
      <c r="R38" s="114" t="s">
        <v>1141</v>
      </c>
      <c r="S38" s="114" t="s">
        <v>1142</v>
      </c>
      <c r="T38" s="327">
        <f>IF(SUM(U38:X38)=0,"",SUM(U38:X38))</f>
        <v>2</v>
      </c>
      <c r="U38" s="114"/>
      <c r="V38" s="114"/>
      <c r="W38" s="114">
        <v>1</v>
      </c>
      <c r="X38" s="114">
        <v>1</v>
      </c>
      <c r="Y38" s="114" t="s">
        <v>566</v>
      </c>
      <c r="Z38" s="539" t="s">
        <v>1143</v>
      </c>
      <c r="AA38" s="472"/>
      <c r="AB38" s="505"/>
      <c r="AC38" s="519"/>
      <c r="AD38" s="519"/>
      <c r="AE38" s="326"/>
      <c r="AF38" s="326"/>
      <c r="AG38" s="332" t="str">
        <f>IF(SUM(AC38:AF38)=0,"",SUM(AC38:AF38))</f>
        <v/>
      </c>
      <c r="AH38" s="333" t="str">
        <f>IF(ISERROR(AG38/T38),"",(AG38/T38))</f>
        <v/>
      </c>
      <c r="AI38" s="968"/>
      <c r="AJ38" s="968"/>
      <c r="AK38" s="971"/>
    </row>
    <row r="39" spans="1:37">
      <c r="A39" s="1011"/>
      <c r="B39" s="1004"/>
      <c r="C39" s="974"/>
      <c r="D39" s="977"/>
      <c r="E39" s="616"/>
      <c r="F39" s="616"/>
      <c r="G39" s="619"/>
      <c r="H39" s="980"/>
      <c r="I39" s="983"/>
      <c r="J39" s="983"/>
      <c r="K39" s="986"/>
      <c r="L39" s="989"/>
      <c r="M39" s="989"/>
      <c r="N39" s="983"/>
      <c r="O39" s="983"/>
      <c r="P39" s="986"/>
      <c r="Q39" s="992"/>
      <c r="R39" s="157"/>
      <c r="S39" s="157"/>
      <c r="T39" s="160" t="str">
        <f t="shared" ref="T39:T47" si="6">IF(SUM(U39:X39)=0,"",SUM(U39:X39))</f>
        <v/>
      </c>
      <c r="U39" s="157"/>
      <c r="V39" s="157"/>
      <c r="W39" s="157"/>
      <c r="X39" s="157"/>
      <c r="Y39" s="157"/>
      <c r="Z39" s="164"/>
      <c r="AA39" s="183"/>
      <c r="AB39" s="183"/>
      <c r="AC39" s="154"/>
      <c r="AD39" s="154"/>
      <c r="AE39" s="154"/>
      <c r="AF39" s="154"/>
      <c r="AG39" s="161" t="str">
        <f t="shared" ref="AG39:AG47" si="7">IF(SUM(AC39:AF39)=0,"",SUM(AC39:AF39))</f>
        <v/>
      </c>
      <c r="AH39" s="162" t="str">
        <f t="shared" ref="AH39:AH47" si="8">IF(ISERROR(AG39/T39),"",(AG39/T39))</f>
        <v/>
      </c>
      <c r="AI39" s="968"/>
      <c r="AJ39" s="968"/>
      <c r="AK39" s="971"/>
    </row>
    <row r="40" spans="1:37">
      <c r="A40" s="1011"/>
      <c r="B40" s="1004"/>
      <c r="C40" s="974"/>
      <c r="D40" s="977"/>
      <c r="E40" s="616"/>
      <c r="F40" s="616"/>
      <c r="G40" s="619"/>
      <c r="H40" s="980"/>
      <c r="I40" s="983"/>
      <c r="J40" s="983"/>
      <c r="K40" s="986"/>
      <c r="L40" s="989"/>
      <c r="M40" s="989"/>
      <c r="N40" s="983"/>
      <c r="O40" s="983"/>
      <c r="P40" s="986"/>
      <c r="Q40" s="992"/>
      <c r="R40" s="157"/>
      <c r="S40" s="157"/>
      <c r="T40" s="160" t="str">
        <f t="shared" si="6"/>
        <v/>
      </c>
      <c r="U40" s="157"/>
      <c r="V40" s="157"/>
      <c r="W40" s="157"/>
      <c r="X40" s="157"/>
      <c r="Y40" s="157"/>
      <c r="Z40" s="157"/>
      <c r="AA40" s="183"/>
      <c r="AB40" s="183"/>
      <c r="AC40" s="154"/>
      <c r="AD40" s="154"/>
      <c r="AE40" s="154"/>
      <c r="AF40" s="154"/>
      <c r="AG40" s="161" t="str">
        <f t="shared" si="7"/>
        <v/>
      </c>
      <c r="AH40" s="162" t="str">
        <f t="shared" si="8"/>
        <v/>
      </c>
      <c r="AI40" s="968"/>
      <c r="AJ40" s="968"/>
      <c r="AK40" s="971"/>
    </row>
    <row r="41" spans="1:37">
      <c r="A41" s="1011"/>
      <c r="B41" s="1004"/>
      <c r="C41" s="974"/>
      <c r="D41" s="977"/>
      <c r="E41" s="616"/>
      <c r="F41" s="616"/>
      <c r="G41" s="619"/>
      <c r="H41" s="980"/>
      <c r="I41" s="983"/>
      <c r="J41" s="983"/>
      <c r="K41" s="986"/>
      <c r="L41" s="989"/>
      <c r="M41" s="989"/>
      <c r="N41" s="983"/>
      <c r="O41" s="983"/>
      <c r="P41" s="986"/>
      <c r="Q41" s="992"/>
      <c r="R41" s="157"/>
      <c r="S41" s="157"/>
      <c r="T41" s="160" t="str">
        <f t="shared" si="6"/>
        <v/>
      </c>
      <c r="U41" s="157"/>
      <c r="V41" s="157"/>
      <c r="W41" s="157"/>
      <c r="X41" s="157"/>
      <c r="Y41" s="157"/>
      <c r="Z41" s="157"/>
      <c r="AA41" s="183"/>
      <c r="AB41" s="183"/>
      <c r="AC41" s="154"/>
      <c r="AD41" s="154"/>
      <c r="AE41" s="154"/>
      <c r="AF41" s="154"/>
      <c r="AG41" s="161" t="str">
        <f t="shared" si="7"/>
        <v/>
      </c>
      <c r="AH41" s="162" t="str">
        <f t="shared" si="8"/>
        <v/>
      </c>
      <c r="AI41" s="968"/>
      <c r="AJ41" s="968"/>
      <c r="AK41" s="971"/>
    </row>
    <row r="42" spans="1:37">
      <c r="A42" s="1011"/>
      <c r="B42" s="1004"/>
      <c r="C42" s="975"/>
      <c r="D42" s="978"/>
      <c r="E42" s="617"/>
      <c r="F42" s="617"/>
      <c r="G42" s="620"/>
      <c r="H42" s="981"/>
      <c r="I42" s="984"/>
      <c r="J42" s="984"/>
      <c r="K42" s="987"/>
      <c r="L42" s="990"/>
      <c r="M42" s="990"/>
      <c r="N42" s="984"/>
      <c r="O42" s="984"/>
      <c r="P42" s="987"/>
      <c r="Q42" s="993"/>
      <c r="R42" s="450"/>
      <c r="S42" s="450"/>
      <c r="T42" s="451" t="str">
        <f t="shared" si="6"/>
        <v/>
      </c>
      <c r="U42" s="450"/>
      <c r="V42" s="450"/>
      <c r="W42" s="450"/>
      <c r="X42" s="450"/>
      <c r="Y42" s="450"/>
      <c r="Z42" s="450"/>
      <c r="AA42" s="483"/>
      <c r="AB42" s="483"/>
      <c r="AC42" s="482"/>
      <c r="AD42" s="482"/>
      <c r="AE42" s="482"/>
      <c r="AF42" s="482"/>
      <c r="AG42" s="485" t="str">
        <f t="shared" si="7"/>
        <v/>
      </c>
      <c r="AH42" s="486" t="str">
        <f t="shared" si="8"/>
        <v/>
      </c>
      <c r="AI42" s="969"/>
      <c r="AJ42" s="969"/>
      <c r="AK42" s="972"/>
    </row>
    <row r="43" spans="1:37" ht="60">
      <c r="A43" s="1011"/>
      <c r="B43" s="1004"/>
      <c r="C43" s="973" t="s">
        <v>1144</v>
      </c>
      <c r="D43" s="976" t="s">
        <v>1145</v>
      </c>
      <c r="E43" s="615" t="s">
        <v>1146</v>
      </c>
      <c r="F43" s="615" t="s">
        <v>1147</v>
      </c>
      <c r="G43" s="618" t="s">
        <v>1098</v>
      </c>
      <c r="H43" s="979" t="s">
        <v>1148</v>
      </c>
      <c r="I43" s="982" t="s">
        <v>1074</v>
      </c>
      <c r="J43" s="982" t="s">
        <v>1075</v>
      </c>
      <c r="K43" s="985" t="s">
        <v>1076</v>
      </c>
      <c r="L43" s="988" t="s">
        <v>1100</v>
      </c>
      <c r="M43" s="988" t="s">
        <v>1078</v>
      </c>
      <c r="N43" s="982" t="s">
        <v>1074</v>
      </c>
      <c r="O43" s="982" t="s">
        <v>1075</v>
      </c>
      <c r="P43" s="985" t="s">
        <v>1076</v>
      </c>
      <c r="Q43" s="991" t="s">
        <v>185</v>
      </c>
      <c r="R43" s="114" t="s">
        <v>1149</v>
      </c>
      <c r="S43" s="114" t="s">
        <v>436</v>
      </c>
      <c r="T43" s="327">
        <f t="shared" si="6"/>
        <v>6</v>
      </c>
      <c r="U43" s="114"/>
      <c r="V43" s="114"/>
      <c r="W43" s="114">
        <v>3</v>
      </c>
      <c r="X43" s="114">
        <v>3</v>
      </c>
      <c r="Y43" s="114" t="s">
        <v>437</v>
      </c>
      <c r="Z43" s="114" t="s">
        <v>586</v>
      </c>
      <c r="AA43" s="538"/>
      <c r="AB43" s="538"/>
      <c r="AC43" s="519"/>
      <c r="AD43" s="519"/>
      <c r="AE43" s="326"/>
      <c r="AF43" s="326"/>
      <c r="AG43" s="332" t="str">
        <f t="shared" si="7"/>
        <v/>
      </c>
      <c r="AH43" s="333" t="str">
        <f t="shared" si="8"/>
        <v/>
      </c>
      <c r="AI43" s="968"/>
      <c r="AJ43" s="968"/>
      <c r="AK43" s="971"/>
    </row>
    <row r="44" spans="1:37" ht="30">
      <c r="A44" s="1011"/>
      <c r="B44" s="1004"/>
      <c r="C44" s="974"/>
      <c r="D44" s="977"/>
      <c r="E44" s="616"/>
      <c r="F44" s="616"/>
      <c r="G44" s="619"/>
      <c r="H44" s="980"/>
      <c r="I44" s="983"/>
      <c r="J44" s="983"/>
      <c r="K44" s="986"/>
      <c r="L44" s="989"/>
      <c r="M44" s="989"/>
      <c r="N44" s="983"/>
      <c r="O44" s="983"/>
      <c r="P44" s="986"/>
      <c r="Q44" s="992"/>
      <c r="R44" s="157" t="s">
        <v>1150</v>
      </c>
      <c r="S44" s="157" t="s">
        <v>493</v>
      </c>
      <c r="T44" s="160">
        <f t="shared" si="6"/>
        <v>2</v>
      </c>
      <c r="U44" s="157"/>
      <c r="V44" s="157"/>
      <c r="W44" s="157">
        <v>1</v>
      </c>
      <c r="X44" s="157">
        <v>1</v>
      </c>
      <c r="Y44" s="157" t="s">
        <v>437</v>
      </c>
      <c r="Z44" s="157" t="s">
        <v>1151</v>
      </c>
      <c r="AA44" s="159"/>
      <c r="AB44" s="159"/>
      <c r="AC44" s="154"/>
      <c r="AD44" s="154"/>
      <c r="AE44" s="158"/>
      <c r="AF44" s="158"/>
      <c r="AG44" s="161" t="str">
        <f t="shared" si="7"/>
        <v/>
      </c>
      <c r="AH44" s="162" t="str">
        <f t="shared" si="8"/>
        <v/>
      </c>
      <c r="AI44" s="968"/>
      <c r="AJ44" s="968"/>
      <c r="AK44" s="971"/>
    </row>
    <row r="45" spans="1:37">
      <c r="A45" s="1011"/>
      <c r="B45" s="1004"/>
      <c r="C45" s="974"/>
      <c r="D45" s="977"/>
      <c r="E45" s="616"/>
      <c r="F45" s="616"/>
      <c r="G45" s="619"/>
      <c r="H45" s="980"/>
      <c r="I45" s="983"/>
      <c r="J45" s="983"/>
      <c r="K45" s="986"/>
      <c r="L45" s="989"/>
      <c r="M45" s="989"/>
      <c r="N45" s="983"/>
      <c r="O45" s="983"/>
      <c r="P45" s="986"/>
      <c r="Q45" s="992"/>
      <c r="R45" s="157"/>
      <c r="S45" s="157"/>
      <c r="T45" s="160" t="str">
        <f t="shared" si="6"/>
        <v/>
      </c>
      <c r="U45" s="157"/>
      <c r="V45" s="157"/>
      <c r="W45" s="157"/>
      <c r="X45" s="157"/>
      <c r="Y45" s="157"/>
      <c r="Z45" s="157"/>
      <c r="AA45" s="183"/>
      <c r="AB45" s="183"/>
      <c r="AC45" s="154"/>
      <c r="AD45" s="154"/>
      <c r="AE45" s="154"/>
      <c r="AF45" s="154"/>
      <c r="AG45" s="161" t="str">
        <f t="shared" si="7"/>
        <v/>
      </c>
      <c r="AH45" s="162" t="str">
        <f t="shared" si="8"/>
        <v/>
      </c>
      <c r="AI45" s="968"/>
      <c r="AJ45" s="968"/>
      <c r="AK45" s="971"/>
    </row>
    <row r="46" spans="1:37">
      <c r="A46" s="1011"/>
      <c r="B46" s="1004"/>
      <c r="C46" s="974"/>
      <c r="D46" s="977"/>
      <c r="E46" s="616"/>
      <c r="F46" s="616"/>
      <c r="G46" s="619"/>
      <c r="H46" s="980"/>
      <c r="I46" s="983"/>
      <c r="J46" s="983"/>
      <c r="K46" s="986"/>
      <c r="L46" s="989"/>
      <c r="M46" s="989"/>
      <c r="N46" s="983"/>
      <c r="O46" s="983"/>
      <c r="P46" s="986"/>
      <c r="Q46" s="992"/>
      <c r="R46" s="157"/>
      <c r="S46" s="157"/>
      <c r="T46" s="160" t="str">
        <f t="shared" si="6"/>
        <v/>
      </c>
      <c r="U46" s="157"/>
      <c r="V46" s="157"/>
      <c r="W46" s="157"/>
      <c r="X46" s="157"/>
      <c r="Y46" s="157"/>
      <c r="Z46" s="157"/>
      <c r="AA46" s="183"/>
      <c r="AB46" s="183"/>
      <c r="AC46" s="154"/>
      <c r="AD46" s="154"/>
      <c r="AE46" s="154"/>
      <c r="AF46" s="154"/>
      <c r="AG46" s="161" t="str">
        <f t="shared" si="7"/>
        <v/>
      </c>
      <c r="AH46" s="162" t="str">
        <f t="shared" si="8"/>
        <v/>
      </c>
      <c r="AI46" s="968"/>
      <c r="AJ46" s="968"/>
      <c r="AK46" s="971"/>
    </row>
    <row r="47" spans="1:37">
      <c r="A47" s="1016"/>
      <c r="B47" s="1018"/>
      <c r="C47" s="975"/>
      <c r="D47" s="978"/>
      <c r="E47" s="617"/>
      <c r="F47" s="617"/>
      <c r="G47" s="620"/>
      <c r="H47" s="981"/>
      <c r="I47" s="984"/>
      <c r="J47" s="984"/>
      <c r="K47" s="987"/>
      <c r="L47" s="990"/>
      <c r="M47" s="990"/>
      <c r="N47" s="984"/>
      <c r="O47" s="984"/>
      <c r="P47" s="987"/>
      <c r="Q47" s="993"/>
      <c r="R47" s="450"/>
      <c r="S47" s="450"/>
      <c r="T47" s="451" t="str">
        <f t="shared" si="6"/>
        <v/>
      </c>
      <c r="U47" s="450"/>
      <c r="V47" s="450"/>
      <c r="W47" s="450"/>
      <c r="X47" s="450"/>
      <c r="Y47" s="450"/>
      <c r="Z47" s="450"/>
      <c r="AA47" s="483"/>
      <c r="AB47" s="483"/>
      <c r="AC47" s="482"/>
      <c r="AD47" s="482"/>
      <c r="AE47" s="482"/>
      <c r="AF47" s="482"/>
      <c r="AG47" s="485" t="str">
        <f t="shared" si="7"/>
        <v/>
      </c>
      <c r="AH47" s="486" t="str">
        <f t="shared" si="8"/>
        <v/>
      </c>
      <c r="AI47" s="969"/>
      <c r="AJ47" s="969"/>
      <c r="AK47" s="972"/>
    </row>
    <row r="48" spans="1:37" ht="165" customHeight="1">
      <c r="A48" s="1062" t="s">
        <v>637</v>
      </c>
      <c r="B48" s="1065" t="s">
        <v>639</v>
      </c>
      <c r="C48" s="1039" t="s">
        <v>1152</v>
      </c>
      <c r="D48" s="1031" t="s">
        <v>1153</v>
      </c>
      <c r="E48" s="604" t="s">
        <v>1154</v>
      </c>
      <c r="F48" s="604" t="s">
        <v>1155</v>
      </c>
      <c r="G48" s="631" t="s">
        <v>1072</v>
      </c>
      <c r="H48" s="1033" t="s">
        <v>1156</v>
      </c>
      <c r="I48" s="982" t="s">
        <v>1074</v>
      </c>
      <c r="J48" s="982" t="s">
        <v>1075</v>
      </c>
      <c r="K48" s="985" t="s">
        <v>1076</v>
      </c>
      <c r="L48" s="988" t="s">
        <v>1077</v>
      </c>
      <c r="M48" s="988" t="s">
        <v>1078</v>
      </c>
      <c r="N48" s="982" t="s">
        <v>1074</v>
      </c>
      <c r="O48" s="982" t="s">
        <v>1075</v>
      </c>
      <c r="P48" s="985" t="s">
        <v>1076</v>
      </c>
      <c r="Q48" s="991" t="s">
        <v>185</v>
      </c>
      <c r="R48" s="112" t="s">
        <v>1157</v>
      </c>
      <c r="S48" s="112" t="s">
        <v>1158</v>
      </c>
      <c r="T48" s="327">
        <f>IF(SUM(U48:X48)=0,"",SUM(U48:X48))</f>
        <v>2</v>
      </c>
      <c r="U48" s="114"/>
      <c r="V48" s="114"/>
      <c r="W48" s="112">
        <v>1</v>
      </c>
      <c r="X48" s="112">
        <v>1</v>
      </c>
      <c r="Y48" s="114" t="s">
        <v>1159</v>
      </c>
      <c r="Z48" s="114" t="s">
        <v>1160</v>
      </c>
      <c r="AA48" s="331"/>
      <c r="AB48" s="331"/>
      <c r="AC48" s="519"/>
      <c r="AD48" s="519"/>
      <c r="AE48" s="326"/>
      <c r="AF48" s="326"/>
      <c r="AG48" s="332" t="str">
        <f t="shared" ref="AG48:AG58" si="9">IF(SUM(AC48:AF48)=0,"",SUM(AC48:AF48))</f>
        <v/>
      </c>
      <c r="AH48" s="333" t="str">
        <f t="shared" ref="AH48:AH58" si="10">IF(ISERROR(AG48/T48),"",(AG48/T48))</f>
        <v/>
      </c>
      <c r="AI48" s="718"/>
      <c r="AJ48" s="968"/>
      <c r="AK48" s="971"/>
    </row>
    <row r="49" spans="1:37">
      <c r="A49" s="1063"/>
      <c r="B49" s="1048"/>
      <c r="C49" s="1039"/>
      <c r="D49" s="1031"/>
      <c r="E49" s="604"/>
      <c r="F49" s="604"/>
      <c r="G49" s="631"/>
      <c r="H49" s="1033"/>
      <c r="I49" s="983"/>
      <c r="J49" s="983"/>
      <c r="K49" s="986"/>
      <c r="L49" s="989"/>
      <c r="M49" s="989"/>
      <c r="N49" s="983"/>
      <c r="O49" s="983"/>
      <c r="P49" s="986"/>
      <c r="Q49" s="992"/>
      <c r="R49" s="163"/>
      <c r="S49" s="163"/>
      <c r="T49" s="160"/>
      <c r="U49" s="157"/>
      <c r="V49" s="157"/>
      <c r="W49" s="163"/>
      <c r="X49" s="163"/>
      <c r="Y49" s="157"/>
      <c r="Z49" s="157"/>
      <c r="AA49" s="183"/>
      <c r="AB49" s="183"/>
      <c r="AC49" s="154"/>
      <c r="AD49" s="154"/>
      <c r="AE49" s="154"/>
      <c r="AF49" s="154"/>
      <c r="AG49" s="161" t="str">
        <f t="shared" si="9"/>
        <v/>
      </c>
      <c r="AH49" s="162" t="str">
        <f t="shared" si="10"/>
        <v/>
      </c>
      <c r="AI49" s="718"/>
      <c r="AJ49" s="968"/>
      <c r="AK49" s="971"/>
    </row>
    <row r="50" spans="1:37">
      <c r="A50" s="1063"/>
      <c r="B50" s="1048"/>
      <c r="C50" s="1039"/>
      <c r="D50" s="1031"/>
      <c r="E50" s="604"/>
      <c r="F50" s="604"/>
      <c r="G50" s="631"/>
      <c r="H50" s="1033"/>
      <c r="I50" s="983"/>
      <c r="J50" s="983"/>
      <c r="K50" s="986"/>
      <c r="L50" s="989"/>
      <c r="M50" s="989"/>
      <c r="N50" s="983"/>
      <c r="O50" s="983"/>
      <c r="P50" s="986"/>
      <c r="Q50" s="992"/>
      <c r="R50" s="157"/>
      <c r="S50" s="157"/>
      <c r="T50" s="160" t="str">
        <f>IF(SUM(U50:X50)=0,"",SUM(U50:X50))</f>
        <v/>
      </c>
      <c r="U50" s="157"/>
      <c r="V50" s="157"/>
      <c r="W50" s="157"/>
      <c r="X50" s="157"/>
      <c r="Y50" s="157"/>
      <c r="Z50" s="157"/>
      <c r="AA50" s="183"/>
      <c r="AB50" s="183"/>
      <c r="AC50" s="154"/>
      <c r="AD50" s="154"/>
      <c r="AE50" s="154"/>
      <c r="AF50" s="154"/>
      <c r="AG50" s="161" t="str">
        <f t="shared" si="9"/>
        <v/>
      </c>
      <c r="AH50" s="162" t="str">
        <f t="shared" si="10"/>
        <v/>
      </c>
      <c r="AI50" s="718"/>
      <c r="AJ50" s="968"/>
      <c r="AK50" s="971"/>
    </row>
    <row r="51" spans="1:37">
      <c r="A51" s="1063"/>
      <c r="B51" s="1048"/>
      <c r="C51" s="1039"/>
      <c r="D51" s="1031"/>
      <c r="E51" s="604"/>
      <c r="F51" s="604"/>
      <c r="G51" s="631"/>
      <c r="H51" s="1033"/>
      <c r="I51" s="983"/>
      <c r="J51" s="983"/>
      <c r="K51" s="986"/>
      <c r="L51" s="989"/>
      <c r="M51" s="989"/>
      <c r="N51" s="983"/>
      <c r="O51" s="983"/>
      <c r="P51" s="986"/>
      <c r="Q51" s="992"/>
      <c r="R51" s="157"/>
      <c r="S51" s="157"/>
      <c r="T51" s="160" t="str">
        <f>IF(SUM(U51:X51)=0,"",SUM(U51:X51))</f>
        <v/>
      </c>
      <c r="U51" s="157"/>
      <c r="V51" s="157"/>
      <c r="W51" s="157"/>
      <c r="X51" s="157"/>
      <c r="Y51" s="157"/>
      <c r="Z51" s="157"/>
      <c r="AA51" s="183"/>
      <c r="AB51" s="183"/>
      <c r="AC51" s="154"/>
      <c r="AD51" s="154"/>
      <c r="AE51" s="154"/>
      <c r="AF51" s="154"/>
      <c r="AG51" s="161" t="str">
        <f t="shared" si="9"/>
        <v/>
      </c>
      <c r="AH51" s="162" t="str">
        <f t="shared" si="10"/>
        <v/>
      </c>
      <c r="AI51" s="718"/>
      <c r="AJ51" s="968"/>
      <c r="AK51" s="971"/>
    </row>
    <row r="52" spans="1:37">
      <c r="A52" s="1064"/>
      <c r="B52" s="1066"/>
      <c r="C52" s="1040"/>
      <c r="D52" s="1032"/>
      <c r="E52" s="605"/>
      <c r="F52" s="605"/>
      <c r="G52" s="632"/>
      <c r="H52" s="1034"/>
      <c r="I52" s="984"/>
      <c r="J52" s="984"/>
      <c r="K52" s="987"/>
      <c r="L52" s="990"/>
      <c r="M52" s="990"/>
      <c r="N52" s="984"/>
      <c r="O52" s="984"/>
      <c r="P52" s="987"/>
      <c r="Q52" s="993"/>
      <c r="R52" s="450"/>
      <c r="S52" s="450"/>
      <c r="T52" s="451" t="str">
        <f>IF(SUM(U52:X52)=0,"",SUM(U52:X52))</f>
        <v/>
      </c>
      <c r="U52" s="450"/>
      <c r="V52" s="450"/>
      <c r="W52" s="450"/>
      <c r="X52" s="450"/>
      <c r="Y52" s="450"/>
      <c r="Z52" s="450"/>
      <c r="AA52" s="483"/>
      <c r="AB52" s="483"/>
      <c r="AC52" s="482"/>
      <c r="AD52" s="482"/>
      <c r="AE52" s="482"/>
      <c r="AF52" s="482"/>
      <c r="AG52" s="485" t="str">
        <f t="shared" si="9"/>
        <v/>
      </c>
      <c r="AH52" s="486" t="str">
        <f t="shared" si="10"/>
        <v/>
      </c>
      <c r="AI52" s="963"/>
      <c r="AJ52" s="969"/>
      <c r="AK52" s="972"/>
    </row>
    <row r="53" spans="1:37" ht="60">
      <c r="A53" s="1062" t="s">
        <v>731</v>
      </c>
      <c r="B53" s="1065" t="s">
        <v>732</v>
      </c>
      <c r="C53" s="1039" t="s">
        <v>1161</v>
      </c>
      <c r="D53" s="1031" t="s">
        <v>1162</v>
      </c>
      <c r="E53" s="604" t="s">
        <v>1163</v>
      </c>
      <c r="F53" s="604" t="s">
        <v>1164</v>
      </c>
      <c r="G53" s="631" t="s">
        <v>1165</v>
      </c>
      <c r="H53" s="1033" t="s">
        <v>1166</v>
      </c>
      <c r="I53" s="982" t="s">
        <v>1074</v>
      </c>
      <c r="J53" s="982" t="s">
        <v>1075</v>
      </c>
      <c r="K53" s="985" t="s">
        <v>1076</v>
      </c>
      <c r="L53" s="988" t="s">
        <v>1167</v>
      </c>
      <c r="M53" s="988" t="s">
        <v>1078</v>
      </c>
      <c r="N53" s="982" t="s">
        <v>1074</v>
      </c>
      <c r="O53" s="982" t="s">
        <v>1075</v>
      </c>
      <c r="P53" s="985" t="s">
        <v>1076</v>
      </c>
      <c r="Q53" s="991" t="s">
        <v>185</v>
      </c>
      <c r="R53" s="490" t="s">
        <v>1168</v>
      </c>
      <c r="S53" s="490" t="s">
        <v>1169</v>
      </c>
      <c r="T53" s="327">
        <f>IF(SUM(U53:X53)=0,"",SUM(U53:X53))</f>
        <v>2</v>
      </c>
      <c r="U53" s="114"/>
      <c r="V53" s="114"/>
      <c r="W53" s="490">
        <v>1</v>
      </c>
      <c r="X53" s="490">
        <v>1</v>
      </c>
      <c r="Y53" s="114" t="s">
        <v>1170</v>
      </c>
      <c r="Z53" s="114" t="s">
        <v>1171</v>
      </c>
      <c r="AA53" s="536"/>
      <c r="AB53" s="537"/>
      <c r="AC53" s="534"/>
      <c r="AD53" s="534"/>
      <c r="AE53" s="535"/>
      <c r="AF53" s="535"/>
      <c r="AG53" s="332" t="str">
        <f t="shared" si="9"/>
        <v/>
      </c>
      <c r="AH53" s="333" t="str">
        <f t="shared" si="10"/>
        <v/>
      </c>
      <c r="AI53" s="718"/>
      <c r="AJ53" s="718"/>
      <c r="AK53" s="964"/>
    </row>
    <row r="54" spans="1:37" ht="45">
      <c r="A54" s="1063"/>
      <c r="B54" s="1048"/>
      <c r="C54" s="1039"/>
      <c r="D54" s="1031"/>
      <c r="E54" s="604"/>
      <c r="F54" s="604"/>
      <c r="G54" s="631"/>
      <c r="H54" s="1033"/>
      <c r="I54" s="983"/>
      <c r="J54" s="983"/>
      <c r="K54" s="986"/>
      <c r="L54" s="989"/>
      <c r="M54" s="989"/>
      <c r="N54" s="983"/>
      <c r="O54" s="983"/>
      <c r="P54" s="986"/>
      <c r="Q54" s="992"/>
      <c r="R54" s="159" t="s">
        <v>1172</v>
      </c>
      <c r="S54" s="159" t="s">
        <v>1173</v>
      </c>
      <c r="T54" s="160">
        <f t="shared" ref="T54:T62" si="11">IF(SUM(U54:X54)=0,"",SUM(U54:X54))</f>
        <v>6</v>
      </c>
      <c r="U54" s="157"/>
      <c r="V54" s="157"/>
      <c r="W54" s="159">
        <v>3</v>
      </c>
      <c r="X54" s="159">
        <v>3</v>
      </c>
      <c r="Y54" s="157" t="s">
        <v>1170</v>
      </c>
      <c r="Z54" s="157" t="s">
        <v>1174</v>
      </c>
      <c r="AA54" s="473"/>
      <c r="AB54" s="230"/>
      <c r="AC54" s="474"/>
      <c r="AD54" s="474"/>
      <c r="AE54" s="421"/>
      <c r="AF54" s="421"/>
      <c r="AG54" s="161" t="str">
        <f t="shared" si="9"/>
        <v/>
      </c>
      <c r="AH54" s="162" t="str">
        <f t="shared" si="10"/>
        <v/>
      </c>
      <c r="AI54" s="718"/>
      <c r="AJ54" s="718"/>
      <c r="AK54" s="964"/>
    </row>
    <row r="55" spans="1:37">
      <c r="A55" s="1063"/>
      <c r="B55" s="1048"/>
      <c r="C55" s="1039"/>
      <c r="D55" s="1031"/>
      <c r="E55" s="604"/>
      <c r="F55" s="604"/>
      <c r="G55" s="631"/>
      <c r="H55" s="1033"/>
      <c r="I55" s="983"/>
      <c r="J55" s="983"/>
      <c r="K55" s="986"/>
      <c r="L55" s="989"/>
      <c r="M55" s="989"/>
      <c r="N55" s="983"/>
      <c r="O55" s="983"/>
      <c r="P55" s="986"/>
      <c r="Q55" s="992"/>
      <c r="R55" s="157"/>
      <c r="S55" s="157"/>
      <c r="T55" s="160" t="str">
        <f t="shared" si="11"/>
        <v/>
      </c>
      <c r="U55" s="157"/>
      <c r="V55" s="157"/>
      <c r="W55" s="159"/>
      <c r="X55" s="159"/>
      <c r="Y55" s="157"/>
      <c r="Z55" s="157"/>
      <c r="AA55" s="183"/>
      <c r="AB55" s="183"/>
      <c r="AC55" s="158"/>
      <c r="AD55" s="158"/>
      <c r="AE55" s="158"/>
      <c r="AF55" s="158"/>
      <c r="AG55" s="161" t="str">
        <f t="shared" si="9"/>
        <v/>
      </c>
      <c r="AH55" s="162" t="str">
        <f t="shared" si="10"/>
        <v/>
      </c>
      <c r="AI55" s="718"/>
      <c r="AJ55" s="718"/>
      <c r="AK55" s="964"/>
    </row>
    <row r="56" spans="1:37">
      <c r="A56" s="1063"/>
      <c r="B56" s="1048"/>
      <c r="C56" s="1039"/>
      <c r="D56" s="1031"/>
      <c r="E56" s="604"/>
      <c r="F56" s="604"/>
      <c r="G56" s="631"/>
      <c r="H56" s="1033"/>
      <c r="I56" s="983"/>
      <c r="J56" s="983"/>
      <c r="K56" s="986"/>
      <c r="L56" s="989"/>
      <c r="M56" s="989"/>
      <c r="N56" s="983"/>
      <c r="O56" s="983"/>
      <c r="P56" s="986"/>
      <c r="Q56" s="992"/>
      <c r="R56" s="157"/>
      <c r="S56" s="157"/>
      <c r="T56" s="160" t="str">
        <f t="shared" si="11"/>
        <v/>
      </c>
      <c r="U56" s="157"/>
      <c r="V56" s="157"/>
      <c r="W56" s="159"/>
      <c r="X56" s="159"/>
      <c r="Y56" s="157"/>
      <c r="Z56" s="157"/>
      <c r="AA56" s="183"/>
      <c r="AB56" s="183"/>
      <c r="AC56" s="158"/>
      <c r="AD56" s="158"/>
      <c r="AE56" s="158"/>
      <c r="AF56" s="158"/>
      <c r="AG56" s="161" t="str">
        <f t="shared" si="9"/>
        <v/>
      </c>
      <c r="AH56" s="162" t="str">
        <f t="shared" si="10"/>
        <v/>
      </c>
      <c r="AI56" s="718"/>
      <c r="AJ56" s="718"/>
      <c r="AK56" s="964"/>
    </row>
    <row r="57" spans="1:37">
      <c r="A57" s="1063"/>
      <c r="B57" s="1048"/>
      <c r="C57" s="1040"/>
      <c r="D57" s="1032"/>
      <c r="E57" s="605"/>
      <c r="F57" s="605"/>
      <c r="G57" s="632"/>
      <c r="H57" s="1034"/>
      <c r="I57" s="984"/>
      <c r="J57" s="984"/>
      <c r="K57" s="987"/>
      <c r="L57" s="990"/>
      <c r="M57" s="990"/>
      <c r="N57" s="984"/>
      <c r="O57" s="984"/>
      <c r="P57" s="987"/>
      <c r="Q57" s="993"/>
      <c r="R57" s="450"/>
      <c r="S57" s="450"/>
      <c r="T57" s="451" t="str">
        <f t="shared" si="11"/>
        <v/>
      </c>
      <c r="U57" s="450"/>
      <c r="V57" s="450"/>
      <c r="W57" s="520"/>
      <c r="X57" s="520"/>
      <c r="Y57" s="450"/>
      <c r="Z57" s="450"/>
      <c r="AA57" s="483"/>
      <c r="AB57" s="483"/>
      <c r="AC57" s="533"/>
      <c r="AD57" s="533"/>
      <c r="AE57" s="533"/>
      <c r="AF57" s="533"/>
      <c r="AG57" s="485" t="str">
        <f t="shared" si="9"/>
        <v/>
      </c>
      <c r="AH57" s="486" t="str">
        <f t="shared" si="10"/>
        <v/>
      </c>
      <c r="AI57" s="963"/>
      <c r="AJ57" s="963"/>
      <c r="AK57" s="965"/>
    </row>
    <row r="58" spans="1:37" ht="308.25" customHeight="1">
      <c r="A58" s="1063"/>
      <c r="B58" s="1048"/>
      <c r="C58" s="1039" t="s">
        <v>1175</v>
      </c>
      <c r="D58" s="1031" t="s">
        <v>1176</v>
      </c>
      <c r="E58" s="604" t="s">
        <v>1163</v>
      </c>
      <c r="F58" s="604" t="s">
        <v>1164</v>
      </c>
      <c r="G58" s="631" t="s">
        <v>1098</v>
      </c>
      <c r="H58" s="1033" t="s">
        <v>1177</v>
      </c>
      <c r="I58" s="982" t="s">
        <v>1074</v>
      </c>
      <c r="J58" s="982" t="s">
        <v>1075</v>
      </c>
      <c r="K58" s="985" t="s">
        <v>1076</v>
      </c>
      <c r="L58" s="988" t="s">
        <v>1100</v>
      </c>
      <c r="M58" s="988" t="s">
        <v>1078</v>
      </c>
      <c r="N58" s="982" t="s">
        <v>1074</v>
      </c>
      <c r="O58" s="982" t="s">
        <v>1075</v>
      </c>
      <c r="P58" s="985" t="s">
        <v>1076</v>
      </c>
      <c r="Q58" s="991" t="s">
        <v>185</v>
      </c>
      <c r="R58" s="490" t="s">
        <v>1178</v>
      </c>
      <c r="S58" s="490" t="s">
        <v>1179</v>
      </c>
      <c r="T58" s="327">
        <f t="shared" si="11"/>
        <v>2</v>
      </c>
      <c r="U58" s="114"/>
      <c r="V58" s="114"/>
      <c r="W58" s="490">
        <v>1</v>
      </c>
      <c r="X58" s="490">
        <v>1</v>
      </c>
      <c r="Y58" s="114" t="s">
        <v>1170</v>
      </c>
      <c r="Z58" s="114" t="s">
        <v>1180</v>
      </c>
      <c r="AA58" s="526"/>
      <c r="AB58" s="528"/>
      <c r="AC58" s="534"/>
      <c r="AD58" s="534"/>
      <c r="AE58" s="535"/>
      <c r="AF58" s="535"/>
      <c r="AG58" s="332" t="str">
        <f t="shared" si="9"/>
        <v/>
      </c>
      <c r="AH58" s="333" t="str">
        <f t="shared" si="10"/>
        <v/>
      </c>
      <c r="AI58" s="718"/>
      <c r="AJ58" s="718"/>
      <c r="AK58" s="964"/>
    </row>
    <row r="59" spans="1:37">
      <c r="A59" s="1063"/>
      <c r="B59" s="1048"/>
      <c r="C59" s="1039"/>
      <c r="D59" s="1031"/>
      <c r="E59" s="604"/>
      <c r="F59" s="604"/>
      <c r="G59" s="631"/>
      <c r="H59" s="1033"/>
      <c r="I59" s="983"/>
      <c r="J59" s="983"/>
      <c r="K59" s="986"/>
      <c r="L59" s="989"/>
      <c r="M59" s="989"/>
      <c r="N59" s="983"/>
      <c r="O59" s="983"/>
      <c r="P59" s="986"/>
      <c r="Q59" s="992"/>
      <c r="R59" s="157"/>
      <c r="S59" s="157"/>
      <c r="T59" s="160" t="str">
        <f t="shared" si="11"/>
        <v/>
      </c>
      <c r="U59" s="157"/>
      <c r="V59" s="157"/>
      <c r="W59" s="159"/>
      <c r="X59" s="159"/>
      <c r="Y59" s="157"/>
      <c r="Z59" s="157"/>
      <c r="AA59" s="183"/>
      <c r="AB59" s="183"/>
      <c r="AC59" s="158"/>
      <c r="AD59" s="158"/>
      <c r="AE59" s="158"/>
      <c r="AF59" s="158"/>
      <c r="AG59" s="161"/>
      <c r="AH59" s="162"/>
      <c r="AI59" s="718"/>
      <c r="AJ59" s="718"/>
      <c r="AK59" s="964"/>
    </row>
    <row r="60" spans="1:37">
      <c r="A60" s="1063"/>
      <c r="B60" s="1048"/>
      <c r="C60" s="1039"/>
      <c r="D60" s="1031"/>
      <c r="E60" s="604"/>
      <c r="F60" s="604"/>
      <c r="G60" s="631"/>
      <c r="H60" s="1033"/>
      <c r="I60" s="983"/>
      <c r="J60" s="983"/>
      <c r="K60" s="986"/>
      <c r="L60" s="989"/>
      <c r="M60" s="989"/>
      <c r="N60" s="983"/>
      <c r="O60" s="983"/>
      <c r="P60" s="986"/>
      <c r="Q60" s="992"/>
      <c r="R60" s="157"/>
      <c r="S60" s="157"/>
      <c r="T60" s="160" t="str">
        <f t="shared" si="11"/>
        <v/>
      </c>
      <c r="U60" s="157"/>
      <c r="V60" s="157"/>
      <c r="W60" s="159"/>
      <c r="X60" s="159"/>
      <c r="Y60" s="157"/>
      <c r="Z60" s="157"/>
      <c r="AA60" s="183"/>
      <c r="AB60" s="183"/>
      <c r="AC60" s="158"/>
      <c r="AD60" s="158"/>
      <c r="AE60" s="158"/>
      <c r="AF60" s="158"/>
      <c r="AG60" s="161"/>
      <c r="AH60" s="162"/>
      <c r="AI60" s="718"/>
      <c r="AJ60" s="718"/>
      <c r="AK60" s="964"/>
    </row>
    <row r="61" spans="1:37">
      <c r="A61" s="1063"/>
      <c r="B61" s="1048"/>
      <c r="C61" s="1039"/>
      <c r="D61" s="1031"/>
      <c r="E61" s="604"/>
      <c r="F61" s="604"/>
      <c r="G61" s="631"/>
      <c r="H61" s="1033"/>
      <c r="I61" s="983"/>
      <c r="J61" s="983"/>
      <c r="K61" s="986"/>
      <c r="L61" s="989"/>
      <c r="M61" s="989"/>
      <c r="N61" s="983"/>
      <c r="O61" s="983"/>
      <c r="P61" s="986"/>
      <c r="Q61" s="992"/>
      <c r="R61" s="157"/>
      <c r="S61" s="157"/>
      <c r="T61" s="160" t="str">
        <f t="shared" si="11"/>
        <v/>
      </c>
      <c r="U61" s="157"/>
      <c r="V61" s="157"/>
      <c r="W61" s="159"/>
      <c r="X61" s="159"/>
      <c r="Y61" s="157"/>
      <c r="Z61" s="157"/>
      <c r="AA61" s="183"/>
      <c r="AB61" s="183"/>
      <c r="AC61" s="158"/>
      <c r="AD61" s="158"/>
      <c r="AE61" s="158"/>
      <c r="AF61" s="158"/>
      <c r="AG61" s="161"/>
      <c r="AH61" s="162"/>
      <c r="AI61" s="718"/>
      <c r="AJ61" s="718"/>
      <c r="AK61" s="964"/>
    </row>
    <row r="62" spans="1:37">
      <c r="A62" s="1064"/>
      <c r="B62" s="1066"/>
      <c r="C62" s="1040"/>
      <c r="D62" s="1032"/>
      <c r="E62" s="605"/>
      <c r="F62" s="605"/>
      <c r="G62" s="632"/>
      <c r="H62" s="1034"/>
      <c r="I62" s="984"/>
      <c r="J62" s="984"/>
      <c r="K62" s="987"/>
      <c r="L62" s="990"/>
      <c r="M62" s="990"/>
      <c r="N62" s="984"/>
      <c r="O62" s="984"/>
      <c r="P62" s="987"/>
      <c r="Q62" s="993"/>
      <c r="R62" s="450"/>
      <c r="S62" s="450"/>
      <c r="T62" s="451" t="str">
        <f t="shared" si="11"/>
        <v/>
      </c>
      <c r="U62" s="450"/>
      <c r="V62" s="450"/>
      <c r="W62" s="520"/>
      <c r="X62" s="520"/>
      <c r="Y62" s="450"/>
      <c r="Z62" s="450"/>
      <c r="AA62" s="483"/>
      <c r="AB62" s="483"/>
      <c r="AC62" s="533"/>
      <c r="AD62" s="533"/>
      <c r="AE62" s="533"/>
      <c r="AF62" s="533"/>
      <c r="AG62" s="485"/>
      <c r="AH62" s="486"/>
      <c r="AI62" s="963"/>
      <c r="AJ62" s="963"/>
      <c r="AK62" s="965"/>
    </row>
    <row r="63" spans="1:37" ht="300" customHeight="1">
      <c r="A63" s="1010" t="s">
        <v>825</v>
      </c>
      <c r="B63" s="1013" t="s">
        <v>826</v>
      </c>
      <c r="C63" s="973" t="s">
        <v>1181</v>
      </c>
      <c r="D63" s="976" t="s">
        <v>1182</v>
      </c>
      <c r="E63" s="615" t="s">
        <v>1183</v>
      </c>
      <c r="F63" s="615" t="s">
        <v>1184</v>
      </c>
      <c r="G63" s="618" t="s">
        <v>1072</v>
      </c>
      <c r="H63" s="979" t="s">
        <v>1185</v>
      </c>
      <c r="I63" s="982" t="s">
        <v>1140</v>
      </c>
      <c r="J63" s="982" t="s">
        <v>1075</v>
      </c>
      <c r="K63" s="985" t="s">
        <v>1076</v>
      </c>
      <c r="L63" s="988" t="s">
        <v>1077</v>
      </c>
      <c r="M63" s="988" t="s">
        <v>1078</v>
      </c>
      <c r="N63" s="982" t="s">
        <v>1074</v>
      </c>
      <c r="O63" s="982" t="s">
        <v>1075</v>
      </c>
      <c r="P63" s="985" t="s">
        <v>1076</v>
      </c>
      <c r="Q63" s="991" t="s">
        <v>185</v>
      </c>
      <c r="R63" s="114" t="s">
        <v>1186</v>
      </c>
      <c r="S63" s="114" t="s">
        <v>1187</v>
      </c>
      <c r="T63" s="327">
        <f>IF(SUM(U63:X63)=0,"",SUM(U63:X63))</f>
        <v>2</v>
      </c>
      <c r="U63" s="114"/>
      <c r="V63" s="114"/>
      <c r="W63" s="112">
        <v>1</v>
      </c>
      <c r="X63" s="112">
        <v>1</v>
      </c>
      <c r="Y63" s="114" t="s">
        <v>437</v>
      </c>
      <c r="Z63" s="114" t="s">
        <v>1188</v>
      </c>
      <c r="AA63" s="56"/>
      <c r="AB63" s="56"/>
      <c r="AC63" s="519"/>
      <c r="AD63" s="519"/>
      <c r="AE63" s="326"/>
      <c r="AF63" s="326"/>
      <c r="AG63" s="332" t="str">
        <f>IF(SUM(AC63:AF63)=0,"",SUM(AC63:AF63))</f>
        <v/>
      </c>
      <c r="AH63" s="333" t="str">
        <f>IF(ISERROR(AG63/T63),"",(AG63/T63))</f>
        <v/>
      </c>
      <c r="AI63" s="718"/>
      <c r="AJ63" s="718"/>
      <c r="AK63" s="964"/>
    </row>
    <row r="64" spans="1:37">
      <c r="A64" s="1011"/>
      <c r="B64" s="1004"/>
      <c r="C64" s="974"/>
      <c r="D64" s="977"/>
      <c r="E64" s="616"/>
      <c r="F64" s="616"/>
      <c r="G64" s="619"/>
      <c r="H64" s="980"/>
      <c r="I64" s="983"/>
      <c r="J64" s="983"/>
      <c r="K64" s="986"/>
      <c r="L64" s="989"/>
      <c r="M64" s="989"/>
      <c r="N64" s="983"/>
      <c r="O64" s="983"/>
      <c r="P64" s="986"/>
      <c r="Q64" s="992"/>
      <c r="R64" s="157"/>
      <c r="S64" s="157"/>
      <c r="T64" s="160" t="str">
        <f t="shared" ref="T64:T72" si="12">IF(SUM(U64:X64)=0,"",SUM(U64:X64))</f>
        <v/>
      </c>
      <c r="U64" s="157"/>
      <c r="V64" s="157"/>
      <c r="W64" s="157"/>
      <c r="X64" s="157"/>
      <c r="Y64" s="157"/>
      <c r="Z64" s="157"/>
      <c r="AA64" s="154"/>
      <c r="AB64" s="154"/>
      <c r="AC64" s="167"/>
      <c r="AD64" s="167"/>
      <c r="AE64" s="167"/>
      <c r="AF64" s="167"/>
      <c r="AG64" s="161" t="str">
        <f t="shared" ref="AG64:AG72" si="13">IF(SUM(AC64:AF64)=0,"",SUM(AC64:AF64))</f>
        <v/>
      </c>
      <c r="AH64" s="162" t="str">
        <f t="shared" ref="AH64:AH72" si="14">IF(ISERROR(AG64/T64),"",(AG64/T64))</f>
        <v/>
      </c>
      <c r="AI64" s="718"/>
      <c r="AJ64" s="718"/>
      <c r="AK64" s="964"/>
    </row>
    <row r="65" spans="1:37">
      <c r="A65" s="1011"/>
      <c r="B65" s="1004"/>
      <c r="C65" s="974"/>
      <c r="D65" s="977"/>
      <c r="E65" s="616"/>
      <c r="F65" s="616"/>
      <c r="G65" s="619"/>
      <c r="H65" s="980"/>
      <c r="I65" s="983"/>
      <c r="J65" s="983"/>
      <c r="K65" s="986"/>
      <c r="L65" s="989"/>
      <c r="M65" s="989"/>
      <c r="N65" s="983"/>
      <c r="O65" s="983"/>
      <c r="P65" s="986"/>
      <c r="Q65" s="992"/>
      <c r="R65" s="157"/>
      <c r="S65" s="157"/>
      <c r="T65" s="160" t="str">
        <f t="shared" si="12"/>
        <v/>
      </c>
      <c r="U65" s="157"/>
      <c r="V65" s="157"/>
      <c r="W65" s="157"/>
      <c r="X65" s="157"/>
      <c r="Y65" s="157"/>
      <c r="Z65" s="157"/>
      <c r="AA65" s="154"/>
      <c r="AB65" s="154"/>
      <c r="AC65" s="167"/>
      <c r="AD65" s="167"/>
      <c r="AE65" s="167"/>
      <c r="AF65" s="167"/>
      <c r="AG65" s="161" t="str">
        <f t="shared" si="13"/>
        <v/>
      </c>
      <c r="AH65" s="162" t="str">
        <f t="shared" si="14"/>
        <v/>
      </c>
      <c r="AI65" s="718"/>
      <c r="AJ65" s="718"/>
      <c r="AK65" s="964"/>
    </row>
    <row r="66" spans="1:37">
      <c r="A66" s="1011"/>
      <c r="B66" s="1004"/>
      <c r="C66" s="974"/>
      <c r="D66" s="977"/>
      <c r="E66" s="616"/>
      <c r="F66" s="616"/>
      <c r="G66" s="619"/>
      <c r="H66" s="980"/>
      <c r="I66" s="983"/>
      <c r="J66" s="983"/>
      <c r="K66" s="986"/>
      <c r="L66" s="989"/>
      <c r="M66" s="989"/>
      <c r="N66" s="983"/>
      <c r="O66" s="983"/>
      <c r="P66" s="986"/>
      <c r="Q66" s="992"/>
      <c r="R66" s="157"/>
      <c r="S66" s="157"/>
      <c r="T66" s="160" t="str">
        <f t="shared" si="12"/>
        <v/>
      </c>
      <c r="U66" s="157"/>
      <c r="V66" s="157"/>
      <c r="W66" s="157"/>
      <c r="X66" s="157"/>
      <c r="Y66" s="157"/>
      <c r="Z66" s="157"/>
      <c r="AA66" s="154"/>
      <c r="AB66" s="154"/>
      <c r="AC66" s="167"/>
      <c r="AD66" s="167"/>
      <c r="AE66" s="167"/>
      <c r="AF66" s="167"/>
      <c r="AG66" s="161" t="str">
        <f t="shared" si="13"/>
        <v/>
      </c>
      <c r="AH66" s="162" t="str">
        <f t="shared" si="14"/>
        <v/>
      </c>
      <c r="AI66" s="718"/>
      <c r="AJ66" s="718"/>
      <c r="AK66" s="964"/>
    </row>
    <row r="67" spans="1:37">
      <c r="A67" s="1011"/>
      <c r="B67" s="1004"/>
      <c r="C67" s="975"/>
      <c r="D67" s="978"/>
      <c r="E67" s="617"/>
      <c r="F67" s="617"/>
      <c r="G67" s="620"/>
      <c r="H67" s="981"/>
      <c r="I67" s="984"/>
      <c r="J67" s="984"/>
      <c r="K67" s="987"/>
      <c r="L67" s="990"/>
      <c r="M67" s="990"/>
      <c r="N67" s="984"/>
      <c r="O67" s="984"/>
      <c r="P67" s="987"/>
      <c r="Q67" s="993"/>
      <c r="R67" s="450"/>
      <c r="S67" s="450"/>
      <c r="T67" s="451" t="str">
        <f t="shared" si="12"/>
        <v/>
      </c>
      <c r="U67" s="450"/>
      <c r="V67" s="450"/>
      <c r="W67" s="450"/>
      <c r="X67" s="450"/>
      <c r="Y67" s="450"/>
      <c r="Z67" s="450"/>
      <c r="AA67" s="482"/>
      <c r="AB67" s="482"/>
      <c r="AC67" s="484"/>
      <c r="AD67" s="484"/>
      <c r="AE67" s="484"/>
      <c r="AF67" s="484"/>
      <c r="AG67" s="485" t="str">
        <f t="shared" si="13"/>
        <v/>
      </c>
      <c r="AH67" s="486" t="str">
        <f t="shared" si="14"/>
        <v/>
      </c>
      <c r="AI67" s="963"/>
      <c r="AJ67" s="963"/>
      <c r="AK67" s="965"/>
    </row>
    <row r="68" spans="1:37" ht="176.25" customHeight="1">
      <c r="A68" s="1011"/>
      <c r="B68" s="1004"/>
      <c r="C68" s="973" t="s">
        <v>1189</v>
      </c>
      <c r="D68" s="976" t="s">
        <v>1190</v>
      </c>
      <c r="E68" s="615" t="s">
        <v>1183</v>
      </c>
      <c r="F68" s="615" t="s">
        <v>1184</v>
      </c>
      <c r="G68" s="618" t="s">
        <v>1087</v>
      </c>
      <c r="H68" s="979" t="s">
        <v>1191</v>
      </c>
      <c r="I68" s="982" t="s">
        <v>1140</v>
      </c>
      <c r="J68" s="982" t="s">
        <v>1075</v>
      </c>
      <c r="K68" s="985" t="s">
        <v>1076</v>
      </c>
      <c r="L68" s="988" t="s">
        <v>1089</v>
      </c>
      <c r="M68" s="988" t="s">
        <v>1078</v>
      </c>
      <c r="N68" s="982" t="s">
        <v>1074</v>
      </c>
      <c r="O68" s="982" t="s">
        <v>1075</v>
      </c>
      <c r="P68" s="985" t="s">
        <v>1076</v>
      </c>
      <c r="Q68" s="991" t="s">
        <v>185</v>
      </c>
      <c r="R68" s="114" t="s">
        <v>1192</v>
      </c>
      <c r="S68" s="114" t="s">
        <v>1193</v>
      </c>
      <c r="T68" s="327">
        <f t="shared" si="12"/>
        <v>2</v>
      </c>
      <c r="U68" s="114"/>
      <c r="V68" s="114"/>
      <c r="W68" s="114">
        <v>1</v>
      </c>
      <c r="X68" s="114">
        <v>1</v>
      </c>
      <c r="Y68" s="114" t="s">
        <v>437</v>
      </c>
      <c r="Z68" s="114" t="s">
        <v>1188</v>
      </c>
      <c r="AA68" s="56"/>
      <c r="AB68" s="56"/>
      <c r="AC68" s="519"/>
      <c r="AD68" s="519"/>
      <c r="AE68" s="326"/>
      <c r="AF68" s="326"/>
      <c r="AG68" s="332" t="str">
        <f t="shared" si="13"/>
        <v/>
      </c>
      <c r="AH68" s="333" t="str">
        <f t="shared" si="14"/>
        <v/>
      </c>
      <c r="AI68" s="718"/>
      <c r="AJ68" s="718"/>
      <c r="AK68" s="964"/>
    </row>
    <row r="69" spans="1:37">
      <c r="A69" s="1011"/>
      <c r="B69" s="1004"/>
      <c r="C69" s="974"/>
      <c r="D69" s="977"/>
      <c r="E69" s="616"/>
      <c r="F69" s="616"/>
      <c r="G69" s="619"/>
      <c r="H69" s="980"/>
      <c r="I69" s="983"/>
      <c r="J69" s="983"/>
      <c r="K69" s="986"/>
      <c r="L69" s="989"/>
      <c r="M69" s="989"/>
      <c r="N69" s="983"/>
      <c r="O69" s="983"/>
      <c r="P69" s="986"/>
      <c r="Q69" s="992"/>
      <c r="R69" s="157"/>
      <c r="S69" s="157"/>
      <c r="T69" s="160" t="str">
        <f t="shared" si="12"/>
        <v/>
      </c>
      <c r="U69" s="157"/>
      <c r="V69" s="157"/>
      <c r="W69" s="157"/>
      <c r="X69" s="157"/>
      <c r="Y69" s="157"/>
      <c r="Z69" s="157"/>
      <c r="AA69" s="154"/>
      <c r="AB69" s="154"/>
      <c r="AC69" s="167"/>
      <c r="AD69" s="167"/>
      <c r="AE69" s="167"/>
      <c r="AF69" s="167"/>
      <c r="AG69" s="161" t="str">
        <f t="shared" si="13"/>
        <v/>
      </c>
      <c r="AH69" s="162" t="str">
        <f t="shared" si="14"/>
        <v/>
      </c>
      <c r="AI69" s="718"/>
      <c r="AJ69" s="718"/>
      <c r="AK69" s="964"/>
    </row>
    <row r="70" spans="1:37">
      <c r="A70" s="1011"/>
      <c r="B70" s="1004"/>
      <c r="C70" s="974"/>
      <c r="D70" s="977"/>
      <c r="E70" s="616"/>
      <c r="F70" s="616"/>
      <c r="G70" s="619"/>
      <c r="H70" s="980"/>
      <c r="I70" s="983"/>
      <c r="J70" s="983"/>
      <c r="K70" s="986"/>
      <c r="L70" s="989"/>
      <c r="M70" s="989"/>
      <c r="N70" s="983"/>
      <c r="O70" s="983"/>
      <c r="P70" s="986"/>
      <c r="Q70" s="992"/>
      <c r="R70" s="157"/>
      <c r="S70" s="157"/>
      <c r="T70" s="160" t="str">
        <f t="shared" si="12"/>
        <v/>
      </c>
      <c r="U70" s="157"/>
      <c r="V70" s="157"/>
      <c r="W70" s="157"/>
      <c r="X70" s="157"/>
      <c r="Y70" s="157"/>
      <c r="Z70" s="157"/>
      <c r="AA70" s="154"/>
      <c r="AB70" s="154"/>
      <c r="AC70" s="167"/>
      <c r="AD70" s="167"/>
      <c r="AE70" s="167"/>
      <c r="AF70" s="167"/>
      <c r="AG70" s="161" t="str">
        <f t="shared" si="13"/>
        <v/>
      </c>
      <c r="AH70" s="162" t="str">
        <f t="shared" si="14"/>
        <v/>
      </c>
      <c r="AI70" s="718"/>
      <c r="AJ70" s="718"/>
      <c r="AK70" s="964"/>
    </row>
    <row r="71" spans="1:37">
      <c r="A71" s="1011"/>
      <c r="B71" s="1004"/>
      <c r="C71" s="974"/>
      <c r="D71" s="977"/>
      <c r="E71" s="616"/>
      <c r="F71" s="616"/>
      <c r="G71" s="619"/>
      <c r="H71" s="980"/>
      <c r="I71" s="983"/>
      <c r="J71" s="983"/>
      <c r="K71" s="986"/>
      <c r="L71" s="989"/>
      <c r="M71" s="989"/>
      <c r="N71" s="983"/>
      <c r="O71" s="983"/>
      <c r="P71" s="986"/>
      <c r="Q71" s="992"/>
      <c r="R71" s="157"/>
      <c r="S71" s="157"/>
      <c r="T71" s="160" t="str">
        <f t="shared" si="12"/>
        <v/>
      </c>
      <c r="U71" s="157"/>
      <c r="V71" s="157"/>
      <c r="W71" s="157"/>
      <c r="X71" s="157"/>
      <c r="Y71" s="157"/>
      <c r="Z71" s="157"/>
      <c r="AA71" s="154"/>
      <c r="AB71" s="154"/>
      <c r="AC71" s="167"/>
      <c r="AD71" s="167"/>
      <c r="AE71" s="167"/>
      <c r="AF71" s="167"/>
      <c r="AG71" s="161" t="str">
        <f t="shared" si="13"/>
        <v/>
      </c>
      <c r="AH71" s="162" t="str">
        <f t="shared" si="14"/>
        <v/>
      </c>
      <c r="AI71" s="718"/>
      <c r="AJ71" s="718"/>
      <c r="AK71" s="964"/>
    </row>
    <row r="72" spans="1:37">
      <c r="A72" s="1012"/>
      <c r="B72" s="1014"/>
      <c r="C72" s="975"/>
      <c r="D72" s="978"/>
      <c r="E72" s="617"/>
      <c r="F72" s="617"/>
      <c r="G72" s="620"/>
      <c r="H72" s="981"/>
      <c r="I72" s="984"/>
      <c r="J72" s="984"/>
      <c r="K72" s="987"/>
      <c r="L72" s="990"/>
      <c r="M72" s="990"/>
      <c r="N72" s="984"/>
      <c r="O72" s="984"/>
      <c r="P72" s="987"/>
      <c r="Q72" s="993"/>
      <c r="R72" s="450"/>
      <c r="S72" s="450"/>
      <c r="T72" s="451" t="str">
        <f t="shared" si="12"/>
        <v/>
      </c>
      <c r="U72" s="450"/>
      <c r="V72" s="450"/>
      <c r="W72" s="450"/>
      <c r="X72" s="450"/>
      <c r="Y72" s="450"/>
      <c r="Z72" s="450"/>
      <c r="AA72" s="482"/>
      <c r="AB72" s="482"/>
      <c r="AC72" s="484"/>
      <c r="AD72" s="484"/>
      <c r="AE72" s="484"/>
      <c r="AF72" s="484"/>
      <c r="AG72" s="485" t="str">
        <f t="shared" si="13"/>
        <v/>
      </c>
      <c r="AH72" s="486" t="str">
        <f t="shared" si="14"/>
        <v/>
      </c>
      <c r="AI72" s="963"/>
      <c r="AJ72" s="963"/>
      <c r="AK72" s="965"/>
    </row>
    <row r="73" spans="1:37" ht="90">
      <c r="A73" s="1002" t="s">
        <v>868</v>
      </c>
      <c r="B73" s="1003" t="s">
        <v>869</v>
      </c>
      <c r="C73" s="973" t="s">
        <v>1194</v>
      </c>
      <c r="D73" s="976" t="s">
        <v>1195</v>
      </c>
      <c r="E73" s="615" t="s">
        <v>1196</v>
      </c>
      <c r="F73" s="615" t="s">
        <v>1197</v>
      </c>
      <c r="G73" s="618" t="s">
        <v>1198</v>
      </c>
      <c r="H73" s="979" t="s">
        <v>1199</v>
      </c>
      <c r="I73" s="982" t="s">
        <v>1074</v>
      </c>
      <c r="J73" s="982" t="s">
        <v>1075</v>
      </c>
      <c r="K73" s="985" t="s">
        <v>1076</v>
      </c>
      <c r="L73" s="988" t="s">
        <v>1127</v>
      </c>
      <c r="M73" s="988" t="s">
        <v>1078</v>
      </c>
      <c r="N73" s="982" t="s">
        <v>1074</v>
      </c>
      <c r="O73" s="982" t="s">
        <v>1075</v>
      </c>
      <c r="P73" s="985" t="s">
        <v>1076</v>
      </c>
      <c r="Q73" s="991" t="s">
        <v>185</v>
      </c>
      <c r="R73" s="114" t="s">
        <v>1200</v>
      </c>
      <c r="S73" s="112" t="s">
        <v>1201</v>
      </c>
      <c r="T73" s="327">
        <f>IF(SUM(U73:X73)=0,"",SUM(U73:X73))</f>
        <v>2</v>
      </c>
      <c r="U73" s="114"/>
      <c r="V73" s="114"/>
      <c r="W73" s="112">
        <v>1</v>
      </c>
      <c r="X73" s="112">
        <v>1</v>
      </c>
      <c r="Y73" s="114" t="s">
        <v>1202</v>
      </c>
      <c r="Z73" s="114" t="s">
        <v>1203</v>
      </c>
      <c r="AA73" s="528"/>
      <c r="AB73" s="528"/>
      <c r="AC73" s="513"/>
      <c r="AD73" s="513"/>
      <c r="AE73" s="326"/>
      <c r="AF73" s="326"/>
      <c r="AG73" s="332" t="str">
        <f>IF(SUM(AC73:AF73)=0,"",SUM(AC73:AF73))</f>
        <v/>
      </c>
      <c r="AH73" s="333" t="str">
        <f>IF(ISERROR(AG73/T73),"",(AG73/T73))</f>
        <v/>
      </c>
      <c r="AI73" s="718"/>
      <c r="AJ73" s="718"/>
      <c r="AK73" s="964"/>
    </row>
    <row r="74" spans="1:37" ht="90">
      <c r="A74" s="974"/>
      <c r="B74" s="1004"/>
      <c r="C74" s="974"/>
      <c r="D74" s="977"/>
      <c r="E74" s="616"/>
      <c r="F74" s="616"/>
      <c r="G74" s="619"/>
      <c r="H74" s="980"/>
      <c r="I74" s="983"/>
      <c r="J74" s="983"/>
      <c r="K74" s="986"/>
      <c r="L74" s="989"/>
      <c r="M74" s="989"/>
      <c r="N74" s="983"/>
      <c r="O74" s="983"/>
      <c r="P74" s="986"/>
      <c r="Q74" s="992"/>
      <c r="R74" s="157" t="s">
        <v>1204</v>
      </c>
      <c r="S74" s="179" t="s">
        <v>1205</v>
      </c>
      <c r="T74" s="160">
        <f t="shared" ref="T74:T87" si="15">IF(SUM(U74:X74)=0,"",SUM(U74:X74))</f>
        <v>6</v>
      </c>
      <c r="U74" s="157"/>
      <c r="V74" s="157"/>
      <c r="W74" s="179">
        <v>3</v>
      </c>
      <c r="X74" s="179">
        <v>3</v>
      </c>
      <c r="Y74" s="157" t="s">
        <v>1202</v>
      </c>
      <c r="Z74" s="157" t="s">
        <v>1203</v>
      </c>
      <c r="AA74" s="230"/>
      <c r="AB74" s="230"/>
      <c r="AC74" s="155"/>
      <c r="AD74" s="155"/>
      <c r="AE74" s="158"/>
      <c r="AF74" s="158"/>
      <c r="AG74" s="161" t="str">
        <f t="shared" ref="AG74:AG87" si="16">IF(SUM(AC74:AF74)=0,"",SUM(AC74:AF74))</f>
        <v/>
      </c>
      <c r="AH74" s="162" t="str">
        <f t="shared" ref="AH74:AH87" si="17">IF(ISERROR(AG74/T74),"",(AG74/T74))</f>
        <v/>
      </c>
      <c r="AI74" s="718"/>
      <c r="AJ74" s="718"/>
      <c r="AK74" s="964"/>
    </row>
    <row r="75" spans="1:37">
      <c r="A75" s="974"/>
      <c r="B75" s="1004"/>
      <c r="C75" s="974"/>
      <c r="D75" s="977"/>
      <c r="E75" s="616"/>
      <c r="F75" s="616"/>
      <c r="G75" s="619"/>
      <c r="H75" s="980"/>
      <c r="I75" s="983"/>
      <c r="J75" s="983"/>
      <c r="K75" s="986"/>
      <c r="L75" s="989"/>
      <c r="M75" s="989"/>
      <c r="N75" s="983"/>
      <c r="O75" s="983"/>
      <c r="P75" s="986"/>
      <c r="Q75" s="992"/>
      <c r="R75" s="157"/>
      <c r="S75" s="179"/>
      <c r="T75" s="160" t="str">
        <f t="shared" si="15"/>
        <v/>
      </c>
      <c r="U75" s="157"/>
      <c r="V75" s="157"/>
      <c r="W75" s="179"/>
      <c r="X75" s="179"/>
      <c r="Y75" s="157"/>
      <c r="Z75" s="157"/>
      <c r="AA75" s="183"/>
      <c r="AB75" s="183"/>
      <c r="AC75" s="167"/>
      <c r="AD75" s="167"/>
      <c r="AE75" s="167"/>
      <c r="AF75" s="167"/>
      <c r="AG75" s="161" t="str">
        <f t="shared" si="16"/>
        <v/>
      </c>
      <c r="AH75" s="162" t="str">
        <f t="shared" si="17"/>
        <v/>
      </c>
      <c r="AI75" s="718"/>
      <c r="AJ75" s="718"/>
      <c r="AK75" s="964"/>
    </row>
    <row r="76" spans="1:37">
      <c r="A76" s="974"/>
      <c r="B76" s="1004"/>
      <c r="C76" s="974"/>
      <c r="D76" s="977"/>
      <c r="E76" s="616"/>
      <c r="F76" s="616"/>
      <c r="G76" s="619"/>
      <c r="H76" s="980"/>
      <c r="I76" s="983"/>
      <c r="J76" s="983"/>
      <c r="K76" s="986"/>
      <c r="L76" s="989"/>
      <c r="M76" s="989"/>
      <c r="N76" s="983"/>
      <c r="O76" s="983"/>
      <c r="P76" s="986"/>
      <c r="Q76" s="992"/>
      <c r="R76" s="157"/>
      <c r="S76" s="179"/>
      <c r="T76" s="160" t="str">
        <f t="shared" si="15"/>
        <v/>
      </c>
      <c r="U76" s="157"/>
      <c r="V76" s="157"/>
      <c r="W76" s="179"/>
      <c r="X76" s="179"/>
      <c r="Y76" s="157"/>
      <c r="Z76" s="157"/>
      <c r="AA76" s="183"/>
      <c r="AB76" s="183"/>
      <c r="AC76" s="167"/>
      <c r="AD76" s="167"/>
      <c r="AE76" s="167"/>
      <c r="AF76" s="167"/>
      <c r="AG76" s="161" t="str">
        <f t="shared" si="16"/>
        <v/>
      </c>
      <c r="AH76" s="162" t="str">
        <f t="shared" si="17"/>
        <v/>
      </c>
      <c r="AI76" s="718"/>
      <c r="AJ76" s="718"/>
      <c r="AK76" s="964"/>
    </row>
    <row r="77" spans="1:37">
      <c r="A77" s="974"/>
      <c r="B77" s="1004"/>
      <c r="C77" s="975"/>
      <c r="D77" s="978"/>
      <c r="E77" s="617"/>
      <c r="F77" s="617"/>
      <c r="G77" s="620"/>
      <c r="H77" s="981"/>
      <c r="I77" s="984"/>
      <c r="J77" s="984"/>
      <c r="K77" s="987"/>
      <c r="L77" s="990"/>
      <c r="M77" s="990"/>
      <c r="N77" s="984"/>
      <c r="O77" s="984"/>
      <c r="P77" s="987"/>
      <c r="Q77" s="993"/>
      <c r="R77" s="450"/>
      <c r="S77" s="494"/>
      <c r="T77" s="451" t="str">
        <f t="shared" si="15"/>
        <v/>
      </c>
      <c r="U77" s="450"/>
      <c r="V77" s="450"/>
      <c r="W77" s="494"/>
      <c r="X77" s="494"/>
      <c r="Y77" s="450"/>
      <c r="Z77" s="450"/>
      <c r="AA77" s="483"/>
      <c r="AB77" s="483"/>
      <c r="AC77" s="484"/>
      <c r="AD77" s="484"/>
      <c r="AE77" s="484"/>
      <c r="AF77" s="484"/>
      <c r="AG77" s="485" t="str">
        <f t="shared" si="16"/>
        <v/>
      </c>
      <c r="AH77" s="486" t="str">
        <f t="shared" si="17"/>
        <v/>
      </c>
      <c r="AI77" s="963"/>
      <c r="AJ77" s="963"/>
      <c r="AK77" s="965"/>
    </row>
    <row r="78" spans="1:37" ht="90">
      <c r="A78" s="974"/>
      <c r="B78" s="1004"/>
      <c r="C78" s="973" t="s">
        <v>1206</v>
      </c>
      <c r="D78" s="976" t="s">
        <v>1207</v>
      </c>
      <c r="E78" s="615" t="s">
        <v>1208</v>
      </c>
      <c r="F78" s="615" t="s">
        <v>1209</v>
      </c>
      <c r="G78" s="618" t="s">
        <v>1072</v>
      </c>
      <c r="H78" s="979" t="s">
        <v>1210</v>
      </c>
      <c r="I78" s="982" t="s">
        <v>1074</v>
      </c>
      <c r="J78" s="982" t="s">
        <v>1075</v>
      </c>
      <c r="K78" s="985" t="s">
        <v>1076</v>
      </c>
      <c r="L78" s="988" t="s">
        <v>1077</v>
      </c>
      <c r="M78" s="988" t="s">
        <v>1078</v>
      </c>
      <c r="N78" s="982" t="s">
        <v>1074</v>
      </c>
      <c r="O78" s="982" t="s">
        <v>1075</v>
      </c>
      <c r="P78" s="985" t="s">
        <v>1076</v>
      </c>
      <c r="Q78" s="991" t="s">
        <v>185</v>
      </c>
      <c r="R78" s="114" t="s">
        <v>1211</v>
      </c>
      <c r="S78" s="112" t="s">
        <v>1212</v>
      </c>
      <c r="T78" s="327">
        <f t="shared" si="15"/>
        <v>2</v>
      </c>
      <c r="U78" s="114"/>
      <c r="V78" s="114"/>
      <c r="W78" s="112">
        <v>1</v>
      </c>
      <c r="X78" s="112">
        <v>1</v>
      </c>
      <c r="Y78" s="114" t="s">
        <v>1202</v>
      </c>
      <c r="Z78" s="114" t="s">
        <v>1213</v>
      </c>
      <c r="AA78" s="526"/>
      <c r="AB78" s="532"/>
      <c r="AC78" s="519"/>
      <c r="AD78" s="519"/>
      <c r="AE78" s="326"/>
      <c r="AF78" s="326"/>
      <c r="AG78" s="332" t="str">
        <f t="shared" si="16"/>
        <v/>
      </c>
      <c r="AH78" s="333" t="str">
        <f t="shared" si="17"/>
        <v/>
      </c>
      <c r="AI78" s="718"/>
      <c r="AJ78" s="718"/>
      <c r="AK78" s="964"/>
    </row>
    <row r="79" spans="1:37" ht="90">
      <c r="A79" s="974"/>
      <c r="B79" s="1004"/>
      <c r="C79" s="974"/>
      <c r="D79" s="977"/>
      <c r="E79" s="616"/>
      <c r="F79" s="616"/>
      <c r="G79" s="619"/>
      <c r="H79" s="980"/>
      <c r="I79" s="983"/>
      <c r="J79" s="983"/>
      <c r="K79" s="986"/>
      <c r="L79" s="989"/>
      <c r="M79" s="989"/>
      <c r="N79" s="983"/>
      <c r="O79" s="983"/>
      <c r="P79" s="986"/>
      <c r="Q79" s="992"/>
      <c r="R79" s="157" t="s">
        <v>1214</v>
      </c>
      <c r="S79" s="157" t="s">
        <v>1215</v>
      </c>
      <c r="T79" s="160">
        <f t="shared" si="15"/>
        <v>2</v>
      </c>
      <c r="U79" s="157"/>
      <c r="V79" s="157"/>
      <c r="W79" s="179">
        <v>1</v>
      </c>
      <c r="X79" s="179">
        <v>1</v>
      </c>
      <c r="Y79" s="157" t="s">
        <v>1202</v>
      </c>
      <c r="Z79" s="157" t="s">
        <v>1213</v>
      </c>
      <c r="AA79" s="473"/>
      <c r="AB79" s="475"/>
      <c r="AC79" s="154"/>
      <c r="AD79" s="154"/>
      <c r="AE79" s="158"/>
      <c r="AF79" s="158"/>
      <c r="AG79" s="161" t="str">
        <f t="shared" si="16"/>
        <v/>
      </c>
      <c r="AH79" s="162" t="str">
        <f t="shared" si="17"/>
        <v/>
      </c>
      <c r="AI79" s="718"/>
      <c r="AJ79" s="718"/>
      <c r="AK79" s="964"/>
    </row>
    <row r="80" spans="1:37">
      <c r="A80" s="974"/>
      <c r="B80" s="1004"/>
      <c r="C80" s="974"/>
      <c r="D80" s="977"/>
      <c r="E80" s="616"/>
      <c r="F80" s="616"/>
      <c r="G80" s="619"/>
      <c r="H80" s="980"/>
      <c r="I80" s="983"/>
      <c r="J80" s="983"/>
      <c r="K80" s="986"/>
      <c r="L80" s="989"/>
      <c r="M80" s="989"/>
      <c r="N80" s="983"/>
      <c r="O80" s="983"/>
      <c r="P80" s="986"/>
      <c r="Q80" s="992"/>
      <c r="R80" s="157"/>
      <c r="S80" s="157"/>
      <c r="T80" s="160" t="str">
        <f t="shared" si="15"/>
        <v/>
      </c>
      <c r="U80" s="157"/>
      <c r="V80" s="157"/>
      <c r="W80" s="179"/>
      <c r="X80" s="179"/>
      <c r="Y80" s="157"/>
      <c r="Z80" s="157"/>
      <c r="AA80" s="183"/>
      <c r="AB80" s="183"/>
      <c r="AC80" s="167"/>
      <c r="AD80" s="167"/>
      <c r="AE80" s="167"/>
      <c r="AF80" s="167"/>
      <c r="AG80" s="161" t="str">
        <f t="shared" si="16"/>
        <v/>
      </c>
      <c r="AH80" s="162" t="str">
        <f t="shared" si="17"/>
        <v/>
      </c>
      <c r="AI80" s="718"/>
      <c r="AJ80" s="718"/>
      <c r="AK80" s="964"/>
    </row>
    <row r="81" spans="1:37">
      <c r="A81" s="974"/>
      <c r="B81" s="1004"/>
      <c r="C81" s="974"/>
      <c r="D81" s="977"/>
      <c r="E81" s="616"/>
      <c r="F81" s="616"/>
      <c r="G81" s="619"/>
      <c r="H81" s="980"/>
      <c r="I81" s="983"/>
      <c r="J81" s="983"/>
      <c r="K81" s="986"/>
      <c r="L81" s="989"/>
      <c r="M81" s="989"/>
      <c r="N81" s="983"/>
      <c r="O81" s="983"/>
      <c r="P81" s="986"/>
      <c r="Q81" s="992"/>
      <c r="R81" s="157"/>
      <c r="S81" s="157"/>
      <c r="T81" s="160" t="str">
        <f t="shared" si="15"/>
        <v/>
      </c>
      <c r="U81" s="157"/>
      <c r="V81" s="157"/>
      <c r="W81" s="179"/>
      <c r="X81" s="179"/>
      <c r="Y81" s="157"/>
      <c r="Z81" s="157"/>
      <c r="AA81" s="183"/>
      <c r="AB81" s="183"/>
      <c r="AC81" s="167"/>
      <c r="AD81" s="167"/>
      <c r="AE81" s="167"/>
      <c r="AF81" s="167"/>
      <c r="AG81" s="161" t="str">
        <f t="shared" si="16"/>
        <v/>
      </c>
      <c r="AH81" s="162" t="str">
        <f t="shared" si="17"/>
        <v/>
      </c>
      <c r="AI81" s="718"/>
      <c r="AJ81" s="718"/>
      <c r="AK81" s="964"/>
    </row>
    <row r="82" spans="1:37">
      <c r="A82" s="974"/>
      <c r="B82" s="1004"/>
      <c r="C82" s="975"/>
      <c r="D82" s="978"/>
      <c r="E82" s="617"/>
      <c r="F82" s="617"/>
      <c r="G82" s="620"/>
      <c r="H82" s="981"/>
      <c r="I82" s="984"/>
      <c r="J82" s="984"/>
      <c r="K82" s="987"/>
      <c r="L82" s="990"/>
      <c r="M82" s="990"/>
      <c r="N82" s="984"/>
      <c r="O82" s="984"/>
      <c r="P82" s="987"/>
      <c r="Q82" s="993"/>
      <c r="R82" s="450"/>
      <c r="S82" s="450"/>
      <c r="T82" s="451" t="str">
        <f t="shared" si="15"/>
        <v/>
      </c>
      <c r="U82" s="450"/>
      <c r="V82" s="450"/>
      <c r="W82" s="494"/>
      <c r="X82" s="494"/>
      <c r="Y82" s="450"/>
      <c r="Z82" s="450"/>
      <c r="AA82" s="483"/>
      <c r="AB82" s="483"/>
      <c r="AC82" s="484"/>
      <c r="AD82" s="484"/>
      <c r="AE82" s="484"/>
      <c r="AF82" s="484"/>
      <c r="AG82" s="485" t="str">
        <f t="shared" si="16"/>
        <v/>
      </c>
      <c r="AH82" s="486" t="str">
        <f t="shared" si="17"/>
        <v/>
      </c>
      <c r="AI82" s="963"/>
      <c r="AJ82" s="963"/>
      <c r="AK82" s="965"/>
    </row>
    <row r="83" spans="1:37" ht="90">
      <c r="A83" s="974"/>
      <c r="B83" s="1004"/>
      <c r="C83" s="973" t="s">
        <v>1216</v>
      </c>
      <c r="D83" s="976" t="s">
        <v>1217</v>
      </c>
      <c r="E83" s="615" t="s">
        <v>1218</v>
      </c>
      <c r="F83" s="615" t="s">
        <v>1219</v>
      </c>
      <c r="G83" s="618" t="s">
        <v>1220</v>
      </c>
      <c r="H83" s="979" t="s">
        <v>1221</v>
      </c>
      <c r="I83" s="982" t="s">
        <v>1074</v>
      </c>
      <c r="J83" s="982" t="s">
        <v>1075</v>
      </c>
      <c r="K83" s="985" t="s">
        <v>1076</v>
      </c>
      <c r="L83" s="988" t="s">
        <v>1222</v>
      </c>
      <c r="M83" s="988" t="s">
        <v>1078</v>
      </c>
      <c r="N83" s="982" t="s">
        <v>1074</v>
      </c>
      <c r="O83" s="982" t="s">
        <v>1075</v>
      </c>
      <c r="P83" s="985" t="s">
        <v>1076</v>
      </c>
      <c r="Q83" s="991" t="s">
        <v>185</v>
      </c>
      <c r="R83" s="114" t="s">
        <v>1223</v>
      </c>
      <c r="S83" s="114" t="s">
        <v>1224</v>
      </c>
      <c r="T83" s="327">
        <f t="shared" si="15"/>
        <v>2</v>
      </c>
      <c r="U83" s="519"/>
      <c r="V83" s="519"/>
      <c r="W83" s="112">
        <v>1</v>
      </c>
      <c r="X83" s="112">
        <v>1</v>
      </c>
      <c r="Y83" s="114" t="s">
        <v>1202</v>
      </c>
      <c r="Z83" s="114" t="s">
        <v>1225</v>
      </c>
      <c r="AA83" s="530"/>
      <c r="AB83" s="531"/>
      <c r="AC83" s="519"/>
      <c r="AD83" s="519"/>
      <c r="AE83" s="326"/>
      <c r="AF83" s="326"/>
      <c r="AG83" s="332" t="str">
        <f t="shared" si="16"/>
        <v/>
      </c>
      <c r="AH83" s="333" t="str">
        <f t="shared" si="17"/>
        <v/>
      </c>
      <c r="AI83" s="718"/>
      <c r="AJ83" s="718"/>
      <c r="AK83" s="964"/>
    </row>
    <row r="84" spans="1:37">
      <c r="A84" s="974"/>
      <c r="B84" s="1004"/>
      <c r="C84" s="974"/>
      <c r="D84" s="977"/>
      <c r="E84" s="616"/>
      <c r="F84" s="616"/>
      <c r="G84" s="619"/>
      <c r="H84" s="980"/>
      <c r="I84" s="983"/>
      <c r="J84" s="983"/>
      <c r="K84" s="986"/>
      <c r="L84" s="989"/>
      <c r="M84" s="989"/>
      <c r="N84" s="983"/>
      <c r="O84" s="983"/>
      <c r="P84" s="986"/>
      <c r="Q84" s="992"/>
      <c r="R84" s="154"/>
      <c r="S84" s="154"/>
      <c r="T84" s="160" t="str">
        <f t="shared" si="15"/>
        <v/>
      </c>
      <c r="U84" s="154"/>
      <c r="V84" s="154"/>
      <c r="W84" s="154"/>
      <c r="X84" s="154"/>
      <c r="Y84" s="154"/>
      <c r="Z84" s="154"/>
      <c r="AA84" s="183"/>
      <c r="AB84" s="183"/>
      <c r="AC84" s="167"/>
      <c r="AD84" s="167"/>
      <c r="AE84" s="167"/>
      <c r="AF84" s="167"/>
      <c r="AG84" s="161" t="str">
        <f t="shared" si="16"/>
        <v/>
      </c>
      <c r="AH84" s="162" t="str">
        <f t="shared" si="17"/>
        <v/>
      </c>
      <c r="AI84" s="718"/>
      <c r="AJ84" s="718"/>
      <c r="AK84" s="964"/>
    </row>
    <row r="85" spans="1:37">
      <c r="A85" s="974"/>
      <c r="B85" s="1004"/>
      <c r="C85" s="974"/>
      <c r="D85" s="977"/>
      <c r="E85" s="616"/>
      <c r="F85" s="616"/>
      <c r="G85" s="619"/>
      <c r="H85" s="980"/>
      <c r="I85" s="983"/>
      <c r="J85" s="983"/>
      <c r="K85" s="986"/>
      <c r="L85" s="989"/>
      <c r="M85" s="989"/>
      <c r="N85" s="983"/>
      <c r="O85" s="983"/>
      <c r="P85" s="986"/>
      <c r="Q85" s="992"/>
      <c r="R85" s="154"/>
      <c r="S85" s="154"/>
      <c r="T85" s="160" t="str">
        <f t="shared" si="15"/>
        <v/>
      </c>
      <c r="U85" s="154"/>
      <c r="V85" s="154"/>
      <c r="W85" s="154"/>
      <c r="X85" s="154"/>
      <c r="Y85" s="154"/>
      <c r="Z85" s="154"/>
      <c r="AA85" s="183"/>
      <c r="AB85" s="183"/>
      <c r="AC85" s="167"/>
      <c r="AD85" s="167"/>
      <c r="AE85" s="167"/>
      <c r="AF85" s="167"/>
      <c r="AG85" s="161" t="str">
        <f t="shared" si="16"/>
        <v/>
      </c>
      <c r="AH85" s="162" t="str">
        <f t="shared" si="17"/>
        <v/>
      </c>
      <c r="AI85" s="718"/>
      <c r="AJ85" s="718"/>
      <c r="AK85" s="964"/>
    </row>
    <row r="86" spans="1:37">
      <c r="A86" s="974"/>
      <c r="B86" s="1004"/>
      <c r="C86" s="974"/>
      <c r="D86" s="977"/>
      <c r="E86" s="616"/>
      <c r="F86" s="616"/>
      <c r="G86" s="619"/>
      <c r="H86" s="980"/>
      <c r="I86" s="983"/>
      <c r="J86" s="983"/>
      <c r="K86" s="986"/>
      <c r="L86" s="989"/>
      <c r="M86" s="989"/>
      <c r="N86" s="983"/>
      <c r="O86" s="983"/>
      <c r="P86" s="986"/>
      <c r="Q86" s="992"/>
      <c r="R86" s="154"/>
      <c r="S86" s="154"/>
      <c r="T86" s="160" t="str">
        <f t="shared" si="15"/>
        <v/>
      </c>
      <c r="U86" s="154"/>
      <c r="V86" s="154"/>
      <c r="W86" s="154"/>
      <c r="X86" s="154"/>
      <c r="Y86" s="154"/>
      <c r="Z86" s="154"/>
      <c r="AA86" s="183"/>
      <c r="AB86" s="183"/>
      <c r="AC86" s="167"/>
      <c r="AD86" s="167"/>
      <c r="AE86" s="167"/>
      <c r="AF86" s="167"/>
      <c r="AG86" s="161" t="str">
        <f t="shared" si="16"/>
        <v/>
      </c>
      <c r="AH86" s="162" t="str">
        <f t="shared" si="17"/>
        <v/>
      </c>
      <c r="AI86" s="718"/>
      <c r="AJ86" s="718"/>
      <c r="AK86" s="964"/>
    </row>
    <row r="87" spans="1:37">
      <c r="A87" s="975"/>
      <c r="B87" s="1005"/>
      <c r="C87" s="975"/>
      <c r="D87" s="978"/>
      <c r="E87" s="617"/>
      <c r="F87" s="617"/>
      <c r="G87" s="620"/>
      <c r="H87" s="981"/>
      <c r="I87" s="984"/>
      <c r="J87" s="984"/>
      <c r="K87" s="987"/>
      <c r="L87" s="990"/>
      <c r="M87" s="990"/>
      <c r="N87" s="984"/>
      <c r="O87" s="984"/>
      <c r="P87" s="987"/>
      <c r="Q87" s="993"/>
      <c r="R87" s="482"/>
      <c r="S87" s="482"/>
      <c r="T87" s="451" t="str">
        <f t="shared" si="15"/>
        <v/>
      </c>
      <c r="U87" s="482"/>
      <c r="V87" s="482"/>
      <c r="W87" s="482"/>
      <c r="X87" s="482"/>
      <c r="Y87" s="482"/>
      <c r="Z87" s="482"/>
      <c r="AA87" s="483"/>
      <c r="AB87" s="483"/>
      <c r="AC87" s="484"/>
      <c r="AD87" s="484"/>
      <c r="AE87" s="484"/>
      <c r="AF87" s="484"/>
      <c r="AG87" s="485" t="str">
        <f t="shared" si="16"/>
        <v/>
      </c>
      <c r="AH87" s="486" t="str">
        <f t="shared" si="17"/>
        <v/>
      </c>
      <c r="AI87" s="963"/>
      <c r="AJ87" s="963"/>
      <c r="AK87" s="965"/>
    </row>
    <row r="88" spans="1:37" ht="124.5" customHeight="1">
      <c r="A88" s="1015" t="s">
        <v>912</v>
      </c>
      <c r="B88" s="1017" t="s">
        <v>913</v>
      </c>
      <c r="C88" s="973" t="s">
        <v>1226</v>
      </c>
      <c r="D88" s="976" t="s">
        <v>1227</v>
      </c>
      <c r="E88" s="615" t="s">
        <v>1228</v>
      </c>
      <c r="F88" s="615" t="s">
        <v>1229</v>
      </c>
      <c r="G88" s="618" t="s">
        <v>1125</v>
      </c>
      <c r="H88" s="979" t="s">
        <v>1230</v>
      </c>
      <c r="I88" s="982" t="s">
        <v>1074</v>
      </c>
      <c r="J88" s="982" t="s">
        <v>1117</v>
      </c>
      <c r="K88" s="985" t="s">
        <v>1117</v>
      </c>
      <c r="L88" s="988" t="s">
        <v>1127</v>
      </c>
      <c r="M88" s="988" t="s">
        <v>1078</v>
      </c>
      <c r="N88" s="982" t="s">
        <v>1074</v>
      </c>
      <c r="O88" s="982" t="s">
        <v>1117</v>
      </c>
      <c r="P88" s="985" t="s">
        <v>1117</v>
      </c>
      <c r="Q88" s="991" t="s">
        <v>185</v>
      </c>
      <c r="R88" s="490" t="s">
        <v>1231</v>
      </c>
      <c r="S88" s="114" t="s">
        <v>1232</v>
      </c>
      <c r="T88" s="327">
        <f>IF(SUM(U88:X88)=0,"",SUM(U88:X88))</f>
        <v>1</v>
      </c>
      <c r="U88" s="114"/>
      <c r="V88" s="114"/>
      <c r="W88" s="490">
        <v>1</v>
      </c>
      <c r="X88" s="114"/>
      <c r="Y88" s="114" t="s">
        <v>1233</v>
      </c>
      <c r="Z88" s="114" t="s">
        <v>1234</v>
      </c>
      <c r="AA88" s="491"/>
      <c r="AB88" s="492"/>
      <c r="AC88" s="492"/>
      <c r="AD88" s="492"/>
      <c r="AE88" s="524"/>
      <c r="AF88" s="526"/>
      <c r="AG88" s="332" t="str">
        <f>IF(SUM(AC88:AF88)=0,"",SUM(AC88:AF88))</f>
        <v/>
      </c>
      <c r="AH88" s="333" t="str">
        <f>IF(ISERROR(AG88/T88),"",(AG88/T88))</f>
        <v/>
      </c>
      <c r="AI88" s="718"/>
      <c r="AJ88" s="718"/>
      <c r="AK88" s="964"/>
    </row>
    <row r="89" spans="1:37">
      <c r="A89" s="1011"/>
      <c r="B89" s="1004"/>
      <c r="C89" s="974"/>
      <c r="D89" s="977"/>
      <c r="E89" s="616"/>
      <c r="F89" s="616"/>
      <c r="G89" s="619"/>
      <c r="H89" s="980"/>
      <c r="I89" s="983"/>
      <c r="J89" s="983"/>
      <c r="K89" s="986"/>
      <c r="L89" s="989"/>
      <c r="M89" s="989"/>
      <c r="N89" s="983"/>
      <c r="O89" s="983"/>
      <c r="P89" s="986"/>
      <c r="Q89" s="992"/>
      <c r="R89" s="159"/>
      <c r="S89" s="157"/>
      <c r="T89" s="160" t="str">
        <f t="shared" ref="T89:T102" si="18">IF(SUM(U89:X89)=0,"",SUM(U89:X89))</f>
        <v/>
      </c>
      <c r="U89" s="157"/>
      <c r="V89" s="157"/>
      <c r="W89" s="159"/>
      <c r="X89" s="157"/>
      <c r="Y89" s="157"/>
      <c r="Z89" s="157"/>
      <c r="AA89" s="231"/>
      <c r="AB89" s="231"/>
      <c r="AC89" s="231"/>
      <c r="AD89" s="231"/>
      <c r="AE89" s="200"/>
      <c r="AF89" s="231"/>
      <c r="AG89" s="161" t="str">
        <f t="shared" ref="AG89:AG102" si="19">IF(SUM(AC89:AF89)=0,"",SUM(AC89:AF89))</f>
        <v/>
      </c>
      <c r="AH89" s="162" t="str">
        <f t="shared" ref="AH89:AH102" si="20">IF(ISERROR(AG89/T89),"",(AG89/T89))</f>
        <v/>
      </c>
      <c r="AI89" s="718"/>
      <c r="AJ89" s="718"/>
      <c r="AK89" s="964"/>
    </row>
    <row r="90" spans="1:37">
      <c r="A90" s="1011"/>
      <c r="B90" s="1004"/>
      <c r="C90" s="974"/>
      <c r="D90" s="977"/>
      <c r="E90" s="616"/>
      <c r="F90" s="616"/>
      <c r="G90" s="619"/>
      <c r="H90" s="980"/>
      <c r="I90" s="983"/>
      <c r="J90" s="983"/>
      <c r="K90" s="986"/>
      <c r="L90" s="989"/>
      <c r="M90" s="989"/>
      <c r="N90" s="983"/>
      <c r="O90" s="983"/>
      <c r="P90" s="986"/>
      <c r="Q90" s="992"/>
      <c r="R90" s="159"/>
      <c r="S90" s="157"/>
      <c r="T90" s="160" t="str">
        <f t="shared" si="18"/>
        <v/>
      </c>
      <c r="U90" s="157"/>
      <c r="V90" s="157"/>
      <c r="W90" s="159"/>
      <c r="X90" s="157"/>
      <c r="Y90" s="157"/>
      <c r="Z90" s="157"/>
      <c r="AA90" s="231"/>
      <c r="AB90" s="231"/>
      <c r="AC90" s="231"/>
      <c r="AD90" s="231"/>
      <c r="AE90" s="200"/>
      <c r="AF90" s="231"/>
      <c r="AG90" s="161" t="str">
        <f t="shared" si="19"/>
        <v/>
      </c>
      <c r="AH90" s="162" t="str">
        <f t="shared" si="20"/>
        <v/>
      </c>
      <c r="AI90" s="718"/>
      <c r="AJ90" s="718"/>
      <c r="AK90" s="964"/>
    </row>
    <row r="91" spans="1:37">
      <c r="A91" s="1011"/>
      <c r="B91" s="1004"/>
      <c r="C91" s="974"/>
      <c r="D91" s="977"/>
      <c r="E91" s="616"/>
      <c r="F91" s="616"/>
      <c r="G91" s="619"/>
      <c r="H91" s="980"/>
      <c r="I91" s="983"/>
      <c r="J91" s="983"/>
      <c r="K91" s="986"/>
      <c r="L91" s="989"/>
      <c r="M91" s="989"/>
      <c r="N91" s="983"/>
      <c r="O91" s="983"/>
      <c r="P91" s="986"/>
      <c r="Q91" s="992"/>
      <c r="R91" s="159"/>
      <c r="S91" s="157"/>
      <c r="T91" s="160" t="str">
        <f t="shared" si="18"/>
        <v/>
      </c>
      <c r="U91" s="157"/>
      <c r="V91" s="157"/>
      <c r="W91" s="159"/>
      <c r="X91" s="157"/>
      <c r="Y91" s="157"/>
      <c r="Z91" s="157"/>
      <c r="AA91" s="231"/>
      <c r="AB91" s="231"/>
      <c r="AC91" s="231"/>
      <c r="AD91" s="231"/>
      <c r="AE91" s="200"/>
      <c r="AF91" s="231"/>
      <c r="AG91" s="161" t="str">
        <f t="shared" si="19"/>
        <v/>
      </c>
      <c r="AH91" s="162" t="str">
        <f t="shared" si="20"/>
        <v/>
      </c>
      <c r="AI91" s="718"/>
      <c r="AJ91" s="718"/>
      <c r="AK91" s="964"/>
    </row>
    <row r="92" spans="1:37">
      <c r="A92" s="1011"/>
      <c r="B92" s="1004"/>
      <c r="C92" s="975"/>
      <c r="D92" s="978"/>
      <c r="E92" s="617"/>
      <c r="F92" s="617"/>
      <c r="G92" s="620"/>
      <c r="H92" s="981"/>
      <c r="I92" s="984"/>
      <c r="J92" s="984"/>
      <c r="K92" s="987"/>
      <c r="L92" s="990"/>
      <c r="M92" s="990"/>
      <c r="N92" s="984"/>
      <c r="O92" s="984"/>
      <c r="P92" s="987"/>
      <c r="Q92" s="993"/>
      <c r="R92" s="520"/>
      <c r="S92" s="450"/>
      <c r="T92" s="451" t="str">
        <f t="shared" si="18"/>
        <v/>
      </c>
      <c r="U92" s="450"/>
      <c r="V92" s="450"/>
      <c r="W92" s="520"/>
      <c r="X92" s="450"/>
      <c r="Y92" s="450"/>
      <c r="Z92" s="450"/>
      <c r="AA92" s="521"/>
      <c r="AB92" s="521"/>
      <c r="AC92" s="521"/>
      <c r="AD92" s="521"/>
      <c r="AE92" s="522"/>
      <c r="AF92" s="521"/>
      <c r="AG92" s="485" t="str">
        <f t="shared" si="19"/>
        <v/>
      </c>
      <c r="AH92" s="486" t="str">
        <f t="shared" si="20"/>
        <v/>
      </c>
      <c r="AI92" s="963"/>
      <c r="AJ92" s="963"/>
      <c r="AK92" s="965"/>
    </row>
    <row r="93" spans="1:37" ht="178.5" customHeight="1">
      <c r="A93" s="1011"/>
      <c r="B93" s="1004"/>
      <c r="C93" s="973" t="s">
        <v>1235</v>
      </c>
      <c r="D93" s="976" t="s">
        <v>1236</v>
      </c>
      <c r="E93" s="615" t="s">
        <v>1237</v>
      </c>
      <c r="F93" s="615" t="s">
        <v>1238</v>
      </c>
      <c r="G93" s="618" t="s">
        <v>1072</v>
      </c>
      <c r="H93" s="979" t="s">
        <v>1239</v>
      </c>
      <c r="I93" s="982" t="s">
        <v>1074</v>
      </c>
      <c r="J93" s="982" t="s">
        <v>1117</v>
      </c>
      <c r="K93" s="985" t="s">
        <v>1117</v>
      </c>
      <c r="L93" s="988" t="s">
        <v>1077</v>
      </c>
      <c r="M93" s="988" t="s">
        <v>1078</v>
      </c>
      <c r="N93" s="982" t="s">
        <v>1074</v>
      </c>
      <c r="O93" s="982" t="s">
        <v>1117</v>
      </c>
      <c r="P93" s="985" t="s">
        <v>1117</v>
      </c>
      <c r="Q93" s="991" t="s">
        <v>185</v>
      </c>
      <c r="R93" s="490" t="s">
        <v>1240</v>
      </c>
      <c r="S93" s="114" t="s">
        <v>1232</v>
      </c>
      <c r="T93" s="327">
        <f t="shared" si="18"/>
        <v>1</v>
      </c>
      <c r="U93" s="114"/>
      <c r="V93" s="114"/>
      <c r="W93" s="490">
        <v>1</v>
      </c>
      <c r="X93" s="114"/>
      <c r="Y93" s="114" t="s">
        <v>1233</v>
      </c>
      <c r="Z93" s="114" t="s">
        <v>1234</v>
      </c>
      <c r="AA93" s="491"/>
      <c r="AB93" s="492"/>
      <c r="AC93" s="492"/>
      <c r="AD93" s="492"/>
      <c r="AE93" s="524"/>
      <c r="AF93" s="526"/>
      <c r="AG93" s="332" t="str">
        <f t="shared" si="19"/>
        <v/>
      </c>
      <c r="AH93" s="333" t="str">
        <f t="shared" si="20"/>
        <v/>
      </c>
      <c r="AI93" s="718"/>
      <c r="AJ93" s="718"/>
      <c r="AK93" s="964"/>
    </row>
    <row r="94" spans="1:37">
      <c r="A94" s="1011"/>
      <c r="B94" s="1004"/>
      <c r="C94" s="974"/>
      <c r="D94" s="977"/>
      <c r="E94" s="616"/>
      <c r="F94" s="616"/>
      <c r="G94" s="619"/>
      <c r="H94" s="980"/>
      <c r="I94" s="983"/>
      <c r="J94" s="983"/>
      <c r="K94" s="986"/>
      <c r="L94" s="989"/>
      <c r="M94" s="989"/>
      <c r="N94" s="983"/>
      <c r="O94" s="983"/>
      <c r="P94" s="986"/>
      <c r="Q94" s="992"/>
      <c r="R94" s="159"/>
      <c r="S94" s="157"/>
      <c r="T94" s="160" t="str">
        <f t="shared" si="18"/>
        <v/>
      </c>
      <c r="U94" s="157"/>
      <c r="V94" s="157"/>
      <c r="W94" s="159"/>
      <c r="X94" s="157"/>
      <c r="Y94" s="157"/>
      <c r="Z94" s="157"/>
      <c r="AA94" s="231"/>
      <c r="AB94" s="231"/>
      <c r="AC94" s="231"/>
      <c r="AD94" s="231"/>
      <c r="AE94" s="200"/>
      <c r="AF94" s="231"/>
      <c r="AG94" s="161" t="str">
        <f t="shared" si="19"/>
        <v/>
      </c>
      <c r="AH94" s="162" t="str">
        <f t="shared" si="20"/>
        <v/>
      </c>
      <c r="AI94" s="718"/>
      <c r="AJ94" s="718"/>
      <c r="AK94" s="964"/>
    </row>
    <row r="95" spans="1:37">
      <c r="A95" s="1011"/>
      <c r="B95" s="1004"/>
      <c r="C95" s="974"/>
      <c r="D95" s="977"/>
      <c r="E95" s="616"/>
      <c r="F95" s="616"/>
      <c r="G95" s="619"/>
      <c r="H95" s="980"/>
      <c r="I95" s="983"/>
      <c r="J95" s="983"/>
      <c r="K95" s="986"/>
      <c r="L95" s="989"/>
      <c r="M95" s="989"/>
      <c r="N95" s="983"/>
      <c r="O95" s="983"/>
      <c r="P95" s="986"/>
      <c r="Q95" s="992"/>
      <c r="R95" s="159"/>
      <c r="S95" s="157"/>
      <c r="T95" s="160" t="str">
        <f t="shared" si="18"/>
        <v/>
      </c>
      <c r="U95" s="157"/>
      <c r="V95" s="157"/>
      <c r="W95" s="159"/>
      <c r="X95" s="157"/>
      <c r="Y95" s="157"/>
      <c r="Z95" s="157"/>
      <c r="AA95" s="231"/>
      <c r="AB95" s="231"/>
      <c r="AC95" s="231"/>
      <c r="AD95" s="231"/>
      <c r="AE95" s="200"/>
      <c r="AF95" s="231"/>
      <c r="AG95" s="161" t="str">
        <f t="shared" si="19"/>
        <v/>
      </c>
      <c r="AH95" s="162" t="str">
        <f t="shared" si="20"/>
        <v/>
      </c>
      <c r="AI95" s="718"/>
      <c r="AJ95" s="718"/>
      <c r="AK95" s="964"/>
    </row>
    <row r="96" spans="1:37">
      <c r="A96" s="1011"/>
      <c r="B96" s="1004"/>
      <c r="C96" s="974"/>
      <c r="D96" s="977"/>
      <c r="E96" s="616"/>
      <c r="F96" s="616"/>
      <c r="G96" s="619"/>
      <c r="H96" s="980"/>
      <c r="I96" s="983"/>
      <c r="J96" s="983"/>
      <c r="K96" s="986"/>
      <c r="L96" s="989"/>
      <c r="M96" s="989"/>
      <c r="N96" s="983"/>
      <c r="O96" s="983"/>
      <c r="P96" s="986"/>
      <c r="Q96" s="992"/>
      <c r="R96" s="159"/>
      <c r="S96" s="157"/>
      <c r="T96" s="160" t="str">
        <f t="shared" si="18"/>
        <v/>
      </c>
      <c r="U96" s="157"/>
      <c r="V96" s="157"/>
      <c r="W96" s="159"/>
      <c r="X96" s="157"/>
      <c r="Y96" s="157"/>
      <c r="Z96" s="157"/>
      <c r="AA96" s="231"/>
      <c r="AB96" s="231"/>
      <c r="AC96" s="231"/>
      <c r="AD96" s="231"/>
      <c r="AE96" s="200"/>
      <c r="AF96" s="231"/>
      <c r="AG96" s="161" t="str">
        <f t="shared" si="19"/>
        <v/>
      </c>
      <c r="AH96" s="162" t="str">
        <f t="shared" si="20"/>
        <v/>
      </c>
      <c r="AI96" s="718"/>
      <c r="AJ96" s="718"/>
      <c r="AK96" s="964"/>
    </row>
    <row r="97" spans="1:37">
      <c r="A97" s="1011"/>
      <c r="B97" s="1004"/>
      <c r="C97" s="975"/>
      <c r="D97" s="978"/>
      <c r="E97" s="617"/>
      <c r="F97" s="617"/>
      <c r="G97" s="620"/>
      <c r="H97" s="981"/>
      <c r="I97" s="984"/>
      <c r="J97" s="984"/>
      <c r="K97" s="987"/>
      <c r="L97" s="990"/>
      <c r="M97" s="990"/>
      <c r="N97" s="984"/>
      <c r="O97" s="984"/>
      <c r="P97" s="987"/>
      <c r="Q97" s="993"/>
      <c r="R97" s="520"/>
      <c r="S97" s="450"/>
      <c r="T97" s="451" t="str">
        <f t="shared" si="18"/>
        <v/>
      </c>
      <c r="U97" s="450"/>
      <c r="V97" s="450"/>
      <c r="W97" s="520"/>
      <c r="X97" s="450"/>
      <c r="Y97" s="450"/>
      <c r="Z97" s="450"/>
      <c r="AA97" s="521"/>
      <c r="AB97" s="521"/>
      <c r="AC97" s="521"/>
      <c r="AD97" s="521"/>
      <c r="AE97" s="522"/>
      <c r="AF97" s="521"/>
      <c r="AG97" s="485" t="str">
        <f t="shared" si="19"/>
        <v/>
      </c>
      <c r="AH97" s="486" t="str">
        <f t="shared" si="20"/>
        <v/>
      </c>
      <c r="AI97" s="963"/>
      <c r="AJ97" s="963"/>
      <c r="AK97" s="965"/>
    </row>
    <row r="98" spans="1:37" ht="339.75" customHeight="1">
      <c r="A98" s="1011"/>
      <c r="B98" s="1004"/>
      <c r="C98" s="973" t="s">
        <v>1241</v>
      </c>
      <c r="D98" s="976" t="s">
        <v>1242</v>
      </c>
      <c r="E98" s="615" t="s">
        <v>1243</v>
      </c>
      <c r="F98" s="615" t="s">
        <v>1238</v>
      </c>
      <c r="G98" s="618" t="s">
        <v>1098</v>
      </c>
      <c r="H98" s="979" t="s">
        <v>1244</v>
      </c>
      <c r="I98" s="982" t="s">
        <v>1074</v>
      </c>
      <c r="J98" s="982" t="s">
        <v>1117</v>
      </c>
      <c r="K98" s="985" t="s">
        <v>1117</v>
      </c>
      <c r="L98" s="988" t="s">
        <v>1100</v>
      </c>
      <c r="M98" s="988" t="s">
        <v>1078</v>
      </c>
      <c r="N98" s="982" t="s">
        <v>1074</v>
      </c>
      <c r="O98" s="982" t="s">
        <v>1117</v>
      </c>
      <c r="P98" s="985" t="s">
        <v>1117</v>
      </c>
      <c r="Q98" s="991" t="s">
        <v>185</v>
      </c>
      <c r="R98" s="490" t="s">
        <v>1245</v>
      </c>
      <c r="S98" s="114" t="s">
        <v>1232</v>
      </c>
      <c r="T98" s="327">
        <f t="shared" si="18"/>
        <v>1</v>
      </c>
      <c r="U98" s="519"/>
      <c r="V98" s="519"/>
      <c r="W98" s="523">
        <v>1</v>
      </c>
      <c r="X98" s="513"/>
      <c r="Y98" s="114" t="s">
        <v>1233</v>
      </c>
      <c r="Z98" s="114" t="s">
        <v>1234</v>
      </c>
      <c r="AA98" s="491"/>
      <c r="AB98" s="492"/>
      <c r="AC98" s="492"/>
      <c r="AD98" s="492"/>
      <c r="AE98" s="524"/>
      <c r="AF98" s="525"/>
      <c r="AG98" s="332" t="str">
        <f t="shared" si="19"/>
        <v/>
      </c>
      <c r="AH98" s="333" t="str">
        <f t="shared" si="20"/>
        <v/>
      </c>
      <c r="AI98" s="718"/>
      <c r="AJ98" s="718"/>
      <c r="AK98" s="964"/>
    </row>
    <row r="99" spans="1:37">
      <c r="A99" s="1011"/>
      <c r="B99" s="1004"/>
      <c r="C99" s="974"/>
      <c r="D99" s="977"/>
      <c r="E99" s="616"/>
      <c r="F99" s="616"/>
      <c r="G99" s="619"/>
      <c r="H99" s="980"/>
      <c r="I99" s="983"/>
      <c r="J99" s="983"/>
      <c r="K99" s="986"/>
      <c r="L99" s="989"/>
      <c r="M99" s="989"/>
      <c r="N99" s="983"/>
      <c r="O99" s="983"/>
      <c r="P99" s="986"/>
      <c r="Q99" s="992"/>
      <c r="R99" s="154"/>
      <c r="S99" s="154"/>
      <c r="T99" s="160" t="str">
        <f t="shared" si="18"/>
        <v/>
      </c>
      <c r="U99" s="154"/>
      <c r="V99" s="154"/>
      <c r="W99" s="154"/>
      <c r="X99" s="154"/>
      <c r="Y99" s="154"/>
      <c r="Z99" s="154"/>
      <c r="AA99" s="183"/>
      <c r="AB99" s="183"/>
      <c r="AC99" s="154"/>
      <c r="AD99" s="154"/>
      <c r="AE99" s="154"/>
      <c r="AF99" s="154"/>
      <c r="AG99" s="161" t="str">
        <f t="shared" si="19"/>
        <v/>
      </c>
      <c r="AH99" s="162" t="str">
        <f t="shared" si="20"/>
        <v/>
      </c>
      <c r="AI99" s="718"/>
      <c r="AJ99" s="718"/>
      <c r="AK99" s="964"/>
    </row>
    <row r="100" spans="1:37">
      <c r="A100" s="1011"/>
      <c r="B100" s="1004"/>
      <c r="C100" s="974"/>
      <c r="D100" s="977"/>
      <c r="E100" s="616"/>
      <c r="F100" s="616"/>
      <c r="G100" s="619"/>
      <c r="H100" s="980"/>
      <c r="I100" s="983"/>
      <c r="J100" s="983"/>
      <c r="K100" s="986"/>
      <c r="L100" s="989"/>
      <c r="M100" s="989"/>
      <c r="N100" s="983"/>
      <c r="O100" s="983"/>
      <c r="P100" s="986"/>
      <c r="Q100" s="992"/>
      <c r="R100" s="154"/>
      <c r="S100" s="154"/>
      <c r="T100" s="160" t="str">
        <f t="shared" si="18"/>
        <v/>
      </c>
      <c r="U100" s="154"/>
      <c r="V100" s="154"/>
      <c r="W100" s="154"/>
      <c r="X100" s="154"/>
      <c r="Y100" s="154"/>
      <c r="Z100" s="154"/>
      <c r="AA100" s="183"/>
      <c r="AB100" s="183"/>
      <c r="AC100" s="154"/>
      <c r="AD100" s="154"/>
      <c r="AE100" s="154"/>
      <c r="AF100" s="154"/>
      <c r="AG100" s="161" t="str">
        <f t="shared" si="19"/>
        <v/>
      </c>
      <c r="AH100" s="162" t="str">
        <f t="shared" si="20"/>
        <v/>
      </c>
      <c r="AI100" s="718"/>
      <c r="AJ100" s="718"/>
      <c r="AK100" s="964"/>
    </row>
    <row r="101" spans="1:37">
      <c r="A101" s="1011"/>
      <c r="B101" s="1004"/>
      <c r="C101" s="974"/>
      <c r="D101" s="977"/>
      <c r="E101" s="616"/>
      <c r="F101" s="616"/>
      <c r="G101" s="619"/>
      <c r="H101" s="980"/>
      <c r="I101" s="983"/>
      <c r="J101" s="983"/>
      <c r="K101" s="986"/>
      <c r="L101" s="989"/>
      <c r="M101" s="989"/>
      <c r="N101" s="983"/>
      <c r="O101" s="983"/>
      <c r="P101" s="986"/>
      <c r="Q101" s="992"/>
      <c r="R101" s="154"/>
      <c r="S101" s="154"/>
      <c r="T101" s="160" t="str">
        <f t="shared" si="18"/>
        <v/>
      </c>
      <c r="U101" s="154"/>
      <c r="V101" s="154"/>
      <c r="W101" s="154"/>
      <c r="X101" s="154"/>
      <c r="Y101" s="154"/>
      <c r="Z101" s="154"/>
      <c r="AA101" s="183"/>
      <c r="AB101" s="183"/>
      <c r="AC101" s="154"/>
      <c r="AD101" s="154"/>
      <c r="AE101" s="154"/>
      <c r="AF101" s="154"/>
      <c r="AG101" s="161" t="str">
        <f t="shared" si="19"/>
        <v/>
      </c>
      <c r="AH101" s="162" t="str">
        <f t="shared" si="20"/>
        <v/>
      </c>
      <c r="AI101" s="718"/>
      <c r="AJ101" s="718"/>
      <c r="AK101" s="964"/>
    </row>
    <row r="102" spans="1:37">
      <c r="A102" s="1016"/>
      <c r="B102" s="1018"/>
      <c r="C102" s="1008"/>
      <c r="D102" s="1009"/>
      <c r="E102" s="690"/>
      <c r="F102" s="690"/>
      <c r="G102" s="643"/>
      <c r="H102" s="998"/>
      <c r="I102" s="999"/>
      <c r="J102" s="999"/>
      <c r="K102" s="1000"/>
      <c r="L102" s="1001"/>
      <c r="M102" s="1001"/>
      <c r="N102" s="999"/>
      <c r="O102" s="999"/>
      <c r="P102" s="1000"/>
      <c r="Q102" s="914"/>
      <c r="R102" s="487"/>
      <c r="S102" s="487"/>
      <c r="T102" s="334" t="str">
        <f t="shared" si="18"/>
        <v/>
      </c>
      <c r="U102" s="487"/>
      <c r="V102" s="487"/>
      <c r="W102" s="487"/>
      <c r="X102" s="487"/>
      <c r="Y102" s="487"/>
      <c r="Z102" s="487"/>
      <c r="AA102" s="510"/>
      <c r="AB102" s="510"/>
      <c r="AC102" s="487"/>
      <c r="AD102" s="487"/>
      <c r="AE102" s="487"/>
      <c r="AF102" s="487"/>
      <c r="AG102" s="488" t="str">
        <f t="shared" si="19"/>
        <v/>
      </c>
      <c r="AH102" s="489" t="str">
        <f t="shared" si="20"/>
        <v/>
      </c>
      <c r="AI102" s="718"/>
      <c r="AJ102" s="718"/>
      <c r="AK102" s="964"/>
    </row>
    <row r="103" spans="1:37" ht="114.75" customHeight="1">
      <c r="A103" s="1010" t="s">
        <v>929</v>
      </c>
      <c r="B103" s="1013" t="s">
        <v>930</v>
      </c>
      <c r="C103" s="1002" t="s">
        <v>1246</v>
      </c>
      <c r="D103" s="1006" t="s">
        <v>1247</v>
      </c>
      <c r="E103" s="629" t="s">
        <v>1248</v>
      </c>
      <c r="F103" s="629" t="s">
        <v>1249</v>
      </c>
      <c r="G103" s="635" t="s">
        <v>1125</v>
      </c>
      <c r="H103" s="1007" t="s">
        <v>1250</v>
      </c>
      <c r="I103" s="994" t="s">
        <v>1074</v>
      </c>
      <c r="J103" s="994" t="s">
        <v>1117</v>
      </c>
      <c r="K103" s="995" t="s">
        <v>1117</v>
      </c>
      <c r="L103" s="996" t="s">
        <v>1127</v>
      </c>
      <c r="M103" s="996" t="s">
        <v>1078</v>
      </c>
      <c r="N103" s="994" t="s">
        <v>1074</v>
      </c>
      <c r="O103" s="994" t="s">
        <v>1117</v>
      </c>
      <c r="P103" s="995" t="s">
        <v>1117</v>
      </c>
      <c r="Q103" s="997" t="s">
        <v>185</v>
      </c>
      <c r="R103" s="437" t="s">
        <v>1251</v>
      </c>
      <c r="S103" s="437" t="s">
        <v>1252</v>
      </c>
      <c r="T103" s="476">
        <f>IF(SUM(U103:X103)=0,"",SUM(U103:X103))</f>
        <v>2</v>
      </c>
      <c r="U103" s="437"/>
      <c r="V103" s="437"/>
      <c r="W103" s="437">
        <v>1</v>
      </c>
      <c r="X103" s="437">
        <v>1</v>
      </c>
      <c r="Y103" s="437" t="s">
        <v>1253</v>
      </c>
      <c r="Z103" s="437" t="s">
        <v>947</v>
      </c>
      <c r="AA103" s="437"/>
      <c r="AB103" s="477"/>
      <c r="AC103" s="518"/>
      <c r="AD103" s="518"/>
      <c r="AE103" s="478"/>
      <c r="AF103" s="478"/>
      <c r="AG103" s="479" t="str">
        <f>IF(SUM(AC103:AF103)=0,"",SUM(AC103:AF103))</f>
        <v/>
      </c>
      <c r="AH103" s="480" t="str">
        <f>IF(ISERROR(AG103/T103),"",(AG103/T103))</f>
        <v/>
      </c>
      <c r="AI103" s="846"/>
      <c r="AJ103" s="967"/>
      <c r="AK103" s="970"/>
    </row>
    <row r="104" spans="1:37">
      <c r="A104" s="1011"/>
      <c r="B104" s="1004"/>
      <c r="C104" s="974"/>
      <c r="D104" s="977"/>
      <c r="E104" s="616"/>
      <c r="F104" s="616"/>
      <c r="G104" s="619"/>
      <c r="H104" s="980"/>
      <c r="I104" s="983"/>
      <c r="J104" s="983"/>
      <c r="K104" s="986"/>
      <c r="L104" s="989"/>
      <c r="M104" s="989"/>
      <c r="N104" s="983"/>
      <c r="O104" s="983"/>
      <c r="P104" s="986"/>
      <c r="Q104" s="992"/>
      <c r="R104" s="157"/>
      <c r="S104" s="157"/>
      <c r="T104" s="160" t="str">
        <f t="shared" ref="T104:T112" si="21">IF(SUM(U104:X104)=0,"",SUM(U104:X104))</f>
        <v/>
      </c>
      <c r="U104" s="157"/>
      <c r="V104" s="157"/>
      <c r="W104" s="157"/>
      <c r="X104" s="157"/>
      <c r="Y104" s="157"/>
      <c r="Z104" s="157"/>
      <c r="AA104" s="187"/>
      <c r="AB104" s="183"/>
      <c r="AC104" s="154"/>
      <c r="AD104" s="154"/>
      <c r="AE104" s="154"/>
      <c r="AF104" s="154"/>
      <c r="AG104" s="161" t="str">
        <f t="shared" ref="AG104:AG112" si="22">IF(SUM(AC104:AF104)=0,"",SUM(AC104:AF104))</f>
        <v/>
      </c>
      <c r="AH104" s="162" t="str">
        <f t="shared" ref="AH104:AH112" si="23">IF(ISERROR(AG104/T104),"",(AG104/T104))</f>
        <v/>
      </c>
      <c r="AI104" s="718"/>
      <c r="AJ104" s="968"/>
      <c r="AK104" s="971"/>
    </row>
    <row r="105" spans="1:37">
      <c r="A105" s="1011"/>
      <c r="B105" s="1004"/>
      <c r="C105" s="974"/>
      <c r="D105" s="977"/>
      <c r="E105" s="616"/>
      <c r="F105" s="616"/>
      <c r="G105" s="619"/>
      <c r="H105" s="980"/>
      <c r="I105" s="983"/>
      <c r="J105" s="983"/>
      <c r="K105" s="986"/>
      <c r="L105" s="989"/>
      <c r="M105" s="989"/>
      <c r="N105" s="983"/>
      <c r="O105" s="983"/>
      <c r="P105" s="986"/>
      <c r="Q105" s="992"/>
      <c r="R105" s="157"/>
      <c r="S105" s="157"/>
      <c r="T105" s="160" t="str">
        <f t="shared" si="21"/>
        <v/>
      </c>
      <c r="U105" s="157"/>
      <c r="V105" s="157"/>
      <c r="W105" s="157"/>
      <c r="X105" s="157"/>
      <c r="Y105" s="157"/>
      <c r="Z105" s="157"/>
      <c r="AA105" s="187"/>
      <c r="AB105" s="183"/>
      <c r="AC105" s="154"/>
      <c r="AD105" s="154"/>
      <c r="AE105" s="154"/>
      <c r="AF105" s="154"/>
      <c r="AG105" s="161" t="str">
        <f t="shared" si="22"/>
        <v/>
      </c>
      <c r="AH105" s="162" t="str">
        <f t="shared" si="23"/>
        <v/>
      </c>
      <c r="AI105" s="718"/>
      <c r="AJ105" s="968"/>
      <c r="AK105" s="971"/>
    </row>
    <row r="106" spans="1:37">
      <c r="A106" s="1011"/>
      <c r="B106" s="1004"/>
      <c r="C106" s="974"/>
      <c r="D106" s="977"/>
      <c r="E106" s="616"/>
      <c r="F106" s="616"/>
      <c r="G106" s="619"/>
      <c r="H106" s="980"/>
      <c r="I106" s="983"/>
      <c r="J106" s="983"/>
      <c r="K106" s="986"/>
      <c r="L106" s="989"/>
      <c r="M106" s="989"/>
      <c r="N106" s="983"/>
      <c r="O106" s="983"/>
      <c r="P106" s="986"/>
      <c r="Q106" s="992"/>
      <c r="R106" s="157"/>
      <c r="S106" s="157"/>
      <c r="T106" s="160" t="str">
        <f t="shared" si="21"/>
        <v/>
      </c>
      <c r="U106" s="157"/>
      <c r="V106" s="157"/>
      <c r="W106" s="157"/>
      <c r="X106" s="157"/>
      <c r="Y106" s="157"/>
      <c r="Z106" s="157"/>
      <c r="AA106" s="187"/>
      <c r="AB106" s="183"/>
      <c r="AC106" s="154"/>
      <c r="AD106" s="154"/>
      <c r="AE106" s="154"/>
      <c r="AF106" s="154"/>
      <c r="AG106" s="161" t="str">
        <f t="shared" si="22"/>
        <v/>
      </c>
      <c r="AH106" s="162" t="str">
        <f t="shared" si="23"/>
        <v/>
      </c>
      <c r="AI106" s="718"/>
      <c r="AJ106" s="968"/>
      <c r="AK106" s="971"/>
    </row>
    <row r="107" spans="1:37">
      <c r="A107" s="1011"/>
      <c r="B107" s="1004"/>
      <c r="C107" s="975"/>
      <c r="D107" s="978"/>
      <c r="E107" s="617"/>
      <c r="F107" s="617"/>
      <c r="G107" s="620"/>
      <c r="H107" s="981"/>
      <c r="I107" s="984"/>
      <c r="J107" s="984"/>
      <c r="K107" s="987"/>
      <c r="L107" s="990"/>
      <c r="M107" s="990"/>
      <c r="N107" s="984"/>
      <c r="O107" s="984"/>
      <c r="P107" s="987"/>
      <c r="Q107" s="993"/>
      <c r="R107" s="450"/>
      <c r="S107" s="450"/>
      <c r="T107" s="451" t="str">
        <f t="shared" si="21"/>
        <v/>
      </c>
      <c r="U107" s="450"/>
      <c r="V107" s="450"/>
      <c r="W107" s="450"/>
      <c r="X107" s="450"/>
      <c r="Y107" s="450"/>
      <c r="Z107" s="450"/>
      <c r="AA107" s="527"/>
      <c r="AB107" s="483"/>
      <c r="AC107" s="482"/>
      <c r="AD107" s="482"/>
      <c r="AE107" s="482"/>
      <c r="AF107" s="482"/>
      <c r="AG107" s="485" t="str">
        <f t="shared" si="22"/>
        <v/>
      </c>
      <c r="AH107" s="486" t="str">
        <f t="shared" si="23"/>
        <v/>
      </c>
      <c r="AI107" s="963"/>
      <c r="AJ107" s="969"/>
      <c r="AK107" s="972"/>
    </row>
    <row r="108" spans="1:37" ht="97.5" customHeight="1">
      <c r="A108" s="1011"/>
      <c r="B108" s="1004"/>
      <c r="C108" s="973" t="s">
        <v>1254</v>
      </c>
      <c r="D108" s="976" t="s">
        <v>1255</v>
      </c>
      <c r="E108" s="615" t="s">
        <v>1256</v>
      </c>
      <c r="F108" s="615" t="s">
        <v>1257</v>
      </c>
      <c r="G108" s="618" t="s">
        <v>1220</v>
      </c>
      <c r="H108" s="979" t="s">
        <v>1258</v>
      </c>
      <c r="I108" s="982" t="s">
        <v>1074</v>
      </c>
      <c r="J108" s="982" t="s">
        <v>1117</v>
      </c>
      <c r="K108" s="985" t="s">
        <v>1117</v>
      </c>
      <c r="L108" s="988" t="s">
        <v>1222</v>
      </c>
      <c r="M108" s="988" t="s">
        <v>1078</v>
      </c>
      <c r="N108" s="982" t="s">
        <v>1074</v>
      </c>
      <c r="O108" s="982" t="s">
        <v>1117</v>
      </c>
      <c r="P108" s="985" t="s">
        <v>1117</v>
      </c>
      <c r="Q108" s="991" t="s">
        <v>185</v>
      </c>
      <c r="R108" s="114" t="s">
        <v>1259</v>
      </c>
      <c r="S108" s="114" t="s">
        <v>1252</v>
      </c>
      <c r="T108" s="327">
        <f t="shared" si="21"/>
        <v>2</v>
      </c>
      <c r="U108" s="114"/>
      <c r="V108" s="114"/>
      <c r="W108" s="114">
        <v>1</v>
      </c>
      <c r="X108" s="114">
        <v>1</v>
      </c>
      <c r="Y108" s="114" t="s">
        <v>1260</v>
      </c>
      <c r="Z108" s="114" t="s">
        <v>1261</v>
      </c>
      <c r="AA108" s="331"/>
      <c r="AB108" s="331"/>
      <c r="AC108" s="519"/>
      <c r="AD108" s="519"/>
      <c r="AE108" s="529"/>
      <c r="AF108" s="529"/>
      <c r="AG108" s="332" t="str">
        <f t="shared" si="22"/>
        <v/>
      </c>
      <c r="AH108" s="333" t="str">
        <f t="shared" si="23"/>
        <v/>
      </c>
      <c r="AI108" s="718"/>
      <c r="AJ108" s="968"/>
      <c r="AK108" s="971"/>
    </row>
    <row r="109" spans="1:37">
      <c r="A109" s="1011"/>
      <c r="B109" s="1004"/>
      <c r="C109" s="974"/>
      <c r="D109" s="977"/>
      <c r="E109" s="616"/>
      <c r="F109" s="616"/>
      <c r="G109" s="619"/>
      <c r="H109" s="980"/>
      <c r="I109" s="983"/>
      <c r="J109" s="983"/>
      <c r="K109" s="986"/>
      <c r="L109" s="989"/>
      <c r="M109" s="989"/>
      <c r="N109" s="983"/>
      <c r="O109" s="983"/>
      <c r="P109" s="986"/>
      <c r="Q109" s="992"/>
      <c r="R109" s="157"/>
      <c r="S109" s="157"/>
      <c r="T109" s="160" t="str">
        <f t="shared" si="21"/>
        <v/>
      </c>
      <c r="U109" s="157"/>
      <c r="V109" s="157"/>
      <c r="W109" s="157"/>
      <c r="X109" s="157"/>
      <c r="Y109" s="157"/>
      <c r="Z109" s="157"/>
      <c r="AA109" s="187"/>
      <c r="AB109" s="183"/>
      <c r="AC109" s="154"/>
      <c r="AD109" s="154"/>
      <c r="AE109" s="154"/>
      <c r="AF109" s="154"/>
      <c r="AG109" s="161" t="str">
        <f t="shared" si="22"/>
        <v/>
      </c>
      <c r="AH109" s="162" t="str">
        <f t="shared" si="23"/>
        <v/>
      </c>
      <c r="AI109" s="718"/>
      <c r="AJ109" s="968"/>
      <c r="AK109" s="971"/>
    </row>
    <row r="110" spans="1:37">
      <c r="A110" s="1011"/>
      <c r="B110" s="1004"/>
      <c r="C110" s="974"/>
      <c r="D110" s="977"/>
      <c r="E110" s="616"/>
      <c r="F110" s="616"/>
      <c r="G110" s="619"/>
      <c r="H110" s="980"/>
      <c r="I110" s="983"/>
      <c r="J110" s="983"/>
      <c r="K110" s="986"/>
      <c r="L110" s="989"/>
      <c r="M110" s="989"/>
      <c r="N110" s="983"/>
      <c r="O110" s="983"/>
      <c r="P110" s="986"/>
      <c r="Q110" s="992"/>
      <c r="R110" s="157"/>
      <c r="S110" s="157"/>
      <c r="T110" s="160" t="str">
        <f t="shared" si="21"/>
        <v/>
      </c>
      <c r="U110" s="157"/>
      <c r="V110" s="157"/>
      <c r="W110" s="157"/>
      <c r="X110" s="157"/>
      <c r="Y110" s="157"/>
      <c r="Z110" s="157"/>
      <c r="AA110" s="187"/>
      <c r="AB110" s="183"/>
      <c r="AC110" s="154"/>
      <c r="AD110" s="154"/>
      <c r="AE110" s="154"/>
      <c r="AF110" s="154"/>
      <c r="AG110" s="161" t="str">
        <f t="shared" si="22"/>
        <v/>
      </c>
      <c r="AH110" s="162" t="str">
        <f t="shared" si="23"/>
        <v/>
      </c>
      <c r="AI110" s="718"/>
      <c r="AJ110" s="968"/>
      <c r="AK110" s="971"/>
    </row>
    <row r="111" spans="1:37">
      <c r="A111" s="1011"/>
      <c r="B111" s="1004"/>
      <c r="C111" s="974"/>
      <c r="D111" s="977"/>
      <c r="E111" s="616"/>
      <c r="F111" s="616"/>
      <c r="G111" s="619"/>
      <c r="H111" s="980"/>
      <c r="I111" s="983"/>
      <c r="J111" s="983"/>
      <c r="K111" s="986"/>
      <c r="L111" s="989"/>
      <c r="M111" s="989"/>
      <c r="N111" s="983"/>
      <c r="O111" s="983"/>
      <c r="P111" s="986"/>
      <c r="Q111" s="992"/>
      <c r="R111" s="157"/>
      <c r="S111" s="157"/>
      <c r="T111" s="160" t="str">
        <f t="shared" si="21"/>
        <v/>
      </c>
      <c r="U111" s="157"/>
      <c r="V111" s="157"/>
      <c r="W111" s="157"/>
      <c r="X111" s="157"/>
      <c r="Y111" s="157"/>
      <c r="Z111" s="157"/>
      <c r="AA111" s="187"/>
      <c r="AB111" s="183"/>
      <c r="AC111" s="154"/>
      <c r="AD111" s="154"/>
      <c r="AE111" s="154"/>
      <c r="AF111" s="154"/>
      <c r="AG111" s="161" t="str">
        <f t="shared" si="22"/>
        <v/>
      </c>
      <c r="AH111" s="162" t="str">
        <f t="shared" si="23"/>
        <v/>
      </c>
      <c r="AI111" s="718"/>
      <c r="AJ111" s="968"/>
      <c r="AK111" s="971"/>
    </row>
    <row r="112" spans="1:37">
      <c r="A112" s="1012"/>
      <c r="B112" s="1014"/>
      <c r="C112" s="1008"/>
      <c r="D112" s="1009"/>
      <c r="E112" s="690"/>
      <c r="F112" s="690"/>
      <c r="G112" s="643"/>
      <c r="H112" s="998"/>
      <c r="I112" s="999"/>
      <c r="J112" s="999"/>
      <c r="K112" s="1000"/>
      <c r="L112" s="1001"/>
      <c r="M112" s="1001"/>
      <c r="N112" s="999"/>
      <c r="O112" s="999"/>
      <c r="P112" s="1000"/>
      <c r="Q112" s="914"/>
      <c r="R112" s="373"/>
      <c r="S112" s="373"/>
      <c r="T112" s="334" t="str">
        <f t="shared" si="21"/>
        <v/>
      </c>
      <c r="U112" s="373"/>
      <c r="V112" s="373"/>
      <c r="W112" s="373"/>
      <c r="X112" s="373"/>
      <c r="Y112" s="373"/>
      <c r="Z112" s="373"/>
      <c r="AA112" s="517"/>
      <c r="AB112" s="510"/>
      <c r="AC112" s="487"/>
      <c r="AD112" s="487"/>
      <c r="AE112" s="487"/>
      <c r="AF112" s="487"/>
      <c r="AG112" s="488" t="str">
        <f t="shared" si="22"/>
        <v/>
      </c>
      <c r="AH112" s="489" t="str">
        <f t="shared" si="23"/>
        <v/>
      </c>
      <c r="AI112" s="718"/>
      <c r="AJ112" s="968"/>
      <c r="AK112" s="971"/>
    </row>
    <row r="113" spans="1:37" ht="120">
      <c r="A113" s="1002" t="s">
        <v>961</v>
      </c>
      <c r="B113" s="1003" t="s">
        <v>962</v>
      </c>
      <c r="C113" s="1002" t="s">
        <v>1262</v>
      </c>
      <c r="D113" s="1006" t="s">
        <v>1263</v>
      </c>
      <c r="E113" s="629" t="s">
        <v>1264</v>
      </c>
      <c r="F113" s="629" t="s">
        <v>1265</v>
      </c>
      <c r="G113" s="635" t="s">
        <v>1220</v>
      </c>
      <c r="H113" s="1007" t="s">
        <v>1266</v>
      </c>
      <c r="I113" s="994" t="s">
        <v>1074</v>
      </c>
      <c r="J113" s="994" t="s">
        <v>1075</v>
      </c>
      <c r="K113" s="995" t="s">
        <v>1076</v>
      </c>
      <c r="L113" s="996" t="s">
        <v>1222</v>
      </c>
      <c r="M113" s="996" t="s">
        <v>1078</v>
      </c>
      <c r="N113" s="994" t="s">
        <v>1074</v>
      </c>
      <c r="O113" s="994" t="s">
        <v>1075</v>
      </c>
      <c r="P113" s="995" t="s">
        <v>1076</v>
      </c>
      <c r="Q113" s="997" t="s">
        <v>185</v>
      </c>
      <c r="R113" s="437" t="s">
        <v>1267</v>
      </c>
      <c r="S113" s="437" t="s">
        <v>1268</v>
      </c>
      <c r="T113" s="476">
        <f t="shared" ref="T113:T127" si="24">IF(SUM(U113:X113)=0,"",SUM(U113:X113))</f>
        <v>6</v>
      </c>
      <c r="U113" s="437"/>
      <c r="V113" s="437"/>
      <c r="W113" s="437">
        <v>3</v>
      </c>
      <c r="X113" s="437">
        <v>3</v>
      </c>
      <c r="Y113" s="437" t="s">
        <v>1269</v>
      </c>
      <c r="Z113" s="437" t="s">
        <v>1270</v>
      </c>
      <c r="AA113" s="514"/>
      <c r="AB113" s="468"/>
      <c r="AC113" s="478"/>
      <c r="AD113" s="478"/>
      <c r="AE113" s="478"/>
      <c r="AF113" s="478"/>
      <c r="AG113" s="479" t="str">
        <f t="shared" ref="AG113:AG127" si="25">IF(SUM(AC113:AF113)=0,"",SUM(AC113:AF113))</f>
        <v/>
      </c>
      <c r="AH113" s="480" t="str">
        <f t="shared" ref="AH113:AH127" si="26">IF(ISERROR(AG113/T113),"",(AG113/T113))</f>
        <v/>
      </c>
      <c r="AI113" s="846"/>
      <c r="AJ113" s="846"/>
      <c r="AK113" s="966"/>
    </row>
    <row r="114" spans="1:37" ht="176.25" customHeight="1">
      <c r="A114" s="974"/>
      <c r="B114" s="1004"/>
      <c r="C114" s="974"/>
      <c r="D114" s="977"/>
      <c r="E114" s="616"/>
      <c r="F114" s="616"/>
      <c r="G114" s="619"/>
      <c r="H114" s="980"/>
      <c r="I114" s="983"/>
      <c r="J114" s="983"/>
      <c r="K114" s="986"/>
      <c r="L114" s="989"/>
      <c r="M114" s="989"/>
      <c r="N114" s="983"/>
      <c r="O114" s="983"/>
      <c r="P114" s="986"/>
      <c r="Q114" s="992"/>
      <c r="R114" s="157" t="s">
        <v>1271</v>
      </c>
      <c r="S114" s="157" t="s">
        <v>411</v>
      </c>
      <c r="T114" s="160">
        <f t="shared" si="24"/>
        <v>2</v>
      </c>
      <c r="U114" s="157"/>
      <c r="V114" s="157"/>
      <c r="W114" s="157">
        <v>1</v>
      </c>
      <c r="X114" s="157">
        <v>1</v>
      </c>
      <c r="Y114" s="157" t="s">
        <v>1269</v>
      </c>
      <c r="Z114" s="157" t="s">
        <v>1270</v>
      </c>
      <c r="AA114" s="230"/>
      <c r="AB114" s="230"/>
      <c r="AC114" s="158"/>
      <c r="AD114" s="158"/>
      <c r="AE114" s="158"/>
      <c r="AF114" s="158"/>
      <c r="AG114" s="161" t="str">
        <f t="shared" si="25"/>
        <v/>
      </c>
      <c r="AH114" s="162" t="str">
        <f t="shared" si="26"/>
        <v/>
      </c>
      <c r="AI114" s="718"/>
      <c r="AJ114" s="718"/>
      <c r="AK114" s="964"/>
    </row>
    <row r="115" spans="1:37">
      <c r="A115" s="974"/>
      <c r="B115" s="1004"/>
      <c r="C115" s="974"/>
      <c r="D115" s="977"/>
      <c r="E115" s="616"/>
      <c r="F115" s="616"/>
      <c r="G115" s="619"/>
      <c r="H115" s="980"/>
      <c r="I115" s="983"/>
      <c r="J115" s="983"/>
      <c r="K115" s="986"/>
      <c r="L115" s="989"/>
      <c r="M115" s="989"/>
      <c r="N115" s="983"/>
      <c r="O115" s="983"/>
      <c r="P115" s="986"/>
      <c r="Q115" s="992"/>
      <c r="R115" s="157"/>
      <c r="S115" s="157"/>
      <c r="T115" s="160" t="str">
        <f t="shared" si="24"/>
        <v/>
      </c>
      <c r="U115" s="157"/>
      <c r="V115" s="157"/>
      <c r="W115" s="157"/>
      <c r="X115" s="157"/>
      <c r="Y115" s="157"/>
      <c r="Z115" s="157"/>
      <c r="AA115" s="183"/>
      <c r="AB115" s="183"/>
      <c r="AC115" s="154"/>
      <c r="AD115" s="154"/>
      <c r="AE115" s="154"/>
      <c r="AF115" s="154"/>
      <c r="AG115" s="168" t="str">
        <f t="shared" si="25"/>
        <v/>
      </c>
      <c r="AH115" s="169" t="str">
        <f t="shared" si="26"/>
        <v/>
      </c>
      <c r="AI115" s="718"/>
      <c r="AJ115" s="718"/>
      <c r="AK115" s="964"/>
    </row>
    <row r="116" spans="1:37">
      <c r="A116" s="974"/>
      <c r="B116" s="1004"/>
      <c r="C116" s="974"/>
      <c r="D116" s="977"/>
      <c r="E116" s="616"/>
      <c r="F116" s="616"/>
      <c r="G116" s="619"/>
      <c r="H116" s="980"/>
      <c r="I116" s="983"/>
      <c r="J116" s="983"/>
      <c r="K116" s="986"/>
      <c r="L116" s="989"/>
      <c r="M116" s="989"/>
      <c r="N116" s="983"/>
      <c r="O116" s="983"/>
      <c r="P116" s="986"/>
      <c r="Q116" s="992"/>
      <c r="R116" s="157"/>
      <c r="S116" s="157"/>
      <c r="T116" s="160" t="str">
        <f t="shared" si="24"/>
        <v/>
      </c>
      <c r="U116" s="157"/>
      <c r="V116" s="157"/>
      <c r="W116" s="157"/>
      <c r="X116" s="157"/>
      <c r="Y116" s="157"/>
      <c r="Z116" s="157"/>
      <c r="AA116" s="183"/>
      <c r="AB116" s="183"/>
      <c r="AC116" s="154"/>
      <c r="AD116" s="154"/>
      <c r="AE116" s="154"/>
      <c r="AF116" s="154"/>
      <c r="AG116" s="168" t="str">
        <f t="shared" si="25"/>
        <v/>
      </c>
      <c r="AH116" s="169" t="str">
        <f t="shared" si="26"/>
        <v/>
      </c>
      <c r="AI116" s="718"/>
      <c r="AJ116" s="718"/>
      <c r="AK116" s="964"/>
    </row>
    <row r="117" spans="1:37">
      <c r="A117" s="975"/>
      <c r="B117" s="1005"/>
      <c r="C117" s="975"/>
      <c r="D117" s="978"/>
      <c r="E117" s="617"/>
      <c r="F117" s="617"/>
      <c r="G117" s="620"/>
      <c r="H117" s="981"/>
      <c r="I117" s="984"/>
      <c r="J117" s="984"/>
      <c r="K117" s="987"/>
      <c r="L117" s="990"/>
      <c r="M117" s="990"/>
      <c r="N117" s="984"/>
      <c r="O117" s="984"/>
      <c r="P117" s="987"/>
      <c r="Q117" s="993"/>
      <c r="R117" s="450"/>
      <c r="S117" s="450"/>
      <c r="T117" s="451" t="str">
        <f t="shared" si="24"/>
        <v/>
      </c>
      <c r="U117" s="450"/>
      <c r="V117" s="450"/>
      <c r="W117" s="450"/>
      <c r="X117" s="450"/>
      <c r="Y117" s="450"/>
      <c r="Z117" s="450"/>
      <c r="AA117" s="483"/>
      <c r="AB117" s="483"/>
      <c r="AC117" s="482"/>
      <c r="AD117" s="482"/>
      <c r="AE117" s="482"/>
      <c r="AF117" s="482"/>
      <c r="AG117" s="515" t="str">
        <f t="shared" si="25"/>
        <v/>
      </c>
      <c r="AH117" s="516" t="str">
        <f t="shared" si="26"/>
        <v/>
      </c>
      <c r="AI117" s="963"/>
      <c r="AJ117" s="963"/>
      <c r="AK117" s="965"/>
    </row>
    <row r="118" spans="1:37" ht="60">
      <c r="A118" s="973" t="s">
        <v>1272</v>
      </c>
      <c r="B118" s="618" t="s">
        <v>989</v>
      </c>
      <c r="C118" s="863" t="s">
        <v>1273</v>
      </c>
      <c r="D118" s="976" t="s">
        <v>1274</v>
      </c>
      <c r="E118" s="615" t="s">
        <v>1275</v>
      </c>
      <c r="F118" s="615" t="s">
        <v>1276</v>
      </c>
      <c r="G118" s="618" t="s">
        <v>1087</v>
      </c>
      <c r="H118" s="979" t="s">
        <v>1277</v>
      </c>
      <c r="I118" s="982" t="s">
        <v>1074</v>
      </c>
      <c r="J118" s="982" t="s">
        <v>1075</v>
      </c>
      <c r="K118" s="985" t="s">
        <v>1076</v>
      </c>
      <c r="L118" s="988" t="s">
        <v>1089</v>
      </c>
      <c r="M118" s="988" t="s">
        <v>1078</v>
      </c>
      <c r="N118" s="982" t="s">
        <v>1074</v>
      </c>
      <c r="O118" s="982" t="s">
        <v>1075</v>
      </c>
      <c r="P118" s="985" t="s">
        <v>1076</v>
      </c>
      <c r="Q118" s="991" t="s">
        <v>185</v>
      </c>
      <c r="R118" s="114" t="s">
        <v>1278</v>
      </c>
      <c r="S118" s="114" t="s">
        <v>1279</v>
      </c>
      <c r="T118" s="327">
        <f t="shared" si="24"/>
        <v>1</v>
      </c>
      <c r="U118" s="56"/>
      <c r="V118" s="56"/>
      <c r="W118" s="56"/>
      <c r="X118" s="56">
        <v>1</v>
      </c>
      <c r="Y118" s="114" t="s">
        <v>1000</v>
      </c>
      <c r="Z118" s="114" t="s">
        <v>1000</v>
      </c>
      <c r="AA118" s="114"/>
      <c r="AB118" s="114"/>
      <c r="AC118" s="513"/>
      <c r="AD118" s="513"/>
      <c r="AE118" s="326"/>
      <c r="AF118" s="513"/>
      <c r="AG118" s="332" t="str">
        <f t="shared" si="25"/>
        <v/>
      </c>
      <c r="AH118" s="333" t="str">
        <f t="shared" si="26"/>
        <v/>
      </c>
      <c r="AI118" s="579"/>
      <c r="AJ118" s="579"/>
      <c r="AK118" s="582"/>
    </row>
    <row r="119" spans="1:37" ht="75">
      <c r="A119" s="974"/>
      <c r="B119" s="619"/>
      <c r="C119" s="626"/>
      <c r="D119" s="977"/>
      <c r="E119" s="616"/>
      <c r="F119" s="616"/>
      <c r="G119" s="619"/>
      <c r="H119" s="980"/>
      <c r="I119" s="983"/>
      <c r="J119" s="983"/>
      <c r="K119" s="986"/>
      <c r="L119" s="989"/>
      <c r="M119" s="989"/>
      <c r="N119" s="983"/>
      <c r="O119" s="983"/>
      <c r="P119" s="986"/>
      <c r="Q119" s="992"/>
      <c r="R119" s="157" t="s">
        <v>1280</v>
      </c>
      <c r="S119" s="179" t="s">
        <v>1281</v>
      </c>
      <c r="T119" s="181">
        <f t="shared" si="24"/>
        <v>24</v>
      </c>
      <c r="U119" s="182"/>
      <c r="V119" s="182"/>
      <c r="W119" s="206">
        <v>8</v>
      </c>
      <c r="X119" s="206">
        <v>16</v>
      </c>
      <c r="Y119" s="157" t="s">
        <v>1000</v>
      </c>
      <c r="Z119" s="157" t="s">
        <v>1000</v>
      </c>
      <c r="AA119" s="493"/>
      <c r="AB119" s="157"/>
      <c r="AC119" s="155"/>
      <c r="AD119" s="155"/>
      <c r="AE119" s="158"/>
      <c r="AF119" s="158"/>
      <c r="AG119" s="161" t="str">
        <f t="shared" si="25"/>
        <v/>
      </c>
      <c r="AH119" s="162" t="str">
        <f t="shared" si="26"/>
        <v/>
      </c>
      <c r="AI119" s="579"/>
      <c r="AJ119" s="579"/>
      <c r="AK119" s="582"/>
    </row>
    <row r="120" spans="1:37">
      <c r="A120" s="974"/>
      <c r="B120" s="619"/>
      <c r="C120" s="626"/>
      <c r="D120" s="977"/>
      <c r="E120" s="616"/>
      <c r="F120" s="616"/>
      <c r="G120" s="619"/>
      <c r="H120" s="980"/>
      <c r="I120" s="983"/>
      <c r="J120" s="983"/>
      <c r="K120" s="986"/>
      <c r="L120" s="989"/>
      <c r="M120" s="989"/>
      <c r="N120" s="983"/>
      <c r="O120" s="983"/>
      <c r="P120" s="986"/>
      <c r="Q120" s="992"/>
      <c r="R120" s="157"/>
      <c r="S120" s="157"/>
      <c r="T120" s="160" t="str">
        <f t="shared" si="24"/>
        <v/>
      </c>
      <c r="U120" s="157"/>
      <c r="V120" s="157"/>
      <c r="W120" s="157"/>
      <c r="X120" s="157"/>
      <c r="Y120" s="157"/>
      <c r="Z120" s="157"/>
      <c r="AA120" s="183"/>
      <c r="AB120" s="183"/>
      <c r="AC120" s="154"/>
      <c r="AD120" s="154"/>
      <c r="AE120" s="154"/>
      <c r="AF120" s="154"/>
      <c r="AG120" s="161" t="str">
        <f t="shared" si="25"/>
        <v/>
      </c>
      <c r="AH120" s="162" t="str">
        <f t="shared" si="26"/>
        <v/>
      </c>
      <c r="AI120" s="579"/>
      <c r="AJ120" s="579"/>
      <c r="AK120" s="582"/>
    </row>
    <row r="121" spans="1:37">
      <c r="A121" s="974"/>
      <c r="B121" s="619"/>
      <c r="C121" s="626"/>
      <c r="D121" s="977"/>
      <c r="E121" s="616"/>
      <c r="F121" s="616"/>
      <c r="G121" s="619"/>
      <c r="H121" s="980"/>
      <c r="I121" s="983"/>
      <c r="J121" s="983"/>
      <c r="K121" s="986"/>
      <c r="L121" s="989"/>
      <c r="M121" s="989"/>
      <c r="N121" s="983"/>
      <c r="O121" s="983"/>
      <c r="P121" s="986"/>
      <c r="Q121" s="992"/>
      <c r="R121" s="157"/>
      <c r="S121" s="157"/>
      <c r="T121" s="160" t="str">
        <f t="shared" si="24"/>
        <v/>
      </c>
      <c r="U121" s="157"/>
      <c r="V121" s="157"/>
      <c r="W121" s="157"/>
      <c r="X121" s="157"/>
      <c r="Y121" s="157"/>
      <c r="Z121" s="157"/>
      <c r="AA121" s="183"/>
      <c r="AB121" s="183"/>
      <c r="AC121" s="154"/>
      <c r="AD121" s="154"/>
      <c r="AE121" s="154"/>
      <c r="AF121" s="154"/>
      <c r="AG121" s="161" t="str">
        <f t="shared" si="25"/>
        <v/>
      </c>
      <c r="AH121" s="162" t="str">
        <f t="shared" si="26"/>
        <v/>
      </c>
      <c r="AI121" s="579"/>
      <c r="AJ121" s="579"/>
      <c r="AK121" s="582"/>
    </row>
    <row r="122" spans="1:37">
      <c r="A122" s="975"/>
      <c r="B122" s="620"/>
      <c r="C122" s="627"/>
      <c r="D122" s="978"/>
      <c r="E122" s="617"/>
      <c r="F122" s="617"/>
      <c r="G122" s="620"/>
      <c r="H122" s="981"/>
      <c r="I122" s="984"/>
      <c r="J122" s="984"/>
      <c r="K122" s="987"/>
      <c r="L122" s="990"/>
      <c r="M122" s="990"/>
      <c r="N122" s="984"/>
      <c r="O122" s="984"/>
      <c r="P122" s="987"/>
      <c r="Q122" s="993"/>
      <c r="R122" s="450"/>
      <c r="S122" s="450"/>
      <c r="T122" s="451" t="str">
        <f t="shared" si="24"/>
        <v/>
      </c>
      <c r="U122" s="450"/>
      <c r="V122" s="450"/>
      <c r="W122" s="450"/>
      <c r="X122" s="450"/>
      <c r="Y122" s="450"/>
      <c r="Z122" s="450"/>
      <c r="AA122" s="483"/>
      <c r="AB122" s="483"/>
      <c r="AC122" s="482"/>
      <c r="AD122" s="482"/>
      <c r="AE122" s="482"/>
      <c r="AF122" s="482"/>
      <c r="AG122" s="485" t="str">
        <f t="shared" si="25"/>
        <v/>
      </c>
      <c r="AH122" s="486" t="str">
        <f t="shared" si="26"/>
        <v/>
      </c>
      <c r="AI122" s="580"/>
      <c r="AJ122" s="580"/>
      <c r="AK122" s="583"/>
    </row>
    <row r="123" spans="1:37" ht="279" customHeight="1">
      <c r="A123" s="973" t="s">
        <v>1025</v>
      </c>
      <c r="B123" s="618" t="s">
        <v>1026</v>
      </c>
      <c r="C123" s="863" t="s">
        <v>1282</v>
      </c>
      <c r="D123" s="976" t="s">
        <v>1283</v>
      </c>
      <c r="E123" s="615" t="s">
        <v>1284</v>
      </c>
      <c r="F123" s="615" t="s">
        <v>1285</v>
      </c>
      <c r="G123" s="618" t="s">
        <v>1098</v>
      </c>
      <c r="H123" s="979" t="s">
        <v>1286</v>
      </c>
      <c r="I123" s="982" t="s">
        <v>1074</v>
      </c>
      <c r="J123" s="982" t="s">
        <v>1117</v>
      </c>
      <c r="K123" s="985" t="s">
        <v>1117</v>
      </c>
      <c r="L123" s="988" t="s">
        <v>1100</v>
      </c>
      <c r="M123" s="988" t="s">
        <v>1078</v>
      </c>
      <c r="N123" s="982" t="s">
        <v>1074</v>
      </c>
      <c r="O123" s="982" t="s">
        <v>1117</v>
      </c>
      <c r="P123" s="985" t="s">
        <v>1117</v>
      </c>
      <c r="Q123" s="991" t="s">
        <v>185</v>
      </c>
      <c r="R123" s="114" t="s">
        <v>1287</v>
      </c>
      <c r="S123" s="114" t="s">
        <v>1288</v>
      </c>
      <c r="T123" s="327">
        <f t="shared" si="24"/>
        <v>2</v>
      </c>
      <c r="U123" s="114"/>
      <c r="V123" s="114"/>
      <c r="W123" s="112">
        <v>1</v>
      </c>
      <c r="X123" s="112">
        <v>1</v>
      </c>
      <c r="Y123" s="112" t="s">
        <v>1289</v>
      </c>
      <c r="Z123" s="112" t="s">
        <v>1290</v>
      </c>
      <c r="AA123" s="511"/>
      <c r="AB123" s="512"/>
      <c r="AC123" s="513"/>
      <c r="AD123" s="513"/>
      <c r="AE123" s="326"/>
      <c r="AF123" s="326"/>
      <c r="AG123" s="332" t="str">
        <f t="shared" si="25"/>
        <v/>
      </c>
      <c r="AH123" s="333" t="str">
        <f t="shared" si="26"/>
        <v/>
      </c>
      <c r="AI123" s="579"/>
      <c r="AJ123" s="579"/>
      <c r="AK123" s="582"/>
    </row>
    <row r="124" spans="1:37" ht="75">
      <c r="A124" s="974"/>
      <c r="B124" s="619"/>
      <c r="C124" s="626"/>
      <c r="D124" s="977"/>
      <c r="E124" s="616"/>
      <c r="F124" s="616"/>
      <c r="G124" s="619"/>
      <c r="H124" s="980"/>
      <c r="I124" s="983"/>
      <c r="J124" s="983"/>
      <c r="K124" s="986"/>
      <c r="L124" s="989"/>
      <c r="M124" s="989"/>
      <c r="N124" s="983"/>
      <c r="O124" s="983"/>
      <c r="P124" s="986"/>
      <c r="Q124" s="992"/>
      <c r="R124" s="157" t="s">
        <v>1291</v>
      </c>
      <c r="S124" s="179" t="s">
        <v>1292</v>
      </c>
      <c r="T124" s="160">
        <f t="shared" si="24"/>
        <v>6</v>
      </c>
      <c r="U124" s="157"/>
      <c r="V124" s="157"/>
      <c r="W124" s="179">
        <v>3</v>
      </c>
      <c r="X124" s="179">
        <v>3</v>
      </c>
      <c r="Y124" s="179" t="s">
        <v>1289</v>
      </c>
      <c r="Z124" s="179" t="s">
        <v>1290</v>
      </c>
      <c r="AA124" s="179"/>
      <c r="AB124" s="157"/>
      <c r="AC124" s="155"/>
      <c r="AD124" s="155"/>
      <c r="AE124" s="158"/>
      <c r="AF124" s="158"/>
      <c r="AG124" s="161" t="str">
        <f t="shared" si="25"/>
        <v/>
      </c>
      <c r="AH124" s="162" t="str">
        <f t="shared" si="26"/>
        <v/>
      </c>
      <c r="AI124" s="579"/>
      <c r="AJ124" s="579"/>
      <c r="AK124" s="582"/>
    </row>
    <row r="125" spans="1:37">
      <c r="A125" s="974"/>
      <c r="B125" s="619"/>
      <c r="C125" s="626"/>
      <c r="D125" s="977"/>
      <c r="E125" s="616"/>
      <c r="F125" s="616"/>
      <c r="G125" s="619"/>
      <c r="H125" s="980"/>
      <c r="I125" s="983"/>
      <c r="J125" s="983"/>
      <c r="K125" s="986"/>
      <c r="L125" s="989"/>
      <c r="M125" s="989"/>
      <c r="N125" s="983"/>
      <c r="O125" s="983"/>
      <c r="P125" s="986"/>
      <c r="Q125" s="992"/>
      <c r="R125" s="157"/>
      <c r="S125" s="157"/>
      <c r="T125" s="160" t="str">
        <f t="shared" si="24"/>
        <v/>
      </c>
      <c r="U125" s="157"/>
      <c r="V125" s="157"/>
      <c r="W125" s="157"/>
      <c r="X125" s="157"/>
      <c r="Y125" s="157"/>
      <c r="Z125" s="157"/>
      <c r="AA125" s="183"/>
      <c r="AB125" s="183"/>
      <c r="AC125" s="154"/>
      <c r="AD125" s="154"/>
      <c r="AE125" s="154"/>
      <c r="AF125" s="154"/>
      <c r="AG125" s="161" t="str">
        <f t="shared" si="25"/>
        <v/>
      </c>
      <c r="AH125" s="162" t="str">
        <f t="shared" si="26"/>
        <v/>
      </c>
      <c r="AI125" s="579"/>
      <c r="AJ125" s="579"/>
      <c r="AK125" s="582"/>
    </row>
    <row r="126" spans="1:37">
      <c r="A126" s="974"/>
      <c r="B126" s="619"/>
      <c r="C126" s="626"/>
      <c r="D126" s="977"/>
      <c r="E126" s="616"/>
      <c r="F126" s="616"/>
      <c r="G126" s="619"/>
      <c r="H126" s="980"/>
      <c r="I126" s="983"/>
      <c r="J126" s="983"/>
      <c r="K126" s="986"/>
      <c r="L126" s="989"/>
      <c r="M126" s="989"/>
      <c r="N126" s="983"/>
      <c r="O126" s="983"/>
      <c r="P126" s="986"/>
      <c r="Q126" s="992"/>
      <c r="R126" s="157"/>
      <c r="S126" s="157"/>
      <c r="T126" s="160" t="str">
        <f t="shared" si="24"/>
        <v/>
      </c>
      <c r="U126" s="157"/>
      <c r="V126" s="157"/>
      <c r="W126" s="157"/>
      <c r="X126" s="157"/>
      <c r="Y126" s="157"/>
      <c r="Z126" s="157"/>
      <c r="AA126" s="183"/>
      <c r="AB126" s="183"/>
      <c r="AC126" s="154"/>
      <c r="AD126" s="154"/>
      <c r="AE126" s="154"/>
      <c r="AF126" s="154"/>
      <c r="AG126" s="161" t="str">
        <f t="shared" si="25"/>
        <v/>
      </c>
      <c r="AH126" s="162" t="str">
        <f t="shared" si="26"/>
        <v/>
      </c>
      <c r="AI126" s="579"/>
      <c r="AJ126" s="579"/>
      <c r="AK126" s="582"/>
    </row>
    <row r="127" spans="1:37">
      <c r="A127" s="975"/>
      <c r="B127" s="620"/>
      <c r="C127" s="627"/>
      <c r="D127" s="978"/>
      <c r="E127" s="617"/>
      <c r="F127" s="617"/>
      <c r="G127" s="620"/>
      <c r="H127" s="981"/>
      <c r="I127" s="984"/>
      <c r="J127" s="984"/>
      <c r="K127" s="987"/>
      <c r="L127" s="990"/>
      <c r="M127" s="990"/>
      <c r="N127" s="984"/>
      <c r="O127" s="984"/>
      <c r="P127" s="987"/>
      <c r="Q127" s="993"/>
      <c r="R127" s="450"/>
      <c r="S127" s="450"/>
      <c r="T127" s="451" t="str">
        <f t="shared" si="24"/>
        <v/>
      </c>
      <c r="U127" s="450"/>
      <c r="V127" s="450"/>
      <c r="W127" s="450"/>
      <c r="X127" s="450"/>
      <c r="Y127" s="450"/>
      <c r="Z127" s="450"/>
      <c r="AA127" s="483"/>
      <c r="AB127" s="483"/>
      <c r="AC127" s="482"/>
      <c r="AD127" s="482"/>
      <c r="AE127" s="482"/>
      <c r="AF127" s="482"/>
      <c r="AG127" s="485" t="str">
        <f t="shared" si="25"/>
        <v/>
      </c>
      <c r="AH127" s="486" t="str">
        <f t="shared" si="26"/>
        <v/>
      </c>
      <c r="AI127" s="580"/>
      <c r="AJ127" s="580"/>
      <c r="AK127" s="583"/>
    </row>
    <row r="128" spans="1:37">
      <c r="H128" s="15"/>
      <c r="I128" s="15"/>
      <c r="J128" s="15"/>
    </row>
    <row r="129" spans="8:10">
      <c r="H129" s="15"/>
      <c r="I129" s="15"/>
      <c r="J129" s="15"/>
    </row>
    <row r="130" spans="8:10">
      <c r="H130" s="15"/>
      <c r="I130" s="15"/>
      <c r="J130" s="15"/>
    </row>
    <row r="131" spans="8:10">
      <c r="H131" s="15"/>
      <c r="I131" s="15"/>
      <c r="J131" s="15"/>
    </row>
    <row r="132" spans="8:10">
      <c r="H132" s="15"/>
      <c r="I132" s="15"/>
      <c r="J132" s="15"/>
    </row>
    <row r="133" spans="8:10">
      <c r="H133" s="15"/>
      <c r="I133" s="15"/>
      <c r="J133" s="15"/>
    </row>
    <row r="134" spans="8:10">
      <c r="H134" s="15"/>
      <c r="I134" s="15"/>
      <c r="J134" s="15"/>
    </row>
    <row r="135" spans="8:10">
      <c r="H135" s="15"/>
      <c r="I135" s="15"/>
      <c r="J135" s="15"/>
    </row>
    <row r="136" spans="8:10">
      <c r="H136" s="15"/>
      <c r="I136" s="15"/>
      <c r="J136" s="15"/>
    </row>
    <row r="137" spans="8:10">
      <c r="H137" s="15"/>
      <c r="I137" s="15"/>
      <c r="J137" s="15"/>
    </row>
    <row r="138" spans="8:10">
      <c r="H138" s="15"/>
      <c r="I138" s="15"/>
      <c r="J138" s="15"/>
    </row>
    <row r="139" spans="8:10">
      <c r="H139" s="15"/>
      <c r="I139" s="15"/>
      <c r="J139" s="15"/>
    </row>
    <row r="140" spans="8:10">
      <c r="H140" s="15"/>
      <c r="I140" s="15"/>
      <c r="J140" s="15"/>
    </row>
    <row r="141" spans="8:10">
      <c r="H141" s="15"/>
      <c r="I141" s="15"/>
      <c r="J141" s="15"/>
    </row>
    <row r="142" spans="8:10">
      <c r="H142" s="15"/>
      <c r="I142" s="15"/>
      <c r="J142" s="15"/>
    </row>
    <row r="143" spans="8:10">
      <c r="H143" s="15"/>
      <c r="I143" s="15"/>
      <c r="J143" s="15"/>
    </row>
    <row r="144" spans="8:10">
      <c r="H144" s="15"/>
      <c r="I144" s="15"/>
      <c r="J144" s="15"/>
    </row>
    <row r="145" spans="8:10">
      <c r="H145" s="15"/>
      <c r="I145" s="15"/>
      <c r="J145" s="15"/>
    </row>
    <row r="146" spans="8:10">
      <c r="H146" s="15"/>
      <c r="I146" s="15"/>
      <c r="J146" s="15"/>
    </row>
    <row r="147" spans="8:10">
      <c r="H147" s="15"/>
      <c r="I147" s="15"/>
      <c r="J147" s="15"/>
    </row>
    <row r="148" spans="8:10">
      <c r="H148" s="15"/>
      <c r="I148" s="15"/>
      <c r="J148" s="15"/>
    </row>
    <row r="149" spans="8:10">
      <c r="H149" s="15"/>
      <c r="I149" s="15"/>
      <c r="J149" s="15"/>
    </row>
    <row r="150" spans="8:10">
      <c r="H150" s="15"/>
      <c r="I150" s="15"/>
      <c r="J150" s="15"/>
    </row>
    <row r="151" spans="8:10">
      <c r="H151" s="15"/>
      <c r="I151" s="15"/>
      <c r="J151" s="15"/>
    </row>
    <row r="152" spans="8:10">
      <c r="H152" s="15"/>
      <c r="I152" s="15"/>
      <c r="J152" s="15"/>
    </row>
    <row r="153" spans="8:10">
      <c r="H153" s="15"/>
      <c r="I153" s="15"/>
      <c r="J153" s="15"/>
    </row>
    <row r="154" spans="8:10">
      <c r="H154" s="15"/>
      <c r="I154" s="15"/>
      <c r="J154" s="15"/>
    </row>
    <row r="155" spans="8:10">
      <c r="H155" s="15"/>
      <c r="I155" s="15"/>
      <c r="J155" s="15"/>
    </row>
    <row r="156" spans="8:10">
      <c r="H156" s="15"/>
      <c r="I156" s="15"/>
      <c r="J156" s="15"/>
    </row>
    <row r="157" spans="8:10">
      <c r="H157" s="15"/>
      <c r="I157" s="15"/>
      <c r="J157" s="15"/>
    </row>
    <row r="158" spans="8:10">
      <c r="H158" s="15"/>
      <c r="I158" s="15"/>
      <c r="J158" s="15"/>
    </row>
    <row r="159" spans="8:10">
      <c r="H159" s="15"/>
      <c r="I159" s="15"/>
      <c r="J159" s="15"/>
    </row>
    <row r="160" spans="8:10">
      <c r="H160" s="15"/>
      <c r="I160" s="15"/>
      <c r="J160" s="15"/>
    </row>
    <row r="161" spans="8:10">
      <c r="H161" s="15"/>
      <c r="I161" s="15"/>
      <c r="J161" s="15"/>
    </row>
    <row r="162" spans="8:10">
      <c r="H162" s="15"/>
      <c r="I162" s="15"/>
      <c r="J162" s="15"/>
    </row>
    <row r="163" spans="8:10">
      <c r="H163" s="15"/>
      <c r="I163" s="15"/>
      <c r="J163" s="15"/>
    </row>
    <row r="164" spans="8:10">
      <c r="H164" s="15"/>
      <c r="I164" s="15"/>
      <c r="J164" s="15"/>
    </row>
    <row r="165" spans="8:10">
      <c r="H165" s="15"/>
      <c r="I165" s="15"/>
      <c r="J165" s="15"/>
    </row>
    <row r="166" spans="8:10">
      <c r="H166" s="15"/>
      <c r="I166" s="15"/>
      <c r="J166" s="15"/>
    </row>
    <row r="167" spans="8:10">
      <c r="H167" s="15"/>
      <c r="I167" s="15"/>
      <c r="J167" s="15"/>
    </row>
    <row r="168" spans="8:10">
      <c r="H168" s="15"/>
      <c r="I168" s="15"/>
      <c r="J168" s="15"/>
    </row>
    <row r="169" spans="8:10">
      <c r="H169" s="15"/>
      <c r="I169" s="15"/>
      <c r="J169" s="15"/>
    </row>
    <row r="170" spans="8:10">
      <c r="H170" s="15"/>
      <c r="I170" s="15"/>
      <c r="J170" s="15"/>
    </row>
    <row r="171" spans="8:10">
      <c r="H171" s="15"/>
      <c r="I171" s="15"/>
      <c r="J171" s="15"/>
    </row>
    <row r="172" spans="8:10">
      <c r="H172" s="15"/>
      <c r="I172" s="15"/>
      <c r="J172" s="15"/>
    </row>
    <row r="173" spans="8:10">
      <c r="H173" s="15"/>
      <c r="I173" s="15"/>
      <c r="J173" s="15"/>
    </row>
    <row r="174" spans="8:10">
      <c r="H174" s="15"/>
      <c r="I174" s="15"/>
      <c r="J174" s="15"/>
    </row>
    <row r="175" spans="8:10">
      <c r="H175" s="15"/>
      <c r="I175" s="15"/>
      <c r="J175" s="15"/>
    </row>
    <row r="176" spans="8:10">
      <c r="H176" s="15"/>
      <c r="I176" s="15"/>
      <c r="J176" s="15"/>
    </row>
    <row r="177" spans="8:10">
      <c r="H177" s="15"/>
      <c r="I177" s="15"/>
      <c r="J177" s="15"/>
    </row>
    <row r="178" spans="8:10">
      <c r="H178" s="15"/>
      <c r="I178" s="15"/>
      <c r="J178" s="15"/>
    </row>
    <row r="179" spans="8:10">
      <c r="H179" s="15"/>
      <c r="I179" s="15"/>
      <c r="J179" s="15"/>
    </row>
    <row r="180" spans="8:10">
      <c r="H180" s="15"/>
      <c r="I180" s="15"/>
      <c r="J180" s="15"/>
    </row>
    <row r="181" spans="8:10">
      <c r="H181" s="15"/>
      <c r="I181" s="15"/>
      <c r="J181" s="15"/>
    </row>
    <row r="182" spans="8:10">
      <c r="H182" s="15"/>
      <c r="I182" s="15"/>
      <c r="J182" s="15"/>
    </row>
    <row r="183" spans="8:10">
      <c r="H183" s="15"/>
      <c r="I183" s="15"/>
      <c r="J183" s="15"/>
    </row>
    <row r="184" spans="8:10">
      <c r="H184" s="15"/>
      <c r="I184" s="15"/>
      <c r="J184" s="15"/>
    </row>
    <row r="185" spans="8:10">
      <c r="H185" s="15"/>
      <c r="I185" s="15"/>
      <c r="J185" s="15"/>
    </row>
    <row r="186" spans="8:10">
      <c r="H186" s="15"/>
      <c r="I186" s="15"/>
      <c r="J186" s="15"/>
    </row>
    <row r="187" spans="8:10">
      <c r="H187" s="15"/>
      <c r="I187" s="15"/>
      <c r="J187" s="15"/>
    </row>
    <row r="188" spans="8:10">
      <c r="H188" s="15"/>
      <c r="I188" s="15"/>
      <c r="J188" s="15"/>
    </row>
    <row r="189" spans="8:10">
      <c r="H189" s="15"/>
      <c r="I189" s="15"/>
      <c r="J189" s="15"/>
    </row>
    <row r="190" spans="8:10">
      <c r="H190" s="15"/>
      <c r="I190" s="15"/>
      <c r="J190" s="15"/>
    </row>
    <row r="191" spans="8:10">
      <c r="H191" s="15"/>
      <c r="I191" s="15"/>
      <c r="J191" s="15"/>
    </row>
    <row r="192" spans="8:10">
      <c r="H192" s="15"/>
      <c r="I192" s="15"/>
      <c r="J192" s="15"/>
    </row>
    <row r="193" spans="8:10">
      <c r="H193" s="15"/>
      <c r="I193" s="15"/>
      <c r="J193" s="15"/>
    </row>
    <row r="194" spans="8:10">
      <c r="H194" s="15"/>
      <c r="I194" s="15"/>
      <c r="J194" s="15"/>
    </row>
    <row r="195" spans="8:10">
      <c r="H195" s="15"/>
      <c r="I195" s="15"/>
      <c r="J195" s="15"/>
    </row>
    <row r="196" spans="8:10">
      <c r="H196" s="15"/>
      <c r="I196" s="15"/>
      <c r="J196" s="15"/>
    </row>
    <row r="197" spans="8:10">
      <c r="H197" s="15"/>
      <c r="I197" s="15"/>
      <c r="J197" s="15"/>
    </row>
    <row r="198" spans="8:10">
      <c r="H198" s="15"/>
      <c r="I198" s="15"/>
      <c r="J198" s="15"/>
    </row>
    <row r="199" spans="8:10">
      <c r="H199" s="15"/>
      <c r="I199" s="15"/>
      <c r="J199" s="15"/>
    </row>
    <row r="200" spans="8:10">
      <c r="H200" s="15"/>
      <c r="I200" s="15"/>
      <c r="J200" s="15"/>
    </row>
    <row r="201" spans="8:10">
      <c r="H201" s="15"/>
      <c r="I201" s="15"/>
      <c r="J201" s="15"/>
    </row>
    <row r="202" spans="8:10">
      <c r="H202" s="15"/>
      <c r="I202" s="15"/>
      <c r="J202" s="15"/>
    </row>
    <row r="203" spans="8:10">
      <c r="H203" s="15"/>
      <c r="I203" s="15"/>
      <c r="J203" s="15"/>
    </row>
    <row r="204" spans="8:10">
      <c r="H204" s="15"/>
      <c r="I204" s="15"/>
      <c r="J204" s="15"/>
    </row>
    <row r="205" spans="8:10">
      <c r="H205" s="15"/>
      <c r="I205" s="15"/>
      <c r="J205" s="15"/>
    </row>
    <row r="206" spans="8:10">
      <c r="H206" s="15"/>
      <c r="I206" s="15"/>
      <c r="J206" s="15"/>
    </row>
    <row r="207" spans="8:10">
      <c r="H207" s="15"/>
      <c r="I207" s="15"/>
      <c r="J207" s="15"/>
    </row>
    <row r="208" spans="8:10">
      <c r="H208" s="15"/>
      <c r="I208" s="15"/>
      <c r="J208" s="15"/>
    </row>
    <row r="209" spans="8:10">
      <c r="H209" s="15"/>
      <c r="I209" s="15"/>
      <c r="J209" s="15"/>
    </row>
    <row r="210" spans="8:10">
      <c r="H210" s="15"/>
      <c r="I210" s="15"/>
      <c r="J210" s="15"/>
    </row>
    <row r="211" spans="8:10">
      <c r="H211" s="15"/>
      <c r="I211" s="15"/>
      <c r="J211" s="15"/>
    </row>
    <row r="212" spans="8:10">
      <c r="H212" s="15"/>
      <c r="I212" s="15"/>
      <c r="J212" s="15"/>
    </row>
    <row r="213" spans="8:10">
      <c r="H213" s="15"/>
      <c r="I213" s="15"/>
      <c r="J213" s="15"/>
    </row>
    <row r="214" spans="8:10">
      <c r="H214" s="15"/>
      <c r="I214" s="15"/>
      <c r="J214" s="15"/>
    </row>
    <row r="215" spans="8:10">
      <c r="H215" s="15"/>
      <c r="I215" s="15"/>
      <c r="J215" s="15"/>
    </row>
    <row r="216" spans="8:10">
      <c r="H216" s="15"/>
      <c r="I216" s="15"/>
      <c r="J216" s="15"/>
    </row>
    <row r="217" spans="8:10">
      <c r="H217" s="15"/>
      <c r="I217" s="15"/>
      <c r="J217" s="15"/>
    </row>
    <row r="218" spans="8:10">
      <c r="H218" s="15"/>
      <c r="I218" s="15"/>
      <c r="J218" s="15"/>
    </row>
    <row r="219" spans="8:10">
      <c r="H219" s="15"/>
      <c r="I219" s="15"/>
      <c r="J219" s="15"/>
    </row>
    <row r="220" spans="8:10">
      <c r="H220" s="15"/>
      <c r="I220" s="15"/>
      <c r="J220" s="15"/>
    </row>
    <row r="221" spans="8:10">
      <c r="H221" s="15"/>
      <c r="I221" s="15"/>
      <c r="J221" s="15"/>
    </row>
    <row r="222" spans="8:10">
      <c r="H222" s="15"/>
      <c r="I222" s="15"/>
      <c r="J222" s="15"/>
    </row>
    <row r="223" spans="8:10">
      <c r="H223" s="15"/>
      <c r="I223" s="15"/>
      <c r="J223" s="15"/>
    </row>
    <row r="224" spans="8:10">
      <c r="H224" s="15"/>
      <c r="I224" s="15"/>
      <c r="J224" s="15"/>
    </row>
    <row r="225" spans="8:10">
      <c r="H225" s="15"/>
      <c r="I225" s="15"/>
      <c r="J225" s="15"/>
    </row>
    <row r="226" spans="8:10">
      <c r="H226" s="15"/>
      <c r="I226" s="15"/>
      <c r="J226" s="15"/>
    </row>
    <row r="227" spans="8:10">
      <c r="H227" s="15"/>
      <c r="I227" s="15"/>
      <c r="J227" s="15"/>
    </row>
    <row r="228" spans="8:10">
      <c r="H228" s="15"/>
      <c r="I228" s="15"/>
      <c r="J228" s="15"/>
    </row>
    <row r="229" spans="8:10">
      <c r="H229" s="15"/>
      <c r="I229" s="15"/>
      <c r="J229" s="15"/>
    </row>
    <row r="230" spans="8:10">
      <c r="H230" s="15"/>
      <c r="I230" s="15"/>
      <c r="J230" s="15"/>
    </row>
    <row r="231" spans="8:10">
      <c r="H231" s="15"/>
      <c r="I231" s="15"/>
      <c r="J231" s="15"/>
    </row>
    <row r="232" spans="8:10">
      <c r="H232" s="15"/>
      <c r="I232" s="15"/>
      <c r="J232" s="15"/>
    </row>
    <row r="233" spans="8:10">
      <c r="H233" s="15"/>
      <c r="I233" s="15"/>
      <c r="J233" s="15"/>
    </row>
    <row r="234" spans="8:10">
      <c r="H234" s="15"/>
      <c r="I234" s="15"/>
      <c r="J234" s="15"/>
    </row>
    <row r="235" spans="8:10">
      <c r="H235" s="15"/>
      <c r="I235" s="15"/>
      <c r="J235" s="15"/>
    </row>
    <row r="236" spans="8:10">
      <c r="H236" s="15"/>
      <c r="I236" s="15"/>
      <c r="J236" s="15"/>
    </row>
    <row r="237" spans="8:10">
      <c r="H237" s="15"/>
      <c r="I237" s="15"/>
      <c r="J237" s="15"/>
    </row>
    <row r="238" spans="8:10">
      <c r="H238" s="15"/>
      <c r="I238" s="15"/>
      <c r="J238" s="15"/>
    </row>
    <row r="239" spans="8:10">
      <c r="H239" s="15"/>
      <c r="I239" s="15"/>
      <c r="J239" s="15"/>
    </row>
    <row r="240" spans="8:10">
      <c r="H240" s="15"/>
      <c r="I240" s="15"/>
      <c r="J240" s="15"/>
    </row>
    <row r="241" spans="8:10">
      <c r="H241" s="15"/>
      <c r="I241" s="15"/>
      <c r="J241" s="15"/>
    </row>
    <row r="242" spans="8:10">
      <c r="H242" s="15"/>
      <c r="I242" s="15"/>
      <c r="J242" s="15"/>
    </row>
    <row r="243" spans="8:10">
      <c r="H243" s="15"/>
      <c r="I243" s="15"/>
      <c r="J243" s="15"/>
    </row>
    <row r="244" spans="8:10">
      <c r="H244" s="15"/>
      <c r="I244" s="15"/>
      <c r="J244" s="15"/>
    </row>
    <row r="245" spans="8:10">
      <c r="H245" s="15"/>
      <c r="I245" s="15"/>
      <c r="J245" s="15"/>
    </row>
    <row r="246" spans="8:10">
      <c r="H246" s="15"/>
      <c r="I246" s="15"/>
      <c r="J246" s="15"/>
    </row>
    <row r="247" spans="8:10">
      <c r="H247" s="15"/>
      <c r="I247" s="15"/>
      <c r="J247" s="15"/>
    </row>
    <row r="248" spans="8:10">
      <c r="H248" s="15"/>
      <c r="I248" s="15"/>
      <c r="J248" s="15"/>
    </row>
    <row r="249" spans="8:10">
      <c r="H249" s="15"/>
      <c r="I249" s="15"/>
      <c r="J249" s="15"/>
    </row>
    <row r="250" spans="8:10">
      <c r="H250" s="15"/>
      <c r="I250" s="15"/>
      <c r="J250" s="15"/>
    </row>
    <row r="251" spans="8:10">
      <c r="H251" s="15"/>
      <c r="I251" s="15"/>
      <c r="J251" s="15"/>
    </row>
    <row r="252" spans="8:10">
      <c r="H252" s="15"/>
      <c r="I252" s="15"/>
      <c r="J252" s="15"/>
    </row>
    <row r="253" spans="8:10">
      <c r="H253" s="15"/>
      <c r="I253" s="15"/>
      <c r="J253" s="15"/>
    </row>
    <row r="254" spans="8:10">
      <c r="H254" s="15"/>
      <c r="I254" s="15"/>
      <c r="J254" s="15"/>
    </row>
    <row r="255" spans="8:10">
      <c r="H255" s="15"/>
      <c r="I255" s="15"/>
      <c r="J255" s="15"/>
    </row>
    <row r="256" spans="8:10">
      <c r="H256" s="15"/>
      <c r="I256" s="15"/>
      <c r="J256" s="15"/>
    </row>
    <row r="257" spans="8:10">
      <c r="H257" s="15"/>
      <c r="I257" s="15"/>
      <c r="J257" s="15"/>
    </row>
    <row r="258" spans="8:10">
      <c r="H258" s="15"/>
      <c r="I258" s="15"/>
      <c r="J258" s="15"/>
    </row>
    <row r="259" spans="8:10">
      <c r="H259" s="15"/>
      <c r="I259" s="15"/>
      <c r="J259" s="15"/>
    </row>
    <row r="260" spans="8:10">
      <c r="H260" s="15"/>
      <c r="I260" s="15"/>
      <c r="J260" s="15"/>
    </row>
    <row r="261" spans="8:10">
      <c r="H261" s="15"/>
      <c r="I261" s="15"/>
      <c r="J261" s="15"/>
    </row>
    <row r="262" spans="8:10">
      <c r="H262" s="15"/>
      <c r="I262" s="15"/>
      <c r="J262" s="15"/>
    </row>
    <row r="263" spans="8:10">
      <c r="H263" s="15"/>
      <c r="I263" s="15"/>
      <c r="J263" s="15"/>
    </row>
    <row r="264" spans="8:10">
      <c r="H264" s="15"/>
      <c r="I264" s="15"/>
      <c r="J264" s="15"/>
    </row>
    <row r="265" spans="8:10">
      <c r="H265" s="15"/>
      <c r="I265" s="15"/>
      <c r="J265" s="15"/>
    </row>
    <row r="266" spans="8:10">
      <c r="H266" s="15"/>
      <c r="I266" s="15"/>
      <c r="J266" s="15"/>
    </row>
    <row r="267" spans="8:10">
      <c r="H267" s="15"/>
      <c r="I267" s="15"/>
      <c r="J267" s="15"/>
    </row>
    <row r="268" spans="8:10">
      <c r="H268" s="15"/>
      <c r="I268" s="15"/>
      <c r="J268" s="15"/>
    </row>
    <row r="269" spans="8:10">
      <c r="H269" s="15"/>
      <c r="I269" s="15"/>
      <c r="J269" s="15"/>
    </row>
    <row r="270" spans="8:10">
      <c r="H270" s="15"/>
      <c r="I270" s="15"/>
      <c r="J270" s="15"/>
    </row>
    <row r="271" spans="8:10">
      <c r="H271" s="15"/>
      <c r="I271" s="15"/>
      <c r="J271" s="15"/>
    </row>
    <row r="272" spans="8:10">
      <c r="H272" s="15"/>
      <c r="I272" s="15"/>
      <c r="J272" s="15"/>
    </row>
    <row r="273" spans="8:10">
      <c r="H273" s="15"/>
      <c r="I273" s="15"/>
      <c r="J273" s="15"/>
    </row>
    <row r="274" spans="8:10">
      <c r="H274" s="15"/>
      <c r="I274" s="15"/>
      <c r="J274" s="15"/>
    </row>
    <row r="275" spans="8:10">
      <c r="H275" s="15"/>
      <c r="I275" s="15"/>
      <c r="J275" s="15"/>
    </row>
    <row r="276" spans="8:10">
      <c r="H276" s="15"/>
      <c r="I276" s="15"/>
      <c r="J276" s="15"/>
    </row>
    <row r="277" spans="8:10">
      <c r="H277" s="15"/>
      <c r="I277" s="15"/>
      <c r="J277" s="15"/>
    </row>
    <row r="278" spans="8:10">
      <c r="H278" s="15"/>
      <c r="I278" s="15"/>
      <c r="J278" s="15"/>
    </row>
    <row r="279" spans="8:10">
      <c r="H279" s="15"/>
      <c r="I279" s="15"/>
      <c r="J279" s="15"/>
    </row>
    <row r="280" spans="8:10">
      <c r="H280" s="15"/>
      <c r="I280" s="15"/>
      <c r="J280" s="15"/>
    </row>
    <row r="281" spans="8:10">
      <c r="H281" s="15"/>
      <c r="I281" s="15"/>
      <c r="J281" s="15"/>
    </row>
    <row r="282" spans="8:10">
      <c r="H282" s="15"/>
      <c r="I282" s="15"/>
      <c r="J282" s="15"/>
    </row>
    <row r="283" spans="8:10">
      <c r="H283" s="15"/>
      <c r="I283" s="15"/>
      <c r="J283" s="15"/>
    </row>
    <row r="284" spans="8:10">
      <c r="H284" s="15"/>
      <c r="I284" s="15"/>
      <c r="J284" s="15"/>
    </row>
    <row r="285" spans="8:10">
      <c r="H285" s="15"/>
      <c r="I285" s="15"/>
      <c r="J285" s="15"/>
    </row>
    <row r="286" spans="8:10">
      <c r="H286" s="15"/>
      <c r="I286" s="15"/>
      <c r="J286" s="15"/>
    </row>
    <row r="287" spans="8:10">
      <c r="H287" s="15"/>
      <c r="I287" s="15"/>
      <c r="J287" s="15"/>
    </row>
    <row r="288" spans="8:10">
      <c r="H288" s="15"/>
      <c r="I288" s="15"/>
      <c r="J288" s="15"/>
    </row>
    <row r="289" spans="8:10">
      <c r="H289" s="15"/>
      <c r="I289" s="15"/>
      <c r="J289" s="15"/>
    </row>
    <row r="290" spans="8:10">
      <c r="H290" s="15"/>
      <c r="I290" s="15"/>
      <c r="J290" s="15"/>
    </row>
    <row r="291" spans="8:10">
      <c r="H291" s="15"/>
      <c r="I291" s="15"/>
      <c r="J291" s="15"/>
    </row>
    <row r="292" spans="8:10">
      <c r="H292" s="15"/>
      <c r="I292" s="15"/>
      <c r="J292" s="15"/>
    </row>
    <row r="293" spans="8:10">
      <c r="H293" s="15"/>
      <c r="I293" s="15"/>
      <c r="J293" s="15"/>
    </row>
    <row r="294" spans="8:10">
      <c r="H294" s="15"/>
      <c r="I294" s="15"/>
      <c r="J294" s="15"/>
    </row>
    <row r="295" spans="8:10">
      <c r="H295" s="15"/>
      <c r="I295" s="15"/>
      <c r="J295" s="15"/>
    </row>
    <row r="296" spans="8:10">
      <c r="H296" s="15"/>
      <c r="I296" s="15"/>
      <c r="J296" s="15"/>
    </row>
    <row r="297" spans="8:10">
      <c r="H297" s="15"/>
      <c r="I297" s="15"/>
      <c r="J297" s="15"/>
    </row>
    <row r="298" spans="8:10">
      <c r="H298" s="15"/>
      <c r="I298" s="15"/>
      <c r="J298" s="15"/>
    </row>
    <row r="299" spans="8:10">
      <c r="H299" s="15"/>
      <c r="I299" s="15"/>
      <c r="J299" s="15"/>
    </row>
    <row r="300" spans="8:10">
      <c r="H300" s="15"/>
      <c r="I300" s="15"/>
      <c r="J300" s="15"/>
    </row>
    <row r="301" spans="8:10">
      <c r="H301" s="15"/>
      <c r="I301" s="15"/>
      <c r="J301" s="15"/>
    </row>
    <row r="302" spans="8:10">
      <c r="H302" s="15"/>
      <c r="I302" s="15"/>
      <c r="J302" s="15"/>
    </row>
    <row r="303" spans="8:10">
      <c r="H303" s="15"/>
      <c r="I303" s="15"/>
      <c r="J303" s="15"/>
    </row>
    <row r="304" spans="8:10">
      <c r="H304" s="15"/>
      <c r="I304" s="15"/>
      <c r="J304" s="15"/>
    </row>
    <row r="305" spans="8:10">
      <c r="H305" s="15"/>
      <c r="I305" s="15"/>
      <c r="J305" s="15"/>
    </row>
    <row r="306" spans="8:10">
      <c r="H306" s="15"/>
      <c r="I306" s="15"/>
      <c r="J306" s="15"/>
    </row>
    <row r="307" spans="8:10">
      <c r="H307" s="15"/>
      <c r="I307" s="15"/>
      <c r="J307" s="15"/>
    </row>
    <row r="308" spans="8:10">
      <c r="H308" s="15"/>
      <c r="I308" s="15"/>
      <c r="J308" s="15"/>
    </row>
    <row r="309" spans="8:10">
      <c r="H309" s="15"/>
      <c r="I309" s="15"/>
      <c r="J309" s="15"/>
    </row>
    <row r="310" spans="8:10">
      <c r="H310" s="15"/>
      <c r="I310" s="15"/>
      <c r="J310" s="15"/>
    </row>
    <row r="311" spans="8:10">
      <c r="H311" s="15"/>
      <c r="I311" s="15"/>
      <c r="J311" s="15"/>
    </row>
    <row r="312" spans="8:10">
      <c r="H312" s="15"/>
      <c r="I312" s="15"/>
      <c r="J312" s="15"/>
    </row>
    <row r="313" spans="8:10">
      <c r="H313" s="15"/>
      <c r="I313" s="15"/>
      <c r="J313" s="15"/>
    </row>
    <row r="314" spans="8:10">
      <c r="H314" s="15"/>
      <c r="I314" s="15"/>
      <c r="J314" s="15"/>
    </row>
  </sheetData>
  <sheetProtection formatCells="0" formatColumns="0" formatRows="0"/>
  <mergeCells count="468">
    <mergeCell ref="L83:L87"/>
    <mergeCell ref="M83:M87"/>
    <mergeCell ref="N83:N87"/>
    <mergeCell ref="O83:O87"/>
    <mergeCell ref="P83:P87"/>
    <mergeCell ref="Q83:Q87"/>
    <mergeCell ref="C83:C87"/>
    <mergeCell ref="D83:D87"/>
    <mergeCell ref="E83:E87"/>
    <mergeCell ref="F83:F87"/>
    <mergeCell ref="G83:G87"/>
    <mergeCell ref="H83:H87"/>
    <mergeCell ref="I83:I87"/>
    <mergeCell ref="J83:J87"/>
    <mergeCell ref="K83:K87"/>
    <mergeCell ref="J73:J77"/>
    <mergeCell ref="K73:K77"/>
    <mergeCell ref="L73:L77"/>
    <mergeCell ref="M73:M77"/>
    <mergeCell ref="N73:N77"/>
    <mergeCell ref="O73:O77"/>
    <mergeCell ref="P73:P77"/>
    <mergeCell ref="Q73:Q77"/>
    <mergeCell ref="C78:C82"/>
    <mergeCell ref="D78:D82"/>
    <mergeCell ref="E78:E82"/>
    <mergeCell ref="F78:F82"/>
    <mergeCell ref="G78:G82"/>
    <mergeCell ref="H78:H82"/>
    <mergeCell ref="I78:I82"/>
    <mergeCell ref="J78:J82"/>
    <mergeCell ref="K78:K82"/>
    <mergeCell ref="L78:L82"/>
    <mergeCell ref="M78:M82"/>
    <mergeCell ref="N78:N82"/>
    <mergeCell ref="O78:O82"/>
    <mergeCell ref="P78:P82"/>
    <mergeCell ref="Q78:Q82"/>
    <mergeCell ref="A63:A72"/>
    <mergeCell ref="B63:B72"/>
    <mergeCell ref="C63:C67"/>
    <mergeCell ref="D63:D67"/>
    <mergeCell ref="E63:E67"/>
    <mergeCell ref="F63:F67"/>
    <mergeCell ref="G63:G67"/>
    <mergeCell ref="H63:H67"/>
    <mergeCell ref="I63:I67"/>
    <mergeCell ref="C68:C72"/>
    <mergeCell ref="J63:J67"/>
    <mergeCell ref="K63:K67"/>
    <mergeCell ref="L63:L67"/>
    <mergeCell ref="M63:M67"/>
    <mergeCell ref="N63:N67"/>
    <mergeCell ref="O63:O67"/>
    <mergeCell ref="P63:P67"/>
    <mergeCell ref="Q63:Q67"/>
    <mergeCell ref="AI63:AI67"/>
    <mergeCell ref="J68:J72"/>
    <mergeCell ref="K68:K72"/>
    <mergeCell ref="L68:L72"/>
    <mergeCell ref="M68:M72"/>
    <mergeCell ref="N68:N72"/>
    <mergeCell ref="O68:O72"/>
    <mergeCell ref="P68:P72"/>
    <mergeCell ref="Q68:Q72"/>
    <mergeCell ref="D68:D72"/>
    <mergeCell ref="E68:E72"/>
    <mergeCell ref="F68:F72"/>
    <mergeCell ref="G68:G72"/>
    <mergeCell ref="H68:H72"/>
    <mergeCell ref="I68:I72"/>
    <mergeCell ref="A73:A87"/>
    <mergeCell ref="B73:B87"/>
    <mergeCell ref="C73:C77"/>
    <mergeCell ref="D73:D77"/>
    <mergeCell ref="E73:E77"/>
    <mergeCell ref="F73:F77"/>
    <mergeCell ref="G73:G77"/>
    <mergeCell ref="H73:H77"/>
    <mergeCell ref="I73:I77"/>
    <mergeCell ref="J53:J57"/>
    <mergeCell ref="K53:K57"/>
    <mergeCell ref="L53:L57"/>
    <mergeCell ref="M53:M57"/>
    <mergeCell ref="N53:N57"/>
    <mergeCell ref="O53:O57"/>
    <mergeCell ref="P53:P57"/>
    <mergeCell ref="Q53:Q57"/>
    <mergeCell ref="C58:C62"/>
    <mergeCell ref="D58:D62"/>
    <mergeCell ref="E58:E62"/>
    <mergeCell ref="F58:F62"/>
    <mergeCell ref="G58:G62"/>
    <mergeCell ref="H58:H62"/>
    <mergeCell ref="I58:I62"/>
    <mergeCell ref="J58:J62"/>
    <mergeCell ref="K58:K62"/>
    <mergeCell ref="L58:L62"/>
    <mergeCell ref="M58:M62"/>
    <mergeCell ref="N58:N62"/>
    <mergeCell ref="O58:O62"/>
    <mergeCell ref="P58:P62"/>
    <mergeCell ref="Q58:Q62"/>
    <mergeCell ref="A53:A62"/>
    <mergeCell ref="B53:B62"/>
    <mergeCell ref="C53:C57"/>
    <mergeCell ref="D53:D57"/>
    <mergeCell ref="E53:E57"/>
    <mergeCell ref="F53:F57"/>
    <mergeCell ref="G53:G57"/>
    <mergeCell ref="H53:H57"/>
    <mergeCell ref="I53:I57"/>
    <mergeCell ref="AJ48:AJ52"/>
    <mergeCell ref="AK48:AK52"/>
    <mergeCell ref="J48:J52"/>
    <mergeCell ref="K48:K52"/>
    <mergeCell ref="L48:L52"/>
    <mergeCell ref="M48:M52"/>
    <mergeCell ref="N48:N52"/>
    <mergeCell ref="O48:O52"/>
    <mergeCell ref="P48:P52"/>
    <mergeCell ref="Q48:Q52"/>
    <mergeCell ref="AI48:AI52"/>
    <mergeCell ref="A48:A52"/>
    <mergeCell ref="B48:B52"/>
    <mergeCell ref="C48:C52"/>
    <mergeCell ref="D48:D52"/>
    <mergeCell ref="E48:E52"/>
    <mergeCell ref="F48:F52"/>
    <mergeCell ref="G48:G52"/>
    <mergeCell ref="H48:H52"/>
    <mergeCell ref="I48:I52"/>
    <mergeCell ref="AJ38:AJ42"/>
    <mergeCell ref="AK38:AK42"/>
    <mergeCell ref="C43:C47"/>
    <mergeCell ref="D43:D47"/>
    <mergeCell ref="E43:E47"/>
    <mergeCell ref="F43:F47"/>
    <mergeCell ref="G43:G47"/>
    <mergeCell ref="H43:H47"/>
    <mergeCell ref="I43:I47"/>
    <mergeCell ref="J43:J47"/>
    <mergeCell ref="K43:K47"/>
    <mergeCell ref="L43:L47"/>
    <mergeCell ref="M43:M47"/>
    <mergeCell ref="N43:N47"/>
    <mergeCell ref="O43:O47"/>
    <mergeCell ref="P43:P47"/>
    <mergeCell ref="Q43:Q47"/>
    <mergeCell ref="AI43:AI47"/>
    <mergeCell ref="AJ43:AJ47"/>
    <mergeCell ref="AK43:AK47"/>
    <mergeCell ref="J38:J42"/>
    <mergeCell ref="K38:K42"/>
    <mergeCell ref="L38:L42"/>
    <mergeCell ref="M38:M42"/>
    <mergeCell ref="N38:N42"/>
    <mergeCell ref="O38:O42"/>
    <mergeCell ref="P38:P42"/>
    <mergeCell ref="Q38:Q42"/>
    <mergeCell ref="AI38:AI42"/>
    <mergeCell ref="A38:A47"/>
    <mergeCell ref="B38:B47"/>
    <mergeCell ref="C38:C42"/>
    <mergeCell ref="D38:D42"/>
    <mergeCell ref="E38:E42"/>
    <mergeCell ref="F38:F42"/>
    <mergeCell ref="G38:G42"/>
    <mergeCell ref="H38:H42"/>
    <mergeCell ref="I38:I42"/>
    <mergeCell ref="AA5:AH5"/>
    <mergeCell ref="AI5:AK5"/>
    <mergeCell ref="A6:H6"/>
    <mergeCell ref="I6:Q6"/>
    <mergeCell ref="R6:Z6"/>
    <mergeCell ref="AA6:AH6"/>
    <mergeCell ref="AI6:AI7"/>
    <mergeCell ref="AJ6:AJ7"/>
    <mergeCell ref="AK6:AK7"/>
    <mergeCell ref="A1:G1"/>
    <mergeCell ref="A3:G3"/>
    <mergeCell ref="A8:A22"/>
    <mergeCell ref="B8:B22"/>
    <mergeCell ref="C8:C12"/>
    <mergeCell ref="D8:D12"/>
    <mergeCell ref="E8:E12"/>
    <mergeCell ref="F8:F12"/>
    <mergeCell ref="G8:G12"/>
    <mergeCell ref="A5:Z5"/>
    <mergeCell ref="AI8:AI12"/>
    <mergeCell ref="J13:J17"/>
    <mergeCell ref="K13:K17"/>
    <mergeCell ref="L13:L17"/>
    <mergeCell ref="M13:M17"/>
    <mergeCell ref="N13:N17"/>
    <mergeCell ref="AI18:AI22"/>
    <mergeCell ref="AJ8:AJ12"/>
    <mergeCell ref="AJ18:AJ22"/>
    <mergeCell ref="AK8:AK12"/>
    <mergeCell ref="I8:I12"/>
    <mergeCell ref="J8:J12"/>
    <mergeCell ref="K8:K12"/>
    <mergeCell ref="L8:L12"/>
    <mergeCell ref="M8:M12"/>
    <mergeCell ref="N8:N12"/>
    <mergeCell ref="C13:C17"/>
    <mergeCell ref="D13:D17"/>
    <mergeCell ref="E13:E17"/>
    <mergeCell ref="F13:F17"/>
    <mergeCell ref="G13:G17"/>
    <mergeCell ref="H13:H17"/>
    <mergeCell ref="O8:O12"/>
    <mergeCell ref="P8:P12"/>
    <mergeCell ref="Q8:Q12"/>
    <mergeCell ref="O13:O17"/>
    <mergeCell ref="P13:P17"/>
    <mergeCell ref="Q13:Q17"/>
    <mergeCell ref="AI13:AI17"/>
    <mergeCell ref="AJ13:AJ17"/>
    <mergeCell ref="AK13:AK17"/>
    <mergeCell ref="I13:I17"/>
    <mergeCell ref="H8:H12"/>
    <mergeCell ref="AK18:AK22"/>
    <mergeCell ref="I18:I22"/>
    <mergeCell ref="J18:J22"/>
    <mergeCell ref="K18:K22"/>
    <mergeCell ref="L18:L22"/>
    <mergeCell ref="M18:M22"/>
    <mergeCell ref="N18:N22"/>
    <mergeCell ref="A23:A37"/>
    <mergeCell ref="B23:B37"/>
    <mergeCell ref="C23:C27"/>
    <mergeCell ref="D23:D27"/>
    <mergeCell ref="E23:E27"/>
    <mergeCell ref="F23:F27"/>
    <mergeCell ref="O18:O22"/>
    <mergeCell ref="P18:P22"/>
    <mergeCell ref="Q18:Q22"/>
    <mergeCell ref="C18:C22"/>
    <mergeCell ref="D18:D22"/>
    <mergeCell ref="E18:E22"/>
    <mergeCell ref="F18:F22"/>
    <mergeCell ref="G18:G22"/>
    <mergeCell ref="H18:H22"/>
    <mergeCell ref="M23:M27"/>
    <mergeCell ref="N23:N27"/>
    <mergeCell ref="O23:O27"/>
    <mergeCell ref="P23:P27"/>
    <mergeCell ref="Q23:Q27"/>
    <mergeCell ref="C28:C32"/>
    <mergeCell ref="D28:D32"/>
    <mergeCell ref="E28:E32"/>
    <mergeCell ref="F28:F32"/>
    <mergeCell ref="G28:G32"/>
    <mergeCell ref="G23:G27"/>
    <mergeCell ref="H23:H27"/>
    <mergeCell ref="I23:I27"/>
    <mergeCell ref="J23:J27"/>
    <mergeCell ref="K23:K27"/>
    <mergeCell ref="L23:L27"/>
    <mergeCell ref="N28:N32"/>
    <mergeCell ref="O28:O32"/>
    <mergeCell ref="P28:P32"/>
    <mergeCell ref="Q28:Q32"/>
    <mergeCell ref="K28:K32"/>
    <mergeCell ref="L28:L32"/>
    <mergeCell ref="M28:M32"/>
    <mergeCell ref="C33:C37"/>
    <mergeCell ref="D33:D37"/>
    <mergeCell ref="E33:E37"/>
    <mergeCell ref="F33:F37"/>
    <mergeCell ref="G33:G37"/>
    <mergeCell ref="H33:H37"/>
    <mergeCell ref="H28:H32"/>
    <mergeCell ref="I28:I32"/>
    <mergeCell ref="J28:J32"/>
    <mergeCell ref="O33:O37"/>
    <mergeCell ref="P33:P37"/>
    <mergeCell ref="Q33:Q37"/>
    <mergeCell ref="I33:I37"/>
    <mergeCell ref="J33:J37"/>
    <mergeCell ref="K33:K37"/>
    <mergeCell ref="L33:L37"/>
    <mergeCell ref="M33:M37"/>
    <mergeCell ref="N33:N37"/>
    <mergeCell ref="P98:P102"/>
    <mergeCell ref="A88:A102"/>
    <mergeCell ref="B88:B102"/>
    <mergeCell ref="C88:C92"/>
    <mergeCell ref="D88:D92"/>
    <mergeCell ref="E88:E92"/>
    <mergeCell ref="F88:F92"/>
    <mergeCell ref="G88:G92"/>
    <mergeCell ref="H88:H92"/>
    <mergeCell ref="I88:I92"/>
    <mergeCell ref="C98:C102"/>
    <mergeCell ref="D98:D102"/>
    <mergeCell ref="E98:E102"/>
    <mergeCell ref="F98:F102"/>
    <mergeCell ref="G98:G102"/>
    <mergeCell ref="H98:H102"/>
    <mergeCell ref="I98:I102"/>
    <mergeCell ref="C93:C97"/>
    <mergeCell ref="D93:D97"/>
    <mergeCell ref="E93:E97"/>
    <mergeCell ref="F93:F97"/>
    <mergeCell ref="G93:G97"/>
    <mergeCell ref="H93:H97"/>
    <mergeCell ref="I93:I97"/>
    <mergeCell ref="Q103:Q107"/>
    <mergeCell ref="J88:J92"/>
    <mergeCell ref="K88:K92"/>
    <mergeCell ref="J98:J102"/>
    <mergeCell ref="L88:L92"/>
    <mergeCell ref="M88:M92"/>
    <mergeCell ref="N88:N92"/>
    <mergeCell ref="O88:O92"/>
    <mergeCell ref="P88:P92"/>
    <mergeCell ref="Q88:Q92"/>
    <mergeCell ref="Q98:Q102"/>
    <mergeCell ref="L93:L97"/>
    <mergeCell ref="M93:M97"/>
    <mergeCell ref="N93:N97"/>
    <mergeCell ref="O93:O97"/>
    <mergeCell ref="P93:P97"/>
    <mergeCell ref="Q93:Q97"/>
    <mergeCell ref="K98:K102"/>
    <mergeCell ref="L98:L102"/>
    <mergeCell ref="M98:M102"/>
    <mergeCell ref="N98:N102"/>
    <mergeCell ref="O98:O102"/>
    <mergeCell ref="J93:J97"/>
    <mergeCell ref="K93:K97"/>
    <mergeCell ref="C108:C112"/>
    <mergeCell ref="D108:D112"/>
    <mergeCell ref="Q108:Q112"/>
    <mergeCell ref="E108:E112"/>
    <mergeCell ref="F108:F112"/>
    <mergeCell ref="G108:G112"/>
    <mergeCell ref="A103:A112"/>
    <mergeCell ref="B103:B112"/>
    <mergeCell ref="C103:C107"/>
    <mergeCell ref="D103:D107"/>
    <mergeCell ref="E103:E107"/>
    <mergeCell ref="F103:F107"/>
    <mergeCell ref="G103:G107"/>
    <mergeCell ref="H103:H107"/>
    <mergeCell ref="I103:I107"/>
    <mergeCell ref="N108:N112"/>
    <mergeCell ref="O108:O112"/>
    <mergeCell ref="J103:J107"/>
    <mergeCell ref="K103:K107"/>
    <mergeCell ref="L103:L107"/>
    <mergeCell ref="M103:M107"/>
    <mergeCell ref="N103:N107"/>
    <mergeCell ref="O103:O107"/>
    <mergeCell ref="P103:P107"/>
    <mergeCell ref="A113:A117"/>
    <mergeCell ref="B113:B117"/>
    <mergeCell ref="C113:C117"/>
    <mergeCell ref="D113:D117"/>
    <mergeCell ref="E113:E117"/>
    <mergeCell ref="F113:F117"/>
    <mergeCell ref="G113:G117"/>
    <mergeCell ref="H113:H117"/>
    <mergeCell ref="I113:I117"/>
    <mergeCell ref="J113:J117"/>
    <mergeCell ref="K113:K117"/>
    <mergeCell ref="L113:L117"/>
    <mergeCell ref="M113:M117"/>
    <mergeCell ref="N113:N117"/>
    <mergeCell ref="O113:O117"/>
    <mergeCell ref="P113:P117"/>
    <mergeCell ref="Q113:Q117"/>
    <mergeCell ref="H108:H112"/>
    <mergeCell ref="I108:I112"/>
    <mergeCell ref="J108:J112"/>
    <mergeCell ref="K108:K112"/>
    <mergeCell ref="L108:L112"/>
    <mergeCell ref="M108:M112"/>
    <mergeCell ref="P108:P112"/>
    <mergeCell ref="L118:L122"/>
    <mergeCell ref="M118:M122"/>
    <mergeCell ref="N118:N122"/>
    <mergeCell ref="O118:O122"/>
    <mergeCell ref="P118:P122"/>
    <mergeCell ref="Q118:Q122"/>
    <mergeCell ref="AI118:AI122"/>
    <mergeCell ref="A118:A122"/>
    <mergeCell ref="B118:B122"/>
    <mergeCell ref="C118:C122"/>
    <mergeCell ref="D118:D122"/>
    <mergeCell ref="E118:E122"/>
    <mergeCell ref="F118:F122"/>
    <mergeCell ref="G118:G122"/>
    <mergeCell ref="H118:H122"/>
    <mergeCell ref="I118:I122"/>
    <mergeCell ref="AJ118:AJ122"/>
    <mergeCell ref="AK118:AK122"/>
    <mergeCell ref="A123:A127"/>
    <mergeCell ref="B123:B127"/>
    <mergeCell ref="C123:C127"/>
    <mergeCell ref="D123:D127"/>
    <mergeCell ref="E123:E127"/>
    <mergeCell ref="F123:F127"/>
    <mergeCell ref="G123:G127"/>
    <mergeCell ref="H123:H127"/>
    <mergeCell ref="I123:I127"/>
    <mergeCell ref="J123:J127"/>
    <mergeCell ref="K123:K127"/>
    <mergeCell ref="L123:L127"/>
    <mergeCell ref="M123:M127"/>
    <mergeCell ref="N123:N127"/>
    <mergeCell ref="O123:O127"/>
    <mergeCell ref="P123:P127"/>
    <mergeCell ref="Q123:Q127"/>
    <mergeCell ref="AI123:AI127"/>
    <mergeCell ref="AJ123:AJ127"/>
    <mergeCell ref="AK123:AK127"/>
    <mergeCell ref="J118:J122"/>
    <mergeCell ref="K118:K122"/>
    <mergeCell ref="AI23:AI27"/>
    <mergeCell ref="AJ23:AJ27"/>
    <mergeCell ref="AK23:AK27"/>
    <mergeCell ref="AI28:AI32"/>
    <mergeCell ref="AJ28:AJ32"/>
    <mergeCell ref="AK28:AK32"/>
    <mergeCell ref="AI33:AI37"/>
    <mergeCell ref="AJ33:AJ37"/>
    <mergeCell ref="AK33:AK37"/>
    <mergeCell ref="AI78:AI82"/>
    <mergeCell ref="AJ78:AJ82"/>
    <mergeCell ref="AK78:AK82"/>
    <mergeCell ref="AI83:AI87"/>
    <mergeCell ref="AJ83:AJ87"/>
    <mergeCell ref="AK83:AK87"/>
    <mergeCell ref="AI113:AI117"/>
    <mergeCell ref="AJ113:AJ117"/>
    <mergeCell ref="AK113:AK117"/>
    <mergeCell ref="AI103:AI107"/>
    <mergeCell ref="AJ103:AJ107"/>
    <mergeCell ref="AK103:AK107"/>
    <mergeCell ref="AI108:AI112"/>
    <mergeCell ref="AJ108:AJ112"/>
    <mergeCell ref="AK108:AK112"/>
    <mergeCell ref="AJ98:AJ102"/>
    <mergeCell ref="AK98:AK102"/>
    <mergeCell ref="AI98:AI102"/>
    <mergeCell ref="AJ88:AJ92"/>
    <mergeCell ref="AK88:AK92"/>
    <mergeCell ref="AI88:AI92"/>
    <mergeCell ref="AJ93:AJ97"/>
    <mergeCell ref="AK93:AK97"/>
    <mergeCell ref="AI93:AI97"/>
    <mergeCell ref="AI58:AI62"/>
    <mergeCell ref="AJ58:AJ62"/>
    <mergeCell ref="AK58:AK62"/>
    <mergeCell ref="AI53:AI57"/>
    <mergeCell ref="AJ53:AJ57"/>
    <mergeCell ref="AK53:AK57"/>
    <mergeCell ref="AI73:AI77"/>
    <mergeCell ref="AJ73:AJ77"/>
    <mergeCell ref="AK73:AK77"/>
    <mergeCell ref="AJ63:AJ67"/>
    <mergeCell ref="AK63:AK67"/>
    <mergeCell ref="AI68:AI72"/>
    <mergeCell ref="AJ68:AJ72"/>
    <mergeCell ref="AK68:AK72"/>
  </mergeCells>
  <conditionalFormatting sqref="K8:L8 P8 K13:L13 P13 K18:L18 P18">
    <cfRule type="cellIs" dxfId="114" priority="47" operator="equal">
      <formula>"ALTO"</formula>
    </cfRule>
    <cfRule type="cellIs" dxfId="113" priority="46" operator="equal">
      <formula>"MODERADO"</formula>
    </cfRule>
    <cfRule type="cellIs" dxfId="112" priority="45" operator="equal">
      <formula>"BAJO"</formula>
    </cfRule>
    <cfRule type="cellIs" dxfId="111" priority="48" operator="equal">
      <formula>"EXTREMO"</formula>
    </cfRule>
  </conditionalFormatting>
  <conditionalFormatting sqref="K23:L23 P23 K28:L28 P28 K33:L33 P33">
    <cfRule type="cellIs" dxfId="110" priority="42" operator="equal">
      <formula>"MODERADO"</formula>
    </cfRule>
    <cfRule type="cellIs" dxfId="109" priority="44" operator="equal">
      <formula>"EXTREMO"</formula>
    </cfRule>
    <cfRule type="cellIs" dxfId="108" priority="43" operator="equal">
      <formula>"ALTO"</formula>
    </cfRule>
    <cfRule type="cellIs" dxfId="107" priority="41" operator="equal">
      <formula>"BAJO"</formula>
    </cfRule>
  </conditionalFormatting>
  <conditionalFormatting sqref="K38:L38 P38 K43:L43 P43">
    <cfRule type="cellIs" dxfId="106" priority="40" operator="equal">
      <formula>"EXTREMO"</formula>
    </cfRule>
    <cfRule type="cellIs" dxfId="105" priority="39" operator="equal">
      <formula>"ALTO"</formula>
    </cfRule>
    <cfRule type="cellIs" dxfId="104" priority="38" operator="equal">
      <formula>"MODERADO"</formula>
    </cfRule>
    <cfRule type="cellIs" dxfId="103" priority="37" operator="equal">
      <formula>"BAJO"</formula>
    </cfRule>
  </conditionalFormatting>
  <conditionalFormatting sqref="K48:L48 P48">
    <cfRule type="cellIs" dxfId="102" priority="33" operator="equal">
      <formula>"BAJO"</formula>
    </cfRule>
    <cfRule type="cellIs" dxfId="101" priority="36" operator="equal">
      <formula>"EXTREMO"</formula>
    </cfRule>
    <cfRule type="cellIs" dxfId="100" priority="35" operator="equal">
      <formula>"ALTO"</formula>
    </cfRule>
    <cfRule type="cellIs" dxfId="99" priority="34" operator="equal">
      <formula>"MODERADO"</formula>
    </cfRule>
  </conditionalFormatting>
  <conditionalFormatting sqref="K53:L53 P53 K58:L58 P58">
    <cfRule type="cellIs" dxfId="98" priority="32" operator="equal">
      <formula>"EXTREMO"</formula>
    </cfRule>
    <cfRule type="cellIs" dxfId="97" priority="30" operator="equal">
      <formula>"MODERADO"</formula>
    </cfRule>
    <cfRule type="cellIs" dxfId="96" priority="29" operator="equal">
      <formula>"BAJO"</formula>
    </cfRule>
    <cfRule type="cellIs" dxfId="95" priority="31" operator="equal">
      <formula>"ALTO"</formula>
    </cfRule>
  </conditionalFormatting>
  <conditionalFormatting sqref="K63:L63 P63 K68:L68 P68">
    <cfRule type="cellIs" dxfId="94" priority="25" operator="equal">
      <formula>"BAJO"</formula>
    </cfRule>
    <cfRule type="cellIs" dxfId="93" priority="26" operator="equal">
      <formula>"MODERADO"</formula>
    </cfRule>
    <cfRule type="cellIs" dxfId="92" priority="27" operator="equal">
      <formula>"ALTO"</formula>
    </cfRule>
    <cfRule type="cellIs" dxfId="91" priority="28" operator="equal">
      <formula>"EXTREMO"</formula>
    </cfRule>
  </conditionalFormatting>
  <conditionalFormatting sqref="K73:L73 P73 K78:L78 P78 K83:L83 P83">
    <cfRule type="cellIs" dxfId="90" priority="24" operator="equal">
      <formula>"EXTREMO"</formula>
    </cfRule>
    <cfRule type="cellIs" dxfId="89" priority="23" operator="equal">
      <formula>"ALTO"</formula>
    </cfRule>
    <cfRule type="cellIs" dxfId="88" priority="22" operator="equal">
      <formula>"MODERADO"</formula>
    </cfRule>
    <cfRule type="cellIs" dxfId="87" priority="21" operator="equal">
      <formula>"BAJO"</formula>
    </cfRule>
  </conditionalFormatting>
  <conditionalFormatting sqref="K88:L88 P88 K93:L93 P93 K98:L98 P98">
    <cfRule type="cellIs" dxfId="86" priority="19" operator="equal">
      <formula>"ALTO"</formula>
    </cfRule>
    <cfRule type="cellIs" dxfId="85" priority="20" operator="equal">
      <formula>"EXTREMO"</formula>
    </cfRule>
    <cfRule type="cellIs" dxfId="84" priority="18" operator="equal">
      <formula>"MODERADO"</formula>
    </cfRule>
    <cfRule type="cellIs" dxfId="83" priority="17" operator="equal">
      <formula>"BAJO"</formula>
    </cfRule>
  </conditionalFormatting>
  <conditionalFormatting sqref="K103:L103 P103 K108:L108 P108">
    <cfRule type="cellIs" dxfId="82" priority="13" operator="equal">
      <formula>"BAJO"</formula>
    </cfRule>
    <cfRule type="cellIs" dxfId="81" priority="16" operator="equal">
      <formula>"EXTREMO"</formula>
    </cfRule>
    <cfRule type="cellIs" dxfId="80" priority="15" operator="equal">
      <formula>"ALTO"</formula>
    </cfRule>
    <cfRule type="cellIs" dxfId="79" priority="14" operator="equal">
      <formula>"MODERADO"</formula>
    </cfRule>
  </conditionalFormatting>
  <conditionalFormatting sqref="K113:L113 P113">
    <cfRule type="cellIs" dxfId="78" priority="12" operator="equal">
      <formula>"EXTREMO"</formula>
    </cfRule>
    <cfRule type="cellIs" dxfId="77" priority="11" operator="equal">
      <formula>"ALTO"</formula>
    </cfRule>
    <cfRule type="cellIs" dxfId="76" priority="10" operator="equal">
      <formula>"MODERADO"</formula>
    </cfRule>
    <cfRule type="cellIs" dxfId="75" priority="9" operator="equal">
      <formula>"BAJO"</formula>
    </cfRule>
  </conditionalFormatting>
  <conditionalFormatting sqref="K118:L118 P118">
    <cfRule type="cellIs" dxfId="74" priority="7" operator="equal">
      <formula>"ALTO"</formula>
    </cfRule>
    <cfRule type="cellIs" dxfId="73" priority="8" operator="equal">
      <formula>"EXTREMO"</formula>
    </cfRule>
    <cfRule type="cellIs" dxfId="72" priority="6" operator="equal">
      <formula>"MODERADO"</formula>
    </cfRule>
    <cfRule type="cellIs" dxfId="71" priority="5" operator="equal">
      <formula>"BAJO"</formula>
    </cfRule>
  </conditionalFormatting>
  <conditionalFormatting sqref="K123:L123 P123">
    <cfRule type="cellIs" dxfId="70" priority="2" operator="equal">
      <formula>"MODERADO"</formula>
    </cfRule>
    <cfRule type="cellIs" dxfId="69" priority="3" operator="equal">
      <formula>"ALTO"</formula>
    </cfRule>
    <cfRule type="cellIs" dxfId="68" priority="4" operator="equal">
      <formula>"EXTREMO"</formula>
    </cfRule>
    <cfRule type="cellIs" dxfId="67" priority="1" operator="equal">
      <formula>"BAJO"</formula>
    </cfRule>
  </conditionalFormatting>
  <printOptions horizontalCentered="1" verticalCentered="1"/>
  <pageMargins left="0.70866141732283472" right="0.70866141732283472" top="0.74803149606299213" bottom="0.74803149606299213" header="0.31496062992125984" footer="0.31496062992125984"/>
  <pageSetup scale="13" fitToHeight="0" orientation="landscape" r:id="rId1"/>
  <headerFooter>
    <oddFooter>&amp;C&amp;G
DIES-05-FR-01
v.1</oddFooter>
  </headerFooter>
  <drawing r:id="rId2"/>
  <legacyDrawing r:id="rId3"/>
  <legacyDrawingHF r:id="rId4"/>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0000000}">
          <x14:formula1>
            <xm:f>'D:\Contenedor\Users\nvanegas\Downloads\[MR_GESP_III_trim_2024_Ok.xlsb]Listas'!#REF!</xm:f>
          </x14:formula1>
          <xm:sqref>Q8 Q13 Q18</xm:sqref>
        </x14:dataValidation>
        <x14:dataValidation type="list" allowBlank="1" showInputMessage="1" showErrorMessage="1" xr:uid="{00000000-0002-0000-0200-000001000000}">
          <x14:formula1>
            <xm:f>'D:\Contenedor\Users\nvanegas\Downloads\[MR_REES_III_trim_2024_Ok (1).xlsb]Listas'!#REF!</xm:f>
          </x14:formula1>
          <xm:sqref>Q23 Q28 Q33</xm:sqref>
        </x14:dataValidation>
        <x14:dataValidation type="list" allowBlank="1" showInputMessage="1" showErrorMessage="1" xr:uid="{00000000-0002-0000-0200-000002000000}">
          <x14:formula1>
            <xm:f>'D:\Contenedor\Users\nvanegas\Downloads\[MR_GICV_III_trim_2024_v2 (1).xlsb]Listas'!#REF!</xm:f>
          </x14:formula1>
          <xm:sqref>Q38 Q43</xm:sqref>
        </x14:dataValidation>
        <x14:dataValidation type="list" allowBlank="1" showInputMessage="1" showErrorMessage="1" xr:uid="{00000000-0002-0000-0200-000003000000}">
          <x14:formula1>
            <xm:f>'D:\Contenedor\Users\nvanegas\Downloads\[MR_GIGE_III_trim_2024_OK.xlsb]Listas'!#REF!</xm:f>
          </x14:formula1>
          <xm:sqref>Q48</xm:sqref>
        </x14:dataValidation>
        <x14:dataValidation type="list" allowBlank="1" showInputMessage="1" showErrorMessage="1" xr:uid="{00000000-0002-0000-0200-000004000000}">
          <x14:formula1>
            <xm:f>'D:\Contenedor\Users\nvanegas\Downloads\[MR_GPFI_III_trim_2024_v2.xlsb]Listas'!#REF!</xm:f>
          </x14:formula1>
          <xm:sqref>Q53 Q58</xm:sqref>
        </x14:dataValidation>
        <x14:dataValidation type="list" allowBlank="1" showInputMessage="1" showErrorMessage="1" xr:uid="{00000000-0002-0000-0200-000005000000}">
          <x14:formula1>
            <xm:f>'https://catastrobogotacol-my.sharepoint.com/personal/oficina_asesora_planeacion_catastrobogota_gov_co/Documents/FileServer_OAP/78_MIPG/78.5_Adm_Riesgos/2024/Seguimiento_MR_III-Trim_2024/[MR_GDOC_III_trim_2024_OK.xlsb]Listas'!#REF!</xm:f>
          </x14:formula1>
          <xm:sqref>Q63 Q68</xm:sqref>
        </x14:dataValidation>
        <x14:dataValidation type="list" allowBlank="1" showInputMessage="1" showErrorMessage="1" xr:uid="{00000000-0002-0000-0200-000006000000}">
          <x14:formula1>
            <xm:f>'https://catastrobogotacol-my.sharepoint.com/personal/oficina_asesora_planeacion_catastrobogota_gov_co/Documents/FileServer_OAP/78_MIPG/78.5_Adm_Riesgos/2024/Seguimiento_MR_III-Trim_2024/[MR_GSAD_III_trim_2024 (1).xlsb]Listas'!#REF!</xm:f>
          </x14:formula1>
          <xm:sqref>Q73 Q78 Q83</xm:sqref>
        </x14:dataValidation>
        <x14:dataValidation type="list" allowBlank="1" showInputMessage="1" showErrorMessage="1" xr:uid="{00000000-0002-0000-0200-000007000000}">
          <x14:formula1>
            <xm:f>'D:\Contenedor\Users\nvanegas\Downloads\[MR_GCON_III_trim_2024 (2).xlsb]Listas'!#REF!</xm:f>
          </x14:formula1>
          <xm:sqref>Q88 Q93 Q98</xm:sqref>
        </x14:dataValidation>
        <x14:dataValidation type="list" allowBlank="1" showInputMessage="1" showErrorMessage="1" xr:uid="{00000000-0002-0000-0200-000008000000}">
          <x14:formula1>
            <xm:f>'D:\Contenedor\Users\nvanegas\Downloads\[MR_GJUR_III_trim_2024_Ok (1).xlsb]Listas'!#REF!</xm:f>
          </x14:formula1>
          <xm:sqref>Q103 Q108</xm:sqref>
        </x14:dataValidation>
        <x14:dataValidation type="list" allowBlank="1" showInputMessage="1" showErrorMessage="1" xr:uid="{00000000-0002-0000-0200-000009000000}">
          <x14:formula1>
            <xm:f>'D:\Contenedor\Users\nvanegas\Downloads\[MR_GOTI_III_trim_2024_OK.xlsb]Listas'!#REF!</xm:f>
          </x14:formula1>
          <xm:sqref>Q113</xm:sqref>
        </x14:dataValidation>
        <x14:dataValidation type="list" allowBlank="1" showInputMessage="1" showErrorMessage="1" xr:uid="{00000000-0002-0000-0200-00000A000000}">
          <x14:formula1>
            <xm:f>'D:\Contenedor\Users\nvanegas\Downloads\[MR_EIGE_III_trim_2024_Ok (1).xlsb]Listas'!#REF!</xm:f>
          </x14:formula1>
          <xm:sqref>Q118</xm:sqref>
        </x14:dataValidation>
        <x14:dataValidation type="list" allowBlank="1" showInputMessage="1" showErrorMessage="1" xr:uid="{00000000-0002-0000-0200-00000B000000}">
          <x14:formula1>
            <xm:f>'D:\Contenedor\Users\nvanegas\Downloads\[MR_GDIS_III_trim_2024_Ok.xlsb]Listas'!#REF!</xm:f>
          </x14:formula1>
          <xm:sqref>Q123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49"/>
  <sheetViews>
    <sheetView topLeftCell="AR1" zoomScale="50" zoomScaleNormal="50" zoomScaleSheetLayoutView="40" zoomScalePageLayoutView="70" workbookViewId="0">
      <selection activeCell="BR8" sqref="BR8:BU55"/>
    </sheetView>
  </sheetViews>
  <sheetFormatPr baseColWidth="10" defaultColWidth="11.42578125" defaultRowHeight="15"/>
  <cols>
    <col min="1" max="1" width="15.85546875" style="4" customWidth="1"/>
    <col min="2" max="2" width="20.140625" style="4" customWidth="1"/>
    <col min="3" max="3" width="18.7109375" style="4" customWidth="1"/>
    <col min="4" max="5" width="9.140625" style="4" customWidth="1"/>
    <col min="6" max="6" width="9.140625" style="4" bestFit="1" customWidth="1"/>
    <col min="7" max="7" width="23.42578125" style="4" customWidth="1"/>
    <col min="8" max="8" width="16.7109375" style="4" hidden="1" customWidth="1"/>
    <col min="9" max="9" width="18" style="4" hidden="1" customWidth="1"/>
    <col min="10" max="10" width="55.5703125" style="4" customWidth="1"/>
    <col min="11" max="11" width="9.140625" style="4" customWidth="1"/>
    <col min="12" max="12" width="24" style="4" customWidth="1"/>
    <col min="13" max="13" width="29.140625" style="4" hidden="1" customWidth="1"/>
    <col min="14" max="15" width="23.85546875" style="4" hidden="1" customWidth="1"/>
    <col min="16" max="16" width="33.5703125" style="4" hidden="1" customWidth="1"/>
    <col min="17" max="17" width="9.42578125" style="4" hidden="1" customWidth="1"/>
    <col min="18" max="18" width="12.7109375" style="7" customWidth="1"/>
    <col min="19" max="19" width="10.28515625" style="7" customWidth="1"/>
    <col min="20" max="20" width="14.140625" style="4" customWidth="1"/>
    <col min="21" max="21" width="7.28515625" style="4" customWidth="1"/>
    <col min="22" max="22" width="14.85546875" style="4" customWidth="1"/>
    <col min="23" max="23" width="6.42578125" style="4" bestFit="1" customWidth="1"/>
    <col min="24" max="24" width="13.5703125" style="7" customWidth="1"/>
    <col min="25" max="25" width="6.42578125" style="7" bestFit="1" customWidth="1"/>
    <col min="26" max="26" width="12.28515625" style="4" hidden="1" customWidth="1"/>
    <col min="27" max="27" width="19.28515625" style="8" customWidth="1"/>
    <col min="28" max="28" width="5.140625" style="4" customWidth="1"/>
    <col min="29" max="29" width="99.140625" style="4" customWidth="1"/>
    <col min="30" max="30" width="9.5703125" style="4" customWidth="1"/>
    <col min="31" max="31" width="58.42578125" style="4" customWidth="1"/>
    <col min="32" max="32" width="4.28515625" style="4" bestFit="1" customWidth="1"/>
    <col min="33" max="33" width="7.140625" style="7" customWidth="1"/>
    <col min="34" max="34" width="9.5703125" style="7" customWidth="1"/>
    <col min="35" max="35" width="7.140625" style="7" customWidth="1"/>
    <col min="36" max="36" width="9.5703125" style="7" customWidth="1"/>
    <col min="37" max="37" width="8.28515625" style="7" customWidth="1"/>
    <col min="38" max="38" width="14.140625" style="7" customWidth="1"/>
    <col min="39" max="39" width="12.28515625" style="7" customWidth="1"/>
    <col min="40" max="40" width="4.28515625" style="4" customWidth="1"/>
    <col min="41" max="42" width="4.28515625" style="4" bestFit="1" customWidth="1"/>
    <col min="43" max="43" width="23.42578125" style="4" customWidth="1"/>
    <col min="44" max="44" width="17.7109375" style="4" customWidth="1"/>
    <col min="45" max="45" width="9" style="4" customWidth="1"/>
    <col min="46" max="46" width="11.28515625" style="4" customWidth="1"/>
    <col min="47" max="47" width="12.5703125" style="4" bestFit="1" customWidth="1"/>
    <col min="48" max="48" width="8.7109375" style="4" customWidth="1"/>
    <col min="49" max="49" width="13.5703125" style="4" customWidth="1"/>
    <col min="50" max="50" width="18" style="4" customWidth="1"/>
    <col min="51" max="51" width="18.140625" style="4" bestFit="1" customWidth="1"/>
    <col min="52" max="52" width="21.7109375" style="4" customWidth="1"/>
    <col min="53" max="53" width="38.5703125" style="4" customWidth="1"/>
    <col min="54" max="54" width="35" style="4" customWidth="1"/>
    <col min="55" max="55" width="15.85546875" style="7" customWidth="1"/>
    <col min="56" max="56" width="10.28515625" style="4" hidden="1" customWidth="1"/>
    <col min="57" max="57" width="11" style="4" hidden="1" customWidth="1"/>
    <col min="58" max="58" width="11.85546875" style="4" bestFit="1" customWidth="1"/>
    <col min="59" max="59" width="11" style="4" customWidth="1"/>
    <col min="60" max="60" width="23.140625" style="4" customWidth="1"/>
    <col min="61" max="61" width="26.28515625" style="4" customWidth="1"/>
    <col min="62" max="62" width="35" style="4" customWidth="1"/>
    <col min="63" max="63" width="17" style="4" customWidth="1"/>
    <col min="64" max="67" width="9.7109375" style="5" customWidth="1"/>
    <col min="68" max="69" width="15.140625" style="101" customWidth="1"/>
    <col min="70" max="70" width="33.140625" style="4" customWidth="1"/>
    <col min="71" max="71" width="29.42578125" style="4" customWidth="1"/>
    <col min="72" max="72" width="17.85546875" style="4" customWidth="1"/>
    <col min="73" max="73" width="34.42578125" style="4" customWidth="1"/>
    <col min="74" max="74" width="27.7109375" style="4" customWidth="1"/>
    <col min="75" max="75" width="11.42578125" style="4"/>
    <col min="76" max="76" width="12.85546875" style="4" customWidth="1"/>
    <col min="77" max="16384" width="11.42578125" style="4"/>
  </cols>
  <sheetData>
    <row r="1" spans="1:73" ht="15.75">
      <c r="A1" s="856" t="s">
        <v>81</v>
      </c>
      <c r="B1" s="856"/>
      <c r="C1" s="856"/>
      <c r="D1" s="856"/>
      <c r="E1" s="856"/>
      <c r="F1" s="856"/>
      <c r="G1" s="856"/>
    </row>
    <row r="3" spans="1:73" ht="15.75">
      <c r="A3" s="775" t="s">
        <v>1293</v>
      </c>
      <c r="B3" s="775"/>
      <c r="C3" s="775"/>
      <c r="D3" s="775"/>
      <c r="E3" s="775"/>
      <c r="F3" s="775"/>
      <c r="G3" s="775"/>
      <c r="J3" s="5"/>
      <c r="K3" s="5"/>
      <c r="L3" s="6"/>
      <c r="M3" s="6"/>
      <c r="N3" s="6"/>
      <c r="O3" s="6"/>
      <c r="P3" s="6"/>
      <c r="Q3" s="6"/>
      <c r="R3" s="64"/>
      <c r="S3" s="64"/>
      <c r="T3" s="6"/>
      <c r="U3" s="6"/>
      <c r="V3" s="6"/>
      <c r="W3" s="6"/>
      <c r="X3" s="64"/>
    </row>
    <row r="4" spans="1:73">
      <c r="D4" s="26"/>
      <c r="H4" s="92"/>
      <c r="J4" s="74"/>
      <c r="K4" s="71"/>
      <c r="L4" s="93"/>
      <c r="M4" s="6"/>
      <c r="N4" s="6"/>
      <c r="O4" s="69"/>
      <c r="P4" s="73"/>
      <c r="Q4" s="6"/>
      <c r="R4" s="73"/>
      <c r="S4" s="64"/>
      <c r="T4" s="6"/>
      <c r="U4" s="6"/>
      <c r="V4" s="6"/>
      <c r="W4" s="6"/>
      <c r="X4" s="64"/>
      <c r="AC4" s="6"/>
      <c r="AE4" s="10"/>
      <c r="AG4" s="72"/>
      <c r="AH4" s="72"/>
      <c r="AI4" s="72"/>
      <c r="AJ4" s="72"/>
      <c r="AK4" s="72"/>
      <c r="AL4" s="72"/>
      <c r="AM4" s="72"/>
      <c r="AQ4" s="5"/>
      <c r="AZ4" s="94"/>
      <c r="BA4" s="69"/>
      <c r="BJ4" s="73"/>
      <c r="BS4" s="73"/>
      <c r="BT4" s="6"/>
    </row>
    <row r="5" spans="1:73" s="11" customFormat="1" ht="15.75" customHeight="1">
      <c r="A5" s="776" t="s">
        <v>92</v>
      </c>
      <c r="B5" s="776" t="s">
        <v>93</v>
      </c>
      <c r="C5" s="776" t="s">
        <v>94</v>
      </c>
      <c r="D5" s="778" t="s">
        <v>95</v>
      </c>
      <c r="E5" s="779"/>
      <c r="F5" s="779"/>
      <c r="G5" s="779"/>
      <c r="H5" s="779"/>
      <c r="I5" s="779"/>
      <c r="J5" s="779"/>
      <c r="K5" s="779"/>
      <c r="L5" s="779"/>
      <c r="M5" s="779"/>
      <c r="N5" s="779"/>
      <c r="O5" s="779"/>
      <c r="P5" s="779"/>
      <c r="Q5" s="781"/>
      <c r="R5" s="821" t="s">
        <v>96</v>
      </c>
      <c r="S5" s="821"/>
      <c r="T5" s="821"/>
      <c r="U5" s="821"/>
      <c r="V5" s="821"/>
      <c r="W5" s="821"/>
      <c r="X5" s="821"/>
      <c r="Y5" s="821"/>
      <c r="Z5" s="821"/>
      <c r="AA5" s="821"/>
      <c r="AB5" s="825" t="s">
        <v>97</v>
      </c>
      <c r="AC5" s="826"/>
      <c r="AD5" s="826"/>
      <c r="AE5" s="826"/>
      <c r="AF5" s="826"/>
      <c r="AG5" s="826"/>
      <c r="AH5" s="826"/>
      <c r="AI5" s="826"/>
      <c r="AJ5" s="826"/>
      <c r="AK5" s="826"/>
      <c r="AL5" s="826"/>
      <c r="AM5" s="826"/>
      <c r="AN5" s="826"/>
      <c r="AO5" s="826"/>
      <c r="AP5" s="826"/>
      <c r="AQ5" s="794" t="s">
        <v>98</v>
      </c>
      <c r="AR5" s="819" t="s">
        <v>99</v>
      </c>
      <c r="AS5" s="819"/>
      <c r="AT5" s="819"/>
      <c r="AU5" s="819"/>
      <c r="AV5" s="819"/>
      <c r="AW5" s="819"/>
      <c r="AX5" s="819"/>
      <c r="AY5" s="819"/>
      <c r="AZ5" s="820"/>
      <c r="BA5" s="815" t="s">
        <v>100</v>
      </c>
      <c r="BB5" s="815"/>
      <c r="BC5" s="815"/>
      <c r="BD5" s="815"/>
      <c r="BE5" s="815"/>
      <c r="BF5" s="815"/>
      <c r="BG5" s="815"/>
      <c r="BH5" s="815"/>
      <c r="BI5" s="815"/>
      <c r="BJ5" s="857" t="s">
        <v>101</v>
      </c>
      <c r="BK5" s="858"/>
      <c r="BL5" s="858"/>
      <c r="BM5" s="858"/>
      <c r="BN5" s="858"/>
      <c r="BO5" s="858"/>
      <c r="BP5" s="858"/>
      <c r="BQ5" s="859"/>
      <c r="BR5" s="850"/>
      <c r="BS5" s="851"/>
      <c r="BT5" s="851"/>
      <c r="BU5" s="852"/>
    </row>
    <row r="6" spans="1:73" ht="51" customHeight="1">
      <c r="A6" s="776"/>
      <c r="B6" s="776"/>
      <c r="C6" s="776"/>
      <c r="D6" s="209"/>
      <c r="E6" s="210"/>
      <c r="F6" s="210"/>
      <c r="G6" s="210"/>
      <c r="H6" s="210"/>
      <c r="I6" s="210"/>
      <c r="J6" s="210"/>
      <c r="K6" s="210"/>
      <c r="L6" s="210"/>
      <c r="M6" s="210"/>
      <c r="N6" s="210"/>
      <c r="O6" s="210"/>
      <c r="P6" s="800" t="s">
        <v>102</v>
      </c>
      <c r="Q6" s="801"/>
      <c r="R6" s="802" t="s">
        <v>103</v>
      </c>
      <c r="S6" s="802"/>
      <c r="T6" s="802" t="s">
        <v>104</v>
      </c>
      <c r="U6" s="802"/>
      <c r="V6" s="802"/>
      <c r="W6" s="802"/>
      <c r="X6" s="802"/>
      <c r="Y6" s="802"/>
      <c r="Z6" s="2"/>
      <c r="AA6" s="3"/>
      <c r="AB6" s="795"/>
      <c r="AC6" s="796"/>
      <c r="AD6" s="796"/>
      <c r="AE6" s="796"/>
      <c r="AF6" s="345"/>
      <c r="AG6" s="803"/>
      <c r="AH6" s="803"/>
      <c r="AI6" s="803"/>
      <c r="AJ6" s="803"/>
      <c r="AK6" s="803"/>
      <c r="AL6" s="803"/>
      <c r="AM6" s="803"/>
      <c r="AN6" s="803"/>
      <c r="AO6" s="803"/>
      <c r="AP6" s="795"/>
      <c r="AQ6" s="818"/>
      <c r="AR6" s="811" t="s">
        <v>105</v>
      </c>
      <c r="AS6" s="811"/>
      <c r="AT6" s="811"/>
      <c r="AU6" s="812" t="s">
        <v>106</v>
      </c>
      <c r="AV6" s="812"/>
      <c r="AW6" s="812"/>
      <c r="AX6" s="346"/>
      <c r="AY6" s="346"/>
      <c r="AZ6" s="347"/>
      <c r="BA6" s="97"/>
      <c r="BB6" s="98"/>
      <c r="BC6" s="98"/>
      <c r="BD6" s="815" t="s">
        <v>107</v>
      </c>
      <c r="BE6" s="815"/>
      <c r="BF6" s="815"/>
      <c r="BG6" s="815"/>
      <c r="BH6" s="98"/>
      <c r="BI6" s="98"/>
      <c r="BJ6" s="853" t="s">
        <v>108</v>
      </c>
      <c r="BK6" s="854"/>
      <c r="BL6" s="854"/>
      <c r="BM6" s="854"/>
      <c r="BN6" s="854"/>
      <c r="BO6" s="854"/>
      <c r="BP6" s="854"/>
      <c r="BQ6" s="855"/>
      <c r="BR6" s="348" t="s">
        <v>109</v>
      </c>
      <c r="BS6" s="794" t="s">
        <v>110</v>
      </c>
      <c r="BT6" s="794"/>
      <c r="BU6" s="794"/>
    </row>
    <row r="7" spans="1:73" ht="203.25" customHeight="1">
      <c r="A7" s="777"/>
      <c r="B7" s="777"/>
      <c r="C7" s="777"/>
      <c r="D7" s="822" t="s">
        <v>111</v>
      </c>
      <c r="E7" s="823"/>
      <c r="F7" s="824"/>
      <c r="G7" s="211" t="s">
        <v>112</v>
      </c>
      <c r="H7" s="349" t="s">
        <v>113</v>
      </c>
      <c r="I7" s="349" t="s">
        <v>114</v>
      </c>
      <c r="J7" s="211" t="s">
        <v>115</v>
      </c>
      <c r="K7" s="212" t="s">
        <v>116</v>
      </c>
      <c r="L7" s="211" t="s">
        <v>117</v>
      </c>
      <c r="M7" s="211" t="s">
        <v>118</v>
      </c>
      <c r="N7" s="349" t="s">
        <v>119</v>
      </c>
      <c r="O7" s="349" t="s">
        <v>120</v>
      </c>
      <c r="P7" s="211" t="s">
        <v>121</v>
      </c>
      <c r="Q7" s="211" t="s">
        <v>122</v>
      </c>
      <c r="R7" s="791" t="s">
        <v>123</v>
      </c>
      <c r="S7" s="791"/>
      <c r="T7" s="791" t="s">
        <v>124</v>
      </c>
      <c r="U7" s="791"/>
      <c r="V7" s="791" t="s">
        <v>125</v>
      </c>
      <c r="W7" s="791"/>
      <c r="X7" s="791" t="s">
        <v>126</v>
      </c>
      <c r="Y7" s="791"/>
      <c r="Z7" s="171"/>
      <c r="AA7" s="171" t="s">
        <v>127</v>
      </c>
      <c r="AB7" s="174" t="s">
        <v>128</v>
      </c>
      <c r="AC7" s="174" t="s">
        <v>129</v>
      </c>
      <c r="AD7" s="350" t="s">
        <v>130</v>
      </c>
      <c r="AE7" s="174" t="s">
        <v>131</v>
      </c>
      <c r="AF7" s="350" t="s">
        <v>132</v>
      </c>
      <c r="AG7" s="792" t="s">
        <v>133</v>
      </c>
      <c r="AH7" s="792"/>
      <c r="AI7" s="793" t="s">
        <v>134</v>
      </c>
      <c r="AJ7" s="793"/>
      <c r="AK7" s="350" t="s">
        <v>135</v>
      </c>
      <c r="AL7" s="174" t="s">
        <v>136</v>
      </c>
      <c r="AM7" s="174" t="s">
        <v>137</v>
      </c>
      <c r="AN7" s="350" t="s">
        <v>138</v>
      </c>
      <c r="AO7" s="350" t="s">
        <v>139</v>
      </c>
      <c r="AP7" s="351" t="s">
        <v>140</v>
      </c>
      <c r="AQ7" s="1121"/>
      <c r="AR7" s="352" t="s">
        <v>141</v>
      </c>
      <c r="AS7" s="1119" t="s">
        <v>142</v>
      </c>
      <c r="AT7" s="1120"/>
      <c r="AU7" s="171" t="s">
        <v>143</v>
      </c>
      <c r="AV7" s="1119" t="s">
        <v>144</v>
      </c>
      <c r="AW7" s="1120"/>
      <c r="AX7" s="171" t="s">
        <v>145</v>
      </c>
      <c r="AY7" s="178" t="s">
        <v>146</v>
      </c>
      <c r="AZ7" s="178" t="s">
        <v>147</v>
      </c>
      <c r="BA7" s="349" t="s">
        <v>148</v>
      </c>
      <c r="BB7" s="349" t="s">
        <v>149</v>
      </c>
      <c r="BC7" s="353" t="s">
        <v>150</v>
      </c>
      <c r="BD7" s="349" t="s">
        <v>151</v>
      </c>
      <c r="BE7" s="349" t="s">
        <v>152</v>
      </c>
      <c r="BF7" s="349" t="s">
        <v>153</v>
      </c>
      <c r="BG7" s="349" t="s">
        <v>90</v>
      </c>
      <c r="BH7" s="354" t="s">
        <v>154</v>
      </c>
      <c r="BI7" s="349" t="s">
        <v>155</v>
      </c>
      <c r="BJ7" s="178" t="s">
        <v>156</v>
      </c>
      <c r="BK7" s="178" t="s">
        <v>157</v>
      </c>
      <c r="BL7" s="178" t="s">
        <v>151</v>
      </c>
      <c r="BM7" s="178" t="s">
        <v>152</v>
      </c>
      <c r="BN7" s="178" t="s">
        <v>153</v>
      </c>
      <c r="BO7" s="178" t="s">
        <v>90</v>
      </c>
      <c r="BP7" s="178" t="s">
        <v>158</v>
      </c>
      <c r="BQ7" s="178" t="s">
        <v>159</v>
      </c>
      <c r="BR7" s="355" t="s">
        <v>160</v>
      </c>
      <c r="BS7" s="344" t="s">
        <v>161</v>
      </c>
      <c r="BT7" s="344" t="s">
        <v>162</v>
      </c>
      <c r="BU7" s="344" t="s">
        <v>163</v>
      </c>
    </row>
    <row r="8" spans="1:73" ht="270" customHeight="1">
      <c r="A8" s="1115" t="s">
        <v>236</v>
      </c>
      <c r="B8" s="1117" t="s">
        <v>165</v>
      </c>
      <c r="C8" s="1118" t="s">
        <v>237</v>
      </c>
      <c r="D8" s="676" t="s">
        <v>1294</v>
      </c>
      <c r="E8" s="678" t="s">
        <v>238</v>
      </c>
      <c r="F8" s="1111">
        <v>1</v>
      </c>
      <c r="G8" s="681" t="s">
        <v>1295</v>
      </c>
      <c r="H8" s="683"/>
      <c r="I8" s="644"/>
      <c r="J8" s="701" t="s">
        <v>1296</v>
      </c>
      <c r="K8" s="683" t="s">
        <v>205</v>
      </c>
      <c r="L8" s="681" t="s">
        <v>172</v>
      </c>
      <c r="M8" s="705" t="s">
        <v>1297</v>
      </c>
      <c r="N8" s="681"/>
      <c r="O8" s="681"/>
      <c r="P8" s="648"/>
      <c r="Q8" s="870"/>
      <c r="R8" s="644" t="s">
        <v>226</v>
      </c>
      <c r="S8" s="687">
        <f>IF(R8="Muy Alta",100%,IF(R8="Alta",80%,IF(R8="Media",60%,IF(R8="Baja",40%,IF(R8="Muy Baja",20%,"")))))</f>
        <v>0.4</v>
      </c>
      <c r="T8" s="644" t="s">
        <v>227</v>
      </c>
      <c r="U8" s="687">
        <f>IF(T8="Catastrófico",100%,IF(T8="Mayor",80%,IF(T8="Moderado",60%,IF(T8="Menor",40%,IF(T8="Leve",20%,"")))))</f>
        <v>0.4</v>
      </c>
      <c r="V8" s="644" t="s">
        <v>227</v>
      </c>
      <c r="W8" s="687">
        <f>IF(V8="Catastrófico",100%,IF(V8="Mayor",80%,IF(V8="Moderado",60%,IF(V8="Menor",40%,IF(V8="Leve",20%,"")))))</f>
        <v>0.4</v>
      </c>
      <c r="X8" s="689" t="str">
        <f>IF(Y8=100%,"Catastrófico",IF(Y8=80%,"Mayor",IF(Y8=60%,"Moderado",IF(Y8=40%,"Menor",IF(Y8=20%,"Leve","")))))</f>
        <v>Menor</v>
      </c>
      <c r="Y8" s="687">
        <f>IF(AND(U8="",W8=""),"",MAX(U8,W8))</f>
        <v>0.4</v>
      </c>
      <c r="Z8" s="687" t="str">
        <f>CONCATENATE(R8,X8)</f>
        <v>BajaMenor</v>
      </c>
      <c r="AA8" s="642"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Moderado</v>
      </c>
      <c r="AB8" s="54">
        <v>1</v>
      </c>
      <c r="AC8" s="12" t="s">
        <v>1298</v>
      </c>
      <c r="AD8" s="12" t="s">
        <v>1299</v>
      </c>
      <c r="AE8" s="12" t="s">
        <v>1300</v>
      </c>
      <c r="AF8" s="20" t="str">
        <f t="shared" ref="AF8:AF23" si="0">IF(OR(AG8="Preventivo",AG8="Detectivo"),"Probabilidad",IF(AG8="Correctivo","Impacto",""))</f>
        <v>Probabilidad</v>
      </c>
      <c r="AG8" s="13" t="s">
        <v>179</v>
      </c>
      <c r="AH8" s="22">
        <f t="shared" ref="AH8:AH23" si="1">IF(AG8="","",IF(AG8="Preventivo",25%,IF(AG8="Detectivo",15%,IF(AG8="Correctivo",10%))))</f>
        <v>0.25</v>
      </c>
      <c r="AI8" s="13" t="s">
        <v>180</v>
      </c>
      <c r="AJ8" s="22">
        <f t="shared" ref="AJ8:AJ23" si="2">IF(AI8="Automático",25%,IF(AI8="Manual",15%,""))</f>
        <v>0.15</v>
      </c>
      <c r="AK8" s="23">
        <f t="shared" ref="AK8:AK23" si="3">IF(OR(AH8="",AJ8=""),"",AH8+AJ8)</f>
        <v>0.4</v>
      </c>
      <c r="AL8" s="24">
        <f>IFERROR(IF(AF8="Probabilidad",(S8-(+S8*AK8)),IF(AF8="Impacto",S8,"")),"")</f>
        <v>0.24</v>
      </c>
      <c r="AM8" s="24">
        <f>IFERROR(IF(AF8="Impacto",(Y8-(+Y8*AK8)),IF(AF8="Probabilidad",Y8,"")),"")</f>
        <v>0.4</v>
      </c>
      <c r="AN8" s="14" t="s">
        <v>181</v>
      </c>
      <c r="AO8" s="14" t="s">
        <v>182</v>
      </c>
      <c r="AP8" s="14" t="s">
        <v>183</v>
      </c>
      <c r="AQ8" s="645" t="s">
        <v>1301</v>
      </c>
      <c r="AR8" s="640">
        <f>S8</f>
        <v>0.4</v>
      </c>
      <c r="AS8" s="640">
        <f>IF(AL8="","",MIN(AL8:AL13))</f>
        <v>0.24</v>
      </c>
      <c r="AT8" s="642" t="str">
        <f>IFERROR(IF(AS8="","",IF(AS8&lt;=0.2,"Muy Baja",IF(AS8&lt;=0.4,"Baja",IF(AS8&lt;=0.6,"Media",IF(AS8&lt;=0.8,"Alta","Muy Alta"))))),"")</f>
        <v>Baja</v>
      </c>
      <c r="AU8" s="640">
        <f>Y8</f>
        <v>0.4</v>
      </c>
      <c r="AV8" s="640">
        <f>IF(AM8="","",MIN(AM8:AM13))</f>
        <v>0.4</v>
      </c>
      <c r="AW8" s="642" t="str">
        <f>IFERROR(IF(AV8="","",IF(AV8&lt;=0.2,"Leve",IF(AV8&lt;=0.4,"Menor",IF(AV8&lt;=0.6,"Moderado",IF(AV8&lt;=0.8,"Mayor","Catastrófico"))))),"")</f>
        <v>Menor</v>
      </c>
      <c r="AX8" s="642" t="str">
        <f>AA8</f>
        <v>Moderado</v>
      </c>
      <c r="AY8" s="642" t="str">
        <f>IFERROR(IF(OR(AND(AT8="Muy Baja",AW8="Leve"),AND(AT8="Muy Baja",AW8="Menor"),AND(AT8="Baja",AW8="Leve")),"Bajo",IF(OR(AND(AT8="Muy baja",AW8="Moderado"),AND(AT8="Baja",AW8="Menor"),AND(AT8="Baja",AW8="Moderado"),AND(AT8="Media",AW8="Leve"),AND(AT8="Media",AW8="Menor"),AND(AT8="Media",AW8="Moderado"),AND(AT8="Alta",AW8="Leve"),AND(AT8="Alta",AW8="Menor")),"Moderado",IF(OR(AND(AT8="Muy Baja",AW8="Mayor"),AND(AT8="Baja",AW8="Mayor"),AND(AT8="Media",AW8="Mayor"),AND(AT8="Alta",AW8="Moderado"),AND(AT8="Alta",AW8="Mayor"),AND(AT8="Muy Alta",AW8="Leve"),AND(AT8="Muy Alta",AW8="Menor"),AND(AT8="Muy Alta",AW8="Moderado"),AND(AT8="Muy Alta",AW8="Mayor")),"Alto",IF(OR(AND(AT8="Muy Baja",AW8="Catastrófico"),AND(AT8="Baja",AW8="Catastrófico"),AND(AT8="Media",AW8="Catastrófico"),AND(AT8="Alta",AW8="Catastrófico"),AND(AT8="Muy Alta",AW8="Catastrófico")),"Extremo","")))),"")</f>
        <v>Moderado</v>
      </c>
      <c r="AZ8" s="644" t="s">
        <v>185</v>
      </c>
      <c r="BA8" s="99" t="s">
        <v>1302</v>
      </c>
      <c r="BB8" s="99" t="s">
        <v>1303</v>
      </c>
      <c r="BC8" s="103">
        <f t="shared" ref="BC8:BC25" si="4">IF(SUM(BD8:BG8)=0,"",SUM(BD8:BG8))</f>
        <v>3</v>
      </c>
      <c r="BD8" s="12"/>
      <c r="BE8" s="12"/>
      <c r="BF8" s="12">
        <v>2</v>
      </c>
      <c r="BG8" s="12">
        <v>1</v>
      </c>
      <c r="BH8" s="99" t="s">
        <v>1304</v>
      </c>
      <c r="BI8" s="99" t="s">
        <v>1305</v>
      </c>
      <c r="BJ8" s="99"/>
      <c r="BK8" s="99"/>
      <c r="BL8" s="102"/>
      <c r="BM8" s="102"/>
      <c r="BN8" s="102"/>
      <c r="BO8" s="102"/>
      <c r="BP8" s="104" t="str">
        <f t="shared" ref="BP8:BP25" si="5">IF(SUM(BL8:BO8)=0,"",SUM(BL8:BO8))</f>
        <v/>
      </c>
      <c r="BQ8" s="105" t="str">
        <f t="shared" ref="BQ8:BQ25" si="6">IF(ISERROR(BP8/BC8),"",(BP8/BC8))</f>
        <v/>
      </c>
      <c r="BR8" s="707"/>
      <c r="BS8" s="681"/>
      <c r="BT8" s="681"/>
      <c r="BU8" s="1109"/>
    </row>
    <row r="9" spans="1:73">
      <c r="A9" s="1116"/>
      <c r="B9" s="746"/>
      <c r="C9" s="1073"/>
      <c r="D9" s="585"/>
      <c r="E9" s="587"/>
      <c r="F9" s="1089"/>
      <c r="G9" s="593"/>
      <c r="H9" s="595"/>
      <c r="I9" s="598"/>
      <c r="J9" s="600"/>
      <c r="K9" s="595"/>
      <c r="L9" s="593"/>
      <c r="M9" s="631"/>
      <c r="N9" s="593"/>
      <c r="O9" s="593"/>
      <c r="P9" s="607"/>
      <c r="Q9" s="828"/>
      <c r="R9" s="598"/>
      <c r="S9" s="613"/>
      <c r="T9" s="598"/>
      <c r="U9" s="613"/>
      <c r="V9" s="598"/>
      <c r="W9" s="613"/>
      <c r="X9" s="616"/>
      <c r="Y9" s="613"/>
      <c r="Z9" s="613"/>
      <c r="AA9" s="619"/>
      <c r="AB9" s="216">
        <v>2</v>
      </c>
      <c r="AC9" s="218"/>
      <c r="AD9" s="218"/>
      <c r="AE9" s="218"/>
      <c r="AF9" s="213" t="str">
        <f t="shared" si="0"/>
        <v/>
      </c>
      <c r="AG9" s="219"/>
      <c r="AH9" s="214" t="str">
        <f t="shared" si="1"/>
        <v/>
      </c>
      <c r="AI9" s="219"/>
      <c r="AJ9" s="214" t="str">
        <f t="shared" si="2"/>
        <v/>
      </c>
      <c r="AK9" s="215" t="str">
        <f t="shared" si="3"/>
        <v/>
      </c>
      <c r="AL9" s="220" t="str">
        <f>IFERROR(IF(AND(AF8="Probabilidad",AF9="Probabilidad"),(AL8-(+AL8*AK9)),IF(AF9="Probabilidad",(S8-(+S8*AK9)),IF(AF9="Impacto",AL8,""))),"")</f>
        <v/>
      </c>
      <c r="AM9" s="220" t="str">
        <f>IFERROR(IF(AND(AF8="Impacto",AF9="Impacto"),(AM8-(+AM8*AK9)),IF(AF9="Impacto",(Y8-(+Y8*AK9)),IF(AF9="Probabilidad",AM8,""))),"")</f>
        <v/>
      </c>
      <c r="AN9" s="221"/>
      <c r="AO9" s="221"/>
      <c r="AP9" s="221"/>
      <c r="AQ9" s="595"/>
      <c r="AR9" s="626"/>
      <c r="AS9" s="626"/>
      <c r="AT9" s="619"/>
      <c r="AU9" s="626"/>
      <c r="AV9" s="626"/>
      <c r="AW9" s="619"/>
      <c r="AX9" s="619"/>
      <c r="AY9" s="619"/>
      <c r="AZ9" s="598"/>
      <c r="BA9" s="157"/>
      <c r="BB9" s="157"/>
      <c r="BC9" s="160" t="str">
        <f t="shared" si="4"/>
        <v/>
      </c>
      <c r="BD9" s="218"/>
      <c r="BE9" s="218"/>
      <c r="BF9" s="218"/>
      <c r="BG9" s="218"/>
      <c r="BH9" s="157"/>
      <c r="BI9" s="157"/>
      <c r="BJ9" s="157"/>
      <c r="BK9" s="157"/>
      <c r="BL9" s="185"/>
      <c r="BM9" s="185"/>
      <c r="BN9" s="185"/>
      <c r="BO9" s="185"/>
      <c r="BP9" s="186" t="str">
        <f t="shared" si="5"/>
        <v/>
      </c>
      <c r="BQ9" s="359" t="str">
        <f t="shared" si="6"/>
        <v/>
      </c>
      <c r="BR9" s="638"/>
      <c r="BS9" s="593"/>
      <c r="BT9" s="593"/>
      <c r="BU9" s="798"/>
    </row>
    <row r="10" spans="1:73">
      <c r="A10" s="1116"/>
      <c r="B10" s="746"/>
      <c r="C10" s="1073"/>
      <c r="D10" s="585"/>
      <c r="E10" s="587"/>
      <c r="F10" s="1089"/>
      <c r="G10" s="593"/>
      <c r="H10" s="595"/>
      <c r="I10" s="598"/>
      <c r="J10" s="600"/>
      <c r="K10" s="595"/>
      <c r="L10" s="593"/>
      <c r="M10" s="631"/>
      <c r="N10" s="593"/>
      <c r="O10" s="593"/>
      <c r="P10" s="607"/>
      <c r="Q10" s="828"/>
      <c r="R10" s="598"/>
      <c r="S10" s="613"/>
      <c r="T10" s="598"/>
      <c r="U10" s="613"/>
      <c r="V10" s="598"/>
      <c r="W10" s="613"/>
      <c r="X10" s="616"/>
      <c r="Y10" s="613"/>
      <c r="Z10" s="613"/>
      <c r="AA10" s="619"/>
      <c r="AB10" s="216">
        <v>3</v>
      </c>
      <c r="AC10" s="218"/>
      <c r="AD10" s="218"/>
      <c r="AE10" s="218"/>
      <c r="AF10" s="213" t="str">
        <f t="shared" si="0"/>
        <v/>
      </c>
      <c r="AG10" s="219"/>
      <c r="AH10" s="214" t="str">
        <f t="shared" si="1"/>
        <v/>
      </c>
      <c r="AI10" s="219"/>
      <c r="AJ10" s="214" t="str">
        <f t="shared" si="2"/>
        <v/>
      </c>
      <c r="AK10" s="215" t="str">
        <f t="shared" si="3"/>
        <v/>
      </c>
      <c r="AL10" s="220" t="str">
        <f>IFERROR(IF(AND(AF9="Probabilidad",AF10="Probabilidad"),(AL9-(+AL9*AK10)),IF(AND(AF9="Impacto",AF10="Probabilidad"),(AL8-(+AL8*AK10)),IF(AF10="Impacto",AL9,""))),"")</f>
        <v/>
      </c>
      <c r="AM10" s="220" t="str">
        <f>IFERROR(IF(AND(AF9="Impacto",AF10="Impacto"),(AM9-(+AM9*AK10)),IF(AND(AF9="Probabilidad",AF10="Impacto"),(AM8-(+AM8*AK10)),IF(AF10="Probabilidad",AM9,""))),"")</f>
        <v/>
      </c>
      <c r="AN10" s="221"/>
      <c r="AO10" s="221"/>
      <c r="AP10" s="221"/>
      <c r="AQ10" s="595"/>
      <c r="AR10" s="626"/>
      <c r="AS10" s="626"/>
      <c r="AT10" s="619"/>
      <c r="AU10" s="626"/>
      <c r="AV10" s="626"/>
      <c r="AW10" s="619"/>
      <c r="AX10" s="619"/>
      <c r="AY10" s="619"/>
      <c r="AZ10" s="598"/>
      <c r="BA10" s="157"/>
      <c r="BB10" s="157"/>
      <c r="BC10" s="160" t="str">
        <f t="shared" si="4"/>
        <v/>
      </c>
      <c r="BD10" s="218"/>
      <c r="BE10" s="218"/>
      <c r="BF10" s="218"/>
      <c r="BG10" s="218"/>
      <c r="BH10" s="157"/>
      <c r="BI10" s="157"/>
      <c r="BJ10" s="157"/>
      <c r="BK10" s="157"/>
      <c r="BL10" s="185"/>
      <c r="BM10" s="185"/>
      <c r="BN10" s="185"/>
      <c r="BO10" s="185"/>
      <c r="BP10" s="186" t="str">
        <f t="shared" si="5"/>
        <v/>
      </c>
      <c r="BQ10" s="359" t="str">
        <f t="shared" si="6"/>
        <v/>
      </c>
      <c r="BR10" s="638"/>
      <c r="BS10" s="593"/>
      <c r="BT10" s="593"/>
      <c r="BU10" s="798"/>
    </row>
    <row r="11" spans="1:73">
      <c r="A11" s="1116"/>
      <c r="B11" s="746"/>
      <c r="C11" s="1073"/>
      <c r="D11" s="585"/>
      <c r="E11" s="587"/>
      <c r="F11" s="1089"/>
      <c r="G11" s="593"/>
      <c r="H11" s="595"/>
      <c r="I11" s="598"/>
      <c r="J11" s="600"/>
      <c r="K11" s="595"/>
      <c r="L11" s="593"/>
      <c r="M11" s="631"/>
      <c r="N11" s="593"/>
      <c r="O11" s="593"/>
      <c r="P11" s="607"/>
      <c r="Q11" s="828"/>
      <c r="R11" s="598"/>
      <c r="S11" s="613"/>
      <c r="T11" s="598"/>
      <c r="U11" s="613"/>
      <c r="V11" s="598"/>
      <c r="W11" s="613"/>
      <c r="X11" s="616"/>
      <c r="Y11" s="613"/>
      <c r="Z11" s="613"/>
      <c r="AA11" s="619"/>
      <c r="AB11" s="216">
        <v>4</v>
      </c>
      <c r="AC11" s="218"/>
      <c r="AD11" s="218"/>
      <c r="AE11" s="218"/>
      <c r="AF11" s="213" t="str">
        <f t="shared" si="0"/>
        <v/>
      </c>
      <c r="AG11" s="219"/>
      <c r="AH11" s="214" t="str">
        <f t="shared" si="1"/>
        <v/>
      </c>
      <c r="AI11" s="219"/>
      <c r="AJ11" s="214" t="str">
        <f t="shared" si="2"/>
        <v/>
      </c>
      <c r="AK11" s="215" t="str">
        <f t="shared" si="3"/>
        <v/>
      </c>
      <c r="AL11" s="220" t="str">
        <f>IFERROR(IF(AND(AF10="Probabilidad",AF11="Probabilidad"),(AL10-(+AL10*AK11)),IF(AND(AF10="Impacto",AF11="Probabilidad"),(AL9-(+AL9*AK11)),IF(AF11="Impacto",AL10,""))),"")</f>
        <v/>
      </c>
      <c r="AM11" s="220" t="str">
        <f>IFERROR(IF(AND(AF10="Impacto",AF11="Impacto"),(AM10-(+AM10*AK11)),IF(AND(AF10="Probabilidad",AF11="Impacto"),(AM9-(+AM9*AK11)),IF(AF11="Probabilidad",AM10,""))),"")</f>
        <v/>
      </c>
      <c r="AN11" s="221"/>
      <c r="AO11" s="221"/>
      <c r="AP11" s="221"/>
      <c r="AQ11" s="595"/>
      <c r="AR11" s="626"/>
      <c r="AS11" s="626"/>
      <c r="AT11" s="619"/>
      <c r="AU11" s="626"/>
      <c r="AV11" s="626"/>
      <c r="AW11" s="619"/>
      <c r="AX11" s="619"/>
      <c r="AY11" s="619"/>
      <c r="AZ11" s="598"/>
      <c r="BA11" s="157"/>
      <c r="BB11" s="157"/>
      <c r="BC11" s="160" t="str">
        <f t="shared" si="4"/>
        <v/>
      </c>
      <c r="BD11" s="218"/>
      <c r="BE11" s="218"/>
      <c r="BF11" s="218"/>
      <c r="BG11" s="218"/>
      <c r="BH11" s="157"/>
      <c r="BI11" s="157"/>
      <c r="BJ11" s="157"/>
      <c r="BK11" s="157"/>
      <c r="BL11" s="185"/>
      <c r="BM11" s="185"/>
      <c r="BN11" s="185"/>
      <c r="BO11" s="185"/>
      <c r="BP11" s="186" t="str">
        <f t="shared" si="5"/>
        <v/>
      </c>
      <c r="BQ11" s="359" t="str">
        <f t="shared" si="6"/>
        <v/>
      </c>
      <c r="BR11" s="638"/>
      <c r="BS11" s="593"/>
      <c r="BT11" s="593"/>
      <c r="BU11" s="798"/>
    </row>
    <row r="12" spans="1:73">
      <c r="A12" s="1116"/>
      <c r="B12" s="746"/>
      <c r="C12" s="1073"/>
      <c r="D12" s="585"/>
      <c r="E12" s="587"/>
      <c r="F12" s="1089"/>
      <c r="G12" s="593"/>
      <c r="H12" s="595"/>
      <c r="I12" s="598"/>
      <c r="J12" s="600"/>
      <c r="K12" s="595"/>
      <c r="L12" s="593"/>
      <c r="M12" s="631"/>
      <c r="N12" s="593"/>
      <c r="O12" s="593"/>
      <c r="P12" s="607"/>
      <c r="Q12" s="828"/>
      <c r="R12" s="598"/>
      <c r="S12" s="613"/>
      <c r="T12" s="598"/>
      <c r="U12" s="613"/>
      <c r="V12" s="598"/>
      <c r="W12" s="613"/>
      <c r="X12" s="616"/>
      <c r="Y12" s="613"/>
      <c r="Z12" s="613"/>
      <c r="AA12" s="619"/>
      <c r="AB12" s="216">
        <v>5</v>
      </c>
      <c r="AC12" s="218"/>
      <c r="AD12" s="218"/>
      <c r="AE12" s="218"/>
      <c r="AF12" s="213" t="str">
        <f t="shared" si="0"/>
        <v/>
      </c>
      <c r="AG12" s="219"/>
      <c r="AH12" s="214" t="str">
        <f t="shared" si="1"/>
        <v/>
      </c>
      <c r="AI12" s="219"/>
      <c r="AJ12" s="214" t="str">
        <f t="shared" si="2"/>
        <v/>
      </c>
      <c r="AK12" s="215" t="str">
        <f t="shared" si="3"/>
        <v/>
      </c>
      <c r="AL12" s="220" t="str">
        <f>IFERROR(IF(AND(AF11="Probabilidad",AF12="Probabilidad"),(AL11-(+AL11*AK12)),IF(AND(AF11="Impacto",AF12="Probabilidad"),(AL10-(+AL10*AK12)),IF(AF12="Impacto",AL11,""))),"")</f>
        <v/>
      </c>
      <c r="AM12" s="220" t="str">
        <f>IFERROR(IF(AND(AF11="Impacto",AF12="Impacto"),(AM11-(+AM11*AK12)),IF(AND(AF11="Probabilidad",AF12="Impacto"),(AM10-(+AM10*AK12)),IF(AF12="Probabilidad",AM11,""))),"")</f>
        <v/>
      </c>
      <c r="AN12" s="221"/>
      <c r="AO12" s="221"/>
      <c r="AP12" s="221"/>
      <c r="AQ12" s="595"/>
      <c r="AR12" s="626"/>
      <c r="AS12" s="626"/>
      <c r="AT12" s="619"/>
      <c r="AU12" s="626"/>
      <c r="AV12" s="626"/>
      <c r="AW12" s="619"/>
      <c r="AX12" s="619"/>
      <c r="AY12" s="619"/>
      <c r="AZ12" s="598"/>
      <c r="BA12" s="157"/>
      <c r="BB12" s="157"/>
      <c r="BC12" s="160" t="str">
        <f t="shared" si="4"/>
        <v/>
      </c>
      <c r="BD12" s="218"/>
      <c r="BE12" s="218"/>
      <c r="BF12" s="218"/>
      <c r="BG12" s="218"/>
      <c r="BH12" s="157"/>
      <c r="BI12" s="157"/>
      <c r="BJ12" s="157"/>
      <c r="BK12" s="157"/>
      <c r="BL12" s="185"/>
      <c r="BM12" s="185"/>
      <c r="BN12" s="185"/>
      <c r="BO12" s="185"/>
      <c r="BP12" s="186" t="str">
        <f t="shared" si="5"/>
        <v/>
      </c>
      <c r="BQ12" s="359" t="str">
        <f t="shared" si="6"/>
        <v/>
      </c>
      <c r="BR12" s="638"/>
      <c r="BS12" s="593"/>
      <c r="BT12" s="593"/>
      <c r="BU12" s="798"/>
    </row>
    <row r="13" spans="1:73">
      <c r="A13" s="1116"/>
      <c r="B13" s="746"/>
      <c r="C13" s="1073"/>
      <c r="D13" s="697"/>
      <c r="E13" s="698"/>
      <c r="F13" s="1114"/>
      <c r="G13" s="700"/>
      <c r="H13" s="695"/>
      <c r="I13" s="692"/>
      <c r="J13" s="702"/>
      <c r="K13" s="695"/>
      <c r="L13" s="700"/>
      <c r="M13" s="706"/>
      <c r="N13" s="700"/>
      <c r="O13" s="700"/>
      <c r="P13" s="675"/>
      <c r="Q13" s="871"/>
      <c r="R13" s="692"/>
      <c r="S13" s="691"/>
      <c r="T13" s="692"/>
      <c r="U13" s="691"/>
      <c r="V13" s="692"/>
      <c r="W13" s="691"/>
      <c r="X13" s="693"/>
      <c r="Y13" s="691"/>
      <c r="Z13" s="691"/>
      <c r="AA13" s="694"/>
      <c r="AB13" s="141">
        <v>6</v>
      </c>
      <c r="AC13" s="139"/>
      <c r="AD13" s="139"/>
      <c r="AE13" s="139"/>
      <c r="AF13" s="149" t="str">
        <f t="shared" si="0"/>
        <v/>
      </c>
      <c r="AG13" s="142"/>
      <c r="AH13" s="140" t="str">
        <f t="shared" si="1"/>
        <v/>
      </c>
      <c r="AI13" s="142"/>
      <c r="AJ13" s="140" t="str">
        <f t="shared" si="2"/>
        <v/>
      </c>
      <c r="AK13" s="143" t="str">
        <f t="shared" si="3"/>
        <v/>
      </c>
      <c r="AL13" s="220" t="str">
        <f>IFERROR(IF(AND(AF12="Probabilidad",AF13="Probabilidad"),(AL12-(+AL12*AK13)),IF(AND(AF12="Impacto",AF13="Probabilidad"),(AL11-(+AL11*AK13)),IF(AF13="Impacto",AL12,""))),"")</f>
        <v/>
      </c>
      <c r="AM13" s="220" t="str">
        <f>IFERROR(IF(AND(AF12="Impacto",AF13="Impacto"),(AM12-(+AM12*AK13)),IF(AND(AF12="Probabilidad",AF13="Impacto"),(AM11-(+AM11*AK13)),IF(AF13="Probabilidad",AM12,""))),"")</f>
        <v/>
      </c>
      <c r="AN13" s="144"/>
      <c r="AO13" s="144"/>
      <c r="AP13" s="144"/>
      <c r="AQ13" s="695"/>
      <c r="AR13" s="696"/>
      <c r="AS13" s="696"/>
      <c r="AT13" s="694"/>
      <c r="AU13" s="696"/>
      <c r="AV13" s="696"/>
      <c r="AW13" s="694"/>
      <c r="AX13" s="694"/>
      <c r="AY13" s="694"/>
      <c r="AZ13" s="692"/>
      <c r="BA13" s="145"/>
      <c r="BB13" s="145"/>
      <c r="BC13" s="148" t="str">
        <f t="shared" si="4"/>
        <v/>
      </c>
      <c r="BD13" s="139"/>
      <c r="BE13" s="139"/>
      <c r="BF13" s="139"/>
      <c r="BG13" s="139"/>
      <c r="BH13" s="145"/>
      <c r="BI13" s="145"/>
      <c r="BJ13" s="145"/>
      <c r="BK13" s="145"/>
      <c r="BL13" s="146"/>
      <c r="BM13" s="146"/>
      <c r="BN13" s="146"/>
      <c r="BO13" s="146"/>
      <c r="BP13" s="147" t="str">
        <f t="shared" si="5"/>
        <v/>
      </c>
      <c r="BQ13" s="150" t="str">
        <f t="shared" si="6"/>
        <v/>
      </c>
      <c r="BR13" s="708"/>
      <c r="BS13" s="700"/>
      <c r="BT13" s="700"/>
      <c r="BU13" s="1110"/>
    </row>
    <row r="14" spans="1:73" ht="72">
      <c r="A14" s="1116"/>
      <c r="B14" s="746"/>
      <c r="C14" s="1073"/>
      <c r="D14" s="676" t="s">
        <v>1294</v>
      </c>
      <c r="E14" s="678" t="s">
        <v>238</v>
      </c>
      <c r="F14" s="1111">
        <v>2</v>
      </c>
      <c r="G14" s="681" t="s">
        <v>309</v>
      </c>
      <c r="H14" s="683"/>
      <c r="I14" s="644"/>
      <c r="J14" s="701" t="s">
        <v>1306</v>
      </c>
      <c r="K14" s="685" t="s">
        <v>205</v>
      </c>
      <c r="L14" s="681" t="s">
        <v>172</v>
      </c>
      <c r="M14" s="705" t="s">
        <v>1297</v>
      </c>
      <c r="N14" s="681"/>
      <c r="O14" s="681"/>
      <c r="P14" s="648"/>
      <c r="Q14" s="870"/>
      <c r="R14" s="644" t="s">
        <v>226</v>
      </c>
      <c r="S14" s="687">
        <f>IF(R14="Muy Alta",100%,IF(R14="Alta",80%,IF(R14="Media",60%,IF(R14="Baja",40%,IF(R14="Muy Baja",20%,"")))))</f>
        <v>0.4</v>
      </c>
      <c r="T14" s="644" t="s">
        <v>271</v>
      </c>
      <c r="U14" s="687">
        <f>IF(T14="Catastrófico",100%,IF(T14="Mayor",80%,IF(T14="Moderado",60%,IF(T14="Menor",40%,IF(T14="Leve",20%,"")))))</f>
        <v>0.2</v>
      </c>
      <c r="V14" s="644" t="s">
        <v>176</v>
      </c>
      <c r="W14" s="687">
        <f>IF(V14="Catastrófico",100%,IF(V14="Mayor",80%,IF(V14="Moderado",60%,IF(V14="Menor",40%,IF(V14="Leve",20%,"")))))</f>
        <v>0.6</v>
      </c>
      <c r="X14" s="689" t="str">
        <f>IF(Y14=100%,"Catastrófico",IF(Y14=80%,"Mayor",IF(Y14=60%,"Moderado",IF(Y14=40%,"Menor",IF(Y14=20%,"Leve","")))))</f>
        <v>Moderado</v>
      </c>
      <c r="Y14" s="687">
        <f>IF(AND(U14="",W14=""),"",MAX(U14,W14))</f>
        <v>0.6</v>
      </c>
      <c r="Z14" s="687" t="str">
        <f>CONCATENATE(R14,X14)</f>
        <v>BajaModerado</v>
      </c>
      <c r="AA14" s="642"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54">
        <v>1</v>
      </c>
      <c r="AC14" s="12" t="s">
        <v>1307</v>
      </c>
      <c r="AD14" s="17" t="s">
        <v>1299</v>
      </c>
      <c r="AE14" s="12" t="s">
        <v>1308</v>
      </c>
      <c r="AF14" s="21" t="str">
        <f t="shared" si="0"/>
        <v>Probabilidad</v>
      </c>
      <c r="AG14" s="18" t="s">
        <v>179</v>
      </c>
      <c r="AH14" s="22">
        <f t="shared" si="1"/>
        <v>0.25</v>
      </c>
      <c r="AI14" s="18" t="s">
        <v>180</v>
      </c>
      <c r="AJ14" s="22">
        <f t="shared" si="2"/>
        <v>0.15</v>
      </c>
      <c r="AK14" s="23">
        <f t="shared" si="3"/>
        <v>0.4</v>
      </c>
      <c r="AL14" s="24">
        <f>IFERROR(IF(AF14="Probabilidad",(S14-(+S14*AK14)),IF(AF14="Impacto",S14,"")),"")</f>
        <v>0.24</v>
      </c>
      <c r="AM14" s="24">
        <f>IFERROR(IF(AF14="Impacto",(Y14-(+Y14*AK14)),IF(AF14="Probabilidad",Y14,"")),"")</f>
        <v>0.6</v>
      </c>
      <c r="AN14" s="14" t="s">
        <v>181</v>
      </c>
      <c r="AO14" s="14" t="s">
        <v>182</v>
      </c>
      <c r="AP14" s="14" t="s">
        <v>183</v>
      </c>
      <c r="AQ14" s="645" t="s">
        <v>1309</v>
      </c>
      <c r="AR14" s="640">
        <f>S14</f>
        <v>0.4</v>
      </c>
      <c r="AS14" s="640">
        <f>IF(AL14="","",MIN(AL14:AL19))</f>
        <v>0.14399999999999999</v>
      </c>
      <c r="AT14" s="642" t="str">
        <f>IFERROR(IF(AS14="","",IF(AS14&lt;=0.2,"Muy Baja",IF(AS14&lt;=0.4,"Baja",IF(AS14&lt;=0.6,"Media",IF(AS14&lt;=0.8,"Alta","Muy Alta"))))),"")</f>
        <v>Muy Baja</v>
      </c>
      <c r="AU14" s="640">
        <f>Y14</f>
        <v>0.6</v>
      </c>
      <c r="AV14" s="640">
        <f>IF(AM14="","",MIN(AM14:AM19))</f>
        <v>0.6</v>
      </c>
      <c r="AW14" s="642" t="str">
        <f>IFERROR(IF(AV14="","",IF(AV14&lt;=0.2,"Leve",IF(AV14&lt;=0.4,"Menor",IF(AV14&lt;=0.6,"Moderado",IF(AV14&lt;=0.8,"Mayor","Catastrófico"))))),"")</f>
        <v>Moderado</v>
      </c>
      <c r="AX14" s="642" t="str">
        <f>AA14</f>
        <v>Moderado</v>
      </c>
      <c r="AY14" s="642" t="str">
        <f>IFERROR(IF(OR(AND(AT14="Muy Baja",AW14="Leve"),AND(AT14="Muy Baja",AW14="Menor"),AND(AT14="Baja",AW14="Leve")),"Bajo",IF(OR(AND(AT14="Muy baja",AW14="Moderado"),AND(AT14="Baja",AW14="Menor"),AND(AT14="Baja",AW14="Moderado"),AND(AT14="Media",AW14="Leve"),AND(AT14="Media",AW14="Menor"),AND(AT14="Media",AW14="Moderado"),AND(AT14="Alta",AW14="Leve"),AND(AT14="Alta",AW14="Menor")),"Moderado",IF(OR(AND(AT14="Muy Baja",AW14="Mayor"),AND(AT14="Baja",AW14="Mayor"),AND(AT14="Media",AW14="Mayor"),AND(AT14="Alta",AW14="Moderado"),AND(AT14="Alta",AW14="Mayor"),AND(AT14="Muy Alta",AW14="Leve"),AND(AT14="Muy Alta",AW14="Menor"),AND(AT14="Muy Alta",AW14="Moderado"),AND(AT14="Muy Alta",AW14="Mayor")),"Alto",IF(OR(AND(AT14="Muy Baja",AW14="Catastrófico"),AND(AT14="Baja",AW14="Catastrófico"),AND(AT14="Media",AW14="Catastrófico"),AND(AT14="Alta",AW14="Catastrófico"),AND(AT14="Muy Alta",AW14="Catastrófico")),"Extremo","")))),"")</f>
        <v>Moderado</v>
      </c>
      <c r="AZ14" s="644" t="s">
        <v>185</v>
      </c>
      <c r="BA14" s="99" t="s">
        <v>1310</v>
      </c>
      <c r="BB14" s="99" t="s">
        <v>1311</v>
      </c>
      <c r="BC14" s="103">
        <f t="shared" si="4"/>
        <v>1</v>
      </c>
      <c r="BD14" s="12"/>
      <c r="BE14" s="12"/>
      <c r="BF14" s="12"/>
      <c r="BG14" s="12">
        <v>1</v>
      </c>
      <c r="BH14" s="99" t="s">
        <v>1312</v>
      </c>
      <c r="BI14" s="99" t="s">
        <v>1313</v>
      </c>
      <c r="BJ14" s="99"/>
      <c r="BK14" s="119"/>
      <c r="BL14" s="102"/>
      <c r="BM14" s="102"/>
      <c r="BN14" s="417"/>
      <c r="BO14" s="417"/>
      <c r="BP14" s="104" t="str">
        <f t="shared" si="5"/>
        <v/>
      </c>
      <c r="BQ14" s="105" t="str">
        <f t="shared" si="6"/>
        <v/>
      </c>
      <c r="BR14" s="727"/>
      <c r="BS14" s="681"/>
      <c r="BT14" s="681"/>
      <c r="BU14" s="1109"/>
    </row>
    <row r="15" spans="1:73" ht="72">
      <c r="A15" s="1116"/>
      <c r="B15" s="746"/>
      <c r="C15" s="1073"/>
      <c r="D15" s="585"/>
      <c r="E15" s="587"/>
      <c r="F15" s="1089"/>
      <c r="G15" s="593"/>
      <c r="H15" s="595"/>
      <c r="I15" s="598"/>
      <c r="J15" s="600"/>
      <c r="K15" s="602"/>
      <c r="L15" s="593"/>
      <c r="M15" s="631"/>
      <c r="N15" s="593"/>
      <c r="O15" s="593"/>
      <c r="P15" s="607"/>
      <c r="Q15" s="828"/>
      <c r="R15" s="598"/>
      <c r="S15" s="613"/>
      <c r="T15" s="598"/>
      <c r="U15" s="613"/>
      <c r="V15" s="598"/>
      <c r="W15" s="613"/>
      <c r="X15" s="616"/>
      <c r="Y15" s="613"/>
      <c r="Z15" s="613"/>
      <c r="AA15" s="619"/>
      <c r="AB15" s="216">
        <v>2</v>
      </c>
      <c r="AC15" s="218" t="s">
        <v>1314</v>
      </c>
      <c r="AD15" s="218" t="s">
        <v>1299</v>
      </c>
      <c r="AE15" s="218" t="s">
        <v>1315</v>
      </c>
      <c r="AF15" s="213" t="str">
        <f t="shared" si="0"/>
        <v>Probabilidad</v>
      </c>
      <c r="AG15" s="219" t="s">
        <v>179</v>
      </c>
      <c r="AH15" s="214">
        <f t="shared" si="1"/>
        <v>0.25</v>
      </c>
      <c r="AI15" s="219" t="s">
        <v>180</v>
      </c>
      <c r="AJ15" s="214">
        <f t="shared" si="2"/>
        <v>0.15</v>
      </c>
      <c r="AK15" s="215">
        <f t="shared" si="3"/>
        <v>0.4</v>
      </c>
      <c r="AL15" s="220">
        <f>IFERROR(IF(AND(AF14="Probabilidad",AF15="Probabilidad"),(AL14-(+AL14*AK15)),IF(AF15="Probabilidad",(S14-(+S14*AK15)),IF(AF15="Impacto",AL14,""))),"")</f>
        <v>0.14399999999999999</v>
      </c>
      <c r="AM15" s="220">
        <f>IFERROR(IF(AND(AF14="Impacto",AF15="Impacto"),(AM14-(+AM14*AK15)),IF(AF15="Impacto",(Y14-(Y14*AK15)),IF(AF15="Probabilidad",AM14,""))),"")</f>
        <v>0.6</v>
      </c>
      <c r="AN15" s="221" t="s">
        <v>181</v>
      </c>
      <c r="AO15" s="221" t="s">
        <v>182</v>
      </c>
      <c r="AP15" s="221" t="s">
        <v>183</v>
      </c>
      <c r="AQ15" s="595"/>
      <c r="AR15" s="626"/>
      <c r="AS15" s="626"/>
      <c r="AT15" s="619"/>
      <c r="AU15" s="626"/>
      <c r="AV15" s="626"/>
      <c r="AW15" s="619"/>
      <c r="AX15" s="619"/>
      <c r="AY15" s="619"/>
      <c r="AZ15" s="598"/>
      <c r="BA15" s="157"/>
      <c r="BB15" s="157"/>
      <c r="BC15" s="160" t="str">
        <f t="shared" si="4"/>
        <v/>
      </c>
      <c r="BD15" s="218"/>
      <c r="BE15" s="218"/>
      <c r="BF15" s="218"/>
      <c r="BG15" s="218"/>
      <c r="BH15" s="157"/>
      <c r="BI15" s="157"/>
      <c r="BJ15" s="157"/>
      <c r="BK15" s="157"/>
      <c r="BL15" s="185"/>
      <c r="BM15" s="185"/>
      <c r="BN15" s="185"/>
      <c r="BO15" s="185"/>
      <c r="BP15" s="186" t="str">
        <f t="shared" si="5"/>
        <v/>
      </c>
      <c r="BQ15" s="359" t="str">
        <f t="shared" si="6"/>
        <v/>
      </c>
      <c r="BR15" s="848"/>
      <c r="BS15" s="593"/>
      <c r="BT15" s="593"/>
      <c r="BU15" s="798"/>
    </row>
    <row r="16" spans="1:73">
      <c r="A16" s="1116"/>
      <c r="B16" s="746"/>
      <c r="C16" s="1073"/>
      <c r="D16" s="585"/>
      <c r="E16" s="587"/>
      <c r="F16" s="1089"/>
      <c r="G16" s="593"/>
      <c r="H16" s="595"/>
      <c r="I16" s="598"/>
      <c r="J16" s="600"/>
      <c r="K16" s="602"/>
      <c r="L16" s="593"/>
      <c r="M16" s="631"/>
      <c r="N16" s="593"/>
      <c r="O16" s="593"/>
      <c r="P16" s="607"/>
      <c r="Q16" s="828"/>
      <c r="R16" s="598"/>
      <c r="S16" s="613"/>
      <c r="T16" s="598"/>
      <c r="U16" s="613"/>
      <c r="V16" s="598"/>
      <c r="W16" s="613"/>
      <c r="X16" s="616"/>
      <c r="Y16" s="613"/>
      <c r="Z16" s="613"/>
      <c r="AA16" s="619"/>
      <c r="AB16" s="216">
        <v>3</v>
      </c>
      <c r="AC16" s="218"/>
      <c r="AD16" s="218"/>
      <c r="AE16" s="218"/>
      <c r="AF16" s="213" t="str">
        <f t="shared" si="0"/>
        <v/>
      </c>
      <c r="AG16" s="219"/>
      <c r="AH16" s="214" t="str">
        <f t="shared" si="1"/>
        <v/>
      </c>
      <c r="AI16" s="219"/>
      <c r="AJ16" s="214" t="str">
        <f t="shared" si="2"/>
        <v/>
      </c>
      <c r="AK16" s="215" t="str">
        <f t="shared" si="3"/>
        <v/>
      </c>
      <c r="AL16" s="220" t="str">
        <f>IFERROR(IF(AND(AF15="Probabilidad",AF16="Probabilidad"),(AL15-(+AL15*AK16)),IF(AND(AF15="Impacto",AF16="Probabilidad"),(AL14-(+AL14*AK16)),IF(AF16="Impacto",AL15,""))),"")</f>
        <v/>
      </c>
      <c r="AM16" s="220" t="str">
        <f>IFERROR(IF(AND(AF15="Impacto",AF16="Impacto"),(AM15-(+AM15*AK16)),IF(AND(AF15="Probabilidad",AF16="Impacto"),(AM14-(+AM14*AK16)),IF(AF16="Probabilidad",AM15,""))),"")</f>
        <v/>
      </c>
      <c r="AN16" s="221"/>
      <c r="AO16" s="221"/>
      <c r="AP16" s="221"/>
      <c r="AQ16" s="595"/>
      <c r="AR16" s="626"/>
      <c r="AS16" s="626"/>
      <c r="AT16" s="619"/>
      <c r="AU16" s="626"/>
      <c r="AV16" s="626"/>
      <c r="AW16" s="619"/>
      <c r="AX16" s="619"/>
      <c r="AY16" s="619"/>
      <c r="AZ16" s="598"/>
      <c r="BA16" s="157"/>
      <c r="BB16" s="157"/>
      <c r="BC16" s="160" t="str">
        <f t="shared" si="4"/>
        <v/>
      </c>
      <c r="BD16" s="218"/>
      <c r="BE16" s="218"/>
      <c r="BF16" s="218"/>
      <c r="BG16" s="218"/>
      <c r="BH16" s="157"/>
      <c r="BI16" s="157"/>
      <c r="BJ16" s="157"/>
      <c r="BK16" s="157"/>
      <c r="BL16" s="185"/>
      <c r="BM16" s="185"/>
      <c r="BN16" s="185"/>
      <c r="BO16" s="185"/>
      <c r="BP16" s="186" t="str">
        <f t="shared" si="5"/>
        <v/>
      </c>
      <c r="BQ16" s="359" t="str">
        <f t="shared" si="6"/>
        <v/>
      </c>
      <c r="BR16" s="848"/>
      <c r="BS16" s="593"/>
      <c r="BT16" s="593"/>
      <c r="BU16" s="798"/>
    </row>
    <row r="17" spans="1:73">
      <c r="A17" s="1116"/>
      <c r="B17" s="746"/>
      <c r="C17" s="1073"/>
      <c r="D17" s="585"/>
      <c r="E17" s="587"/>
      <c r="F17" s="1089"/>
      <c r="G17" s="593"/>
      <c r="H17" s="595"/>
      <c r="I17" s="598"/>
      <c r="J17" s="600"/>
      <c r="K17" s="602"/>
      <c r="L17" s="593"/>
      <c r="M17" s="631"/>
      <c r="N17" s="593"/>
      <c r="O17" s="593"/>
      <c r="P17" s="607"/>
      <c r="Q17" s="828"/>
      <c r="R17" s="598"/>
      <c r="S17" s="613"/>
      <c r="T17" s="598"/>
      <c r="U17" s="613"/>
      <c r="V17" s="598"/>
      <c r="W17" s="613"/>
      <c r="X17" s="616"/>
      <c r="Y17" s="613"/>
      <c r="Z17" s="613"/>
      <c r="AA17" s="619"/>
      <c r="AB17" s="216">
        <v>4</v>
      </c>
      <c r="AC17" s="218"/>
      <c r="AD17" s="218"/>
      <c r="AE17" s="218"/>
      <c r="AF17" s="213" t="str">
        <f t="shared" si="0"/>
        <v/>
      </c>
      <c r="AG17" s="219"/>
      <c r="AH17" s="214" t="str">
        <f t="shared" si="1"/>
        <v/>
      </c>
      <c r="AI17" s="219"/>
      <c r="AJ17" s="214" t="str">
        <f t="shared" si="2"/>
        <v/>
      </c>
      <c r="AK17" s="215" t="str">
        <f t="shared" si="3"/>
        <v/>
      </c>
      <c r="AL17" s="220" t="str">
        <f>IFERROR(IF(AND(AF16="Probabilidad",AF17="Probabilidad"),(AL16-(+AL16*AK17)),IF(AND(AF16="Impacto",AF17="Probabilidad"),(AL15-(+AL15*AK17)),IF(AF17="Impacto",AL16,""))),"")</f>
        <v/>
      </c>
      <c r="AM17" s="220" t="str">
        <f>IFERROR(IF(AND(AF16="Impacto",AF17="Impacto"),(AM16-(+AM16*AK17)),IF(AND(AF16="Probabilidad",AF17="Impacto"),(AM15-(+AM15*AK17)),IF(AF17="Probabilidad",AM16,""))),"")</f>
        <v/>
      </c>
      <c r="AN17" s="221"/>
      <c r="AO17" s="221"/>
      <c r="AP17" s="221"/>
      <c r="AQ17" s="595"/>
      <c r="AR17" s="626"/>
      <c r="AS17" s="626"/>
      <c r="AT17" s="619"/>
      <c r="AU17" s="626"/>
      <c r="AV17" s="626"/>
      <c r="AW17" s="619"/>
      <c r="AX17" s="619"/>
      <c r="AY17" s="619"/>
      <c r="AZ17" s="598"/>
      <c r="BA17" s="157"/>
      <c r="BB17" s="157"/>
      <c r="BC17" s="160" t="str">
        <f t="shared" si="4"/>
        <v/>
      </c>
      <c r="BD17" s="218"/>
      <c r="BE17" s="218"/>
      <c r="BF17" s="218"/>
      <c r="BG17" s="218"/>
      <c r="BH17" s="157"/>
      <c r="BI17" s="157"/>
      <c r="BJ17" s="157"/>
      <c r="BK17" s="157"/>
      <c r="BL17" s="185"/>
      <c r="BM17" s="185"/>
      <c r="BN17" s="185"/>
      <c r="BO17" s="185"/>
      <c r="BP17" s="186" t="str">
        <f t="shared" si="5"/>
        <v/>
      </c>
      <c r="BQ17" s="359" t="str">
        <f t="shared" si="6"/>
        <v/>
      </c>
      <c r="BR17" s="848"/>
      <c r="BS17" s="593"/>
      <c r="BT17" s="593"/>
      <c r="BU17" s="798"/>
    </row>
    <row r="18" spans="1:73">
      <c r="A18" s="1116"/>
      <c r="B18" s="746"/>
      <c r="C18" s="1073"/>
      <c r="D18" s="585"/>
      <c r="E18" s="587"/>
      <c r="F18" s="1089"/>
      <c r="G18" s="593"/>
      <c r="H18" s="595"/>
      <c r="I18" s="598"/>
      <c r="J18" s="600"/>
      <c r="K18" s="602"/>
      <c r="L18" s="593"/>
      <c r="M18" s="631"/>
      <c r="N18" s="593"/>
      <c r="O18" s="593"/>
      <c r="P18" s="607"/>
      <c r="Q18" s="828"/>
      <c r="R18" s="598"/>
      <c r="S18" s="613"/>
      <c r="T18" s="598"/>
      <c r="U18" s="613"/>
      <c r="V18" s="598"/>
      <c r="W18" s="613"/>
      <c r="X18" s="616"/>
      <c r="Y18" s="613"/>
      <c r="Z18" s="613"/>
      <c r="AA18" s="619"/>
      <c r="AB18" s="216">
        <v>5</v>
      </c>
      <c r="AC18" s="218"/>
      <c r="AD18" s="218"/>
      <c r="AE18" s="218"/>
      <c r="AF18" s="213" t="str">
        <f t="shared" si="0"/>
        <v/>
      </c>
      <c r="AG18" s="219"/>
      <c r="AH18" s="214" t="str">
        <f t="shared" si="1"/>
        <v/>
      </c>
      <c r="AI18" s="219"/>
      <c r="AJ18" s="214" t="str">
        <f t="shared" si="2"/>
        <v/>
      </c>
      <c r="AK18" s="215" t="str">
        <f t="shared" si="3"/>
        <v/>
      </c>
      <c r="AL18" s="220" t="str">
        <f>IFERROR(IF(AND(AF17="Probabilidad",AF18="Probabilidad"),(AL17-(+AL17*AK18)),IF(AND(AF17="Impacto",AF18="Probabilidad"),(AL16-(+AL16*AK18)),IF(AF18="Impacto",AL17,""))),"")</f>
        <v/>
      </c>
      <c r="AM18" s="220" t="str">
        <f>IFERROR(IF(AND(AF17="Impacto",AF18="Impacto"),(AM17-(+AM17*AK18)),IF(AND(AF17="Probabilidad",AF18="Impacto"),(AM16-(+AM16*AK18)),IF(AF18="Probabilidad",AM17,""))),"")</f>
        <v/>
      </c>
      <c r="AN18" s="221"/>
      <c r="AO18" s="221"/>
      <c r="AP18" s="221"/>
      <c r="AQ18" s="595"/>
      <c r="AR18" s="626"/>
      <c r="AS18" s="626"/>
      <c r="AT18" s="619"/>
      <c r="AU18" s="626"/>
      <c r="AV18" s="626"/>
      <c r="AW18" s="619"/>
      <c r="AX18" s="619"/>
      <c r="AY18" s="619"/>
      <c r="AZ18" s="598"/>
      <c r="BA18" s="157"/>
      <c r="BB18" s="157"/>
      <c r="BC18" s="160" t="str">
        <f t="shared" si="4"/>
        <v/>
      </c>
      <c r="BD18" s="218"/>
      <c r="BE18" s="218"/>
      <c r="BF18" s="218"/>
      <c r="BG18" s="218"/>
      <c r="BH18" s="157"/>
      <c r="BI18" s="157"/>
      <c r="BJ18" s="157"/>
      <c r="BK18" s="157"/>
      <c r="BL18" s="185"/>
      <c r="BM18" s="185"/>
      <c r="BN18" s="185"/>
      <c r="BO18" s="185"/>
      <c r="BP18" s="186" t="str">
        <f t="shared" si="5"/>
        <v/>
      </c>
      <c r="BQ18" s="359" t="str">
        <f t="shared" si="6"/>
        <v/>
      </c>
      <c r="BR18" s="848"/>
      <c r="BS18" s="593"/>
      <c r="BT18" s="593"/>
      <c r="BU18" s="798"/>
    </row>
    <row r="19" spans="1:73">
      <c r="A19" s="1116"/>
      <c r="B19" s="746"/>
      <c r="C19" s="1073"/>
      <c r="D19" s="697"/>
      <c r="E19" s="698"/>
      <c r="F19" s="1114"/>
      <c r="G19" s="700"/>
      <c r="H19" s="695"/>
      <c r="I19" s="692"/>
      <c r="J19" s="702"/>
      <c r="K19" s="703"/>
      <c r="L19" s="700"/>
      <c r="M19" s="706"/>
      <c r="N19" s="700"/>
      <c r="O19" s="700"/>
      <c r="P19" s="675"/>
      <c r="Q19" s="871"/>
      <c r="R19" s="692"/>
      <c r="S19" s="691"/>
      <c r="T19" s="692"/>
      <c r="U19" s="691"/>
      <c r="V19" s="692"/>
      <c r="W19" s="691"/>
      <c r="X19" s="693"/>
      <c r="Y19" s="691"/>
      <c r="Z19" s="691"/>
      <c r="AA19" s="694"/>
      <c r="AB19" s="141">
        <v>6</v>
      </c>
      <c r="AC19" s="139"/>
      <c r="AD19" s="139"/>
      <c r="AE19" s="139"/>
      <c r="AF19" s="223" t="str">
        <f t="shared" si="0"/>
        <v/>
      </c>
      <c r="AG19" s="229"/>
      <c r="AH19" s="140" t="str">
        <f t="shared" si="1"/>
        <v/>
      </c>
      <c r="AI19" s="229"/>
      <c r="AJ19" s="140" t="str">
        <f t="shared" si="2"/>
        <v/>
      </c>
      <c r="AK19" s="143" t="str">
        <f t="shared" si="3"/>
        <v/>
      </c>
      <c r="AL19" s="220" t="str">
        <f>IFERROR(IF(AND(AF18="Probabilidad",AF19="Probabilidad"),(AL18-(+AL18*AK19)),IF(AND(AF18="Impacto",AF19="Probabilidad"),(AL17-(+AL17*AK19)),IF(AF19="Impacto",AL18,""))),"")</f>
        <v/>
      </c>
      <c r="AM19" s="220" t="str">
        <f>IFERROR(IF(AND(AF18="Impacto",AF19="Impacto"),(AM18-(+AM18*AK19)),IF(AND(AF18="Probabilidad",AF19="Impacto"),(AM17-(+AM17*AK19)),IF(AF19="Probabilidad",AM18,""))),"")</f>
        <v/>
      </c>
      <c r="AN19" s="144"/>
      <c r="AO19" s="144"/>
      <c r="AP19" s="144"/>
      <c r="AQ19" s="695"/>
      <c r="AR19" s="696"/>
      <c r="AS19" s="696"/>
      <c r="AT19" s="694"/>
      <c r="AU19" s="696"/>
      <c r="AV19" s="696"/>
      <c r="AW19" s="694"/>
      <c r="AX19" s="694"/>
      <c r="AY19" s="694"/>
      <c r="AZ19" s="692"/>
      <c r="BA19" s="145"/>
      <c r="BB19" s="145"/>
      <c r="BC19" s="148" t="str">
        <f t="shared" si="4"/>
        <v/>
      </c>
      <c r="BD19" s="139"/>
      <c r="BE19" s="139"/>
      <c r="BF19" s="139"/>
      <c r="BG19" s="139"/>
      <c r="BH19" s="145"/>
      <c r="BI19" s="145"/>
      <c r="BJ19" s="145"/>
      <c r="BK19" s="145"/>
      <c r="BL19" s="146"/>
      <c r="BM19" s="146"/>
      <c r="BN19" s="146"/>
      <c r="BO19" s="146"/>
      <c r="BP19" s="147" t="str">
        <f t="shared" si="5"/>
        <v/>
      </c>
      <c r="BQ19" s="150" t="str">
        <f t="shared" si="6"/>
        <v/>
      </c>
      <c r="BR19" s="1113"/>
      <c r="BS19" s="700"/>
      <c r="BT19" s="700"/>
      <c r="BU19" s="1110"/>
    </row>
    <row r="20" spans="1:73" ht="72">
      <c r="A20" s="1116"/>
      <c r="B20" s="746"/>
      <c r="C20" s="1073"/>
      <c r="D20" s="676" t="s">
        <v>1294</v>
      </c>
      <c r="E20" s="678" t="s">
        <v>238</v>
      </c>
      <c r="F20" s="1111">
        <v>3</v>
      </c>
      <c r="G20" s="681" t="s">
        <v>309</v>
      </c>
      <c r="H20" s="683"/>
      <c r="I20" s="644"/>
      <c r="J20" s="701" t="s">
        <v>1316</v>
      </c>
      <c r="K20" s="685" t="s">
        <v>205</v>
      </c>
      <c r="L20" s="681" t="s">
        <v>172</v>
      </c>
      <c r="M20" s="705" t="s">
        <v>1297</v>
      </c>
      <c r="N20" s="681"/>
      <c r="O20" s="681"/>
      <c r="P20" s="648"/>
      <c r="Q20" s="870"/>
      <c r="R20" s="644" t="s">
        <v>175</v>
      </c>
      <c r="S20" s="687">
        <f>IF(R20="Muy Alta",100%,IF(R20="Alta",80%,IF(R20="Media",60%,IF(R20="Baja",40%,IF(R20="Muy Baja",20%,"")))))</f>
        <v>0.6</v>
      </c>
      <c r="T20" s="644" t="s">
        <v>227</v>
      </c>
      <c r="U20" s="687">
        <f>IF(T20="Catastrófico",100%,IF(T20="Mayor",80%,IF(T20="Moderado",60%,IF(T20="Menor",40%,IF(T20="Leve",20%,"")))))</f>
        <v>0.4</v>
      </c>
      <c r="V20" s="644" t="s">
        <v>227</v>
      </c>
      <c r="W20" s="687">
        <f>IF(V20="Catastrófico",100%,IF(V20="Mayor",80%,IF(V20="Moderado",60%,IF(V20="Menor",40%,IF(V20="Leve",20%,"")))))</f>
        <v>0.4</v>
      </c>
      <c r="X20" s="689" t="str">
        <f>IF(Y20=100%,"Catastrófico",IF(Y20=80%,"Mayor",IF(Y20=60%,"Moderado",IF(Y20=40%,"Menor",IF(Y20=20%,"Leve","")))))</f>
        <v>Menor</v>
      </c>
      <c r="Y20" s="687">
        <f>IF(AND(U20="",W20=""),"",MAX(U20,W20))</f>
        <v>0.4</v>
      </c>
      <c r="Z20" s="687" t="str">
        <f>CONCATENATE(R20,X20)</f>
        <v>MediaMenor</v>
      </c>
      <c r="AA20" s="642"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54">
        <v>1</v>
      </c>
      <c r="AC20" s="12" t="s">
        <v>1317</v>
      </c>
      <c r="AD20" s="17" t="s">
        <v>1299</v>
      </c>
      <c r="AE20" s="17" t="s">
        <v>1318</v>
      </c>
      <c r="AF20" s="20" t="str">
        <f t="shared" si="0"/>
        <v>Probabilidad</v>
      </c>
      <c r="AG20" s="13" t="s">
        <v>179</v>
      </c>
      <c r="AH20" s="22">
        <f t="shared" si="1"/>
        <v>0.25</v>
      </c>
      <c r="AI20" s="13" t="s">
        <v>180</v>
      </c>
      <c r="AJ20" s="22">
        <f t="shared" si="2"/>
        <v>0.15</v>
      </c>
      <c r="AK20" s="23">
        <f t="shared" si="3"/>
        <v>0.4</v>
      </c>
      <c r="AL20" s="24">
        <f>IFERROR(IF(AF20="Probabilidad",(S20-(+S20*AK20)),IF(AF20="Impacto",S20,"")),"")</f>
        <v>0.36</v>
      </c>
      <c r="AM20" s="24">
        <f>IFERROR(IF(AF20="Impacto",(Y20-(+Y20*AK20)),IF(AF20="Probabilidad",Y20,"")),"")</f>
        <v>0.4</v>
      </c>
      <c r="AN20" s="14" t="s">
        <v>181</v>
      </c>
      <c r="AO20" s="14" t="s">
        <v>182</v>
      </c>
      <c r="AP20" s="14" t="s">
        <v>183</v>
      </c>
      <c r="AQ20" s="645" t="s">
        <v>1319</v>
      </c>
      <c r="AR20" s="640">
        <f>S20</f>
        <v>0.6</v>
      </c>
      <c r="AS20" s="640">
        <f>IF(AL20="","",MIN(AL20:AL25))</f>
        <v>0.12959999999999999</v>
      </c>
      <c r="AT20" s="642" t="str">
        <f>IFERROR(IF(AS20="","",IF(AS20&lt;=0.2,"Muy Baja",IF(AS20&lt;=0.4,"Baja",IF(AS20&lt;=0.6,"Media",IF(AS20&lt;=0.8,"Alta","Muy Alta"))))),"")</f>
        <v>Muy Baja</v>
      </c>
      <c r="AU20" s="640">
        <f>Y20</f>
        <v>0.4</v>
      </c>
      <c r="AV20" s="640">
        <f>IF(AM20="","",MIN(AM20:AM25))</f>
        <v>0.30000000000000004</v>
      </c>
      <c r="AW20" s="642" t="str">
        <f>IFERROR(IF(AV20="","",IF(AV20&lt;=0.2,"Leve",IF(AV20&lt;=0.4,"Menor",IF(AV20&lt;=0.6,"Moderado",IF(AV20&lt;=0.8,"Mayor","Catastrófico"))))),"")</f>
        <v>Menor</v>
      </c>
      <c r="AX20" s="642" t="str">
        <f>AA20</f>
        <v>Moderado</v>
      </c>
      <c r="AY20" s="642" t="str">
        <f>IFERROR(IF(OR(AND(AT20="Muy Baja",AW20="Leve"),AND(AT20="Muy Baja",AW20="Menor"),AND(AT20="Baja",AW20="Leve")),"Bajo",IF(OR(AND(AT20="Muy baja",AW20="Moderado"),AND(AT20="Baja",AW20="Menor"),AND(AT20="Baja",AW20="Moderado"),AND(AT20="Media",AW20="Leve"),AND(AT20="Media",AW20="Menor"),AND(AT20="Media",AW20="Moderado"),AND(AT20="Alta",AW20="Leve"),AND(AT20="Alta",AW20="Menor")),"Moderado",IF(OR(AND(AT20="Muy Baja",AW20="Mayor"),AND(AT20="Baja",AW20="Mayor"),AND(AT20="Media",AW20="Mayor"),AND(AT20="Alta",AW20="Moderado"),AND(AT20="Alta",AW20="Mayor"),AND(AT20="Muy Alta",AW20="Leve"),AND(AT20="Muy Alta",AW20="Menor"),AND(AT20="Muy Alta",AW20="Moderado"),AND(AT20="Muy Alta",AW20="Mayor")),"Alto",IF(OR(AND(AT20="Muy Baja",AW20="Catastrófico"),AND(AT20="Baja",AW20="Catastrófico"),AND(AT20="Media",AW20="Catastrófico"),AND(AT20="Alta",AW20="Catastrófico"),AND(AT20="Muy Alta",AW20="Catastrófico")),"Extremo","")))),"")</f>
        <v>Bajo</v>
      </c>
      <c r="AZ20" s="644" t="s">
        <v>231</v>
      </c>
      <c r="BA20" s="99"/>
      <c r="BB20" s="99"/>
      <c r="BC20" s="103" t="str">
        <f t="shared" si="4"/>
        <v/>
      </c>
      <c r="BD20" s="12"/>
      <c r="BE20" s="12"/>
      <c r="BF20" s="12"/>
      <c r="BG20" s="12"/>
      <c r="BH20" s="99"/>
      <c r="BI20" s="99"/>
      <c r="BJ20" s="99"/>
      <c r="BK20" s="99"/>
      <c r="BL20" s="102"/>
      <c r="BM20" s="102"/>
      <c r="BN20" s="102"/>
      <c r="BO20" s="102"/>
      <c r="BP20" s="104" t="str">
        <f t="shared" si="5"/>
        <v/>
      </c>
      <c r="BQ20" s="105" t="str">
        <f t="shared" si="6"/>
        <v/>
      </c>
      <c r="BR20" s="727"/>
      <c r="BS20" s="681"/>
      <c r="BT20" s="681"/>
      <c r="BU20" s="1109"/>
    </row>
    <row r="21" spans="1:73" ht="72">
      <c r="A21" s="1116"/>
      <c r="B21" s="746"/>
      <c r="C21" s="1073"/>
      <c r="D21" s="585"/>
      <c r="E21" s="587"/>
      <c r="F21" s="1089"/>
      <c r="G21" s="593"/>
      <c r="H21" s="595"/>
      <c r="I21" s="598"/>
      <c r="J21" s="600"/>
      <c r="K21" s="602"/>
      <c r="L21" s="593"/>
      <c r="M21" s="631"/>
      <c r="N21" s="593"/>
      <c r="O21" s="593"/>
      <c r="P21" s="607"/>
      <c r="Q21" s="828"/>
      <c r="R21" s="598"/>
      <c r="S21" s="613"/>
      <c r="T21" s="598"/>
      <c r="U21" s="613"/>
      <c r="V21" s="598"/>
      <c r="W21" s="613"/>
      <c r="X21" s="616"/>
      <c r="Y21" s="613"/>
      <c r="Z21" s="613"/>
      <c r="AA21" s="619"/>
      <c r="AB21" s="216">
        <v>2</v>
      </c>
      <c r="AC21" s="218" t="s">
        <v>1320</v>
      </c>
      <c r="AD21" s="234" t="s">
        <v>1299</v>
      </c>
      <c r="AE21" s="218" t="s">
        <v>1318</v>
      </c>
      <c r="AF21" s="213" t="str">
        <f t="shared" si="0"/>
        <v>Probabilidad</v>
      </c>
      <c r="AG21" s="219" t="s">
        <v>179</v>
      </c>
      <c r="AH21" s="214">
        <f t="shared" si="1"/>
        <v>0.25</v>
      </c>
      <c r="AI21" s="219" t="s">
        <v>180</v>
      </c>
      <c r="AJ21" s="214">
        <f t="shared" si="2"/>
        <v>0.15</v>
      </c>
      <c r="AK21" s="215">
        <f t="shared" si="3"/>
        <v>0.4</v>
      </c>
      <c r="AL21" s="220">
        <f>IFERROR(IF(AND(AF20="Probabilidad",AF21="Probabilidad"),(AL20-(+AL20*AK21)),IF(AF21="Probabilidad",(S20-(+S20*AK21)),IF(AF21="Impacto",AL20,""))),"")</f>
        <v>0.216</v>
      </c>
      <c r="AM21" s="220">
        <f>IFERROR(IF(AND(AF20="Impacto",AF21="Impacto"),(AM20-(+AM20*AK21)),IF(AF21="Impacto",(Y20-(Y20*AK21)),IF(AF21="Probabilidad",AM20,""))),"")</f>
        <v>0.4</v>
      </c>
      <c r="AN21" s="221" t="s">
        <v>181</v>
      </c>
      <c r="AO21" s="221" t="s">
        <v>182</v>
      </c>
      <c r="AP21" s="221" t="s">
        <v>183</v>
      </c>
      <c r="AQ21" s="595"/>
      <c r="AR21" s="626"/>
      <c r="AS21" s="626"/>
      <c r="AT21" s="619"/>
      <c r="AU21" s="626"/>
      <c r="AV21" s="626"/>
      <c r="AW21" s="619"/>
      <c r="AX21" s="619"/>
      <c r="AY21" s="619"/>
      <c r="AZ21" s="598"/>
      <c r="BA21" s="157"/>
      <c r="BB21" s="157"/>
      <c r="BC21" s="160" t="str">
        <f t="shared" si="4"/>
        <v/>
      </c>
      <c r="BD21" s="218"/>
      <c r="BE21" s="218"/>
      <c r="BF21" s="218"/>
      <c r="BG21" s="218"/>
      <c r="BH21" s="157"/>
      <c r="BI21" s="157"/>
      <c r="BJ21" s="157"/>
      <c r="BK21" s="157"/>
      <c r="BL21" s="185"/>
      <c r="BM21" s="185"/>
      <c r="BN21" s="185"/>
      <c r="BO21" s="185"/>
      <c r="BP21" s="186" t="str">
        <f t="shared" si="5"/>
        <v/>
      </c>
      <c r="BQ21" s="359" t="str">
        <f t="shared" si="6"/>
        <v/>
      </c>
      <c r="BR21" s="848"/>
      <c r="BS21" s="593"/>
      <c r="BT21" s="593"/>
      <c r="BU21" s="798"/>
    </row>
    <row r="22" spans="1:73" ht="75">
      <c r="A22" s="1116"/>
      <c r="B22" s="746"/>
      <c r="C22" s="1073"/>
      <c r="D22" s="585"/>
      <c r="E22" s="587"/>
      <c r="F22" s="1089"/>
      <c r="G22" s="593"/>
      <c r="H22" s="595"/>
      <c r="I22" s="598"/>
      <c r="J22" s="600"/>
      <c r="K22" s="602"/>
      <c r="L22" s="593"/>
      <c r="M22" s="631"/>
      <c r="N22" s="593"/>
      <c r="O22" s="593"/>
      <c r="P22" s="607"/>
      <c r="Q22" s="828"/>
      <c r="R22" s="598"/>
      <c r="S22" s="613"/>
      <c r="T22" s="598"/>
      <c r="U22" s="613"/>
      <c r="V22" s="598"/>
      <c r="W22" s="613"/>
      <c r="X22" s="616"/>
      <c r="Y22" s="613"/>
      <c r="Z22" s="613"/>
      <c r="AA22" s="619"/>
      <c r="AB22" s="216">
        <v>3</v>
      </c>
      <c r="AC22" s="218" t="s">
        <v>1321</v>
      </c>
      <c r="AD22" s="218" t="s">
        <v>1299</v>
      </c>
      <c r="AE22" s="218" t="s">
        <v>1322</v>
      </c>
      <c r="AF22" s="213" t="str">
        <f t="shared" si="0"/>
        <v>Probabilidad</v>
      </c>
      <c r="AG22" s="219" t="s">
        <v>179</v>
      </c>
      <c r="AH22" s="214">
        <f t="shared" si="1"/>
        <v>0.25</v>
      </c>
      <c r="AI22" s="219" t="s">
        <v>180</v>
      </c>
      <c r="AJ22" s="214">
        <f t="shared" si="2"/>
        <v>0.15</v>
      </c>
      <c r="AK22" s="215">
        <f t="shared" si="3"/>
        <v>0.4</v>
      </c>
      <c r="AL22" s="220">
        <f>IFERROR(IF(AND(AF21="Probabilidad",AF22="Probabilidad"),(AL21-(+AL21*AK22)),IF(AND(AF21="Impacto",AF22="Probabilidad"),(AL20-(+AL20*AK22)),IF(AF22="Impacto",AL21,""))),"")</f>
        <v>0.12959999999999999</v>
      </c>
      <c r="AM22" s="220">
        <f>IFERROR(IF(AND(AF21="Impacto",AF22="Impacto"),(AM21-(+AM21*AK22)),IF(AND(AF21="Probabilidad",AF22="Impacto"),(AM20-(+AM20*AK22)),IF(AF22="Probabilidad",AM21,""))),"")</f>
        <v>0.4</v>
      </c>
      <c r="AN22" s="221" t="s">
        <v>181</v>
      </c>
      <c r="AO22" s="221" t="s">
        <v>182</v>
      </c>
      <c r="AP22" s="221" t="s">
        <v>183</v>
      </c>
      <c r="AQ22" s="595"/>
      <c r="AR22" s="626"/>
      <c r="AS22" s="626"/>
      <c r="AT22" s="619"/>
      <c r="AU22" s="626"/>
      <c r="AV22" s="626"/>
      <c r="AW22" s="619"/>
      <c r="AX22" s="619"/>
      <c r="AY22" s="619"/>
      <c r="AZ22" s="598"/>
      <c r="BA22" s="157"/>
      <c r="BB22" s="157"/>
      <c r="BC22" s="160" t="str">
        <f t="shared" si="4"/>
        <v/>
      </c>
      <c r="BD22" s="218"/>
      <c r="BE22" s="218"/>
      <c r="BF22" s="218"/>
      <c r="BG22" s="218"/>
      <c r="BH22" s="157"/>
      <c r="BI22" s="157"/>
      <c r="BJ22" s="157"/>
      <c r="BK22" s="157"/>
      <c r="BL22" s="185"/>
      <c r="BM22" s="185"/>
      <c r="BN22" s="185"/>
      <c r="BO22" s="185"/>
      <c r="BP22" s="186" t="str">
        <f t="shared" si="5"/>
        <v/>
      </c>
      <c r="BQ22" s="359" t="str">
        <f t="shared" si="6"/>
        <v/>
      </c>
      <c r="BR22" s="848"/>
      <c r="BS22" s="593"/>
      <c r="BT22" s="593"/>
      <c r="BU22" s="798"/>
    </row>
    <row r="23" spans="1:73" ht="72">
      <c r="A23" s="1116"/>
      <c r="B23" s="746"/>
      <c r="C23" s="1073"/>
      <c r="D23" s="585"/>
      <c r="E23" s="587"/>
      <c r="F23" s="1089"/>
      <c r="G23" s="593"/>
      <c r="H23" s="595"/>
      <c r="I23" s="598"/>
      <c r="J23" s="600"/>
      <c r="K23" s="602"/>
      <c r="L23" s="593"/>
      <c r="M23" s="631"/>
      <c r="N23" s="593"/>
      <c r="O23" s="593"/>
      <c r="P23" s="607"/>
      <c r="Q23" s="828"/>
      <c r="R23" s="598"/>
      <c r="S23" s="613"/>
      <c r="T23" s="598"/>
      <c r="U23" s="613"/>
      <c r="V23" s="598"/>
      <c r="W23" s="613"/>
      <c r="X23" s="616"/>
      <c r="Y23" s="613"/>
      <c r="Z23" s="613"/>
      <c r="AA23" s="619"/>
      <c r="AB23" s="216">
        <v>4</v>
      </c>
      <c r="AC23" s="218" t="s">
        <v>1323</v>
      </c>
      <c r="AD23" s="56" t="s">
        <v>1299</v>
      </c>
      <c r="AE23" s="218" t="s">
        <v>1324</v>
      </c>
      <c r="AF23" s="213" t="str">
        <f t="shared" si="0"/>
        <v>Impacto</v>
      </c>
      <c r="AG23" s="219" t="s">
        <v>290</v>
      </c>
      <c r="AH23" s="214">
        <f t="shared" si="1"/>
        <v>0.1</v>
      </c>
      <c r="AI23" s="219" t="s">
        <v>180</v>
      </c>
      <c r="AJ23" s="214">
        <f t="shared" si="2"/>
        <v>0.15</v>
      </c>
      <c r="AK23" s="215">
        <f t="shared" si="3"/>
        <v>0.25</v>
      </c>
      <c r="AL23" s="220">
        <f>IFERROR(IF(AND(AF22="Probabilidad",AF23="Probabilidad"),(AL22-(+AL22*AK23)),IF(AND(AF22="Impacto",AF23="Probabilidad"),(AL21-(+AL21*AK23)),IF(AF23="Impacto",AL22,""))),"")</f>
        <v>0.12959999999999999</v>
      </c>
      <c r="AM23" s="226">
        <f>IFERROR(IF(AND(AF22="Impacto",AF23="Impacto"),(AM22-(+AM22*AK23)),IF(AND(AF22="Probabilidad",AF23="Impacto"),(AM21-(+AM21*AK23)),IF(AF23="Probabilidad",AM22,""))),"")</f>
        <v>0.30000000000000004</v>
      </c>
      <c r="AN23" s="221" t="s">
        <v>181</v>
      </c>
      <c r="AO23" s="221" t="s">
        <v>182</v>
      </c>
      <c r="AP23" s="221" t="s">
        <v>183</v>
      </c>
      <c r="AQ23" s="595"/>
      <c r="AR23" s="626"/>
      <c r="AS23" s="626"/>
      <c r="AT23" s="619"/>
      <c r="AU23" s="626"/>
      <c r="AV23" s="626"/>
      <c r="AW23" s="619"/>
      <c r="AX23" s="619"/>
      <c r="AY23" s="619"/>
      <c r="AZ23" s="598"/>
      <c r="BA23" s="157"/>
      <c r="BB23" s="157"/>
      <c r="BC23" s="160" t="str">
        <f t="shared" si="4"/>
        <v/>
      </c>
      <c r="BD23" s="218"/>
      <c r="BE23" s="218"/>
      <c r="BF23" s="218"/>
      <c r="BG23" s="218"/>
      <c r="BH23" s="157"/>
      <c r="BI23" s="157"/>
      <c r="BJ23" s="157"/>
      <c r="BK23" s="157"/>
      <c r="BL23" s="185"/>
      <c r="BM23" s="185"/>
      <c r="BN23" s="185"/>
      <c r="BO23" s="185"/>
      <c r="BP23" s="186" t="str">
        <f t="shared" si="5"/>
        <v/>
      </c>
      <c r="BQ23" s="359" t="str">
        <f t="shared" si="6"/>
        <v/>
      </c>
      <c r="BR23" s="848"/>
      <c r="BS23" s="593"/>
      <c r="BT23" s="593"/>
      <c r="BU23" s="798"/>
    </row>
    <row r="24" spans="1:73">
      <c r="A24" s="1116"/>
      <c r="B24" s="746"/>
      <c r="C24" s="1073"/>
      <c r="D24" s="585"/>
      <c r="E24" s="587"/>
      <c r="F24" s="1089"/>
      <c r="G24" s="593"/>
      <c r="H24" s="595"/>
      <c r="I24" s="598"/>
      <c r="J24" s="600"/>
      <c r="K24" s="602"/>
      <c r="L24" s="593"/>
      <c r="M24" s="631"/>
      <c r="N24" s="593"/>
      <c r="O24" s="593"/>
      <c r="P24" s="607"/>
      <c r="Q24" s="828"/>
      <c r="R24" s="598"/>
      <c r="S24" s="613"/>
      <c r="T24" s="598"/>
      <c r="U24" s="613"/>
      <c r="V24" s="598"/>
      <c r="W24" s="613"/>
      <c r="X24" s="616"/>
      <c r="Y24" s="613"/>
      <c r="Z24" s="613"/>
      <c r="AA24" s="619"/>
      <c r="AB24" s="216">
        <v>5</v>
      </c>
      <c r="AC24" s="218"/>
      <c r="AD24" s="218"/>
      <c r="AE24" s="218"/>
      <c r="AF24" s="213" t="str">
        <f>IF(OR(AG24="Preventivo",AG24="Detectivo"),"Probabilidad",IF(AG24="Correctivo","Impacto",""))</f>
        <v/>
      </c>
      <c r="AG24" s="219"/>
      <c r="AH24" s="214" t="str">
        <f>IF(AG24="","",IF(AG24="Preventivo",25%,IF(AG24="Detectivo",15%,IF(AG24="Correctivo",10%))))</f>
        <v/>
      </c>
      <c r="AI24" s="219"/>
      <c r="AJ24" s="214" t="str">
        <f>IF(AI24="Automático",25%,IF(AI24="Manual",15%,""))</f>
        <v/>
      </c>
      <c r="AK24" s="215" t="str">
        <f>IF(OR(AH24="",AJ24=""),"",AH24+AJ24)</f>
        <v/>
      </c>
      <c r="AL24" s="220" t="str">
        <f>IFERROR(IF(AND(AF23="Probabilidad",AF24="Probabilidad"),(AL23-(+AL23*AK24)),IF(AND(AF23="Impacto",AF24="Probabilidad"),(AL22-(+AL22*AK24)),IF(AF24="Impacto",AL23,""))),"")</f>
        <v/>
      </c>
      <c r="AM24" s="220" t="str">
        <f>IFERROR(IF(AND(AF23="Impacto",AF24="Impacto"),(AM23-(+AM23*AK24)),IF(AND(AF23="Probabilidad",AF24="Impacto"),(AM22-(+AM22*AK24)),IF(AF24="Probabilidad",AM23,""))),"")</f>
        <v/>
      </c>
      <c r="AN24" s="221"/>
      <c r="AO24" s="221"/>
      <c r="AP24" s="221"/>
      <c r="AQ24" s="595"/>
      <c r="AR24" s="626"/>
      <c r="AS24" s="626"/>
      <c r="AT24" s="619"/>
      <c r="AU24" s="626"/>
      <c r="AV24" s="626"/>
      <c r="AW24" s="619"/>
      <c r="AX24" s="619"/>
      <c r="AY24" s="619"/>
      <c r="AZ24" s="598"/>
      <c r="BA24" s="157"/>
      <c r="BB24" s="157"/>
      <c r="BC24" s="160" t="str">
        <f t="shared" si="4"/>
        <v/>
      </c>
      <c r="BD24" s="218"/>
      <c r="BE24" s="218"/>
      <c r="BF24" s="218"/>
      <c r="BG24" s="218"/>
      <c r="BH24" s="157"/>
      <c r="BI24" s="157"/>
      <c r="BJ24" s="157"/>
      <c r="BK24" s="157"/>
      <c r="BL24" s="185"/>
      <c r="BM24" s="185"/>
      <c r="BN24" s="185"/>
      <c r="BO24" s="185"/>
      <c r="BP24" s="186" t="str">
        <f t="shared" si="5"/>
        <v/>
      </c>
      <c r="BQ24" s="359" t="str">
        <f t="shared" si="6"/>
        <v/>
      </c>
      <c r="BR24" s="848"/>
      <c r="BS24" s="593"/>
      <c r="BT24" s="593"/>
      <c r="BU24" s="798"/>
    </row>
    <row r="25" spans="1:73">
      <c r="A25" s="1116"/>
      <c r="B25" s="746"/>
      <c r="C25" s="1073"/>
      <c r="D25" s="677"/>
      <c r="E25" s="587"/>
      <c r="F25" s="1112"/>
      <c r="G25" s="682"/>
      <c r="H25" s="595"/>
      <c r="I25" s="645"/>
      <c r="J25" s="600"/>
      <c r="K25" s="602"/>
      <c r="L25" s="682"/>
      <c r="M25" s="631"/>
      <c r="N25" s="682"/>
      <c r="O25" s="682"/>
      <c r="P25" s="649"/>
      <c r="Q25" s="829"/>
      <c r="R25" s="645"/>
      <c r="S25" s="688"/>
      <c r="T25" s="645"/>
      <c r="U25" s="688"/>
      <c r="V25" s="645"/>
      <c r="W25" s="688"/>
      <c r="X25" s="690"/>
      <c r="Y25" s="688"/>
      <c r="Z25" s="688"/>
      <c r="AA25" s="643"/>
      <c r="AB25" s="255">
        <v>6</v>
      </c>
      <c r="AC25" s="234"/>
      <c r="AD25" s="234"/>
      <c r="AE25" s="234"/>
      <c r="AF25" s="223" t="str">
        <f>IF(OR(AG25="Preventivo",AG25="Detectivo"),"Probabilidad",IF(AG25="Correctivo","Impacto",""))</f>
        <v/>
      </c>
      <c r="AG25" s="229"/>
      <c r="AH25" s="257" t="str">
        <f>IF(AG25="","",IF(AG25="Preventivo",25%,IF(AG25="Detectivo",15%,IF(AG25="Correctivo",10%))))</f>
        <v/>
      </c>
      <c r="AI25" s="229"/>
      <c r="AJ25" s="257" t="str">
        <f>IF(AI25="Automático",25%,IF(AI25="Manual",15%,""))</f>
        <v/>
      </c>
      <c r="AK25" s="258" t="str">
        <f>IF(OR(AH25="",AJ25=""),"",AH25+AJ25)</f>
        <v/>
      </c>
      <c r="AL25" s="259" t="str">
        <f>IFERROR(IF(AND(AF24="Probabilidad",AF25="Probabilidad"),(AL24-(+AL24*AK25)),IF(AND(AF24="Impacto",AF25="Probabilidad"),(AL23-(+AL23*AK25)),IF(AF25="Impacto",AL24,""))),"")</f>
        <v/>
      </c>
      <c r="AM25" s="259" t="str">
        <f>IFERROR(IF(AND(AF24="Impacto",AF25="Impacto"),(AM24-(+AM24*AK25)),IF(AND(AF24="Probabilidad",AF25="Impacto"),(AM23-(+AM23*AK25)),IF(AF25="Probabilidad",AM24,""))),"")</f>
        <v/>
      </c>
      <c r="AN25" s="260"/>
      <c r="AO25" s="260"/>
      <c r="AP25" s="260"/>
      <c r="AQ25" s="595"/>
      <c r="AR25" s="641"/>
      <c r="AS25" s="641"/>
      <c r="AT25" s="643"/>
      <c r="AU25" s="641"/>
      <c r="AV25" s="641"/>
      <c r="AW25" s="643"/>
      <c r="AX25" s="643"/>
      <c r="AY25" s="643"/>
      <c r="AZ25" s="645"/>
      <c r="BA25" s="373"/>
      <c r="BB25" s="373"/>
      <c r="BC25" s="334" t="str">
        <f t="shared" si="4"/>
        <v/>
      </c>
      <c r="BD25" s="234"/>
      <c r="BE25" s="234"/>
      <c r="BF25" s="234"/>
      <c r="BG25" s="234"/>
      <c r="BH25" s="373"/>
      <c r="BI25" s="373"/>
      <c r="BJ25" s="373"/>
      <c r="BK25" s="373"/>
      <c r="BL25" s="374"/>
      <c r="BM25" s="374"/>
      <c r="BN25" s="374"/>
      <c r="BO25" s="374"/>
      <c r="BP25" s="375" t="str">
        <f t="shared" si="5"/>
        <v/>
      </c>
      <c r="BQ25" s="376" t="str">
        <f t="shared" si="6"/>
        <v/>
      </c>
      <c r="BR25" s="849"/>
      <c r="BS25" s="682"/>
      <c r="BT25" s="682"/>
      <c r="BU25" s="799"/>
    </row>
    <row r="26" spans="1:73" ht="270" customHeight="1">
      <c r="A26" s="1071" t="s">
        <v>731</v>
      </c>
      <c r="B26" s="1108" t="s">
        <v>165</v>
      </c>
      <c r="C26" s="1072" t="s">
        <v>732</v>
      </c>
      <c r="D26" s="662" t="s">
        <v>1294</v>
      </c>
      <c r="E26" s="663" t="s">
        <v>733</v>
      </c>
      <c r="F26" s="1107">
        <v>1</v>
      </c>
      <c r="G26" s="668" t="s">
        <v>1325</v>
      </c>
      <c r="H26" s="633"/>
      <c r="I26" s="636"/>
      <c r="J26" s="738" t="s">
        <v>1326</v>
      </c>
      <c r="K26" s="667" t="s">
        <v>171</v>
      </c>
      <c r="L26" s="846" t="s">
        <v>172</v>
      </c>
      <c r="M26" s="630" t="s">
        <v>1297</v>
      </c>
      <c r="N26" s="668"/>
      <c r="O26" s="668"/>
      <c r="P26" s="665"/>
      <c r="Q26" s="673"/>
      <c r="R26" s="636" t="s">
        <v>175</v>
      </c>
      <c r="S26" s="628">
        <f>IF(R26="Muy Alta",100%,IF(R26="Alta",80%,IF(R26="Media",60%,IF(R26="Baja",40%,IF(R26="Muy Baja",20%,"")))))</f>
        <v>0.6</v>
      </c>
      <c r="T26" s="636" t="s">
        <v>227</v>
      </c>
      <c r="U26" s="628">
        <f>IF(T26="Catastrófico",100%,IF(T26="Mayor",80%,IF(T26="Moderado",60%,IF(T26="Menor",40%,IF(T26="Leve",20%,"")))))</f>
        <v>0.4</v>
      </c>
      <c r="V26" s="636" t="s">
        <v>227</v>
      </c>
      <c r="W26" s="628">
        <f>IF(V26="Catastrófico",100%,IF(V26="Mayor",80%,IF(V26="Moderado",60%,IF(V26="Menor",40%,IF(V26="Leve",20%,"")))))</f>
        <v>0.4</v>
      </c>
      <c r="X26" s="629" t="str">
        <f>IF(Y26=100%,"Catastrófico",IF(Y26=80%,"Mayor",IF(Y26=60%,"Moderado",IF(Y26=40%,"Menor",IF(Y26=20%,"Leve","")))))</f>
        <v>Menor</v>
      </c>
      <c r="Y26" s="628">
        <f>IF(AND(U26="",W26=""),"",MAX(U26,W26))</f>
        <v>0.4</v>
      </c>
      <c r="Z26" s="628" t="str">
        <f>CONCATENATE(R26,X26)</f>
        <v>MediaMenor</v>
      </c>
      <c r="AA26" s="635"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Moderado</v>
      </c>
      <c r="AB26" s="426">
        <v>1</v>
      </c>
      <c r="AC26" s="424" t="s">
        <v>1327</v>
      </c>
      <c r="AD26" s="424" t="s">
        <v>1328</v>
      </c>
      <c r="AE26" s="424" t="s">
        <v>1329</v>
      </c>
      <c r="AF26" s="429" t="str">
        <f t="shared" ref="AF26:AF39" si="7">IF(OR(AG26="Preventivo",AG26="Detectivo"),"Probabilidad",IF(AG26="Correctivo","Impacto",""))</f>
        <v>Probabilidad</v>
      </c>
      <c r="AG26" s="430" t="s">
        <v>179</v>
      </c>
      <c r="AH26" s="425">
        <f t="shared" ref="AH26:AH39" si="8">IF(AG26="","",IF(AG26="Preventivo",25%,IF(AG26="Detectivo",15%,IF(AG26="Correctivo",10%))))</f>
        <v>0.25</v>
      </c>
      <c r="AI26" s="430" t="s">
        <v>180</v>
      </c>
      <c r="AJ26" s="425">
        <f t="shared" ref="AJ26:AJ39" si="9">IF(AI26="Automático",25%,IF(AI26="Manual",15%,""))</f>
        <v>0.15</v>
      </c>
      <c r="AK26" s="431">
        <f t="shared" ref="AK26:AK39" si="10">IF(OR(AH26="",AJ26=""),"",AH26+AJ26)</f>
        <v>0.4</v>
      </c>
      <c r="AL26" s="432">
        <f>IFERROR(IF(AF26="Probabilidad",(S26-(+S26*AK26)),IF(AF26="Impacto",S26,"")),"")</f>
        <v>0.36</v>
      </c>
      <c r="AM26" s="432">
        <f>IFERROR(IF(AF26="Impacto",(Y26-(+Y26*AK26)),IF(AF26="Probabilidad",Y26,"")),"")</f>
        <v>0.4</v>
      </c>
      <c r="AN26" s="433" t="s">
        <v>181</v>
      </c>
      <c r="AO26" s="433" t="s">
        <v>182</v>
      </c>
      <c r="AP26" s="433" t="s">
        <v>183</v>
      </c>
      <c r="AQ26" s="633" t="s">
        <v>1330</v>
      </c>
      <c r="AR26" s="634">
        <f>S26</f>
        <v>0.6</v>
      </c>
      <c r="AS26" s="634">
        <f>IF(AL26="","",MIN(AL26:AL31))</f>
        <v>7.7759999999999996E-2</v>
      </c>
      <c r="AT26" s="635" t="str">
        <f>IFERROR(IF(AS26="","",IF(AS26&lt;=0.2,"Muy Baja",IF(AS26&lt;=0.4,"Baja",IF(AS26&lt;=0.6,"Media",IF(AS26&lt;=0.8,"Alta","Muy Alta"))))),"")</f>
        <v>Muy Baja</v>
      </c>
      <c r="AU26" s="634">
        <f>Y26</f>
        <v>0.4</v>
      </c>
      <c r="AV26" s="634">
        <f>IF(AM26="","",MIN(AM26:AM31))</f>
        <v>0.4</v>
      </c>
      <c r="AW26" s="635" t="str">
        <f>IFERROR(IF(AV26="","",IF(AV26&lt;=0.2,"Leve",IF(AV26&lt;=0.4,"Menor",IF(AV26&lt;=0.6,"Moderado",IF(AV26&lt;=0.8,"Mayor","Catastrófico"))))),"")</f>
        <v>Menor</v>
      </c>
      <c r="AX26" s="635" t="str">
        <f>AA26</f>
        <v>Moderado</v>
      </c>
      <c r="AY26" s="635" t="str">
        <f>IFERROR(IF(OR(AND(AT26="Muy Baja",AW26="Leve"),AND(AT26="Muy Baja",AW26="Menor"),AND(AT26="Baja",AW26="Leve")),"Bajo",IF(OR(AND(AT26="Muy baja",AW26="Moderado"),AND(AT26="Baja",AW26="Menor"),AND(AT26="Baja",AW26="Moderado"),AND(AT26="Media",AW26="Leve"),AND(AT26="Media",AW26="Menor"),AND(AT26="Media",AW26="Moderado"),AND(AT26="Alta",AW26="Leve"),AND(AT26="Alta",AW26="Menor")),"Moderado",IF(OR(AND(AT26="Muy Baja",AW26="Mayor"),AND(AT26="Baja",AW26="Mayor"),AND(AT26="Media",AW26="Mayor"),AND(AT26="Alta",AW26="Moderado"),AND(AT26="Alta",AW26="Mayor"),AND(AT26="Muy Alta",AW26="Leve"),AND(AT26="Muy Alta",AW26="Menor"),AND(AT26="Muy Alta",AW26="Moderado"),AND(AT26="Muy Alta",AW26="Mayor")),"Alto",IF(OR(AND(AT26="Muy Baja",AW26="Catastrófico"),AND(AT26="Baja",AW26="Catastrófico"),AND(AT26="Media",AW26="Catastrófico"),AND(AT26="Alta",AW26="Catastrófico"),AND(AT26="Muy Alta",AW26="Catastrófico")),"Extremo","")))),"")</f>
        <v>Bajo</v>
      </c>
      <c r="AZ26" s="636" t="s">
        <v>231</v>
      </c>
      <c r="BA26" s="437"/>
      <c r="BB26" s="437"/>
      <c r="BC26" s="476" t="str">
        <f t="shared" ref="BC26:BC31" si="11">IF(SUM(BD26:BG26)=0,"",SUM(BD26:BG26))</f>
        <v/>
      </c>
      <c r="BD26" s="424"/>
      <c r="BE26" s="424"/>
      <c r="BF26" s="424"/>
      <c r="BG26" s="424"/>
      <c r="BH26" s="437"/>
      <c r="BI26" s="437"/>
      <c r="BJ26" s="437"/>
      <c r="BK26" s="437"/>
      <c r="BL26" s="438"/>
      <c r="BM26" s="438"/>
      <c r="BN26" s="438"/>
      <c r="BO26" s="438"/>
      <c r="BP26" s="439" t="str">
        <f t="shared" ref="BP26:BP31" si="12">IF(SUM(BL26:BO26)=0,"",SUM(BL26:BO26))</f>
        <v/>
      </c>
      <c r="BQ26" s="440" t="str">
        <f t="shared" ref="BQ26:BQ31" si="13">IF(ISERROR(BP26/BC26),"",(BP26/BC26))</f>
        <v/>
      </c>
      <c r="BR26" s="1101"/>
      <c r="BS26" s="1103"/>
      <c r="BT26" s="1106"/>
      <c r="BU26" s="788"/>
    </row>
    <row r="27" spans="1:73" ht="72">
      <c r="A27" s="1067"/>
      <c r="B27" s="746"/>
      <c r="C27" s="1073"/>
      <c r="D27" s="585"/>
      <c r="E27" s="587"/>
      <c r="F27" s="1089"/>
      <c r="G27" s="593"/>
      <c r="H27" s="595"/>
      <c r="I27" s="598"/>
      <c r="J27" s="600"/>
      <c r="K27" s="602"/>
      <c r="L27" s="718"/>
      <c r="M27" s="631"/>
      <c r="N27" s="593"/>
      <c r="O27" s="593"/>
      <c r="P27" s="607"/>
      <c r="Q27" s="610"/>
      <c r="R27" s="598"/>
      <c r="S27" s="613"/>
      <c r="T27" s="598"/>
      <c r="U27" s="613"/>
      <c r="V27" s="598"/>
      <c r="W27" s="613"/>
      <c r="X27" s="616"/>
      <c r="Y27" s="613"/>
      <c r="Z27" s="613"/>
      <c r="AA27" s="619"/>
      <c r="AB27" s="216">
        <v>2</v>
      </c>
      <c r="AC27" s="218" t="s">
        <v>1331</v>
      </c>
      <c r="AD27" s="218" t="s">
        <v>1328</v>
      </c>
      <c r="AE27" s="218" t="s">
        <v>1332</v>
      </c>
      <c r="AF27" s="213" t="str">
        <f t="shared" si="7"/>
        <v>Probabilidad</v>
      </c>
      <c r="AG27" s="219" t="s">
        <v>179</v>
      </c>
      <c r="AH27" s="214">
        <f t="shared" si="8"/>
        <v>0.25</v>
      </c>
      <c r="AI27" s="221" t="s">
        <v>180</v>
      </c>
      <c r="AJ27" s="214">
        <f t="shared" si="9"/>
        <v>0.15</v>
      </c>
      <c r="AK27" s="215">
        <f t="shared" si="10"/>
        <v>0.4</v>
      </c>
      <c r="AL27" s="220">
        <f>IFERROR(IF(AND(AF26="Probabilidad",AF27="Probabilidad"),(AL26-(+AL26*AK27)),IF(AF27="Probabilidad",(S26-(+S26*AK27)),IF(AF27="Impacto",AL26,""))),"")</f>
        <v>0.216</v>
      </c>
      <c r="AM27" s="220">
        <f>IFERROR(IF(AND(AF26="Impacto",AF27="Impacto"),(AM26-(+AM26*AK27)),IF(AF27="Impacto",(Y26-(Y26*AK27)),IF(AF27="Probabilidad",AM26,""))),"")</f>
        <v>0.4</v>
      </c>
      <c r="AN27" s="221" t="s">
        <v>181</v>
      </c>
      <c r="AO27" s="221" t="s">
        <v>182</v>
      </c>
      <c r="AP27" s="221" t="s">
        <v>183</v>
      </c>
      <c r="AQ27" s="595"/>
      <c r="AR27" s="626"/>
      <c r="AS27" s="626"/>
      <c r="AT27" s="619"/>
      <c r="AU27" s="626"/>
      <c r="AV27" s="626"/>
      <c r="AW27" s="619"/>
      <c r="AX27" s="619"/>
      <c r="AY27" s="619"/>
      <c r="AZ27" s="598"/>
      <c r="BA27" s="157"/>
      <c r="BB27" s="157"/>
      <c r="BC27" s="160" t="str">
        <f t="shared" si="11"/>
        <v/>
      </c>
      <c r="BD27" s="218"/>
      <c r="BE27" s="218"/>
      <c r="BF27" s="218"/>
      <c r="BG27" s="218"/>
      <c r="BH27" s="157"/>
      <c r="BI27" s="157"/>
      <c r="BJ27" s="157"/>
      <c r="BK27" s="157"/>
      <c r="BL27" s="185"/>
      <c r="BM27" s="185"/>
      <c r="BN27" s="185"/>
      <c r="BO27" s="185"/>
      <c r="BP27" s="186" t="str">
        <f t="shared" si="12"/>
        <v/>
      </c>
      <c r="BQ27" s="359" t="str">
        <f t="shared" si="13"/>
        <v/>
      </c>
      <c r="BR27" s="786"/>
      <c r="BS27" s="1104"/>
      <c r="BT27" s="786"/>
      <c r="BU27" s="789"/>
    </row>
    <row r="28" spans="1:73" ht="72">
      <c r="A28" s="1067"/>
      <c r="B28" s="746"/>
      <c r="C28" s="1073"/>
      <c r="D28" s="585"/>
      <c r="E28" s="587"/>
      <c r="F28" s="1089"/>
      <c r="G28" s="593"/>
      <c r="H28" s="595"/>
      <c r="I28" s="598"/>
      <c r="J28" s="600"/>
      <c r="K28" s="602"/>
      <c r="L28" s="718"/>
      <c r="M28" s="631"/>
      <c r="N28" s="593"/>
      <c r="O28" s="593"/>
      <c r="P28" s="607"/>
      <c r="Q28" s="610"/>
      <c r="R28" s="598"/>
      <c r="S28" s="613"/>
      <c r="T28" s="598"/>
      <c r="U28" s="613"/>
      <c r="V28" s="598"/>
      <c r="W28" s="613"/>
      <c r="X28" s="616"/>
      <c r="Y28" s="613"/>
      <c r="Z28" s="613"/>
      <c r="AA28" s="619"/>
      <c r="AB28" s="216">
        <v>3</v>
      </c>
      <c r="AC28" s="218" t="s">
        <v>1333</v>
      </c>
      <c r="AD28" s="218" t="s">
        <v>1328</v>
      </c>
      <c r="AE28" s="218" t="s">
        <v>1334</v>
      </c>
      <c r="AF28" s="213" t="str">
        <f t="shared" si="7"/>
        <v>Probabilidad</v>
      </c>
      <c r="AG28" s="219" t="s">
        <v>179</v>
      </c>
      <c r="AH28" s="214">
        <f t="shared" si="8"/>
        <v>0.25</v>
      </c>
      <c r="AI28" s="221" t="s">
        <v>180</v>
      </c>
      <c r="AJ28" s="214">
        <f t="shared" si="9"/>
        <v>0.15</v>
      </c>
      <c r="AK28" s="215">
        <f t="shared" si="10"/>
        <v>0.4</v>
      </c>
      <c r="AL28" s="220">
        <f>IFERROR(IF(AND(AF27="Probabilidad",AF28="Probabilidad"),(AL27-(+AL27*AK28)),IF(AND(AF27="Impacto",AF28="Probabilidad"),(AL26-(+AL26*AK28)),IF(AF28="Impacto",AL27,""))),"")</f>
        <v>0.12959999999999999</v>
      </c>
      <c r="AM28" s="220">
        <f>IFERROR(IF(AND(AF27="Impacto",AF28="Impacto"),(AM27-(+AM27*AK28)),IF(AND(AF27="Probabilidad",AF28="Impacto"),(AM26-(+AM26*AK28)),IF(AF28="Probabilidad",AM27,""))),"")</f>
        <v>0.4</v>
      </c>
      <c r="AN28" s="221" t="s">
        <v>181</v>
      </c>
      <c r="AO28" s="221" t="s">
        <v>182</v>
      </c>
      <c r="AP28" s="221" t="s">
        <v>183</v>
      </c>
      <c r="AQ28" s="595"/>
      <c r="AR28" s="626"/>
      <c r="AS28" s="626"/>
      <c r="AT28" s="619"/>
      <c r="AU28" s="626"/>
      <c r="AV28" s="626"/>
      <c r="AW28" s="619"/>
      <c r="AX28" s="619"/>
      <c r="AY28" s="619"/>
      <c r="AZ28" s="598"/>
      <c r="BA28" s="157"/>
      <c r="BB28" s="157"/>
      <c r="BC28" s="160" t="str">
        <f t="shared" si="11"/>
        <v/>
      </c>
      <c r="BD28" s="218"/>
      <c r="BE28" s="218"/>
      <c r="BF28" s="218"/>
      <c r="BG28" s="218"/>
      <c r="BH28" s="157"/>
      <c r="BI28" s="157"/>
      <c r="BJ28" s="157"/>
      <c r="BK28" s="157"/>
      <c r="BL28" s="185"/>
      <c r="BM28" s="185"/>
      <c r="BN28" s="185"/>
      <c r="BO28" s="185"/>
      <c r="BP28" s="186" t="str">
        <f t="shared" si="12"/>
        <v/>
      </c>
      <c r="BQ28" s="359" t="str">
        <f t="shared" si="13"/>
        <v/>
      </c>
      <c r="BR28" s="786"/>
      <c r="BS28" s="1104"/>
      <c r="BT28" s="786"/>
      <c r="BU28" s="789"/>
    </row>
    <row r="29" spans="1:73" ht="72">
      <c r="A29" s="1067"/>
      <c r="B29" s="746"/>
      <c r="C29" s="1073"/>
      <c r="D29" s="585"/>
      <c r="E29" s="587"/>
      <c r="F29" s="1089"/>
      <c r="G29" s="593"/>
      <c r="H29" s="595"/>
      <c r="I29" s="598"/>
      <c r="J29" s="600"/>
      <c r="K29" s="602"/>
      <c r="L29" s="718"/>
      <c r="M29" s="631"/>
      <c r="N29" s="593"/>
      <c r="O29" s="593"/>
      <c r="P29" s="607"/>
      <c r="Q29" s="610"/>
      <c r="R29" s="598"/>
      <c r="S29" s="613"/>
      <c r="T29" s="598"/>
      <c r="U29" s="613"/>
      <c r="V29" s="598"/>
      <c r="W29" s="613"/>
      <c r="X29" s="616"/>
      <c r="Y29" s="613"/>
      <c r="Z29" s="613"/>
      <c r="AA29" s="619"/>
      <c r="AB29" s="216">
        <v>4</v>
      </c>
      <c r="AC29" s="218" t="s">
        <v>1335</v>
      </c>
      <c r="AD29" s="218" t="s">
        <v>1328</v>
      </c>
      <c r="AE29" s="156" t="s">
        <v>1336</v>
      </c>
      <c r="AF29" s="213" t="str">
        <f t="shared" si="7"/>
        <v>Probabilidad</v>
      </c>
      <c r="AG29" s="219" t="s">
        <v>179</v>
      </c>
      <c r="AH29" s="214">
        <f t="shared" si="8"/>
        <v>0.25</v>
      </c>
      <c r="AI29" s="221" t="s">
        <v>180</v>
      </c>
      <c r="AJ29" s="214">
        <f t="shared" si="9"/>
        <v>0.15</v>
      </c>
      <c r="AK29" s="215">
        <f t="shared" si="10"/>
        <v>0.4</v>
      </c>
      <c r="AL29" s="220">
        <f>IFERROR(IF(AND(AF28="Probabilidad",AF29="Probabilidad"),(AL28-(+AL28*AK29)),IF(AND(AF28="Impacto",AF29="Probabilidad"),(AL27-(+AL27*AK29)),IF(AF29="Impacto",AL28,""))),"")</f>
        <v>7.7759999999999996E-2</v>
      </c>
      <c r="AM29" s="226">
        <f>IFERROR(IF(AND(AF28="Impacto",AF29="Impacto"),(AM28-(+AM28*AK29)),IF(AND(AF28="Probabilidad",AF29="Impacto"),(AM27-(+AM27*AK29)),IF(AF29="Probabilidad",AM28,""))),"")</f>
        <v>0.4</v>
      </c>
      <c r="AN29" s="221" t="s">
        <v>181</v>
      </c>
      <c r="AO29" s="221" t="s">
        <v>182</v>
      </c>
      <c r="AP29" s="221" t="s">
        <v>183</v>
      </c>
      <c r="AQ29" s="595"/>
      <c r="AR29" s="626"/>
      <c r="AS29" s="626"/>
      <c r="AT29" s="619"/>
      <c r="AU29" s="626"/>
      <c r="AV29" s="626"/>
      <c r="AW29" s="619"/>
      <c r="AX29" s="619"/>
      <c r="AY29" s="619"/>
      <c r="AZ29" s="598"/>
      <c r="BA29" s="157"/>
      <c r="BB29" s="157"/>
      <c r="BC29" s="160" t="str">
        <f t="shared" si="11"/>
        <v/>
      </c>
      <c r="BD29" s="218"/>
      <c r="BE29" s="218"/>
      <c r="BF29" s="218"/>
      <c r="BG29" s="218"/>
      <c r="BH29" s="157"/>
      <c r="BI29" s="157"/>
      <c r="BJ29" s="157"/>
      <c r="BK29" s="157"/>
      <c r="BL29" s="185"/>
      <c r="BM29" s="185"/>
      <c r="BN29" s="185"/>
      <c r="BO29" s="185"/>
      <c r="BP29" s="186" t="str">
        <f t="shared" si="12"/>
        <v/>
      </c>
      <c r="BQ29" s="359" t="str">
        <f t="shared" si="13"/>
        <v/>
      </c>
      <c r="BR29" s="786"/>
      <c r="BS29" s="1104"/>
      <c r="BT29" s="786"/>
      <c r="BU29" s="789"/>
    </row>
    <row r="30" spans="1:73">
      <c r="A30" s="1067"/>
      <c r="B30" s="746"/>
      <c r="C30" s="1073"/>
      <c r="D30" s="585"/>
      <c r="E30" s="587"/>
      <c r="F30" s="1089"/>
      <c r="G30" s="593"/>
      <c r="H30" s="595"/>
      <c r="I30" s="598"/>
      <c r="J30" s="600"/>
      <c r="K30" s="602"/>
      <c r="L30" s="718"/>
      <c r="M30" s="631"/>
      <c r="N30" s="593"/>
      <c r="O30" s="593"/>
      <c r="P30" s="607"/>
      <c r="Q30" s="610"/>
      <c r="R30" s="598"/>
      <c r="S30" s="613"/>
      <c r="T30" s="598"/>
      <c r="U30" s="613"/>
      <c r="V30" s="598"/>
      <c r="W30" s="613"/>
      <c r="X30" s="616"/>
      <c r="Y30" s="613"/>
      <c r="Z30" s="613"/>
      <c r="AA30" s="619"/>
      <c r="AB30" s="216">
        <v>5</v>
      </c>
      <c r="AC30" s="218"/>
      <c r="AD30" s="218"/>
      <c r="AE30" s="218"/>
      <c r="AF30" s="213" t="str">
        <f t="shared" si="7"/>
        <v/>
      </c>
      <c r="AG30" s="219"/>
      <c r="AH30" s="214" t="str">
        <f t="shared" si="8"/>
        <v/>
      </c>
      <c r="AI30" s="219"/>
      <c r="AJ30" s="214" t="str">
        <f t="shared" si="9"/>
        <v/>
      </c>
      <c r="AK30" s="215" t="str">
        <f t="shared" si="10"/>
        <v/>
      </c>
      <c r="AL30" s="220" t="str">
        <f>IFERROR(IF(AND(AF29="Probabilidad",AF30="Probabilidad"),(AL29-(+AL29*AK30)),IF(AND(AF29="Impacto",AF30="Probabilidad"),(AL28-(+AL28*AK30)),IF(AF30="Impacto",AL29,""))),"")</f>
        <v/>
      </c>
      <c r="AM30" s="220" t="str">
        <f>IFERROR(IF(AND(AF29="Impacto",AF30="Impacto"),(AM29-(+AM29*AK30)),IF(AND(AF29="Probabilidad",AF30="Impacto"),(AM28-(+AM28*AK30)),IF(AF30="Probabilidad",AM29,""))),"")</f>
        <v/>
      </c>
      <c r="AN30" s="221"/>
      <c r="AO30" s="221"/>
      <c r="AP30" s="221"/>
      <c r="AQ30" s="595"/>
      <c r="AR30" s="626"/>
      <c r="AS30" s="626"/>
      <c r="AT30" s="619"/>
      <c r="AU30" s="626"/>
      <c r="AV30" s="626"/>
      <c r="AW30" s="619"/>
      <c r="AX30" s="619"/>
      <c r="AY30" s="619"/>
      <c r="AZ30" s="598"/>
      <c r="BA30" s="157"/>
      <c r="BB30" s="157"/>
      <c r="BC30" s="160" t="str">
        <f t="shared" si="11"/>
        <v/>
      </c>
      <c r="BD30" s="218"/>
      <c r="BE30" s="218"/>
      <c r="BF30" s="218"/>
      <c r="BG30" s="218"/>
      <c r="BH30" s="157"/>
      <c r="BI30" s="157"/>
      <c r="BJ30" s="157"/>
      <c r="BK30" s="157"/>
      <c r="BL30" s="185"/>
      <c r="BM30" s="185"/>
      <c r="BN30" s="185"/>
      <c r="BO30" s="185"/>
      <c r="BP30" s="186" t="str">
        <f t="shared" si="12"/>
        <v/>
      </c>
      <c r="BQ30" s="359" t="str">
        <f t="shared" si="13"/>
        <v/>
      </c>
      <c r="BR30" s="786"/>
      <c r="BS30" s="1104"/>
      <c r="BT30" s="786"/>
      <c r="BU30" s="789"/>
    </row>
    <row r="31" spans="1:73">
      <c r="A31" s="1068"/>
      <c r="B31" s="751"/>
      <c r="C31" s="1074"/>
      <c r="D31" s="586"/>
      <c r="E31" s="588"/>
      <c r="F31" s="1090"/>
      <c r="G31" s="594"/>
      <c r="H31" s="596"/>
      <c r="I31" s="599"/>
      <c r="J31" s="601"/>
      <c r="K31" s="603"/>
      <c r="L31" s="963"/>
      <c r="M31" s="632"/>
      <c r="N31" s="594"/>
      <c r="O31" s="594"/>
      <c r="P31" s="608"/>
      <c r="Q31" s="611"/>
      <c r="R31" s="599"/>
      <c r="S31" s="614"/>
      <c r="T31" s="599"/>
      <c r="U31" s="614"/>
      <c r="V31" s="599"/>
      <c r="W31" s="614"/>
      <c r="X31" s="617"/>
      <c r="Y31" s="614"/>
      <c r="Z31" s="614"/>
      <c r="AA31" s="620"/>
      <c r="AB31" s="443">
        <v>6</v>
      </c>
      <c r="AC31" s="441"/>
      <c r="AD31" s="441"/>
      <c r="AE31" s="441"/>
      <c r="AF31" s="444" t="str">
        <f t="shared" si="7"/>
        <v/>
      </c>
      <c r="AG31" s="445"/>
      <c r="AH31" s="442" t="str">
        <f t="shared" si="8"/>
        <v/>
      </c>
      <c r="AI31" s="445"/>
      <c r="AJ31" s="442" t="str">
        <f t="shared" si="9"/>
        <v/>
      </c>
      <c r="AK31" s="446" t="str">
        <f t="shared" si="10"/>
        <v/>
      </c>
      <c r="AL31" s="447" t="str">
        <f>IFERROR(IF(AND(AF30="Probabilidad",AF31="Probabilidad"),(AL30-(+AL30*AK31)),IF(AND(AF30="Impacto",AF31="Probabilidad"),(AL29-(+AL29*AK31)),IF(AF31="Impacto",AL30,""))),"")</f>
        <v/>
      </c>
      <c r="AM31" s="447" t="str">
        <f>IFERROR(IF(AND(AF30="Impacto",AF31="Impacto"),(AM30-(+AM30*AK31)),IF(AND(AF30="Probabilidad",AF31="Impacto"),(AM29-(+AM29*AK31)),IF(AF31="Probabilidad",AM30,""))),"")</f>
        <v/>
      </c>
      <c r="AN31" s="448"/>
      <c r="AO31" s="448"/>
      <c r="AP31" s="448"/>
      <c r="AQ31" s="596"/>
      <c r="AR31" s="627"/>
      <c r="AS31" s="627"/>
      <c r="AT31" s="620"/>
      <c r="AU31" s="627"/>
      <c r="AV31" s="627"/>
      <c r="AW31" s="620"/>
      <c r="AX31" s="620"/>
      <c r="AY31" s="620"/>
      <c r="AZ31" s="599"/>
      <c r="BA31" s="450"/>
      <c r="BB31" s="450"/>
      <c r="BC31" s="451" t="str">
        <f t="shared" si="11"/>
        <v/>
      </c>
      <c r="BD31" s="441"/>
      <c r="BE31" s="441"/>
      <c r="BF31" s="441"/>
      <c r="BG31" s="441"/>
      <c r="BH31" s="450"/>
      <c r="BI31" s="450"/>
      <c r="BJ31" s="450"/>
      <c r="BK31" s="450"/>
      <c r="BL31" s="452"/>
      <c r="BM31" s="452"/>
      <c r="BN31" s="452"/>
      <c r="BO31" s="452"/>
      <c r="BP31" s="453" t="str">
        <f t="shared" si="12"/>
        <v/>
      </c>
      <c r="BQ31" s="454" t="str">
        <f t="shared" si="13"/>
        <v/>
      </c>
      <c r="BR31" s="1102"/>
      <c r="BS31" s="1105"/>
      <c r="BT31" s="1102"/>
      <c r="BU31" s="1100"/>
    </row>
    <row r="32" spans="1:73" ht="270" customHeight="1">
      <c r="A32" s="1067" t="s">
        <v>868</v>
      </c>
      <c r="B32" s="746" t="s">
        <v>165</v>
      </c>
      <c r="C32" s="1075" t="s">
        <v>869</v>
      </c>
      <c r="D32" s="584" t="s">
        <v>1294</v>
      </c>
      <c r="E32" s="587" t="s">
        <v>870</v>
      </c>
      <c r="F32" s="1088">
        <v>1</v>
      </c>
      <c r="G32" s="592" t="s">
        <v>891</v>
      </c>
      <c r="H32" s="595"/>
      <c r="I32" s="597"/>
      <c r="J32" s="863" t="s">
        <v>1337</v>
      </c>
      <c r="K32" s="595" t="s">
        <v>205</v>
      </c>
      <c r="L32" s="592" t="s">
        <v>172</v>
      </c>
      <c r="M32" s="631" t="s">
        <v>1297</v>
      </c>
      <c r="N32" s="592"/>
      <c r="O32" s="592"/>
      <c r="P32" s="1099"/>
      <c r="Q32" s="1098"/>
      <c r="R32" s="597" t="s">
        <v>545</v>
      </c>
      <c r="S32" s="612">
        <f>IF(R32="Muy Alta",100%,IF(R32="Alta",80%,IF(R32="Media",60%,IF(R32="Baja",40%,IF(R32="Muy Baja",20%,"")))))</f>
        <v>0.2</v>
      </c>
      <c r="T32" s="597" t="s">
        <v>271</v>
      </c>
      <c r="U32" s="612">
        <f>IF(T32="Catastrófico",100%,IF(T32="Mayor",80%,IF(T32="Moderado",60%,IF(T32="Menor",40%,IF(T32="Leve",20%,"")))))</f>
        <v>0.2</v>
      </c>
      <c r="V32" s="597" t="s">
        <v>227</v>
      </c>
      <c r="W32" s="612">
        <f>IF(V32="Catastrófico",100%,IF(V32="Mayor",80%,IF(V32="Moderado",60%,IF(V32="Menor",40%,IF(V32="Leve",20%,"")))))</f>
        <v>0.4</v>
      </c>
      <c r="X32" s="615" t="str">
        <f>IF(Y32=100%,"Catastrófico",IF(Y32=80%,"Mayor",IF(Y32=60%,"Moderado",IF(Y32=40%,"Menor",IF(Y32=20%,"Leve","")))))</f>
        <v>Menor</v>
      </c>
      <c r="Y32" s="612">
        <f>IF(AND(U32="",W32=""),"",MAX(U32,W32))</f>
        <v>0.4</v>
      </c>
      <c r="Z32" s="612" t="str">
        <f>CONCATENATE(R32,X32)</f>
        <v>Muy BajaMenor</v>
      </c>
      <c r="AA32" s="618"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Bajo</v>
      </c>
      <c r="AB32" s="127">
        <v>1</v>
      </c>
      <c r="AC32" s="108" t="s">
        <v>1338</v>
      </c>
      <c r="AD32" s="135" t="s">
        <v>811</v>
      </c>
      <c r="AE32" s="108" t="s">
        <v>1339</v>
      </c>
      <c r="AF32" s="21" t="str">
        <f t="shared" si="7"/>
        <v>Probabilidad</v>
      </c>
      <c r="AG32" s="18" t="s">
        <v>179</v>
      </c>
      <c r="AH32" s="129">
        <f t="shared" si="8"/>
        <v>0.25</v>
      </c>
      <c r="AI32" s="18" t="s">
        <v>180</v>
      </c>
      <c r="AJ32" s="129">
        <f t="shared" si="9"/>
        <v>0.15</v>
      </c>
      <c r="AK32" s="130">
        <f t="shared" si="10"/>
        <v>0.4</v>
      </c>
      <c r="AL32" s="131">
        <f>IFERROR(IF(AF32="Probabilidad",(S32-(+S32*AK32)),IF(AF32="Impacto",S32,"")),"")</f>
        <v>0.12</v>
      </c>
      <c r="AM32" s="131">
        <f>IFERROR(IF(AF32="Impacto",(Y32-(+Y32*AK32)),IF(AF32="Probabilidad",Y32,"")),"")</f>
        <v>0.4</v>
      </c>
      <c r="AN32" s="132" t="s">
        <v>181</v>
      </c>
      <c r="AO32" s="132" t="s">
        <v>182</v>
      </c>
      <c r="AP32" s="132" t="s">
        <v>183</v>
      </c>
      <c r="AQ32" s="595" t="s">
        <v>1340</v>
      </c>
      <c r="AR32" s="625">
        <f>S32</f>
        <v>0.2</v>
      </c>
      <c r="AS32" s="625">
        <f>IF(AL32="","",MIN(AL32:AL37))</f>
        <v>4.3199999999999995E-2</v>
      </c>
      <c r="AT32" s="618" t="str">
        <f>IFERROR(IF(AS32="","",IF(AS32&lt;=0.2,"Muy Baja",IF(AS32&lt;=0.4,"Baja",IF(AS32&lt;=0.6,"Media",IF(AS32&lt;=0.8,"Alta","Muy Alta"))))),"")</f>
        <v>Muy Baja</v>
      </c>
      <c r="AU32" s="625">
        <f>Y32</f>
        <v>0.4</v>
      </c>
      <c r="AV32" s="625">
        <f>IF(AM32="","",MIN(AM32:AM37))</f>
        <v>0.4</v>
      </c>
      <c r="AW32" s="618" t="str">
        <f>IFERROR(IF(AV32="","",IF(AV32&lt;=0.2,"Leve",IF(AV32&lt;=0.4,"Menor",IF(AV32&lt;=0.6,"Moderado",IF(AV32&lt;=0.8,"Mayor","Catastrófico"))))),"")</f>
        <v>Menor</v>
      </c>
      <c r="AX32" s="618" t="str">
        <f>AA32</f>
        <v>Bajo</v>
      </c>
      <c r="AY32" s="618" t="str">
        <f>IFERROR(IF(OR(AND(AT32="Muy Baja",AW32="Leve"),AND(AT32="Muy Baja",AW32="Menor"),AND(AT32="Baja",AW32="Leve")),"Bajo",IF(OR(AND(AT32="Muy baja",AW32="Moderado"),AND(AT32="Baja",AW32="Menor"),AND(AT32="Baja",AW32="Moderado"),AND(AT32="Media",AW32="Leve"),AND(AT32="Media",AW32="Menor"),AND(AT32="Media",AW32="Moderado"),AND(AT32="Alta",AW32="Leve"),AND(AT32="Alta",AW32="Menor")),"Moderado",IF(OR(AND(AT32="Muy Baja",AW32="Mayor"),AND(AT32="Baja",AW32="Mayor"),AND(AT32="Media",AW32="Mayor"),AND(AT32="Alta",AW32="Moderado"),AND(AT32="Alta",AW32="Mayor"),AND(AT32="Muy Alta",AW32="Leve"),AND(AT32="Muy Alta",AW32="Menor"),AND(AT32="Muy Alta",AW32="Moderado"),AND(AT32="Muy Alta",AW32="Mayor")),"Alto",IF(OR(AND(AT32="Muy Baja",AW32="Catastrófico"),AND(AT32="Baja",AW32="Catastrófico"),AND(AT32="Media",AW32="Catastrófico"),AND(AT32="Alta",AW32="Catastrófico"),AND(AT32="Muy Alta",AW32="Catastrófico")),"Extremo","")))),"")</f>
        <v>Bajo</v>
      </c>
      <c r="AZ32" s="597" t="s">
        <v>231</v>
      </c>
      <c r="BA32" s="114"/>
      <c r="BB32" s="114"/>
      <c r="BC32" s="327" t="str">
        <f t="shared" ref="BC32:BC43" si="14">IF(SUM(BD32:BG32)=0,"",SUM(BD32:BG32))</f>
        <v/>
      </c>
      <c r="BD32" s="56"/>
      <c r="BE32" s="56"/>
      <c r="BF32" s="56"/>
      <c r="BG32" s="56"/>
      <c r="BH32" s="114"/>
      <c r="BI32" s="114"/>
      <c r="BJ32" s="114"/>
      <c r="BK32" s="114"/>
      <c r="BL32" s="328"/>
      <c r="BM32" s="328"/>
      <c r="BN32" s="328"/>
      <c r="BO32" s="328"/>
      <c r="BP32" s="456" t="str">
        <f t="shared" ref="BP32:BP43" si="15">IF(SUM(BL32:BO32)=0,"",SUM(BL32:BO32))</f>
        <v/>
      </c>
      <c r="BQ32" s="457" t="str">
        <f t="shared" ref="BQ32:BQ43" si="16">IF(ISERROR(BP32/BC32),"",(BP32/BC32))</f>
        <v/>
      </c>
      <c r="BR32" s="1096"/>
      <c r="BS32" s="1096"/>
      <c r="BT32" s="1096"/>
      <c r="BU32" s="1093"/>
    </row>
    <row r="33" spans="1:73" ht="72">
      <c r="A33" s="1067"/>
      <c r="B33" s="746"/>
      <c r="C33" s="1075"/>
      <c r="D33" s="585"/>
      <c r="E33" s="587"/>
      <c r="F33" s="1089"/>
      <c r="G33" s="593"/>
      <c r="H33" s="595"/>
      <c r="I33" s="598"/>
      <c r="J33" s="626"/>
      <c r="K33" s="595"/>
      <c r="L33" s="593"/>
      <c r="M33" s="631"/>
      <c r="N33" s="593"/>
      <c r="O33" s="593"/>
      <c r="P33" s="828"/>
      <c r="Q33" s="754"/>
      <c r="R33" s="598"/>
      <c r="S33" s="613"/>
      <c r="T33" s="598"/>
      <c r="U33" s="613"/>
      <c r="V33" s="598"/>
      <c r="W33" s="613"/>
      <c r="X33" s="616"/>
      <c r="Y33" s="613"/>
      <c r="Z33" s="613"/>
      <c r="AA33" s="619"/>
      <c r="AB33" s="216">
        <v>2</v>
      </c>
      <c r="AC33" s="217" t="s">
        <v>1341</v>
      </c>
      <c r="AD33" s="135" t="s">
        <v>811</v>
      </c>
      <c r="AE33" s="217" t="s">
        <v>1342</v>
      </c>
      <c r="AF33" s="213" t="str">
        <f t="shared" si="7"/>
        <v>Probabilidad</v>
      </c>
      <c r="AG33" s="219" t="s">
        <v>179</v>
      </c>
      <c r="AH33" s="214">
        <f t="shared" si="8"/>
        <v>0.25</v>
      </c>
      <c r="AI33" s="219" t="s">
        <v>180</v>
      </c>
      <c r="AJ33" s="214">
        <f t="shared" si="9"/>
        <v>0.15</v>
      </c>
      <c r="AK33" s="215">
        <f t="shared" si="10"/>
        <v>0.4</v>
      </c>
      <c r="AL33" s="220">
        <f>IFERROR(IF(AND(AF32="Probabilidad",AF33="Probabilidad"),(AL32-(+AL32*AK33)),IF(AF33="Probabilidad",(S32-(+S32*AK33)),IF(AF33="Impacto",AL32,""))),"")</f>
        <v>7.1999999999999995E-2</v>
      </c>
      <c r="AM33" s="220">
        <f>IFERROR(IF(AND(AF32="Impacto",AF33="Impacto"),(AM32-(+AM32*AK33)),IF(AF33="Impacto",(Y32-(+Y32*AK33)),IF(AF33="Probabilidad",AM32,""))),"")</f>
        <v>0.4</v>
      </c>
      <c r="AN33" s="221" t="s">
        <v>181</v>
      </c>
      <c r="AO33" s="221" t="s">
        <v>182</v>
      </c>
      <c r="AP33" s="221" t="s">
        <v>183</v>
      </c>
      <c r="AQ33" s="595"/>
      <c r="AR33" s="626"/>
      <c r="AS33" s="626"/>
      <c r="AT33" s="619"/>
      <c r="AU33" s="626"/>
      <c r="AV33" s="626"/>
      <c r="AW33" s="619"/>
      <c r="AX33" s="619"/>
      <c r="AY33" s="619"/>
      <c r="AZ33" s="598"/>
      <c r="BA33" s="157"/>
      <c r="BB33" s="157"/>
      <c r="BC33" s="160" t="str">
        <f t="shared" si="14"/>
        <v/>
      </c>
      <c r="BD33" s="218"/>
      <c r="BE33" s="218"/>
      <c r="BF33" s="218"/>
      <c r="BG33" s="218"/>
      <c r="BH33" s="157"/>
      <c r="BI33" s="157"/>
      <c r="BJ33" s="157"/>
      <c r="BK33" s="157"/>
      <c r="BL33" s="185"/>
      <c r="BM33" s="185"/>
      <c r="BN33" s="185"/>
      <c r="BO33" s="185"/>
      <c r="BP33" s="186" t="str">
        <f t="shared" si="15"/>
        <v/>
      </c>
      <c r="BQ33" s="359" t="str">
        <f t="shared" si="16"/>
        <v/>
      </c>
      <c r="BR33" s="771"/>
      <c r="BS33" s="771"/>
      <c r="BT33" s="771"/>
      <c r="BU33" s="1094"/>
    </row>
    <row r="34" spans="1:73" ht="72">
      <c r="A34" s="1067"/>
      <c r="B34" s="746"/>
      <c r="C34" s="1075"/>
      <c r="D34" s="585"/>
      <c r="E34" s="587"/>
      <c r="F34" s="1089"/>
      <c r="G34" s="593"/>
      <c r="H34" s="595"/>
      <c r="I34" s="598"/>
      <c r="J34" s="626"/>
      <c r="K34" s="595"/>
      <c r="L34" s="593"/>
      <c r="M34" s="631"/>
      <c r="N34" s="593"/>
      <c r="O34" s="593"/>
      <c r="P34" s="828"/>
      <c r="Q34" s="754"/>
      <c r="R34" s="598"/>
      <c r="S34" s="613"/>
      <c r="T34" s="598"/>
      <c r="U34" s="613"/>
      <c r="V34" s="598"/>
      <c r="W34" s="613"/>
      <c r="X34" s="616"/>
      <c r="Y34" s="613"/>
      <c r="Z34" s="613"/>
      <c r="AA34" s="619"/>
      <c r="AB34" s="216">
        <v>3</v>
      </c>
      <c r="AC34" s="217" t="s">
        <v>895</v>
      </c>
      <c r="AD34" s="108" t="s">
        <v>811</v>
      </c>
      <c r="AE34" s="217" t="s">
        <v>1343</v>
      </c>
      <c r="AF34" s="213" t="str">
        <f t="shared" si="7"/>
        <v>Probabilidad</v>
      </c>
      <c r="AG34" s="219" t="s">
        <v>179</v>
      </c>
      <c r="AH34" s="214">
        <f t="shared" si="8"/>
        <v>0.25</v>
      </c>
      <c r="AI34" s="219" t="s">
        <v>180</v>
      </c>
      <c r="AJ34" s="214">
        <f t="shared" si="9"/>
        <v>0.15</v>
      </c>
      <c r="AK34" s="215">
        <f t="shared" si="10"/>
        <v>0.4</v>
      </c>
      <c r="AL34" s="220">
        <f>IFERROR(IF(AND(AF33="Probabilidad",AF34="Probabilidad"),(AL33-(+AL33*AK34)),IF(AND(AF33="Impacto",AF34="Probabilidad"),(AL32-(+AL32*AK34)),IF(AF34="Impacto",AL33,""))),"")</f>
        <v>4.3199999999999995E-2</v>
      </c>
      <c r="AM34" s="220">
        <f>IFERROR(IF(AND(AF33="Impacto",AF34="Impacto"),(AM33-(+AM33*AK34)),IF(AND(AF33="Probabilidad",AF34="Impacto"),(AM32-(+AM32*AK34)),IF(AF34="Probabilidad",AM33,""))),"")</f>
        <v>0.4</v>
      </c>
      <c r="AN34" s="221" t="s">
        <v>181</v>
      </c>
      <c r="AO34" s="221" t="s">
        <v>182</v>
      </c>
      <c r="AP34" s="221" t="s">
        <v>183</v>
      </c>
      <c r="AQ34" s="595"/>
      <c r="AR34" s="626"/>
      <c r="AS34" s="626"/>
      <c r="AT34" s="619"/>
      <c r="AU34" s="626"/>
      <c r="AV34" s="626"/>
      <c r="AW34" s="619"/>
      <c r="AX34" s="619"/>
      <c r="AY34" s="619"/>
      <c r="AZ34" s="598"/>
      <c r="BA34" s="157"/>
      <c r="BB34" s="157"/>
      <c r="BC34" s="160" t="str">
        <f t="shared" si="14"/>
        <v/>
      </c>
      <c r="BD34" s="218"/>
      <c r="BE34" s="218"/>
      <c r="BF34" s="218"/>
      <c r="BG34" s="218"/>
      <c r="BH34" s="157"/>
      <c r="BI34" s="157"/>
      <c r="BJ34" s="157"/>
      <c r="BK34" s="157"/>
      <c r="BL34" s="185"/>
      <c r="BM34" s="185"/>
      <c r="BN34" s="185"/>
      <c r="BO34" s="185"/>
      <c r="BP34" s="186" t="str">
        <f t="shared" si="15"/>
        <v/>
      </c>
      <c r="BQ34" s="359" t="str">
        <f t="shared" si="16"/>
        <v/>
      </c>
      <c r="BR34" s="771"/>
      <c r="BS34" s="771"/>
      <c r="BT34" s="771"/>
      <c r="BU34" s="1094"/>
    </row>
    <row r="35" spans="1:73">
      <c r="A35" s="1067"/>
      <c r="B35" s="746"/>
      <c r="C35" s="1075"/>
      <c r="D35" s="585"/>
      <c r="E35" s="587"/>
      <c r="F35" s="1089"/>
      <c r="G35" s="593"/>
      <c r="H35" s="595"/>
      <c r="I35" s="598"/>
      <c r="J35" s="626"/>
      <c r="K35" s="595"/>
      <c r="L35" s="593"/>
      <c r="M35" s="631"/>
      <c r="N35" s="593"/>
      <c r="O35" s="593"/>
      <c r="P35" s="828"/>
      <c r="Q35" s="754"/>
      <c r="R35" s="598"/>
      <c r="S35" s="613"/>
      <c r="T35" s="598"/>
      <c r="U35" s="613"/>
      <c r="V35" s="598"/>
      <c r="W35" s="613"/>
      <c r="X35" s="616"/>
      <c r="Y35" s="613"/>
      <c r="Z35" s="613"/>
      <c r="AA35" s="619"/>
      <c r="AB35" s="216">
        <v>4</v>
      </c>
      <c r="AC35" s="217"/>
      <c r="AD35" s="217"/>
      <c r="AE35" s="217"/>
      <c r="AF35" s="213" t="str">
        <f t="shared" si="7"/>
        <v/>
      </c>
      <c r="AG35" s="219"/>
      <c r="AH35" s="214" t="str">
        <f t="shared" si="8"/>
        <v/>
      </c>
      <c r="AI35" s="219"/>
      <c r="AJ35" s="214" t="str">
        <f t="shared" si="9"/>
        <v/>
      </c>
      <c r="AK35" s="215" t="str">
        <f t="shared" si="10"/>
        <v/>
      </c>
      <c r="AL35" s="220" t="str">
        <f>IFERROR(IF(AND(AF34="Probabilidad",AF35="Probabilidad"),(AL34-(+AL34*AK35)),IF(AND(AF34="Impacto",AF35="Probabilidad"),(AL33-(+AL33*AK35)),IF(AF35="Impacto",AL34,""))),"")</f>
        <v/>
      </c>
      <c r="AM35" s="220" t="str">
        <f>IFERROR(IF(AND(AF34="Impacto",AF35="Impacto"),(AM34-(+AM34*AK35)),IF(AND(AF34="Probabilidad",AF35="Impacto"),(AM33-(+AM33*AK35)),IF(AF35="Probabilidad",AM34,""))),"")</f>
        <v/>
      </c>
      <c r="AN35" s="221"/>
      <c r="AO35" s="221"/>
      <c r="AP35" s="221"/>
      <c r="AQ35" s="595"/>
      <c r="AR35" s="626"/>
      <c r="AS35" s="626"/>
      <c r="AT35" s="619"/>
      <c r="AU35" s="626"/>
      <c r="AV35" s="626"/>
      <c r="AW35" s="619"/>
      <c r="AX35" s="619"/>
      <c r="AY35" s="619"/>
      <c r="AZ35" s="598"/>
      <c r="BA35" s="157"/>
      <c r="BB35" s="157"/>
      <c r="BC35" s="160" t="str">
        <f t="shared" si="14"/>
        <v/>
      </c>
      <c r="BD35" s="218"/>
      <c r="BE35" s="218"/>
      <c r="BF35" s="218"/>
      <c r="BG35" s="218"/>
      <c r="BH35" s="157"/>
      <c r="BI35" s="157"/>
      <c r="BJ35" s="157"/>
      <c r="BK35" s="157"/>
      <c r="BL35" s="185"/>
      <c r="BM35" s="185"/>
      <c r="BN35" s="185"/>
      <c r="BO35" s="185"/>
      <c r="BP35" s="186" t="str">
        <f t="shared" si="15"/>
        <v/>
      </c>
      <c r="BQ35" s="359" t="str">
        <f t="shared" si="16"/>
        <v/>
      </c>
      <c r="BR35" s="771"/>
      <c r="BS35" s="771"/>
      <c r="BT35" s="771"/>
      <c r="BU35" s="1094"/>
    </row>
    <row r="36" spans="1:73">
      <c r="A36" s="1067"/>
      <c r="B36" s="746"/>
      <c r="C36" s="1075"/>
      <c r="D36" s="585"/>
      <c r="E36" s="587"/>
      <c r="F36" s="1089"/>
      <c r="G36" s="593"/>
      <c r="H36" s="595"/>
      <c r="I36" s="598"/>
      <c r="J36" s="626"/>
      <c r="K36" s="595"/>
      <c r="L36" s="593"/>
      <c r="M36" s="631"/>
      <c r="N36" s="593"/>
      <c r="O36" s="593"/>
      <c r="P36" s="828"/>
      <c r="Q36" s="754"/>
      <c r="R36" s="598"/>
      <c r="S36" s="613"/>
      <c r="T36" s="598"/>
      <c r="U36" s="613"/>
      <c r="V36" s="598"/>
      <c r="W36" s="613"/>
      <c r="X36" s="616"/>
      <c r="Y36" s="613"/>
      <c r="Z36" s="613"/>
      <c r="AA36" s="619"/>
      <c r="AB36" s="216">
        <v>5</v>
      </c>
      <c r="AC36" s="217"/>
      <c r="AD36" s="217"/>
      <c r="AE36" s="217"/>
      <c r="AF36" s="213" t="str">
        <f t="shared" si="7"/>
        <v/>
      </c>
      <c r="AG36" s="219"/>
      <c r="AH36" s="214" t="str">
        <f t="shared" si="8"/>
        <v/>
      </c>
      <c r="AI36" s="219"/>
      <c r="AJ36" s="214" t="str">
        <f t="shared" si="9"/>
        <v/>
      </c>
      <c r="AK36" s="215" t="str">
        <f t="shared" si="10"/>
        <v/>
      </c>
      <c r="AL36" s="220" t="str">
        <f>IFERROR(IF(AND(AF35="Probabilidad",AF36="Probabilidad"),(AL35-(+AL35*AK36)),IF(AND(AF35="Impacto",AF36="Probabilidad"),(AL34-(+AL34*AK36)),IF(AF36="Impacto",AL35,""))),"")</f>
        <v/>
      </c>
      <c r="AM36" s="220" t="str">
        <f>IFERROR(IF(AND(AF35="Impacto",AF36="Impacto"),(AM35-(+AM35*AK36)),IF(AND(AF35="Probabilidad",AF36="Impacto"),(AM34-(+AM34*AK36)),IF(AF36="Probabilidad",AM35,""))),"")</f>
        <v/>
      </c>
      <c r="AN36" s="221"/>
      <c r="AO36" s="221"/>
      <c r="AP36" s="221"/>
      <c r="AQ36" s="595"/>
      <c r="AR36" s="626"/>
      <c r="AS36" s="626"/>
      <c r="AT36" s="619"/>
      <c r="AU36" s="626"/>
      <c r="AV36" s="626"/>
      <c r="AW36" s="619"/>
      <c r="AX36" s="619"/>
      <c r="AY36" s="619"/>
      <c r="AZ36" s="598"/>
      <c r="BA36" s="157"/>
      <c r="BB36" s="157"/>
      <c r="BC36" s="160" t="str">
        <f t="shared" si="14"/>
        <v/>
      </c>
      <c r="BD36" s="218"/>
      <c r="BE36" s="218"/>
      <c r="BF36" s="218"/>
      <c r="BG36" s="218"/>
      <c r="BH36" s="157"/>
      <c r="BI36" s="157"/>
      <c r="BJ36" s="157"/>
      <c r="BK36" s="157"/>
      <c r="BL36" s="185"/>
      <c r="BM36" s="185"/>
      <c r="BN36" s="185"/>
      <c r="BO36" s="185"/>
      <c r="BP36" s="186" t="str">
        <f t="shared" si="15"/>
        <v/>
      </c>
      <c r="BQ36" s="359" t="str">
        <f t="shared" si="16"/>
        <v/>
      </c>
      <c r="BR36" s="771"/>
      <c r="BS36" s="771"/>
      <c r="BT36" s="771"/>
      <c r="BU36" s="1094"/>
    </row>
    <row r="37" spans="1:73">
      <c r="A37" s="1067"/>
      <c r="B37" s="746"/>
      <c r="C37" s="1075"/>
      <c r="D37" s="586"/>
      <c r="E37" s="588"/>
      <c r="F37" s="1090"/>
      <c r="G37" s="594"/>
      <c r="H37" s="596"/>
      <c r="I37" s="599"/>
      <c r="J37" s="627"/>
      <c r="K37" s="596"/>
      <c r="L37" s="594"/>
      <c r="M37" s="632"/>
      <c r="N37" s="594"/>
      <c r="O37" s="594"/>
      <c r="P37" s="861"/>
      <c r="Q37" s="862"/>
      <c r="R37" s="599"/>
      <c r="S37" s="614"/>
      <c r="T37" s="599"/>
      <c r="U37" s="614"/>
      <c r="V37" s="599"/>
      <c r="W37" s="614"/>
      <c r="X37" s="617"/>
      <c r="Y37" s="614"/>
      <c r="Z37" s="614"/>
      <c r="AA37" s="620"/>
      <c r="AB37" s="443">
        <v>6</v>
      </c>
      <c r="AC37" s="465"/>
      <c r="AD37" s="465"/>
      <c r="AE37" s="465"/>
      <c r="AF37" s="444" t="str">
        <f t="shared" si="7"/>
        <v/>
      </c>
      <c r="AG37" s="445"/>
      <c r="AH37" s="442" t="str">
        <f t="shared" si="8"/>
        <v/>
      </c>
      <c r="AI37" s="445"/>
      <c r="AJ37" s="442" t="str">
        <f t="shared" si="9"/>
        <v/>
      </c>
      <c r="AK37" s="446" t="str">
        <f t="shared" si="10"/>
        <v/>
      </c>
      <c r="AL37" s="447" t="str">
        <f>IFERROR(IF(AND(AF36="Probabilidad",AF37="Probabilidad"),(AL36-(+AL36*AK37)),IF(AND(AF36="Impacto",AF37="Probabilidad"),(AL35-(+AL35*AK37)),IF(AF37="Impacto",AL36,""))),"")</f>
        <v/>
      </c>
      <c r="AM37" s="447" t="str">
        <f>IFERROR(IF(AND(AF36="Impacto",AF37="Impacto"),(AM36-(+AM36*AK37)),IF(AND(AF36="Probabilidad",AF37="Impacto"),(AM35-(+AM35*AK37)),IF(AF37="Probabilidad",AM36,""))),"")</f>
        <v/>
      </c>
      <c r="AN37" s="448"/>
      <c r="AO37" s="448"/>
      <c r="AP37" s="448"/>
      <c r="AQ37" s="596"/>
      <c r="AR37" s="627"/>
      <c r="AS37" s="627"/>
      <c r="AT37" s="620"/>
      <c r="AU37" s="627"/>
      <c r="AV37" s="627"/>
      <c r="AW37" s="620"/>
      <c r="AX37" s="620"/>
      <c r="AY37" s="620"/>
      <c r="AZ37" s="599"/>
      <c r="BA37" s="450"/>
      <c r="BB37" s="450"/>
      <c r="BC37" s="451" t="str">
        <f t="shared" si="14"/>
        <v/>
      </c>
      <c r="BD37" s="441"/>
      <c r="BE37" s="441"/>
      <c r="BF37" s="441"/>
      <c r="BG37" s="441"/>
      <c r="BH37" s="450"/>
      <c r="BI37" s="450"/>
      <c r="BJ37" s="450"/>
      <c r="BK37" s="450"/>
      <c r="BL37" s="452"/>
      <c r="BM37" s="452"/>
      <c r="BN37" s="452"/>
      <c r="BO37" s="452"/>
      <c r="BP37" s="453" t="str">
        <f t="shared" si="15"/>
        <v/>
      </c>
      <c r="BQ37" s="454" t="str">
        <f t="shared" si="16"/>
        <v/>
      </c>
      <c r="BR37" s="1097"/>
      <c r="BS37" s="1097"/>
      <c r="BT37" s="1097"/>
      <c r="BU37" s="1095"/>
    </row>
    <row r="38" spans="1:73" ht="72">
      <c r="A38" s="1067"/>
      <c r="B38" s="746"/>
      <c r="C38" s="1075"/>
      <c r="D38" s="584" t="s">
        <v>1294</v>
      </c>
      <c r="E38" s="587" t="s">
        <v>870</v>
      </c>
      <c r="F38" s="1088">
        <v>2</v>
      </c>
      <c r="G38" s="592" t="s">
        <v>880</v>
      </c>
      <c r="H38" s="595"/>
      <c r="I38" s="597"/>
      <c r="J38" s="863" t="s">
        <v>1344</v>
      </c>
      <c r="K38" s="595" t="s">
        <v>205</v>
      </c>
      <c r="L38" s="592" t="s">
        <v>172</v>
      </c>
      <c r="M38" s="631" t="s">
        <v>1297</v>
      </c>
      <c r="N38" s="592"/>
      <c r="O38" s="592"/>
      <c r="P38" s="606"/>
      <c r="Q38" s="609"/>
      <c r="R38" s="597" t="s">
        <v>545</v>
      </c>
      <c r="S38" s="612">
        <f>IF(R38="Muy Alta",100%,IF(R38="Alta",80%,IF(R38="Media",60%,IF(R38="Baja",40%,IF(R38="Muy Baja",20%,"")))))</f>
        <v>0.2</v>
      </c>
      <c r="T38" s="597" t="s">
        <v>271</v>
      </c>
      <c r="U38" s="612">
        <f>IF(T38="Catastrófico",100%,IF(T38="Mayor",80%,IF(T38="Moderado",60%,IF(T38="Menor",40%,IF(T38="Leve",20%,"")))))</f>
        <v>0.2</v>
      </c>
      <c r="V38" s="597" t="s">
        <v>227</v>
      </c>
      <c r="W38" s="612">
        <f>IF(V38="Catastrófico",100%,IF(V38="Mayor",80%,IF(V38="Moderado",60%,IF(V38="Menor",40%,IF(V38="Leve",20%,"")))))</f>
        <v>0.4</v>
      </c>
      <c r="X38" s="615" t="str">
        <f>IF(Y38=100%,"Catastrófico",IF(Y38=80%,"Mayor",IF(Y38=60%,"Moderado",IF(Y38=40%,"Menor",IF(Y38=20%,"Leve","")))))</f>
        <v>Menor</v>
      </c>
      <c r="Y38" s="612">
        <f>IF(AND(U38="",W38=""),"",MAX(U38,W38))</f>
        <v>0.4</v>
      </c>
      <c r="Z38" s="612" t="str">
        <f>CONCATENATE(R38,X38)</f>
        <v>Muy BajaMenor</v>
      </c>
      <c r="AA38" s="618"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Bajo</v>
      </c>
      <c r="AB38" s="127">
        <v>1</v>
      </c>
      <c r="AC38" s="108" t="s">
        <v>1345</v>
      </c>
      <c r="AD38" s="108" t="s">
        <v>811</v>
      </c>
      <c r="AE38" s="108" t="s">
        <v>1346</v>
      </c>
      <c r="AF38" s="21" t="str">
        <f t="shared" si="7"/>
        <v>Probabilidad</v>
      </c>
      <c r="AG38" s="18" t="s">
        <v>179</v>
      </c>
      <c r="AH38" s="129">
        <f t="shared" si="8"/>
        <v>0.25</v>
      </c>
      <c r="AI38" s="18" t="s">
        <v>180</v>
      </c>
      <c r="AJ38" s="129">
        <f t="shared" si="9"/>
        <v>0.15</v>
      </c>
      <c r="AK38" s="130">
        <f t="shared" si="10"/>
        <v>0.4</v>
      </c>
      <c r="AL38" s="131">
        <f>IFERROR(IF(AF38="Probabilidad",(S38-(+S38*AK38)),IF(AF38="Impacto",S38,"")),"")</f>
        <v>0.12</v>
      </c>
      <c r="AM38" s="131">
        <f>IFERROR(IF(AF38="Impacto",(Y38-(+Y38*AK38)),IF(AF38="Probabilidad",Y38,"")),"")</f>
        <v>0.4</v>
      </c>
      <c r="AN38" s="132" t="s">
        <v>181</v>
      </c>
      <c r="AO38" s="132" t="s">
        <v>182</v>
      </c>
      <c r="AP38" s="132" t="s">
        <v>183</v>
      </c>
      <c r="AQ38" s="595" t="s">
        <v>1347</v>
      </c>
      <c r="AR38" s="625">
        <f>S38</f>
        <v>0.2</v>
      </c>
      <c r="AS38" s="625">
        <f>IF(AL38="","",MIN(AL38:AL43))</f>
        <v>0.12</v>
      </c>
      <c r="AT38" s="618" t="str">
        <f>IFERROR(IF(AS38="","",IF(AS38&lt;=0.2,"Muy Baja",IF(AS38&lt;=0.4,"Baja",IF(AS38&lt;=0.6,"Media",IF(AS38&lt;=0.8,"Alta","Muy Alta"))))),"")</f>
        <v>Muy Baja</v>
      </c>
      <c r="AU38" s="625">
        <f>Y38</f>
        <v>0.4</v>
      </c>
      <c r="AV38" s="625">
        <f>IF(AM38="","",MIN(AM38:AM43))</f>
        <v>0.4</v>
      </c>
      <c r="AW38" s="618" t="str">
        <f>IFERROR(IF(AV38="","",IF(AV38&lt;=0.2,"Leve",IF(AV38&lt;=0.4,"Menor",IF(AV38&lt;=0.6,"Moderado",IF(AV38&lt;=0.8,"Mayor","Catastrófico"))))),"")</f>
        <v>Menor</v>
      </c>
      <c r="AX38" s="618" t="str">
        <f>AA38</f>
        <v>Bajo</v>
      </c>
      <c r="AY38" s="618" t="str">
        <f>IFERROR(IF(OR(AND(AT38="Muy Baja",AW38="Leve"),AND(AT38="Muy Baja",AW38="Menor"),AND(AT38="Baja",AW38="Leve")),"Bajo",IF(OR(AND(AT38="Muy baja",AW38="Moderado"),AND(AT38="Baja",AW38="Menor"),AND(AT38="Baja",AW38="Moderado"),AND(AT38="Media",AW38="Leve"),AND(AT38="Media",AW38="Menor"),AND(AT38="Media",AW38="Moderado"),AND(AT38="Alta",AW38="Leve"),AND(AT38="Alta",AW38="Menor")),"Moderado",IF(OR(AND(AT38="Muy Baja",AW38="Mayor"),AND(AT38="Baja",AW38="Mayor"),AND(AT38="Media",AW38="Mayor"),AND(AT38="Alta",AW38="Moderado"),AND(AT38="Alta",AW38="Mayor"),AND(AT38="Muy Alta",AW38="Leve"),AND(AT38="Muy Alta",AW38="Menor"),AND(AT38="Muy Alta",AW38="Moderado"),AND(AT38="Muy Alta",AW38="Mayor")),"Alto",IF(OR(AND(AT38="Muy Baja",AW38="Catastrófico"),AND(AT38="Baja",AW38="Catastrófico"),AND(AT38="Media",AW38="Catastrófico"),AND(AT38="Alta",AW38="Catastrófico"),AND(AT38="Muy Alta",AW38="Catastrófico")),"Extremo","")))),"")</f>
        <v>Bajo</v>
      </c>
      <c r="AZ38" s="597" t="s">
        <v>231</v>
      </c>
      <c r="BA38" s="114"/>
      <c r="BB38" s="114"/>
      <c r="BC38" s="327" t="str">
        <f t="shared" si="14"/>
        <v/>
      </c>
      <c r="BD38" s="56"/>
      <c r="BE38" s="56"/>
      <c r="BF38" s="56"/>
      <c r="BG38" s="56"/>
      <c r="BH38" s="114"/>
      <c r="BI38" s="114"/>
      <c r="BJ38" s="114"/>
      <c r="BK38" s="114"/>
      <c r="BL38" s="328"/>
      <c r="BM38" s="328"/>
      <c r="BN38" s="328"/>
      <c r="BO38" s="328"/>
      <c r="BP38" s="456" t="str">
        <f t="shared" si="15"/>
        <v/>
      </c>
      <c r="BQ38" s="457" t="str">
        <f t="shared" si="16"/>
        <v/>
      </c>
      <c r="BR38" s="918"/>
      <c r="BS38" s="958"/>
      <c r="BT38" s="918"/>
      <c r="BU38" s="1091"/>
    </row>
    <row r="39" spans="1:73">
      <c r="A39" s="1067"/>
      <c r="B39" s="746"/>
      <c r="C39" s="1075"/>
      <c r="D39" s="585"/>
      <c r="E39" s="587"/>
      <c r="F39" s="1089"/>
      <c r="G39" s="593"/>
      <c r="H39" s="595"/>
      <c r="I39" s="598"/>
      <c r="J39" s="626"/>
      <c r="K39" s="595"/>
      <c r="L39" s="593"/>
      <c r="M39" s="631"/>
      <c r="N39" s="593"/>
      <c r="O39" s="593"/>
      <c r="P39" s="607"/>
      <c r="Q39" s="610"/>
      <c r="R39" s="598"/>
      <c r="S39" s="613"/>
      <c r="T39" s="598"/>
      <c r="U39" s="613"/>
      <c r="V39" s="598"/>
      <c r="W39" s="613"/>
      <c r="X39" s="616"/>
      <c r="Y39" s="613"/>
      <c r="Z39" s="613"/>
      <c r="AA39" s="619"/>
      <c r="AB39" s="216">
        <v>2</v>
      </c>
      <c r="AC39" s="218"/>
      <c r="AD39" s="218"/>
      <c r="AE39" s="218"/>
      <c r="AF39" s="213" t="str">
        <f t="shared" si="7"/>
        <v/>
      </c>
      <c r="AG39" s="219"/>
      <c r="AH39" s="214" t="str">
        <f t="shared" si="8"/>
        <v/>
      </c>
      <c r="AI39" s="219"/>
      <c r="AJ39" s="214" t="str">
        <f t="shared" si="9"/>
        <v/>
      </c>
      <c r="AK39" s="215" t="str">
        <f t="shared" si="10"/>
        <v/>
      </c>
      <c r="AL39" s="220" t="str">
        <f>IFERROR(IF(AND(AF38="Probabilidad",AF39="Probabilidad"),(AL38-(+AL38*AK39)),IF(AF39="Probabilidad",(S38-(+S38*AK39)),IF(AF39="Impacto",AL38,""))),"")</f>
        <v/>
      </c>
      <c r="AM39" s="220" t="str">
        <f>IFERROR(IF(AND(AF38="Impacto",AF39="Impacto"),(AM38-(+AM38*AK39)),IF(AF39="Impacto",(Y38-(+Y38*AK39)),IF(AF39="Probabilidad",AM38,""))),"")</f>
        <v/>
      </c>
      <c r="AN39" s="221"/>
      <c r="AO39" s="221"/>
      <c r="AP39" s="221"/>
      <c r="AQ39" s="595"/>
      <c r="AR39" s="626"/>
      <c r="AS39" s="626"/>
      <c r="AT39" s="619"/>
      <c r="AU39" s="626"/>
      <c r="AV39" s="626"/>
      <c r="AW39" s="619"/>
      <c r="AX39" s="619"/>
      <c r="AY39" s="619"/>
      <c r="AZ39" s="598"/>
      <c r="BA39" s="157"/>
      <c r="BB39" s="157"/>
      <c r="BC39" s="160" t="str">
        <f t="shared" si="14"/>
        <v/>
      </c>
      <c r="BD39" s="218"/>
      <c r="BE39" s="218"/>
      <c r="BF39" s="218"/>
      <c r="BG39" s="218"/>
      <c r="BH39" s="157"/>
      <c r="BI39" s="157"/>
      <c r="BJ39" s="157"/>
      <c r="BK39" s="157"/>
      <c r="BL39" s="185"/>
      <c r="BM39" s="185"/>
      <c r="BN39" s="185"/>
      <c r="BO39" s="185"/>
      <c r="BP39" s="186" t="str">
        <f t="shared" si="15"/>
        <v/>
      </c>
      <c r="BQ39" s="359" t="str">
        <f t="shared" si="16"/>
        <v/>
      </c>
      <c r="BR39" s="918"/>
      <c r="BS39" s="958"/>
      <c r="BT39" s="918"/>
      <c r="BU39" s="1091"/>
    </row>
    <row r="40" spans="1:73">
      <c r="A40" s="1067"/>
      <c r="B40" s="746"/>
      <c r="C40" s="1075"/>
      <c r="D40" s="585"/>
      <c r="E40" s="587"/>
      <c r="F40" s="1089"/>
      <c r="G40" s="593"/>
      <c r="H40" s="595"/>
      <c r="I40" s="598"/>
      <c r="J40" s="626"/>
      <c r="K40" s="595"/>
      <c r="L40" s="593"/>
      <c r="M40" s="631"/>
      <c r="N40" s="593"/>
      <c r="O40" s="593"/>
      <c r="P40" s="607"/>
      <c r="Q40" s="610"/>
      <c r="R40" s="598"/>
      <c r="S40" s="613"/>
      <c r="T40" s="598"/>
      <c r="U40" s="613"/>
      <c r="V40" s="598"/>
      <c r="W40" s="613"/>
      <c r="X40" s="616"/>
      <c r="Y40" s="613"/>
      <c r="Z40" s="613"/>
      <c r="AA40" s="619"/>
      <c r="AB40" s="216">
        <v>3</v>
      </c>
      <c r="AC40" s="218"/>
      <c r="AD40" s="218"/>
      <c r="AE40" s="218"/>
      <c r="AF40" s="213" t="str">
        <f t="shared" ref="AF40:AF49" si="17">IF(OR(AG40="Preventivo",AG40="Detectivo"),"Probabilidad",IF(AG40="Correctivo","Impacto",""))</f>
        <v/>
      </c>
      <c r="AG40" s="219"/>
      <c r="AH40" s="214" t="str">
        <f t="shared" ref="AH40:AH49" si="18">IF(AG40="","",IF(AG40="Preventivo",25%,IF(AG40="Detectivo",15%,IF(AG40="Correctivo",10%))))</f>
        <v/>
      </c>
      <c r="AI40" s="219"/>
      <c r="AJ40" s="214" t="str">
        <f t="shared" ref="AJ40:AJ49" si="19">IF(AI40="Automático",25%,IF(AI40="Manual",15%,""))</f>
        <v/>
      </c>
      <c r="AK40" s="215" t="str">
        <f t="shared" ref="AK40:AK49" si="20">IF(OR(AH40="",AJ40=""),"",AH40+AJ40)</f>
        <v/>
      </c>
      <c r="AL40" s="220" t="str">
        <f>IFERROR(IF(AND(AF39="Probabilidad",AF40="Probabilidad"),(AL39-(+AL39*AK40)),IF(AND(AF39="Impacto",AF40="Probabilidad"),(AL38-(+AL38*AK40)),IF(AF40="Impacto",AL39,""))),"")</f>
        <v/>
      </c>
      <c r="AM40" s="220" t="str">
        <f>IFERROR(IF(AND(AF39="Impacto",AF40="Impacto"),(AM39-(+AM39*AK40)),IF(AND(AF39="Probabilidad",AF40="Impacto"),(AM38-(+AM38*AK40)),IF(AF40="Probabilidad",AM39,""))),"")</f>
        <v/>
      </c>
      <c r="AN40" s="221"/>
      <c r="AO40" s="221"/>
      <c r="AP40" s="221"/>
      <c r="AQ40" s="595"/>
      <c r="AR40" s="626"/>
      <c r="AS40" s="626"/>
      <c r="AT40" s="619"/>
      <c r="AU40" s="626"/>
      <c r="AV40" s="626"/>
      <c r="AW40" s="619"/>
      <c r="AX40" s="619"/>
      <c r="AY40" s="619"/>
      <c r="AZ40" s="598"/>
      <c r="BA40" s="157"/>
      <c r="BB40" s="157"/>
      <c r="BC40" s="160" t="str">
        <f t="shared" si="14"/>
        <v/>
      </c>
      <c r="BD40" s="218"/>
      <c r="BE40" s="218"/>
      <c r="BF40" s="218"/>
      <c r="BG40" s="218"/>
      <c r="BH40" s="157"/>
      <c r="BI40" s="157"/>
      <c r="BJ40" s="157"/>
      <c r="BK40" s="157"/>
      <c r="BL40" s="185"/>
      <c r="BM40" s="185"/>
      <c r="BN40" s="185"/>
      <c r="BO40" s="185"/>
      <c r="BP40" s="186" t="str">
        <f t="shared" si="15"/>
        <v/>
      </c>
      <c r="BQ40" s="359" t="str">
        <f t="shared" si="16"/>
        <v/>
      </c>
      <c r="BR40" s="918"/>
      <c r="BS40" s="958"/>
      <c r="BT40" s="918"/>
      <c r="BU40" s="1091"/>
    </row>
    <row r="41" spans="1:73">
      <c r="A41" s="1067"/>
      <c r="B41" s="746"/>
      <c r="C41" s="1075"/>
      <c r="D41" s="585"/>
      <c r="E41" s="587"/>
      <c r="F41" s="1089"/>
      <c r="G41" s="593"/>
      <c r="H41" s="595"/>
      <c r="I41" s="598"/>
      <c r="J41" s="626"/>
      <c r="K41" s="595"/>
      <c r="L41" s="593"/>
      <c r="M41" s="631"/>
      <c r="N41" s="593"/>
      <c r="O41" s="593"/>
      <c r="P41" s="607"/>
      <c r="Q41" s="610"/>
      <c r="R41" s="598"/>
      <c r="S41" s="613"/>
      <c r="T41" s="598"/>
      <c r="U41" s="613"/>
      <c r="V41" s="598"/>
      <c r="W41" s="613"/>
      <c r="X41" s="616"/>
      <c r="Y41" s="613"/>
      <c r="Z41" s="613"/>
      <c r="AA41" s="619"/>
      <c r="AB41" s="216">
        <v>4</v>
      </c>
      <c r="AC41" s="218"/>
      <c r="AD41" s="218"/>
      <c r="AE41" s="218"/>
      <c r="AF41" s="213" t="str">
        <f t="shared" si="17"/>
        <v/>
      </c>
      <c r="AG41" s="219"/>
      <c r="AH41" s="214" t="str">
        <f t="shared" si="18"/>
        <v/>
      </c>
      <c r="AI41" s="219"/>
      <c r="AJ41" s="214" t="str">
        <f t="shared" si="19"/>
        <v/>
      </c>
      <c r="AK41" s="215" t="str">
        <f t="shared" si="20"/>
        <v/>
      </c>
      <c r="AL41" s="220" t="str">
        <f>IFERROR(IF(AND(AF40="Probabilidad",AF41="Probabilidad"),(AL40-(+AL40*AK41)),IF(AND(AF40="Impacto",AF41="Probabilidad"),(AL39-(+AL39*AK41)),IF(AF41="Impacto",AL40,""))),"")</f>
        <v/>
      </c>
      <c r="AM41" s="220" t="str">
        <f>IFERROR(IF(AND(AF40="Impacto",AF41="Impacto"),(AM40-(+AM40*AK41)),IF(AND(AF40="Probabilidad",AF41="Impacto"),(AM39-(+AM39*AK41)),IF(AF41="Probabilidad",AM40,""))),"")</f>
        <v/>
      </c>
      <c r="AN41" s="221"/>
      <c r="AO41" s="221"/>
      <c r="AP41" s="221"/>
      <c r="AQ41" s="595"/>
      <c r="AR41" s="626"/>
      <c r="AS41" s="626"/>
      <c r="AT41" s="619"/>
      <c r="AU41" s="626"/>
      <c r="AV41" s="626"/>
      <c r="AW41" s="619"/>
      <c r="AX41" s="619"/>
      <c r="AY41" s="619"/>
      <c r="AZ41" s="598"/>
      <c r="BA41" s="157"/>
      <c r="BB41" s="157"/>
      <c r="BC41" s="160" t="str">
        <f t="shared" si="14"/>
        <v/>
      </c>
      <c r="BD41" s="218"/>
      <c r="BE41" s="218"/>
      <c r="BF41" s="218"/>
      <c r="BG41" s="218"/>
      <c r="BH41" s="157"/>
      <c r="BI41" s="157"/>
      <c r="BJ41" s="157"/>
      <c r="BK41" s="157"/>
      <c r="BL41" s="185"/>
      <c r="BM41" s="185"/>
      <c r="BN41" s="185"/>
      <c r="BO41" s="185"/>
      <c r="BP41" s="186" t="str">
        <f t="shared" si="15"/>
        <v/>
      </c>
      <c r="BQ41" s="359" t="str">
        <f t="shared" si="16"/>
        <v/>
      </c>
      <c r="BR41" s="918"/>
      <c r="BS41" s="958"/>
      <c r="BT41" s="918"/>
      <c r="BU41" s="1091"/>
    </row>
    <row r="42" spans="1:73">
      <c r="A42" s="1067"/>
      <c r="B42" s="746"/>
      <c r="C42" s="1075"/>
      <c r="D42" s="585"/>
      <c r="E42" s="587"/>
      <c r="F42" s="1089"/>
      <c r="G42" s="593"/>
      <c r="H42" s="595"/>
      <c r="I42" s="598"/>
      <c r="J42" s="626"/>
      <c r="K42" s="595"/>
      <c r="L42" s="593"/>
      <c r="M42" s="631"/>
      <c r="N42" s="593"/>
      <c r="O42" s="593"/>
      <c r="P42" s="607"/>
      <c r="Q42" s="610"/>
      <c r="R42" s="598"/>
      <c r="S42" s="613"/>
      <c r="T42" s="598"/>
      <c r="U42" s="613"/>
      <c r="V42" s="598"/>
      <c r="W42" s="613"/>
      <c r="X42" s="616"/>
      <c r="Y42" s="613"/>
      <c r="Z42" s="613"/>
      <c r="AA42" s="619"/>
      <c r="AB42" s="216">
        <v>5</v>
      </c>
      <c r="AC42" s="218"/>
      <c r="AD42" s="218"/>
      <c r="AE42" s="218"/>
      <c r="AF42" s="213" t="str">
        <f t="shared" si="17"/>
        <v/>
      </c>
      <c r="AG42" s="219"/>
      <c r="AH42" s="214" t="str">
        <f t="shared" si="18"/>
        <v/>
      </c>
      <c r="AI42" s="219"/>
      <c r="AJ42" s="214" t="str">
        <f t="shared" si="19"/>
        <v/>
      </c>
      <c r="AK42" s="215" t="str">
        <f t="shared" si="20"/>
        <v/>
      </c>
      <c r="AL42" s="220" t="str">
        <f>IFERROR(IF(AND(AF41="Probabilidad",AF42="Probabilidad"),(AL41-(+AL41*AK42)),IF(AND(AF41="Impacto",AF42="Probabilidad"),(AL40-(+AL40*AK42)),IF(AF42="Impacto",AL41,""))),"")</f>
        <v/>
      </c>
      <c r="AM42" s="220" t="str">
        <f>IFERROR(IF(AND(AF41="Impacto",AF42="Impacto"),(AM41-(+AM41*AK42)),IF(AND(AF41="Probabilidad",AF42="Impacto"),(AM40-(+AM40*AK42)),IF(AF42="Probabilidad",AM41,""))),"")</f>
        <v/>
      </c>
      <c r="AN42" s="221"/>
      <c r="AO42" s="221"/>
      <c r="AP42" s="221"/>
      <c r="AQ42" s="595"/>
      <c r="AR42" s="626"/>
      <c r="AS42" s="626"/>
      <c r="AT42" s="619"/>
      <c r="AU42" s="626"/>
      <c r="AV42" s="626"/>
      <c r="AW42" s="619"/>
      <c r="AX42" s="619"/>
      <c r="AY42" s="619"/>
      <c r="AZ42" s="598"/>
      <c r="BA42" s="157"/>
      <c r="BB42" s="157"/>
      <c r="BC42" s="160" t="str">
        <f t="shared" si="14"/>
        <v/>
      </c>
      <c r="BD42" s="218"/>
      <c r="BE42" s="218"/>
      <c r="BF42" s="218"/>
      <c r="BG42" s="218"/>
      <c r="BH42" s="157"/>
      <c r="BI42" s="157"/>
      <c r="BJ42" s="157"/>
      <c r="BK42" s="157"/>
      <c r="BL42" s="185"/>
      <c r="BM42" s="185"/>
      <c r="BN42" s="185"/>
      <c r="BO42" s="185"/>
      <c r="BP42" s="186" t="str">
        <f t="shared" si="15"/>
        <v/>
      </c>
      <c r="BQ42" s="359" t="str">
        <f t="shared" si="16"/>
        <v/>
      </c>
      <c r="BR42" s="918"/>
      <c r="BS42" s="958"/>
      <c r="BT42" s="918"/>
      <c r="BU42" s="1091"/>
    </row>
    <row r="43" spans="1:73">
      <c r="A43" s="1068"/>
      <c r="B43" s="751"/>
      <c r="C43" s="1076"/>
      <c r="D43" s="586"/>
      <c r="E43" s="588"/>
      <c r="F43" s="1090"/>
      <c r="G43" s="594"/>
      <c r="H43" s="596"/>
      <c r="I43" s="599"/>
      <c r="J43" s="627"/>
      <c r="K43" s="596"/>
      <c r="L43" s="594"/>
      <c r="M43" s="632"/>
      <c r="N43" s="594"/>
      <c r="O43" s="594"/>
      <c r="P43" s="608"/>
      <c r="Q43" s="611"/>
      <c r="R43" s="599"/>
      <c r="S43" s="614"/>
      <c r="T43" s="599"/>
      <c r="U43" s="614"/>
      <c r="V43" s="599"/>
      <c r="W43" s="614"/>
      <c r="X43" s="617"/>
      <c r="Y43" s="614"/>
      <c r="Z43" s="614"/>
      <c r="AA43" s="620"/>
      <c r="AB43" s="443">
        <v>6</v>
      </c>
      <c r="AC43" s="441"/>
      <c r="AD43" s="441"/>
      <c r="AE43" s="441"/>
      <c r="AF43" s="444" t="str">
        <f t="shared" si="17"/>
        <v/>
      </c>
      <c r="AG43" s="445"/>
      <c r="AH43" s="442" t="str">
        <f t="shared" si="18"/>
        <v/>
      </c>
      <c r="AI43" s="445"/>
      <c r="AJ43" s="442" t="str">
        <f t="shared" si="19"/>
        <v/>
      </c>
      <c r="AK43" s="446" t="str">
        <f t="shared" si="20"/>
        <v/>
      </c>
      <c r="AL43" s="447" t="str">
        <f>IFERROR(IF(AND(AF42="Probabilidad",AF43="Probabilidad"),(AL42-(+AL42*AK43)),IF(AND(AF42="Impacto",AF43="Probabilidad"),(AL41-(+AL41*AK43)),IF(AF43="Impacto",AL42,""))),"")</f>
        <v/>
      </c>
      <c r="AM43" s="447" t="str">
        <f>IFERROR(IF(AND(AF42="Impacto",AF43="Impacto"),(AM42-(+AM42*AK43)),IF(AND(AF42="Probabilidad",AF43="Impacto"),(AM41-(+AM41*AK43)),IF(AF43="Probabilidad",AM42,""))),"")</f>
        <v/>
      </c>
      <c r="AN43" s="448"/>
      <c r="AO43" s="448"/>
      <c r="AP43" s="448"/>
      <c r="AQ43" s="596"/>
      <c r="AR43" s="627"/>
      <c r="AS43" s="627"/>
      <c r="AT43" s="620"/>
      <c r="AU43" s="627"/>
      <c r="AV43" s="627"/>
      <c r="AW43" s="620"/>
      <c r="AX43" s="620"/>
      <c r="AY43" s="620"/>
      <c r="AZ43" s="599"/>
      <c r="BA43" s="450"/>
      <c r="BB43" s="450"/>
      <c r="BC43" s="451" t="str">
        <f t="shared" si="14"/>
        <v/>
      </c>
      <c r="BD43" s="441"/>
      <c r="BE43" s="441"/>
      <c r="BF43" s="441"/>
      <c r="BG43" s="441"/>
      <c r="BH43" s="450"/>
      <c r="BI43" s="450"/>
      <c r="BJ43" s="450"/>
      <c r="BK43" s="450"/>
      <c r="BL43" s="452"/>
      <c r="BM43" s="452"/>
      <c r="BN43" s="452"/>
      <c r="BO43" s="452"/>
      <c r="BP43" s="453" t="str">
        <f t="shared" si="15"/>
        <v/>
      </c>
      <c r="BQ43" s="454" t="str">
        <f t="shared" si="16"/>
        <v/>
      </c>
      <c r="BR43" s="919"/>
      <c r="BS43" s="959"/>
      <c r="BT43" s="919"/>
      <c r="BU43" s="1092"/>
    </row>
    <row r="44" spans="1:73" ht="270" customHeight="1">
      <c r="A44" s="1067" t="s">
        <v>912</v>
      </c>
      <c r="B44" s="746" t="s">
        <v>165</v>
      </c>
      <c r="C44" s="1069" t="s">
        <v>913</v>
      </c>
      <c r="D44" s="584" t="s">
        <v>1294</v>
      </c>
      <c r="E44" s="587" t="s">
        <v>914</v>
      </c>
      <c r="F44" s="1088">
        <v>1</v>
      </c>
      <c r="G44" s="592" t="s">
        <v>1348</v>
      </c>
      <c r="H44" s="595"/>
      <c r="I44" s="597"/>
      <c r="J44" s="600" t="s">
        <v>1349</v>
      </c>
      <c r="K44" s="602" t="s">
        <v>171</v>
      </c>
      <c r="L44" s="592" t="s">
        <v>268</v>
      </c>
      <c r="M44" s="604" t="s">
        <v>1297</v>
      </c>
      <c r="N44" s="592"/>
      <c r="O44" s="592"/>
      <c r="P44" s="1077"/>
      <c r="Q44" s="1080"/>
      <c r="R44" s="597" t="s">
        <v>226</v>
      </c>
      <c r="S44" s="612">
        <f>IF(R44="Muy Alta",100%,IF(R44="Alta",80%,IF(R44="Media",60%,IF(R44="Baja",40%,IF(R44="Muy Baja",20%,"")))))</f>
        <v>0.4</v>
      </c>
      <c r="T44" s="597" t="s">
        <v>227</v>
      </c>
      <c r="U44" s="612">
        <f>IF(T44="Catastrófico",100%,IF(T44="Mayor",80%,IF(T44="Moderado",60%,IF(T44="Menor",40%,IF(T44="Leve",20%,"")))))</f>
        <v>0.4</v>
      </c>
      <c r="V44" s="597" t="s">
        <v>227</v>
      </c>
      <c r="W44" s="612">
        <f>IF(V44="Catastrófico",100%,IF(V44="Mayor",80%,IF(V44="Moderado",60%,IF(V44="Menor",40%,IF(V44="Leve",20%,"")))))</f>
        <v>0.4</v>
      </c>
      <c r="X44" s="615" t="str">
        <f>IF(Y44=100%,"Catastrófico",IF(Y44=80%,"Mayor",IF(Y44=60%,"Moderado",IF(Y44=40%,"Menor",IF(Y44=20%,"Leve","")))))</f>
        <v>Menor</v>
      </c>
      <c r="Y44" s="612">
        <f>IF(AND(U44="",W44=""),"",MAX(U44,W44))</f>
        <v>0.4</v>
      </c>
      <c r="Z44" s="612" t="str">
        <f>CONCATENATE(R44,X44)</f>
        <v>BajaMenor</v>
      </c>
      <c r="AA44" s="618"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Moderado</v>
      </c>
      <c r="AB44" s="127">
        <v>1</v>
      </c>
      <c r="AC44" s="126" t="s">
        <v>1350</v>
      </c>
      <c r="AD44" s="126" t="s">
        <v>1328</v>
      </c>
      <c r="AE44" s="126" t="s">
        <v>1351</v>
      </c>
      <c r="AF44" s="21" t="str">
        <f t="shared" si="17"/>
        <v>Probabilidad</v>
      </c>
      <c r="AG44" s="18" t="s">
        <v>179</v>
      </c>
      <c r="AH44" s="129">
        <f t="shared" si="18"/>
        <v>0.25</v>
      </c>
      <c r="AI44" s="18" t="s">
        <v>180</v>
      </c>
      <c r="AJ44" s="129">
        <f t="shared" si="19"/>
        <v>0.15</v>
      </c>
      <c r="AK44" s="130">
        <f t="shared" si="20"/>
        <v>0.4</v>
      </c>
      <c r="AL44" s="131">
        <f>IFERROR(IF(AF44="Probabilidad",(S44-(+S44*AK44)),IF(AF44="Impacto",S44,"")),"")</f>
        <v>0.24</v>
      </c>
      <c r="AM44" s="131">
        <f>IFERROR(IF(AF44="Impacto",(Y44-(+Y44*AK44)),IF(AF44="Probabilidad",Y44,"")),"")</f>
        <v>0.4</v>
      </c>
      <c r="AN44" s="132" t="s">
        <v>181</v>
      </c>
      <c r="AO44" s="132" t="s">
        <v>182</v>
      </c>
      <c r="AP44" s="132" t="s">
        <v>183</v>
      </c>
      <c r="AQ44" s="595" t="s">
        <v>1352</v>
      </c>
      <c r="AR44" s="625">
        <f>S44</f>
        <v>0.4</v>
      </c>
      <c r="AS44" s="625">
        <f>IF(AL44="","",MIN(AL44:AL49))</f>
        <v>1.8662399999999996E-2</v>
      </c>
      <c r="AT44" s="618" t="str">
        <f>IFERROR(IF(AS44="","",IF(AS44&lt;=0.2,"Muy Baja",IF(AS44&lt;=0.4,"Baja",IF(AS44&lt;=0.6,"Media",IF(AS44&lt;=0.8,"Alta","Muy Alta"))))),"")</f>
        <v>Muy Baja</v>
      </c>
      <c r="AU44" s="625">
        <f>Y44</f>
        <v>0.4</v>
      </c>
      <c r="AV44" s="625">
        <f>IF(AM44="","",MIN(AM44:AM49))</f>
        <v>0.4</v>
      </c>
      <c r="AW44" s="618" t="str">
        <f>IFERROR(IF(AV44="","",IF(AV44&lt;=0.2,"Leve",IF(AV44&lt;=0.4,"Menor",IF(AV44&lt;=0.6,"Moderado",IF(AV44&lt;=0.8,"Mayor","Catastrófico"))))),"")</f>
        <v>Menor</v>
      </c>
      <c r="AX44" s="618" t="str">
        <f>AA44</f>
        <v>Moderado</v>
      </c>
      <c r="AY44" s="618" t="str">
        <f>IFERROR(IF(OR(AND(AT44="Muy Baja",AW44="Leve"),AND(AT44="Muy Baja",AW44="Menor"),AND(AT44="Baja",AW44="Leve")),"Bajo",IF(OR(AND(AT44="Muy baja",AW44="Moderado"),AND(AT44="Baja",AW44="Menor"),AND(AT44="Baja",AW44="Moderado"),AND(AT44="Media",AW44="Leve"),AND(AT44="Media",AW44="Menor"),AND(AT44="Media",AW44="Moderado"),AND(AT44="Alta",AW44="Leve"),AND(AT44="Alta",AW44="Menor")),"Moderado",IF(OR(AND(AT44="Muy Baja",AW44="Mayor"),AND(AT44="Baja",AW44="Mayor"),AND(AT44="Media",AW44="Mayor"),AND(AT44="Alta",AW44="Moderado"),AND(AT44="Alta",AW44="Mayor"),AND(AT44="Muy Alta",AW44="Leve"),AND(AT44="Muy Alta",AW44="Menor"),AND(AT44="Muy Alta",AW44="Moderado"),AND(AT44="Muy Alta",AW44="Mayor")),"Alto",IF(OR(AND(AT44="Muy Baja",AW44="Catastrófico"),AND(AT44="Baja",AW44="Catastrófico"),AND(AT44="Media",AW44="Catastrófico"),AND(AT44="Alta",AW44="Catastrófico"),AND(AT44="Muy Alta",AW44="Catastrófico")),"Extremo","")))),"")</f>
        <v>Bajo</v>
      </c>
      <c r="AZ44" s="597" t="s">
        <v>231</v>
      </c>
      <c r="BA44" s="114"/>
      <c r="BB44" s="114"/>
      <c r="BC44" s="327" t="str">
        <f t="shared" ref="BC44:BC49" si="21">IF(SUM(BD44:BG44)=0,"",SUM(BD44:BG44))</f>
        <v/>
      </c>
      <c r="BD44" s="56"/>
      <c r="BE44" s="56"/>
      <c r="BF44" s="56"/>
      <c r="BG44" s="56"/>
      <c r="BH44" s="114"/>
      <c r="BI44" s="114"/>
      <c r="BJ44" s="114"/>
      <c r="BK44" s="114"/>
      <c r="BL44" s="328"/>
      <c r="BM44" s="328"/>
      <c r="BN44" s="328"/>
      <c r="BO44" s="328"/>
      <c r="BP44" s="456" t="str">
        <f t="shared" ref="BP44:BP49" si="22">IF(SUM(BL44:BO44)=0,"",SUM(BL44:BO44))</f>
        <v/>
      </c>
      <c r="BQ44" s="457" t="str">
        <f t="shared" ref="BQ44:BQ49" si="23">IF(ISERROR(BP44/BC44),"",(BP44/BC44))</f>
        <v/>
      </c>
      <c r="BR44" s="1085"/>
      <c r="BS44" s="638"/>
      <c r="BT44" s="638"/>
      <c r="BU44" s="1083"/>
    </row>
    <row r="45" spans="1:73" ht="72">
      <c r="A45" s="1067"/>
      <c r="B45" s="746"/>
      <c r="C45" s="1069"/>
      <c r="D45" s="585"/>
      <c r="E45" s="587"/>
      <c r="F45" s="1089"/>
      <c r="G45" s="593"/>
      <c r="H45" s="595"/>
      <c r="I45" s="598"/>
      <c r="J45" s="600"/>
      <c r="K45" s="602"/>
      <c r="L45" s="593"/>
      <c r="M45" s="604"/>
      <c r="N45" s="593"/>
      <c r="O45" s="593"/>
      <c r="P45" s="1078"/>
      <c r="Q45" s="1081"/>
      <c r="R45" s="598"/>
      <c r="S45" s="613"/>
      <c r="T45" s="598"/>
      <c r="U45" s="613"/>
      <c r="V45" s="598"/>
      <c r="W45" s="613"/>
      <c r="X45" s="616"/>
      <c r="Y45" s="613"/>
      <c r="Z45" s="613"/>
      <c r="AA45" s="619"/>
      <c r="AB45" s="216">
        <v>2</v>
      </c>
      <c r="AC45" s="218" t="s">
        <v>1353</v>
      </c>
      <c r="AD45" s="218" t="s">
        <v>1328</v>
      </c>
      <c r="AE45" s="218" t="s">
        <v>1354</v>
      </c>
      <c r="AF45" s="225" t="str">
        <f>IF(OR(AG45="Preventivo",AG45="Detectivo"),"Probabilidad",IF(AG45="Correctivo","Impacto",""))</f>
        <v>Probabilidad</v>
      </c>
      <c r="AG45" s="221" t="s">
        <v>179</v>
      </c>
      <c r="AH45" s="214">
        <f t="shared" si="18"/>
        <v>0.25</v>
      </c>
      <c r="AI45" s="221" t="s">
        <v>180</v>
      </c>
      <c r="AJ45" s="214">
        <f t="shared" si="19"/>
        <v>0.15</v>
      </c>
      <c r="AK45" s="215">
        <f t="shared" si="20"/>
        <v>0.4</v>
      </c>
      <c r="AL45" s="226">
        <f>IFERROR(IF(AND(AF44="Probabilidad",AF45="Probabilidad"),(AL44-(+AL44*AK45)),IF(AF45="Probabilidad",(S44-(+S44*AK45)),IF(AF45="Impacto",AL44,""))),"")</f>
        <v>0.14399999999999999</v>
      </c>
      <c r="AM45" s="226">
        <f>IFERROR(IF(AND(AF44="Impacto",AF45="Impacto"),(AM44-(+AM44*AK45)),IF(AF45="Impacto",(Y44-(+Y44*AK45)),IF(AF45="Probabilidad",AM44,""))),"")</f>
        <v>0.4</v>
      </c>
      <c r="AN45" s="221" t="s">
        <v>181</v>
      </c>
      <c r="AO45" s="221" t="s">
        <v>182</v>
      </c>
      <c r="AP45" s="221" t="s">
        <v>183</v>
      </c>
      <c r="AQ45" s="595"/>
      <c r="AR45" s="626"/>
      <c r="AS45" s="626"/>
      <c r="AT45" s="619"/>
      <c r="AU45" s="626"/>
      <c r="AV45" s="626"/>
      <c r="AW45" s="619"/>
      <c r="AX45" s="619"/>
      <c r="AY45" s="619"/>
      <c r="AZ45" s="598"/>
      <c r="BA45" s="157"/>
      <c r="BB45" s="157"/>
      <c r="BC45" s="160" t="str">
        <f t="shared" si="21"/>
        <v/>
      </c>
      <c r="BD45" s="218"/>
      <c r="BE45" s="218"/>
      <c r="BF45" s="218"/>
      <c r="BG45" s="218"/>
      <c r="BH45" s="157"/>
      <c r="BI45" s="157"/>
      <c r="BJ45" s="157"/>
      <c r="BK45" s="157"/>
      <c r="BL45" s="185"/>
      <c r="BM45" s="185"/>
      <c r="BN45" s="185"/>
      <c r="BO45" s="185"/>
      <c r="BP45" s="186" t="str">
        <f t="shared" si="22"/>
        <v/>
      </c>
      <c r="BQ45" s="359" t="str">
        <f t="shared" si="23"/>
        <v/>
      </c>
      <c r="BR45" s="1086"/>
      <c r="BS45" s="638"/>
      <c r="BT45" s="638"/>
      <c r="BU45" s="1083"/>
    </row>
    <row r="46" spans="1:73" ht="72">
      <c r="A46" s="1067"/>
      <c r="B46" s="746"/>
      <c r="C46" s="1069"/>
      <c r="D46" s="585"/>
      <c r="E46" s="587"/>
      <c r="F46" s="1089"/>
      <c r="G46" s="593"/>
      <c r="H46" s="595"/>
      <c r="I46" s="598"/>
      <c r="J46" s="600"/>
      <c r="K46" s="602"/>
      <c r="L46" s="593"/>
      <c r="M46" s="604"/>
      <c r="N46" s="593"/>
      <c r="O46" s="593"/>
      <c r="P46" s="1078"/>
      <c r="Q46" s="1081"/>
      <c r="R46" s="598"/>
      <c r="S46" s="613"/>
      <c r="T46" s="598"/>
      <c r="U46" s="613"/>
      <c r="V46" s="598"/>
      <c r="W46" s="613"/>
      <c r="X46" s="616"/>
      <c r="Y46" s="613"/>
      <c r="Z46" s="613"/>
      <c r="AA46" s="619"/>
      <c r="AB46" s="216">
        <v>3</v>
      </c>
      <c r="AC46" s="217" t="s">
        <v>1355</v>
      </c>
      <c r="AD46" s="218" t="s">
        <v>1328</v>
      </c>
      <c r="AE46" s="218" t="s">
        <v>1356</v>
      </c>
      <c r="AF46" s="213" t="str">
        <f>IF(OR(AG46="Preventivo",AG46="Detectivo"),"Probabilidad",IF(AG46="Correctivo","Impacto",""))</f>
        <v>Probabilidad</v>
      </c>
      <c r="AG46" s="221" t="s">
        <v>179</v>
      </c>
      <c r="AH46" s="214">
        <f t="shared" si="18"/>
        <v>0.25</v>
      </c>
      <c r="AI46" s="221" t="s">
        <v>180</v>
      </c>
      <c r="AJ46" s="214">
        <f t="shared" si="19"/>
        <v>0.15</v>
      </c>
      <c r="AK46" s="215">
        <f t="shared" si="20"/>
        <v>0.4</v>
      </c>
      <c r="AL46" s="220">
        <f>IFERROR(IF(AND(AF45="Probabilidad",AF46="Probabilidad"),(AL45-(+AL45*AK46)),IF(AND(AF45="Impacto",AF46="Probabilidad"),(AL44-(+AL44*AK46)),IF(AF46="Impacto",AL45,""))),"")</f>
        <v>8.6399999999999991E-2</v>
      </c>
      <c r="AM46" s="220">
        <f>IFERROR(IF(AND(AF45="Impacto",AF46="Impacto"),(AM45-(+AM45*AK46)),IF(AND(AF45="Probabilidad",AF46="Impacto"),(AM44-(+AM44*AK46)),IF(AF46="Probabilidad",AM45,""))),"")</f>
        <v>0.4</v>
      </c>
      <c r="AN46" s="221" t="s">
        <v>181</v>
      </c>
      <c r="AO46" s="221" t="s">
        <v>182</v>
      </c>
      <c r="AP46" s="221" t="s">
        <v>183</v>
      </c>
      <c r="AQ46" s="595"/>
      <c r="AR46" s="626"/>
      <c r="AS46" s="626"/>
      <c r="AT46" s="619"/>
      <c r="AU46" s="626"/>
      <c r="AV46" s="626"/>
      <c r="AW46" s="619"/>
      <c r="AX46" s="619"/>
      <c r="AY46" s="619"/>
      <c r="AZ46" s="598"/>
      <c r="BA46" s="157"/>
      <c r="BB46" s="157"/>
      <c r="BC46" s="160" t="str">
        <f t="shared" si="21"/>
        <v/>
      </c>
      <c r="BD46" s="218"/>
      <c r="BE46" s="218"/>
      <c r="BF46" s="218"/>
      <c r="BG46" s="218"/>
      <c r="BH46" s="157"/>
      <c r="BI46" s="157"/>
      <c r="BJ46" s="157"/>
      <c r="BK46" s="157"/>
      <c r="BL46" s="185"/>
      <c r="BM46" s="185"/>
      <c r="BN46" s="185"/>
      <c r="BO46" s="185"/>
      <c r="BP46" s="186" t="str">
        <f t="shared" si="22"/>
        <v/>
      </c>
      <c r="BQ46" s="359" t="str">
        <f t="shared" si="23"/>
        <v/>
      </c>
      <c r="BR46" s="1086"/>
      <c r="BS46" s="638"/>
      <c r="BT46" s="638"/>
      <c r="BU46" s="1083"/>
    </row>
    <row r="47" spans="1:73" ht="72">
      <c r="A47" s="1067"/>
      <c r="B47" s="746"/>
      <c r="C47" s="1069"/>
      <c r="D47" s="585"/>
      <c r="E47" s="587"/>
      <c r="F47" s="1089"/>
      <c r="G47" s="593"/>
      <c r="H47" s="595"/>
      <c r="I47" s="598"/>
      <c r="J47" s="600"/>
      <c r="K47" s="602"/>
      <c r="L47" s="593"/>
      <c r="M47" s="604"/>
      <c r="N47" s="593"/>
      <c r="O47" s="593"/>
      <c r="P47" s="1078"/>
      <c r="Q47" s="1081"/>
      <c r="R47" s="598"/>
      <c r="S47" s="613"/>
      <c r="T47" s="598"/>
      <c r="U47" s="613"/>
      <c r="V47" s="598"/>
      <c r="W47" s="613"/>
      <c r="X47" s="616"/>
      <c r="Y47" s="613"/>
      <c r="Z47" s="613"/>
      <c r="AA47" s="619"/>
      <c r="AB47" s="216">
        <v>4</v>
      </c>
      <c r="AC47" s="218" t="s">
        <v>1357</v>
      </c>
      <c r="AD47" s="218" t="s">
        <v>1328</v>
      </c>
      <c r="AE47" s="218" t="s">
        <v>1358</v>
      </c>
      <c r="AF47" s="213" t="str">
        <f t="shared" si="17"/>
        <v>Probabilidad</v>
      </c>
      <c r="AG47" s="221" t="s">
        <v>179</v>
      </c>
      <c r="AH47" s="214">
        <f t="shared" si="18"/>
        <v>0.25</v>
      </c>
      <c r="AI47" s="221" t="s">
        <v>180</v>
      </c>
      <c r="AJ47" s="214">
        <f t="shared" si="19"/>
        <v>0.15</v>
      </c>
      <c r="AK47" s="215">
        <f t="shared" si="20"/>
        <v>0.4</v>
      </c>
      <c r="AL47" s="220">
        <f>IFERROR(IF(AND(AF46="Probabilidad",AF47="Probabilidad"),(AL46-(+AL46*AK47)),IF(AND(AF46="Impacto",AF47="Probabilidad"),(AL45-(+AL45*AK47)),IF(AF47="Impacto",AL46,""))),"")</f>
        <v>5.183999999999999E-2</v>
      </c>
      <c r="AM47" s="220">
        <f>IFERROR(IF(AND(AF46="Impacto",AF47="Impacto"),(AM46-(+AM46*AK47)),IF(AND(AF46="Probabilidad",AF47="Impacto"),(AM45-(+AM45*AK47)),IF(AF47="Probabilidad",AM46,""))),"")</f>
        <v>0.4</v>
      </c>
      <c r="AN47" s="221" t="s">
        <v>181</v>
      </c>
      <c r="AO47" s="221" t="s">
        <v>182</v>
      </c>
      <c r="AP47" s="221" t="s">
        <v>183</v>
      </c>
      <c r="AQ47" s="595"/>
      <c r="AR47" s="626"/>
      <c r="AS47" s="626"/>
      <c r="AT47" s="619"/>
      <c r="AU47" s="626"/>
      <c r="AV47" s="626"/>
      <c r="AW47" s="619"/>
      <c r="AX47" s="619"/>
      <c r="AY47" s="619"/>
      <c r="AZ47" s="598"/>
      <c r="BA47" s="157"/>
      <c r="BB47" s="157"/>
      <c r="BC47" s="160" t="str">
        <f t="shared" si="21"/>
        <v/>
      </c>
      <c r="BD47" s="218"/>
      <c r="BE47" s="218"/>
      <c r="BF47" s="218"/>
      <c r="BG47" s="218"/>
      <c r="BH47" s="157"/>
      <c r="BI47" s="157"/>
      <c r="BJ47" s="157"/>
      <c r="BK47" s="157"/>
      <c r="BL47" s="185"/>
      <c r="BM47" s="185"/>
      <c r="BN47" s="185"/>
      <c r="BO47" s="185"/>
      <c r="BP47" s="186" t="str">
        <f t="shared" si="22"/>
        <v/>
      </c>
      <c r="BQ47" s="359" t="str">
        <f t="shared" si="23"/>
        <v/>
      </c>
      <c r="BR47" s="1086"/>
      <c r="BS47" s="638"/>
      <c r="BT47" s="638"/>
      <c r="BU47" s="1083"/>
    </row>
    <row r="48" spans="1:73" ht="72">
      <c r="A48" s="1067"/>
      <c r="B48" s="746"/>
      <c r="C48" s="1069"/>
      <c r="D48" s="585"/>
      <c r="E48" s="587"/>
      <c r="F48" s="1089"/>
      <c r="G48" s="593"/>
      <c r="H48" s="595"/>
      <c r="I48" s="598"/>
      <c r="J48" s="600"/>
      <c r="K48" s="602"/>
      <c r="L48" s="593"/>
      <c r="M48" s="604"/>
      <c r="N48" s="593"/>
      <c r="O48" s="593"/>
      <c r="P48" s="1078"/>
      <c r="Q48" s="1081"/>
      <c r="R48" s="598"/>
      <c r="S48" s="613"/>
      <c r="T48" s="598"/>
      <c r="U48" s="613"/>
      <c r="V48" s="598"/>
      <c r="W48" s="613"/>
      <c r="X48" s="616"/>
      <c r="Y48" s="613"/>
      <c r="Z48" s="613"/>
      <c r="AA48" s="619"/>
      <c r="AB48" s="216">
        <v>5</v>
      </c>
      <c r="AC48" s="217" t="s">
        <v>1359</v>
      </c>
      <c r="AD48" s="218" t="s">
        <v>1328</v>
      </c>
      <c r="AE48" s="218" t="s">
        <v>1360</v>
      </c>
      <c r="AF48" s="213" t="str">
        <f t="shared" si="17"/>
        <v>Probabilidad</v>
      </c>
      <c r="AG48" s="221" t="s">
        <v>179</v>
      </c>
      <c r="AH48" s="214">
        <f t="shared" si="18"/>
        <v>0.25</v>
      </c>
      <c r="AI48" s="221" t="s">
        <v>180</v>
      </c>
      <c r="AJ48" s="214">
        <f t="shared" si="19"/>
        <v>0.15</v>
      </c>
      <c r="AK48" s="215">
        <f t="shared" si="20"/>
        <v>0.4</v>
      </c>
      <c r="AL48" s="220">
        <f>IFERROR(IF(AND(AF47="Probabilidad",AF48="Probabilidad"),(AL47-(+AL47*AK48)),IF(AND(AF47="Impacto",AF48="Probabilidad"),(AL46-(+AL46*AK48)),IF(AF48="Impacto",AL47,""))),"")</f>
        <v>3.1103999999999993E-2</v>
      </c>
      <c r="AM48" s="220">
        <f>IFERROR(IF(AND(AF47="Impacto",AF48="Impacto"),(AM47-(+AM47*AK48)),IF(AND(AF47="Probabilidad",AF48="Impacto"),(AM46-(+AM46*AK48)),IF(AF48="Probabilidad",AM47,""))),"")</f>
        <v>0.4</v>
      </c>
      <c r="AN48" s="221" t="s">
        <v>181</v>
      </c>
      <c r="AO48" s="221" t="s">
        <v>182</v>
      </c>
      <c r="AP48" s="221" t="s">
        <v>183</v>
      </c>
      <c r="AQ48" s="595"/>
      <c r="AR48" s="626"/>
      <c r="AS48" s="626"/>
      <c r="AT48" s="619"/>
      <c r="AU48" s="626"/>
      <c r="AV48" s="626"/>
      <c r="AW48" s="619"/>
      <c r="AX48" s="619"/>
      <c r="AY48" s="619"/>
      <c r="AZ48" s="598"/>
      <c r="BA48" s="157"/>
      <c r="BB48" s="157"/>
      <c r="BC48" s="160" t="str">
        <f t="shared" si="21"/>
        <v/>
      </c>
      <c r="BD48" s="218"/>
      <c r="BE48" s="218"/>
      <c r="BF48" s="218"/>
      <c r="BG48" s="218"/>
      <c r="BH48" s="157"/>
      <c r="BI48" s="157"/>
      <c r="BJ48" s="157"/>
      <c r="BK48" s="157"/>
      <c r="BL48" s="185"/>
      <c r="BM48" s="185"/>
      <c r="BN48" s="185"/>
      <c r="BO48" s="185"/>
      <c r="BP48" s="186" t="str">
        <f t="shared" si="22"/>
        <v/>
      </c>
      <c r="BQ48" s="359" t="str">
        <f t="shared" si="23"/>
        <v/>
      </c>
      <c r="BR48" s="1086"/>
      <c r="BS48" s="638"/>
      <c r="BT48" s="638"/>
      <c r="BU48" s="1083"/>
    </row>
    <row r="49" spans="1:73" ht="72">
      <c r="A49" s="1068"/>
      <c r="B49" s="751"/>
      <c r="C49" s="1070"/>
      <c r="D49" s="586"/>
      <c r="E49" s="588"/>
      <c r="F49" s="1090"/>
      <c r="G49" s="594"/>
      <c r="H49" s="596"/>
      <c r="I49" s="599"/>
      <c r="J49" s="601"/>
      <c r="K49" s="603"/>
      <c r="L49" s="594"/>
      <c r="M49" s="605"/>
      <c r="N49" s="594"/>
      <c r="O49" s="594"/>
      <c r="P49" s="1079"/>
      <c r="Q49" s="1082"/>
      <c r="R49" s="599"/>
      <c r="S49" s="614"/>
      <c r="T49" s="599"/>
      <c r="U49" s="614"/>
      <c r="V49" s="599"/>
      <c r="W49" s="614"/>
      <c r="X49" s="617"/>
      <c r="Y49" s="614"/>
      <c r="Z49" s="614"/>
      <c r="AA49" s="620"/>
      <c r="AB49" s="443">
        <v>6</v>
      </c>
      <c r="AC49" s="441" t="s">
        <v>1361</v>
      </c>
      <c r="AD49" s="441" t="s">
        <v>1328</v>
      </c>
      <c r="AE49" s="441" t="s">
        <v>1362</v>
      </c>
      <c r="AF49" s="444" t="str">
        <f t="shared" si="17"/>
        <v>Probabilidad</v>
      </c>
      <c r="AG49" s="445" t="s">
        <v>179</v>
      </c>
      <c r="AH49" s="442">
        <f t="shared" si="18"/>
        <v>0.25</v>
      </c>
      <c r="AI49" s="445" t="s">
        <v>180</v>
      </c>
      <c r="AJ49" s="442">
        <f t="shared" si="19"/>
        <v>0.15</v>
      </c>
      <c r="AK49" s="446">
        <f t="shared" si="20"/>
        <v>0.4</v>
      </c>
      <c r="AL49" s="447">
        <f>IFERROR(IF(AND(AF48="Probabilidad",AF49="Probabilidad"),(AL48-(+AL48*AK49)),IF(AND(AF48="Impacto",AF49="Probabilidad"),(AL47-(+AL47*AK49)),IF(AF49="Impacto",AL48,""))),"")</f>
        <v>1.8662399999999996E-2</v>
      </c>
      <c r="AM49" s="447">
        <f>IFERROR(IF(AND(AF48="Impacto",AF49="Impacto"),(AM48-(+AM48*AK49)),IF(AND(AF48="Probabilidad",AF49="Impacto"),(AM47-(+AM47*AK49)),IF(AF49="Probabilidad",AM48,""))),"")</f>
        <v>0.4</v>
      </c>
      <c r="AN49" s="448" t="s">
        <v>181</v>
      </c>
      <c r="AO49" s="448" t="s">
        <v>182</v>
      </c>
      <c r="AP49" s="448" t="s">
        <v>183</v>
      </c>
      <c r="AQ49" s="596"/>
      <c r="AR49" s="627"/>
      <c r="AS49" s="627"/>
      <c r="AT49" s="620"/>
      <c r="AU49" s="627"/>
      <c r="AV49" s="627"/>
      <c r="AW49" s="620"/>
      <c r="AX49" s="620"/>
      <c r="AY49" s="620"/>
      <c r="AZ49" s="599"/>
      <c r="BA49" s="450"/>
      <c r="BB49" s="450"/>
      <c r="BC49" s="451" t="str">
        <f t="shared" si="21"/>
        <v/>
      </c>
      <c r="BD49" s="441"/>
      <c r="BE49" s="441"/>
      <c r="BF49" s="441"/>
      <c r="BG49" s="441"/>
      <c r="BH49" s="450"/>
      <c r="BI49" s="450"/>
      <c r="BJ49" s="450"/>
      <c r="BK49" s="450"/>
      <c r="BL49" s="452"/>
      <c r="BM49" s="452"/>
      <c r="BN49" s="452"/>
      <c r="BO49" s="452"/>
      <c r="BP49" s="453" t="str">
        <f t="shared" si="22"/>
        <v/>
      </c>
      <c r="BQ49" s="454" t="str">
        <f t="shared" si="23"/>
        <v/>
      </c>
      <c r="BR49" s="1087"/>
      <c r="BS49" s="639"/>
      <c r="BT49" s="639"/>
      <c r="BU49" s="1084"/>
    </row>
  </sheetData>
  <sheetProtection formatCells="0" formatColumns="0" formatRows="0"/>
  <dataConsolidate/>
  <mergeCells count="310">
    <mergeCell ref="A3:G3"/>
    <mergeCell ref="A5:A7"/>
    <mergeCell ref="B5:B7"/>
    <mergeCell ref="C5:C7"/>
    <mergeCell ref="D5:Q5"/>
    <mergeCell ref="A1:G1"/>
    <mergeCell ref="BR5:BU5"/>
    <mergeCell ref="P6:Q6"/>
    <mergeCell ref="R6:S6"/>
    <mergeCell ref="T6:Y6"/>
    <mergeCell ref="AB6:AE6"/>
    <mergeCell ref="AG6:AP6"/>
    <mergeCell ref="AR6:AT6"/>
    <mergeCell ref="AU6:AW6"/>
    <mergeCell ref="BD6:BG6"/>
    <mergeCell ref="BJ6:BQ6"/>
    <mergeCell ref="R5:AA5"/>
    <mergeCell ref="AB5:AP5"/>
    <mergeCell ref="AQ5:AQ7"/>
    <mergeCell ref="AR5:AZ5"/>
    <mergeCell ref="BA5:BI5"/>
    <mergeCell ref="BJ5:BQ5"/>
    <mergeCell ref="A8:A25"/>
    <mergeCell ref="B8:B25"/>
    <mergeCell ref="C8:C25"/>
    <mergeCell ref="BS6:BU6"/>
    <mergeCell ref="D7:F7"/>
    <mergeCell ref="R7:S7"/>
    <mergeCell ref="T7:U7"/>
    <mergeCell ref="V7:W7"/>
    <mergeCell ref="X7:Y7"/>
    <mergeCell ref="AG7:AH7"/>
    <mergeCell ref="AI7:AJ7"/>
    <mergeCell ref="AS7:AT7"/>
    <mergeCell ref="AV7:AW7"/>
    <mergeCell ref="L8:L13"/>
    <mergeCell ref="M8:M13"/>
    <mergeCell ref="N8:N13"/>
    <mergeCell ref="O8:O13"/>
    <mergeCell ref="P8:P13"/>
    <mergeCell ref="Q8:Q13"/>
    <mergeCell ref="D8:D13"/>
    <mergeCell ref="E8:E13"/>
    <mergeCell ref="F8:F13"/>
    <mergeCell ref="G8:G13"/>
    <mergeCell ref="H8:H13"/>
    <mergeCell ref="I8:I13"/>
    <mergeCell ref="J8:J13"/>
    <mergeCell ref="K8:K13"/>
    <mergeCell ref="X8:X13"/>
    <mergeCell ref="Y8:Y13"/>
    <mergeCell ref="Z8:Z13"/>
    <mergeCell ref="AA8:AA13"/>
    <mergeCell ref="AQ8:AQ13"/>
    <mergeCell ref="AR8:AR13"/>
    <mergeCell ref="R8:R13"/>
    <mergeCell ref="S8:S13"/>
    <mergeCell ref="T8:T13"/>
    <mergeCell ref="U8:U13"/>
    <mergeCell ref="V8:V13"/>
    <mergeCell ref="W8:W13"/>
    <mergeCell ref="AY8:AY13"/>
    <mergeCell ref="AZ8:AZ13"/>
    <mergeCell ref="BR8:BR13"/>
    <mergeCell ref="BS8:BS13"/>
    <mergeCell ref="BT8:BT13"/>
    <mergeCell ref="BU8:BU13"/>
    <mergeCell ref="AS8:AS13"/>
    <mergeCell ref="AT8:AT13"/>
    <mergeCell ref="AU8:AU13"/>
    <mergeCell ref="AV8:AV13"/>
    <mergeCell ref="AW8:AW13"/>
    <mergeCell ref="AX8:AX13"/>
    <mergeCell ref="J14:J19"/>
    <mergeCell ref="K14:K19"/>
    <mergeCell ref="L14:L19"/>
    <mergeCell ref="M14:M19"/>
    <mergeCell ref="N14:N19"/>
    <mergeCell ref="O14:O19"/>
    <mergeCell ref="D14:D19"/>
    <mergeCell ref="E14:E19"/>
    <mergeCell ref="F14:F19"/>
    <mergeCell ref="G14:G19"/>
    <mergeCell ref="H14:H19"/>
    <mergeCell ref="I14:I19"/>
    <mergeCell ref="AV14:AV19"/>
    <mergeCell ref="V14:V19"/>
    <mergeCell ref="W14:W19"/>
    <mergeCell ref="X14:X19"/>
    <mergeCell ref="Y14:Y19"/>
    <mergeCell ref="Z14:Z19"/>
    <mergeCell ref="AA14:AA19"/>
    <mergeCell ref="P14:P19"/>
    <mergeCell ref="Q14:Q19"/>
    <mergeCell ref="R14:R19"/>
    <mergeCell ref="S14:S19"/>
    <mergeCell ref="T14:T19"/>
    <mergeCell ref="U14:U19"/>
    <mergeCell ref="O20:O25"/>
    <mergeCell ref="P20:P25"/>
    <mergeCell ref="Q20:Q25"/>
    <mergeCell ref="BT14:BT19"/>
    <mergeCell ref="BU14:BU19"/>
    <mergeCell ref="D20:D25"/>
    <mergeCell ref="E20:E25"/>
    <mergeCell ref="F20:F25"/>
    <mergeCell ref="G20:G25"/>
    <mergeCell ref="H20:H25"/>
    <mergeCell ref="I20:I25"/>
    <mergeCell ref="J20:J25"/>
    <mergeCell ref="K20:K25"/>
    <mergeCell ref="AW14:AW19"/>
    <mergeCell ref="AX14:AX19"/>
    <mergeCell ref="AY14:AY19"/>
    <mergeCell ref="AZ14:AZ19"/>
    <mergeCell ref="BR14:BR19"/>
    <mergeCell ref="BS14:BS19"/>
    <mergeCell ref="AQ14:AQ19"/>
    <mergeCell ref="AR14:AR19"/>
    <mergeCell ref="AS14:AS19"/>
    <mergeCell ref="AT14:AT19"/>
    <mergeCell ref="AU14:AU19"/>
    <mergeCell ref="AZ20:AZ25"/>
    <mergeCell ref="BR20:BR25"/>
    <mergeCell ref="BS20:BS25"/>
    <mergeCell ref="BT20:BT25"/>
    <mergeCell ref="BU20:BU25"/>
    <mergeCell ref="AS20:AS25"/>
    <mergeCell ref="AT20:AT25"/>
    <mergeCell ref="AU20:AU25"/>
    <mergeCell ref="AV20:AV25"/>
    <mergeCell ref="AW20:AW25"/>
    <mergeCell ref="AX20:AX25"/>
    <mergeCell ref="D26:D31"/>
    <mergeCell ref="E26:E31"/>
    <mergeCell ref="F26:F31"/>
    <mergeCell ref="G26:G31"/>
    <mergeCell ref="H26:H31"/>
    <mergeCell ref="I26:I31"/>
    <mergeCell ref="J26:J31"/>
    <mergeCell ref="B26:B31"/>
    <mergeCell ref="AY20:AY25"/>
    <mergeCell ref="X20:X25"/>
    <mergeCell ref="Y20:Y25"/>
    <mergeCell ref="Z20:Z25"/>
    <mergeCell ref="AA20:AA25"/>
    <mergeCell ref="AQ20:AQ25"/>
    <mergeCell ref="AR20:AR25"/>
    <mergeCell ref="R20:R25"/>
    <mergeCell ref="S20:S25"/>
    <mergeCell ref="T20:T25"/>
    <mergeCell ref="U20:U25"/>
    <mergeCell ref="V20:V25"/>
    <mergeCell ref="W20:W25"/>
    <mergeCell ref="L20:L25"/>
    <mergeCell ref="M20:M25"/>
    <mergeCell ref="N20:N25"/>
    <mergeCell ref="AA26:AA31"/>
    <mergeCell ref="AQ26:AQ31"/>
    <mergeCell ref="Q26:Q31"/>
    <mergeCell ref="R26:R31"/>
    <mergeCell ref="S26:S31"/>
    <mergeCell ref="T26:T31"/>
    <mergeCell ref="U26:U31"/>
    <mergeCell ref="V26:V31"/>
    <mergeCell ref="K26:K31"/>
    <mergeCell ref="L26:L31"/>
    <mergeCell ref="M26:M31"/>
    <mergeCell ref="N26:N31"/>
    <mergeCell ref="O26:O31"/>
    <mergeCell ref="P26:P31"/>
    <mergeCell ref="D32:D37"/>
    <mergeCell ref="E32:E37"/>
    <mergeCell ref="F32:F37"/>
    <mergeCell ref="G32:G37"/>
    <mergeCell ref="H32:H37"/>
    <mergeCell ref="I32:I37"/>
    <mergeCell ref="J32:J37"/>
    <mergeCell ref="BU26:BU31"/>
    <mergeCell ref="AX26:AX31"/>
    <mergeCell ref="AY26:AY31"/>
    <mergeCell ref="AZ26:AZ31"/>
    <mergeCell ref="BR26:BR31"/>
    <mergeCell ref="BS26:BS31"/>
    <mergeCell ref="BT26:BT31"/>
    <mergeCell ref="AR26:AR31"/>
    <mergeCell ref="AS26:AS31"/>
    <mergeCell ref="AT26:AT31"/>
    <mergeCell ref="AU26:AU31"/>
    <mergeCell ref="AV26:AV31"/>
    <mergeCell ref="AW26:AW31"/>
    <mergeCell ref="W26:W31"/>
    <mergeCell ref="X26:X31"/>
    <mergeCell ref="Y26:Y31"/>
    <mergeCell ref="Z26:Z31"/>
    <mergeCell ref="Q32:Q37"/>
    <mergeCell ref="R32:R37"/>
    <mergeCell ref="S32:S37"/>
    <mergeCell ref="T32:T37"/>
    <mergeCell ref="U32:U37"/>
    <mergeCell ref="V32:V37"/>
    <mergeCell ref="K32:K37"/>
    <mergeCell ref="L32:L37"/>
    <mergeCell ref="M32:M37"/>
    <mergeCell ref="N32:N37"/>
    <mergeCell ref="O32:O37"/>
    <mergeCell ref="P32:P37"/>
    <mergeCell ref="AT32:AT37"/>
    <mergeCell ref="AU32:AU37"/>
    <mergeCell ref="AV32:AV37"/>
    <mergeCell ref="AW32:AW37"/>
    <mergeCell ref="W32:W37"/>
    <mergeCell ref="X32:X37"/>
    <mergeCell ref="Y32:Y37"/>
    <mergeCell ref="Z32:Z37"/>
    <mergeCell ref="AA32:AA37"/>
    <mergeCell ref="AQ32:AQ37"/>
    <mergeCell ref="M38:M43"/>
    <mergeCell ref="N38:N43"/>
    <mergeCell ref="O38:O43"/>
    <mergeCell ref="P38:P43"/>
    <mergeCell ref="Q38:Q43"/>
    <mergeCell ref="R38:R43"/>
    <mergeCell ref="BU32:BU37"/>
    <mergeCell ref="D38:D43"/>
    <mergeCell ref="E38:E43"/>
    <mergeCell ref="F38:F43"/>
    <mergeCell ref="G38:G43"/>
    <mergeCell ref="H38:H43"/>
    <mergeCell ref="I38:I43"/>
    <mergeCell ref="J38:J43"/>
    <mergeCell ref="K38:K43"/>
    <mergeCell ref="L38:L43"/>
    <mergeCell ref="AX32:AX37"/>
    <mergeCell ref="AY32:AY37"/>
    <mergeCell ref="AZ32:AZ37"/>
    <mergeCell ref="BR32:BR37"/>
    <mergeCell ref="BS32:BS37"/>
    <mergeCell ref="BT32:BT37"/>
    <mergeCell ref="AR32:AR37"/>
    <mergeCell ref="AS32:AS37"/>
    <mergeCell ref="Y38:Y43"/>
    <mergeCell ref="Z38:Z43"/>
    <mergeCell ref="AA38:AA43"/>
    <mergeCell ref="AQ38:AQ43"/>
    <mergeCell ref="AR38:AR43"/>
    <mergeCell ref="AS38:AS43"/>
    <mergeCell ref="S38:S43"/>
    <mergeCell ref="T38:T43"/>
    <mergeCell ref="U38:U43"/>
    <mergeCell ref="V38:V43"/>
    <mergeCell ref="W38:W43"/>
    <mergeCell ref="X38:X43"/>
    <mergeCell ref="AZ38:AZ43"/>
    <mergeCell ref="BR38:BR43"/>
    <mergeCell ref="BS38:BS43"/>
    <mergeCell ref="BT38:BT43"/>
    <mergeCell ref="BU38:BU43"/>
    <mergeCell ref="AT38:AT43"/>
    <mergeCell ref="AU38:AU43"/>
    <mergeCell ref="AV38:AV43"/>
    <mergeCell ref="AW38:AW43"/>
    <mergeCell ref="AX38:AX43"/>
    <mergeCell ref="AY38:AY43"/>
    <mergeCell ref="M44:M49"/>
    <mergeCell ref="N44:N49"/>
    <mergeCell ref="O44:O49"/>
    <mergeCell ref="D44:D49"/>
    <mergeCell ref="E44:E49"/>
    <mergeCell ref="F44:F49"/>
    <mergeCell ref="G44:G49"/>
    <mergeCell ref="H44:H49"/>
    <mergeCell ref="I44:I49"/>
    <mergeCell ref="BU44:BU49"/>
    <mergeCell ref="AW44:AW49"/>
    <mergeCell ref="AX44:AX49"/>
    <mergeCell ref="AY44:AY49"/>
    <mergeCell ref="AZ44:AZ49"/>
    <mergeCell ref="BR44:BR49"/>
    <mergeCell ref="BS44:BS49"/>
    <mergeCell ref="AQ44:AQ49"/>
    <mergeCell ref="AR44:AR49"/>
    <mergeCell ref="AS44:AS49"/>
    <mergeCell ref="AT44:AT49"/>
    <mergeCell ref="AU44:AU49"/>
    <mergeCell ref="AV44:AV49"/>
    <mergeCell ref="A44:A49"/>
    <mergeCell ref="B44:B49"/>
    <mergeCell ref="C44:C49"/>
    <mergeCell ref="A26:A31"/>
    <mergeCell ref="C26:C31"/>
    <mergeCell ref="A32:A43"/>
    <mergeCell ref="B32:B43"/>
    <mergeCell ref="C32:C43"/>
    <mergeCell ref="BT44:BT49"/>
    <mergeCell ref="V44:V49"/>
    <mergeCell ref="W44:W49"/>
    <mergeCell ref="X44:X49"/>
    <mergeCell ref="Y44:Y49"/>
    <mergeCell ref="Z44:Z49"/>
    <mergeCell ref="AA44:AA49"/>
    <mergeCell ref="P44:P49"/>
    <mergeCell ref="Q44:Q49"/>
    <mergeCell ref="R44:R49"/>
    <mergeCell ref="S44:S49"/>
    <mergeCell ref="T44:T49"/>
    <mergeCell ref="U44:U49"/>
    <mergeCell ref="J44:J49"/>
    <mergeCell ref="K44:K49"/>
    <mergeCell ref="L44:L49"/>
  </mergeCells>
  <conditionalFormatting sqref="R8:R49">
    <cfRule type="cellIs" dxfId="66" priority="241" operator="equal">
      <formula>"Muy Alta"</formula>
    </cfRule>
    <cfRule type="cellIs" dxfId="65" priority="242" operator="equal">
      <formula>"Alta"</formula>
    </cfRule>
    <cfRule type="cellIs" dxfId="64" priority="243" operator="equal">
      <formula>"Media"</formula>
    </cfRule>
    <cfRule type="cellIs" dxfId="63" priority="244" operator="equal">
      <formula>"Baja"</formula>
    </cfRule>
    <cfRule type="cellIs" dxfId="62" priority="466" operator="equal">
      <formula>"Muy Baja"</formula>
    </cfRule>
  </conditionalFormatting>
  <conditionalFormatting sqref="T8:T49 V8:V49 X8:X49">
    <cfRule type="cellIs" dxfId="61" priority="682" operator="equal">
      <formula>"Catastrófico"</formula>
    </cfRule>
    <cfRule type="cellIs" dxfId="60" priority="683" operator="equal">
      <formula>"Mayor"</formula>
    </cfRule>
    <cfRule type="cellIs" dxfId="59" priority="684" operator="equal">
      <formula>"Moderado"</formula>
    </cfRule>
    <cfRule type="cellIs" dxfId="58" priority="685" operator="equal">
      <formula>"Menor"</formula>
    </cfRule>
    <cfRule type="cellIs" dxfId="57" priority="686" operator="equal">
      <formula>"Leve"</formula>
    </cfRule>
  </conditionalFormatting>
  <conditionalFormatting sqref="AA8:AA49">
    <cfRule type="cellIs" dxfId="56" priority="667" operator="equal">
      <formula>"Extremo"</formula>
    </cfRule>
    <cfRule type="cellIs" dxfId="55" priority="668" operator="equal">
      <formula>"Alto"</formula>
    </cfRule>
    <cfRule type="cellIs" dxfId="54" priority="669" operator="equal">
      <formula>"Moderado"</formula>
    </cfRule>
    <cfRule type="cellIs" dxfId="53" priority="670" operator="equal">
      <formula>"Bajo"</formula>
    </cfRule>
  </conditionalFormatting>
  <conditionalFormatting sqref="AT8:AT49">
    <cfRule type="cellIs" dxfId="52" priority="709" operator="equal">
      <formula>"Muy Baja"</formula>
    </cfRule>
    <cfRule type="cellIs" dxfId="51" priority="710" operator="equal">
      <formula>"Baja"</formula>
    </cfRule>
    <cfRule type="cellIs" dxfId="50" priority="711" operator="equal">
      <formula>"Media"</formula>
    </cfRule>
    <cfRule type="cellIs" dxfId="49" priority="712" operator="equal">
      <formula>"Alta"</formula>
    </cfRule>
    <cfRule type="cellIs" dxfId="48" priority="713" operator="equal">
      <formula>"Muy Alta"</formula>
    </cfRule>
  </conditionalFormatting>
  <conditionalFormatting sqref="AW8:AW49">
    <cfRule type="cellIs" dxfId="47" priority="434" operator="equal">
      <formula>"Leve"</formula>
    </cfRule>
    <cfRule type="cellIs" dxfId="46" priority="435" operator="equal">
      <formula>"Menor"</formula>
    </cfRule>
    <cfRule type="cellIs" dxfId="45" priority="436" operator="equal">
      <formula>"Mayor"</formula>
    </cfRule>
    <cfRule type="cellIs" dxfId="44" priority="437" operator="equal">
      <formula>"Catastrófico"</formula>
    </cfRule>
  </conditionalFormatting>
  <conditionalFormatting sqref="AW8:AY49">
    <cfRule type="cellIs" dxfId="43" priority="215" operator="equal">
      <formula>"Moderado"</formula>
    </cfRule>
  </conditionalFormatting>
  <conditionalFormatting sqref="AX8:AY49">
    <cfRule type="cellIs" dxfId="42" priority="213" operator="equal">
      <formula>"Extremo"</formula>
    </cfRule>
    <cfRule type="cellIs" dxfId="41" priority="214" operator="equal">
      <formula>"Alto"</formula>
    </cfRule>
    <cfRule type="cellIs" dxfId="40" priority="216" operator="equal">
      <formula>"Bajo"</formula>
    </cfRule>
  </conditionalFormatting>
  <dataValidations count="2">
    <dataValidation type="list" allowBlank="1" showInputMessage="1" showErrorMessage="1" sqref="D8:D49" xr:uid="{00000000-0002-0000-0300-000000000000}">
      <formula1>"RG, RS, RF"</formula1>
    </dataValidation>
    <dataValidation type="list" allowBlank="1" showInputMessage="1" showErrorMessage="1" sqref="K8:K49" xr:uid="{00000000-0002-0000-0300-000001000000}">
      <formula1>"SI, NO"</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v.1</oddFooter>
  </headerFooter>
  <colBreaks count="1" manualBreakCount="1">
    <brk id="52" min="2" max="70" man="1"/>
  </colBreaks>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2000000}">
          <x14:formula1>
            <xm:f>'D:\Contenedor\Users\nvanegas\Downloads\[MR_GESP_III_trim_2024_Ok.xlsb]Listas'!#REF!</xm:f>
          </x14:formula1>
          <xm:sqref>H8:I25 E8:E25 L8:L25 AZ8:AZ25 A8:B8</xm:sqref>
        </x14:dataValidation>
        <x14:dataValidation type="list" allowBlank="1" showInputMessage="1" showErrorMessage="1" xr:uid="{00000000-0002-0000-0300-000003000000}">
          <x14:formula1>
            <xm:f>'D:\Contenedor\Users\nvanegas\Downloads\[MR_GESP_III_trim_2024_Ok.xlsb]Tablas_GSF'!#REF!</xm:f>
          </x14:formula1>
          <xm:sqref>AN8:AP25 AG8:AG25 R8:R25 V8:V25 T8:T25 AI8:AI25</xm:sqref>
        </x14:dataValidation>
        <x14:dataValidation type="list" allowBlank="1" showInputMessage="1" showErrorMessage="1" xr:uid="{00000000-0002-0000-0300-000004000000}">
          <x14:formula1>
            <xm:f>'D:\Contenedor\Users\nvanegas\Downloads\[MR_GPFI_III_trim_2024_v2.xlsb]Listas'!#REF!</xm:f>
          </x14:formula1>
          <xm:sqref>H26:I31 E26:E31 L26:L31 AZ26:AZ31 A26:B26</xm:sqref>
        </x14:dataValidation>
        <x14:dataValidation type="list" allowBlank="1" showInputMessage="1" showErrorMessage="1" xr:uid="{00000000-0002-0000-0300-000005000000}">
          <x14:formula1>
            <xm:f>'D:\Contenedor\Users\nvanegas\Downloads\[MR_GPFI_III_trim_2024_v2.xlsb]Tablas_GSF'!#REF!</xm:f>
          </x14:formula1>
          <xm:sqref>AN26:AP31 AG26:AG31 R26:R31 V26:V31 T26:T31 AI26:AI31</xm:sqref>
        </x14:dataValidation>
        <x14:dataValidation type="list" allowBlank="1" showInputMessage="1" showErrorMessage="1" xr:uid="{00000000-0002-0000-0300-000006000000}">
          <x14:formula1>
            <xm:f>'https://catastrobogotacol-my.sharepoint.com/personal/oficina_asesora_planeacion_catastrobogota_gov_co/Documents/FileServer_OAP/78_MIPG/78.5_Adm_Riesgos/2024/Seguimiento_MR_III-Trim_2024/[MR_GSAD_III_trim_2024 (1).xlsb]Listas'!#REF!</xm:f>
          </x14:formula1>
          <xm:sqref>A32:B32 E32:E43 L32:L43 AZ32:AZ43 H32:I43</xm:sqref>
        </x14:dataValidation>
        <x14:dataValidation type="list" allowBlank="1" showInputMessage="1" showErrorMessage="1" xr:uid="{00000000-0002-0000-0300-000007000000}">
          <x14:formula1>
            <xm:f>'https://catastrobogotacol-my.sharepoint.com/personal/oficina_asesora_planeacion_catastrobogota_gov_co/Documents/FileServer_OAP/78_MIPG/78.5_Adm_Riesgos/2024/Seguimiento_MR_III-Trim_2024/[MR_GSAD_III_trim_2024 (1).xlsb]Tablas_GSF'!#REF!</xm:f>
          </x14:formula1>
          <xm:sqref>AN32:AP43 AG32:AG43 R32:R43 V32:V43 T32:T43 AI32:AI43</xm:sqref>
        </x14:dataValidation>
        <x14:dataValidation type="list" allowBlank="1" showInputMessage="1" showErrorMessage="1" xr:uid="{00000000-0002-0000-0300-000008000000}">
          <x14:formula1>
            <xm:f>'D:\Contenedor\Users\nvanegas\Downloads\[MR_GCON_III_trim_2024 (2).xlsb]Tablas_GSF'!#REF!</xm:f>
          </x14:formula1>
          <xm:sqref>R44:R49 AG44:AG49 AN44:AP49 AI44:AI49 V44:V49 T44:T49</xm:sqref>
        </x14:dataValidation>
        <x14:dataValidation type="list" allowBlank="1" showInputMessage="1" showErrorMessage="1" xr:uid="{00000000-0002-0000-0300-000009000000}">
          <x14:formula1>
            <xm:f>'D:\Contenedor\Users\nvanegas\Downloads\[MR_GCON_III_trim_2024 (2).xlsb]Listas'!#REF!</xm:f>
          </x14:formula1>
          <xm:sqref>A44:B44 H44:I49 AZ44:AZ49 L44:L49 E44:E49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12300-FC5B-469E-BB63-A8856A8A5E07}">
  <sheetPr>
    <pageSetUpPr fitToPage="1"/>
  </sheetPr>
  <dimension ref="A1:DB1028"/>
  <sheetViews>
    <sheetView zoomScale="50" zoomScaleNormal="50" zoomScaleSheetLayoutView="40" workbookViewId="0">
      <selection sqref="A1:G1"/>
    </sheetView>
  </sheetViews>
  <sheetFormatPr baseColWidth="10" defaultColWidth="11.42578125" defaultRowHeight="15"/>
  <cols>
    <col min="1" max="1" width="23.42578125" style="4" customWidth="1"/>
    <col min="2" max="2" width="20.140625" style="4" customWidth="1"/>
    <col min="3" max="3" width="26" style="4" customWidth="1"/>
    <col min="4" max="5" width="9.140625" style="4" customWidth="1"/>
    <col min="6" max="6" width="9.140625" style="4" bestFit="1" customWidth="1"/>
    <col min="7" max="7" width="23.42578125" style="4" customWidth="1"/>
    <col min="8" max="8" width="16.7109375" style="4" customWidth="1"/>
    <col min="9" max="9" width="18" style="4" customWidth="1"/>
    <col min="10" max="10" width="96.28515625" style="4" customWidth="1"/>
    <col min="11" max="11" width="9.140625" style="4" customWidth="1"/>
    <col min="12" max="12" width="24" style="4" customWidth="1"/>
    <col min="13" max="13" width="11.7109375" style="4" hidden="1" customWidth="1"/>
    <col min="14" max="14" width="36" style="4" customWidth="1"/>
    <col min="15" max="15" width="23.85546875" style="4" customWidth="1"/>
    <col min="16" max="16" width="17.140625" style="4" hidden="1" customWidth="1"/>
    <col min="17" max="17" width="8.140625" style="4" hidden="1" customWidth="1"/>
    <col min="18" max="18" width="12.7109375" style="7" customWidth="1"/>
    <col min="19" max="19" width="10.28515625" style="7" customWidth="1"/>
    <col min="20" max="20" width="8.85546875" style="4" customWidth="1"/>
    <col min="21" max="21" width="7.28515625" style="4" customWidth="1"/>
    <col min="22" max="22" width="8.42578125" style="4" customWidth="1"/>
    <col min="23" max="23" width="6.42578125" style="4" bestFit="1" customWidth="1"/>
    <col min="24" max="24" width="9" style="7" customWidth="1"/>
    <col min="25" max="25" width="6.42578125" style="7" bestFit="1" customWidth="1"/>
    <col min="26" max="26" width="12.28515625" style="4" hidden="1" customWidth="1"/>
    <col min="27" max="27" width="11.7109375" style="8" customWidth="1"/>
    <col min="28" max="28" width="4.85546875" style="4" bestFit="1" customWidth="1"/>
    <col min="29" max="29" width="74.42578125" style="4" customWidth="1"/>
    <col min="30" max="30" width="9.5703125" style="4" customWidth="1"/>
    <col min="31" max="31" width="36.7109375" style="4" customWidth="1"/>
    <col min="32" max="32" width="4.28515625" style="4" bestFit="1" customWidth="1"/>
    <col min="33" max="33" width="7.140625" style="7" customWidth="1"/>
    <col min="34" max="34" width="9.5703125" style="7" customWidth="1"/>
    <col min="35" max="35" width="7.140625" style="7" customWidth="1"/>
    <col min="36" max="36" width="9.5703125" style="7" customWidth="1"/>
    <col min="37" max="37" width="8.28515625" style="7" customWidth="1"/>
    <col min="38" max="38" width="14.140625" style="7" customWidth="1"/>
    <col min="39" max="39" width="12.28515625" style="7" customWidth="1"/>
    <col min="40" max="40" width="4.28515625" style="4" customWidth="1"/>
    <col min="41" max="42" width="4.28515625" style="4" bestFit="1" customWidth="1"/>
    <col min="43" max="43" width="39.28515625" style="4" customWidth="1"/>
    <col min="44" max="44" width="9.28515625" style="4" customWidth="1"/>
    <col min="45" max="45" width="11.42578125" style="4" customWidth="1"/>
    <col min="46" max="46" width="12" style="4" customWidth="1"/>
    <col min="47" max="47" width="8" style="4" customWidth="1"/>
    <col min="48" max="48" width="6.85546875" style="4" customWidth="1"/>
    <col min="49" max="49" width="10.28515625" style="4" customWidth="1"/>
    <col min="50" max="50" width="16.28515625" style="4" customWidth="1"/>
    <col min="51" max="51" width="14.42578125" style="4" customWidth="1"/>
    <col min="52" max="52" width="11.5703125" style="4" customWidth="1"/>
    <col min="53" max="53" width="47" style="4" customWidth="1"/>
    <col min="54" max="54" width="67.42578125" style="4" customWidth="1"/>
    <col min="55" max="55" width="24" style="4" customWidth="1"/>
    <col min="56" max="56" width="30.7109375" style="4" customWidth="1"/>
    <col min="57" max="57" width="14.85546875" style="4" customWidth="1"/>
    <col min="58" max="58" width="72.5703125" style="4" customWidth="1"/>
    <col min="59" max="59" width="33.7109375" style="4" customWidth="1"/>
    <col min="60" max="60" width="11" style="4" customWidth="1"/>
    <col min="61" max="61" width="12.140625" style="4" customWidth="1"/>
    <col min="62" max="62" width="12.85546875" style="4" customWidth="1"/>
    <col min="63" max="63" width="14.140625" style="4" customWidth="1"/>
    <col min="64" max="64" width="23.7109375" style="4" hidden="1" customWidth="1"/>
    <col min="65" max="65" width="25" style="4" customWidth="1"/>
    <col min="66" max="66" width="14.85546875" style="4" customWidth="1"/>
    <col min="67" max="67" width="29.140625" style="4" customWidth="1"/>
    <col min="68" max="84" width="14.85546875" style="4" customWidth="1"/>
    <col min="85" max="16384" width="11.42578125" style="4"/>
  </cols>
  <sheetData>
    <row r="1" spans="1:71" ht="15.75">
      <c r="A1" s="856" t="s">
        <v>81</v>
      </c>
      <c r="B1" s="856"/>
      <c r="C1" s="856"/>
      <c r="D1" s="856"/>
      <c r="E1" s="856"/>
      <c r="F1" s="856"/>
      <c r="G1" s="856"/>
      <c r="I1" s="80"/>
      <c r="J1" s="5"/>
      <c r="K1" s="5"/>
      <c r="L1" s="73"/>
      <c r="M1" s="66"/>
      <c r="N1" s="6"/>
      <c r="Q1" s="6"/>
      <c r="R1" s="67"/>
      <c r="S1" s="64"/>
      <c r="T1" s="6"/>
      <c r="U1" s="6"/>
      <c r="V1" s="6"/>
      <c r="W1" s="6"/>
      <c r="X1" s="64"/>
      <c r="AD1" s="25"/>
      <c r="BE1" s="551"/>
      <c r="BF1" s="551"/>
      <c r="BG1" s="551"/>
      <c r="BL1" s="10"/>
      <c r="BM1" s="10"/>
    </row>
    <row r="2" spans="1:71">
      <c r="A2" s="413"/>
      <c r="B2" s="413"/>
      <c r="C2" s="414"/>
      <c r="D2" s="414"/>
      <c r="E2" s="414"/>
      <c r="F2" s="414"/>
      <c r="G2" s="414"/>
      <c r="I2" s="80"/>
      <c r="J2" s="5"/>
      <c r="K2" s="5"/>
      <c r="L2" s="73"/>
      <c r="M2" s="66"/>
      <c r="N2" s="6"/>
      <c r="Q2" s="6"/>
      <c r="R2" s="67"/>
      <c r="S2" s="64"/>
      <c r="T2" s="6"/>
      <c r="U2" s="6"/>
      <c r="V2" s="6"/>
      <c r="W2" s="6"/>
      <c r="X2" s="64"/>
      <c r="AD2" s="25"/>
      <c r="BE2" s="551"/>
      <c r="BF2" s="551"/>
      <c r="BG2" s="551"/>
      <c r="BL2" s="10"/>
      <c r="BM2" s="10"/>
    </row>
    <row r="3" spans="1:71" ht="15.75">
      <c r="A3" s="1325" t="s">
        <v>1363</v>
      </c>
      <c r="B3" s="1325"/>
      <c r="C3" s="1325"/>
      <c r="D3" s="1325"/>
      <c r="E3" s="1325"/>
      <c r="F3" s="1325"/>
      <c r="G3" s="1326"/>
      <c r="I3" s="80"/>
      <c r="J3" s="5"/>
      <c r="K3" s="5"/>
      <c r="L3" s="73"/>
      <c r="M3" s="66"/>
      <c r="N3" s="6"/>
      <c r="Q3" s="6"/>
      <c r="R3" s="67"/>
      <c r="S3" s="64"/>
      <c r="T3" s="6"/>
      <c r="U3" s="6"/>
      <c r="V3" s="6"/>
      <c r="W3" s="6"/>
      <c r="X3" s="64"/>
      <c r="AD3" s="25"/>
      <c r="BE3" s="551"/>
      <c r="BF3" s="551"/>
      <c r="BG3" s="551"/>
      <c r="BL3" s="10"/>
      <c r="BM3" s="10"/>
    </row>
    <row r="4" spans="1:71">
      <c r="A4" s="413"/>
      <c r="B4" s="413"/>
      <c r="C4" s="414"/>
      <c r="D4" s="414"/>
      <c r="E4" s="414"/>
      <c r="F4" s="414"/>
      <c r="G4" s="414"/>
      <c r="H4" s="71"/>
      <c r="I4" s="80"/>
      <c r="J4" s="5"/>
      <c r="K4" s="5"/>
      <c r="L4" s="73"/>
      <c r="M4" s="66"/>
      <c r="N4" s="6"/>
      <c r="Q4" s="6"/>
      <c r="R4" s="67"/>
      <c r="S4" s="64"/>
      <c r="T4" s="6"/>
      <c r="U4" s="6"/>
      <c r="V4" s="6"/>
      <c r="W4" s="6"/>
      <c r="X4" s="64"/>
      <c r="AD4" s="25"/>
      <c r="BE4" s="551"/>
      <c r="BF4" s="551"/>
      <c r="BG4" s="551"/>
      <c r="BL4" s="10"/>
      <c r="BM4" s="10"/>
    </row>
    <row r="5" spans="1:71" ht="14.45" customHeight="1">
      <c r="D5" s="26"/>
      <c r="H5" s="92"/>
      <c r="J5" s="5"/>
      <c r="K5" s="71"/>
      <c r="L5" s="93"/>
      <c r="M5" s="6"/>
      <c r="N5" s="6"/>
      <c r="O5" s="69"/>
      <c r="P5" s="73"/>
      <c r="Q5" s="6"/>
      <c r="R5" s="73"/>
      <c r="S5" s="64"/>
      <c r="T5" s="6"/>
      <c r="U5" s="6"/>
      <c r="V5" s="6"/>
      <c r="W5" s="6"/>
      <c r="X5" s="64"/>
      <c r="AC5" s="6"/>
      <c r="AE5" s="10"/>
      <c r="AG5" s="72"/>
      <c r="AH5" s="72"/>
      <c r="AI5" s="72"/>
      <c r="AJ5" s="72"/>
      <c r="AK5" s="72"/>
      <c r="AL5" s="72"/>
      <c r="AM5" s="72"/>
      <c r="AQ5" s="5"/>
      <c r="AZ5" s="94"/>
      <c r="BA5" s="69"/>
      <c r="BF5" s="73"/>
      <c r="BM5" s="73"/>
      <c r="BN5" s="6"/>
    </row>
    <row r="6" spans="1:71" s="11" customFormat="1" ht="15.75" customHeight="1">
      <c r="A6" s="776" t="s">
        <v>92</v>
      </c>
      <c r="B6" s="776" t="s">
        <v>93</v>
      </c>
      <c r="C6" s="776" t="s">
        <v>94</v>
      </c>
      <c r="D6" s="778" t="s">
        <v>95</v>
      </c>
      <c r="E6" s="779"/>
      <c r="F6" s="779"/>
      <c r="G6" s="779"/>
      <c r="H6" s="779"/>
      <c r="I6" s="779"/>
      <c r="J6" s="779"/>
      <c r="K6" s="779"/>
      <c r="L6" s="779"/>
      <c r="M6" s="779"/>
      <c r="N6" s="779"/>
      <c r="O6" s="779"/>
      <c r="P6" s="779"/>
      <c r="Q6" s="781"/>
      <c r="R6" s="821" t="s">
        <v>96</v>
      </c>
      <c r="S6" s="821"/>
      <c r="T6" s="821"/>
      <c r="U6" s="821"/>
      <c r="V6" s="821"/>
      <c r="W6" s="821"/>
      <c r="X6" s="821"/>
      <c r="Y6" s="821"/>
      <c r="Z6" s="821"/>
      <c r="AA6" s="821"/>
      <c r="AB6" s="825" t="s">
        <v>97</v>
      </c>
      <c r="AC6" s="826"/>
      <c r="AD6" s="826"/>
      <c r="AE6" s="826"/>
      <c r="AF6" s="826"/>
      <c r="AG6" s="826"/>
      <c r="AH6" s="826"/>
      <c r="AI6" s="826"/>
      <c r="AJ6" s="826"/>
      <c r="AK6" s="826"/>
      <c r="AL6" s="826"/>
      <c r="AM6" s="826"/>
      <c r="AN6" s="826"/>
      <c r="AO6" s="826"/>
      <c r="AP6" s="826"/>
      <c r="AQ6" s="1124" t="s">
        <v>98</v>
      </c>
      <c r="AR6" s="819" t="s">
        <v>99</v>
      </c>
      <c r="AS6" s="819"/>
      <c r="AT6" s="819"/>
      <c r="AU6" s="819"/>
      <c r="AV6" s="819"/>
      <c r="AW6" s="819"/>
      <c r="AX6" s="819"/>
      <c r="AY6" s="819"/>
      <c r="AZ6" s="820"/>
      <c r="BA6" s="1126" t="s">
        <v>100</v>
      </c>
      <c r="BB6" s="1127"/>
      <c r="BC6" s="1127"/>
      <c r="BD6" s="1127"/>
      <c r="BE6" s="1128"/>
      <c r="BF6" s="1132" t="s">
        <v>101</v>
      </c>
      <c r="BG6" s="1132"/>
      <c r="BH6" s="1132"/>
      <c r="BI6" s="1132"/>
      <c r="BJ6" s="1132"/>
      <c r="BK6" s="1132"/>
      <c r="BL6" s="1132"/>
      <c r="BM6" s="1132"/>
      <c r="BN6" s="1132"/>
      <c r="BO6" s="1132"/>
    </row>
    <row r="7" spans="1:71" ht="51" customHeight="1">
      <c r="A7" s="776"/>
      <c r="B7" s="776"/>
      <c r="C7" s="776"/>
      <c r="D7" s="209"/>
      <c r="E7" s="210"/>
      <c r="F7" s="210"/>
      <c r="G7" s="210"/>
      <c r="H7" s="210"/>
      <c r="I7" s="210"/>
      <c r="J7" s="210"/>
      <c r="K7" s="210"/>
      <c r="L7" s="210"/>
      <c r="M7" s="210"/>
      <c r="N7" s="210"/>
      <c r="O7" s="210"/>
      <c r="P7" s="800" t="s">
        <v>102</v>
      </c>
      <c r="Q7" s="801"/>
      <c r="R7" s="802" t="s">
        <v>103</v>
      </c>
      <c r="S7" s="802"/>
      <c r="T7" s="802" t="s">
        <v>104</v>
      </c>
      <c r="U7" s="802"/>
      <c r="V7" s="802"/>
      <c r="W7" s="802"/>
      <c r="X7" s="802"/>
      <c r="Y7" s="802"/>
      <c r="Z7" s="2"/>
      <c r="AA7" s="3"/>
      <c r="AB7" s="795"/>
      <c r="AC7" s="796"/>
      <c r="AD7" s="796"/>
      <c r="AE7" s="796"/>
      <c r="AF7" s="345"/>
      <c r="AG7" s="803"/>
      <c r="AH7" s="803"/>
      <c r="AI7" s="803"/>
      <c r="AJ7" s="803"/>
      <c r="AK7" s="803"/>
      <c r="AL7" s="803"/>
      <c r="AM7" s="803"/>
      <c r="AN7" s="803"/>
      <c r="AO7" s="803"/>
      <c r="AP7" s="795"/>
      <c r="AQ7" s="1125"/>
      <c r="AR7" s="811" t="s">
        <v>105</v>
      </c>
      <c r="AS7" s="811"/>
      <c r="AT7" s="811"/>
      <c r="AU7" s="812" t="s">
        <v>106</v>
      </c>
      <c r="AV7" s="812"/>
      <c r="AW7" s="812"/>
      <c r="AX7" s="346"/>
      <c r="AY7" s="346"/>
      <c r="AZ7" s="347"/>
      <c r="BA7" s="1129"/>
      <c r="BB7" s="1130"/>
      <c r="BC7" s="1130"/>
      <c r="BD7" s="1130"/>
      <c r="BE7" s="1131"/>
      <c r="BF7" s="1122" t="s">
        <v>1364</v>
      </c>
      <c r="BG7" s="1122"/>
      <c r="BH7" s="794" t="s">
        <v>1365</v>
      </c>
      <c r="BI7" s="794"/>
      <c r="BJ7" s="794"/>
      <c r="BK7" s="794"/>
      <c r="BL7" s="348" t="s">
        <v>109</v>
      </c>
      <c r="BM7" s="794" t="s">
        <v>110</v>
      </c>
      <c r="BN7" s="794"/>
      <c r="BO7" s="794"/>
    </row>
    <row r="8" spans="1:71" ht="171" customHeight="1" thickBot="1">
      <c r="A8" s="777"/>
      <c r="B8" s="777"/>
      <c r="C8" s="777"/>
      <c r="D8" s="1123" t="s">
        <v>1366</v>
      </c>
      <c r="E8" s="823"/>
      <c r="F8" s="824"/>
      <c r="G8" s="211" t="s">
        <v>112</v>
      </c>
      <c r="H8" s="349" t="s">
        <v>113</v>
      </c>
      <c r="I8" s="349" t="s">
        <v>114</v>
      </c>
      <c r="J8" s="211" t="s">
        <v>115</v>
      </c>
      <c r="K8" s="212" t="s">
        <v>116</v>
      </c>
      <c r="L8" s="349" t="s">
        <v>117</v>
      </c>
      <c r="M8" s="211" t="s">
        <v>118</v>
      </c>
      <c r="N8" s="349" t="s">
        <v>119</v>
      </c>
      <c r="O8" s="349" t="s">
        <v>120</v>
      </c>
      <c r="P8" s="211" t="s">
        <v>1367</v>
      </c>
      <c r="Q8" s="211" t="s">
        <v>122</v>
      </c>
      <c r="R8" s="791" t="s">
        <v>123</v>
      </c>
      <c r="S8" s="791"/>
      <c r="T8" s="791" t="s">
        <v>124</v>
      </c>
      <c r="U8" s="791"/>
      <c r="V8" s="791" t="s">
        <v>125</v>
      </c>
      <c r="W8" s="791"/>
      <c r="X8" s="791" t="s">
        <v>126</v>
      </c>
      <c r="Y8" s="791"/>
      <c r="Z8" s="171"/>
      <c r="AA8" s="171" t="s">
        <v>127</v>
      </c>
      <c r="AB8" s="174" t="s">
        <v>128</v>
      </c>
      <c r="AC8" s="174" t="s">
        <v>129</v>
      </c>
      <c r="AD8" s="350" t="s">
        <v>130</v>
      </c>
      <c r="AE8" s="174" t="s">
        <v>131</v>
      </c>
      <c r="AF8" s="350" t="s">
        <v>132</v>
      </c>
      <c r="AG8" s="792" t="s">
        <v>133</v>
      </c>
      <c r="AH8" s="792"/>
      <c r="AI8" s="793" t="s">
        <v>134</v>
      </c>
      <c r="AJ8" s="793"/>
      <c r="AK8" s="350" t="s">
        <v>135</v>
      </c>
      <c r="AL8" s="174" t="s">
        <v>136</v>
      </c>
      <c r="AM8" s="174" t="s">
        <v>137</v>
      </c>
      <c r="AN8" s="350" t="s">
        <v>138</v>
      </c>
      <c r="AO8" s="350" t="s">
        <v>139</v>
      </c>
      <c r="AP8" s="351" t="s">
        <v>140</v>
      </c>
      <c r="AQ8" s="1125"/>
      <c r="AR8" s="352" t="s">
        <v>141</v>
      </c>
      <c r="AS8" s="816" t="s">
        <v>142</v>
      </c>
      <c r="AT8" s="817"/>
      <c r="AU8" s="171" t="s">
        <v>143</v>
      </c>
      <c r="AV8" s="816" t="s">
        <v>144</v>
      </c>
      <c r="AW8" s="817"/>
      <c r="AX8" s="171" t="s">
        <v>145</v>
      </c>
      <c r="AY8" s="178" t="s">
        <v>146</v>
      </c>
      <c r="AZ8" s="178" t="s">
        <v>147</v>
      </c>
      <c r="BA8" s="349" t="s">
        <v>148</v>
      </c>
      <c r="BB8" s="349" t="s">
        <v>1368</v>
      </c>
      <c r="BC8" s="349" t="s">
        <v>154</v>
      </c>
      <c r="BD8" s="349" t="s">
        <v>155</v>
      </c>
      <c r="BE8" s="349" t="s">
        <v>1369</v>
      </c>
      <c r="BF8" s="344" t="s">
        <v>1370</v>
      </c>
      <c r="BG8" s="344" t="s">
        <v>1371</v>
      </c>
      <c r="BH8" s="344" t="s">
        <v>151</v>
      </c>
      <c r="BI8" s="344" t="s">
        <v>152</v>
      </c>
      <c r="BJ8" s="344" t="s">
        <v>153</v>
      </c>
      <c r="BK8" s="344" t="s">
        <v>90</v>
      </c>
      <c r="BL8" s="355" t="s">
        <v>1372</v>
      </c>
      <c r="BM8" s="344" t="s">
        <v>161</v>
      </c>
      <c r="BN8" s="344" t="s">
        <v>162</v>
      </c>
      <c r="BO8" s="344" t="s">
        <v>163</v>
      </c>
    </row>
    <row r="9" spans="1:71" s="15" customFormat="1" ht="104.25" customHeight="1">
      <c r="A9" s="1140" t="s">
        <v>1373</v>
      </c>
      <c r="B9" s="1143" t="s">
        <v>1374</v>
      </c>
      <c r="C9" s="1146" t="s">
        <v>1375</v>
      </c>
      <c r="D9" s="1149" t="s">
        <v>1376</v>
      </c>
      <c r="E9" s="1149" t="s">
        <v>1377</v>
      </c>
      <c r="F9" s="1111">
        <v>1</v>
      </c>
      <c r="G9" s="1133" t="s">
        <v>1378</v>
      </c>
      <c r="H9" s="644" t="s">
        <v>1379</v>
      </c>
      <c r="I9" s="1134" t="s">
        <v>1380</v>
      </c>
      <c r="J9" s="1136" t="str">
        <f>IF(D9="","",IF(D9="RG",[16]Árbol_GF!B22,IF(D9="RF",[16]Árbol_GF!B22,IF(I9="","",(CONCATENATE(I9," ",$M$2," ",G9," ",$M$3," ",O9," ",$M$4," ",N9))))))</f>
        <v>Pérdida de confidencialidad e integridad  Fileserver OAPAP - \\fileserver.catastrobogota.gov.co\OAP
C:\Users\Usuario\OneDrive - Unidad Administrativa Especial De Catastro Distrital\FileServer_OAP  Uso no autorizado de la información
Fallas Humanas  1. Ausencia de revisiones regulares por parte del jefe de dependencia
2. Desconocimiento de politicas de seguridad de la información</v>
      </c>
      <c r="K9" s="1138" t="s">
        <v>205</v>
      </c>
      <c r="L9" s="681" t="s">
        <v>691</v>
      </c>
      <c r="M9" s="689" t="str">
        <f>CONCATENATE(" *",[16]Árbol_GF!C17," *",[16]Árbol_GF!E17," *",[16]Árbol_GF!G17)</f>
        <v xml:space="preserve"> * * *</v>
      </c>
      <c r="N9" s="1133" t="s">
        <v>1381</v>
      </c>
      <c r="O9" s="1133" t="s">
        <v>1382</v>
      </c>
      <c r="P9" s="648"/>
      <c r="Q9" s="646"/>
      <c r="R9" s="644" t="s">
        <v>175</v>
      </c>
      <c r="S9" s="687">
        <f>IF(R9="Muy Alta",100%,IF(R9="Alta",80%,IF(R9="Media",60%,IF(R9="Baja",40%,IF(R9="Muy Baja",20%,"")))))</f>
        <v>0.6</v>
      </c>
      <c r="T9" s="644" t="s">
        <v>271</v>
      </c>
      <c r="U9" s="687">
        <f>IF(T9="Catastrófico",100%,IF(T9="Mayor",80%,IF(T9="Moderado",60%,IF(T9="Menor",40%,IF(T9="Leve",20%,"")))))</f>
        <v>0.2</v>
      </c>
      <c r="V9" s="644" t="s">
        <v>271</v>
      </c>
      <c r="W9" s="687">
        <f>IF(V9="Catastrófico",100%,IF(V9="Mayor",80%,IF(V9="Moderado",60%,IF(V9="Menor",40%,IF(V9="Leve",20%,"")))))</f>
        <v>0.2</v>
      </c>
      <c r="X9" s="689" t="str">
        <f>IF(Y9=100%,"Catastrófico",IF(Y9=80%,"Mayor",IF(Y9=60%,"Moderado",IF(Y9=40%,"Menor",IF(Y9=20%,"Leve","")))))</f>
        <v>Leve</v>
      </c>
      <c r="Y9" s="687">
        <f>IF(AND(U9="",W9=""),"",MAX(U9,W9))</f>
        <v>0.2</v>
      </c>
      <c r="Z9" s="687" t="str">
        <f>CONCATENATE(R9,X9)</f>
        <v>MediaLeve</v>
      </c>
      <c r="AA9" s="642" t="str">
        <f>IF(Z9="Muy AltaLeve","Alto",IF(Z9="Muy AltaMenor","Alto",IF(Z9="Muy AltaModerado","Alto",IF(Z9="Muy AltaMayor","Alto",IF(Z9="Muy AltaCatastrófico","Extremo",IF(Z9="AltaLeve","Moderado",IF(Z9="AltaMenor","Moderado",IF(Z9="AltaModerado","Alto",IF(Z9="AltaMayor","Alto",IF(Z9="AltaCatastrófico","Extremo",IF(Z9="MediaLeve","Moderado",IF(Z9="MediaMenor","Moderado",IF(Z9="MediaModerado","Moderado",IF(Z9="MediaMayor","Alto",IF(Z9="MediaCatastrófico","Extremo",IF(Z9="BajaLeve","Bajo",IF(Z9="BajaMenor","Moderado",IF(Z9="BajaModerado","Moderado",IF(Z9="BajaMayor","Alto",IF(Z9="BajaCatastrófico","Extremo",IF(Z9="Muy BajaLeve","Bajo",IF(Z9="Muy BajaMenor","Bajo",IF(Z9="Muy BajaModerado","Moderado",IF(Z9="Muy BajaMayor","Alto",IF(Z9="Muy BajaCatastrófico","Extremo","")))))))))))))))))))))))))</f>
        <v>Moderado</v>
      </c>
      <c r="AB9" s="54">
        <v>1</v>
      </c>
      <c r="AC9" s="303" t="s">
        <v>1383</v>
      </c>
      <c r="AD9" s="12" t="s">
        <v>1384</v>
      </c>
      <c r="AE9" s="165" t="s">
        <v>1385</v>
      </c>
      <c r="AF9" s="20" t="str">
        <f t="shared" ref="AF9:AF72" si="0">IF(OR(AG9="Preventivo",AG9="Detectivo"),"Probabilidad",IF(AG9="Correctivo","Impacto",""))</f>
        <v>Probabilidad</v>
      </c>
      <c r="AG9" s="13" t="s">
        <v>179</v>
      </c>
      <c r="AH9" s="22">
        <f t="shared" ref="AH9:AH72" si="1">IF(AG9="","",IF(AG9="Preventivo",25%,IF(AG9="Detectivo",15%,IF(AG9="Correctivo",10%))))</f>
        <v>0.25</v>
      </c>
      <c r="AI9" s="13" t="s">
        <v>180</v>
      </c>
      <c r="AJ9" s="22">
        <f t="shared" ref="AJ9:AJ72" si="2">IF(AI9="Automático",25%,IF(AI9="Manual",15%,""))</f>
        <v>0.15</v>
      </c>
      <c r="AK9" s="23">
        <f t="shared" ref="AK9:AK72" si="3">IF(OR(AH9="",AJ9=""),"",AH9+AJ9)</f>
        <v>0.4</v>
      </c>
      <c r="AL9" s="24">
        <f>IFERROR(IF(AF9="Probabilidad",(S9-(+S9*AK9)),IF(AF9="Impacto",S9,"")),"")</f>
        <v>0.36</v>
      </c>
      <c r="AM9" s="24">
        <f>IFERROR(IF(AF9="Impacto",(Y9-(+Y9*AK9)),IF(AF9="Probabilidad",Y9,"")),"")</f>
        <v>0.2</v>
      </c>
      <c r="AN9" s="14" t="s">
        <v>181</v>
      </c>
      <c r="AO9" s="14" t="s">
        <v>182</v>
      </c>
      <c r="AP9" s="14" t="s">
        <v>183</v>
      </c>
      <c r="AQ9" s="644" t="s">
        <v>1386</v>
      </c>
      <c r="AR9" s="640">
        <f>S9</f>
        <v>0.6</v>
      </c>
      <c r="AS9" s="640">
        <f>IF(AL9="","",MIN(AL9:AL14))</f>
        <v>0.216</v>
      </c>
      <c r="AT9" s="642" t="str">
        <f>IFERROR(IF(AS9="","",IF(AS9&lt;=0.2,"Muy Baja",IF(AS9&lt;=0.4,"Baja",IF(AS9&lt;=0.6,"Media",IF(AS9&lt;=0.8,"Alta","Muy Alta"))))),"")</f>
        <v>Baja</v>
      </c>
      <c r="AU9" s="640">
        <f>Y9</f>
        <v>0.2</v>
      </c>
      <c r="AV9" s="640">
        <f>IF(AM9="","",MIN(AM9:AM14))</f>
        <v>0.15000000000000002</v>
      </c>
      <c r="AW9" s="642" t="str">
        <f>IFERROR(IF(AV9="","",IF(AV9&lt;=0.2,"Leve",IF(AV9&lt;=0.4,"Menor",IF(AV9&lt;=0.6,"Moderado",IF(AV9&lt;=0.8,"Mayor","Catastrófico"))))),"")</f>
        <v>Leve</v>
      </c>
      <c r="AX9" s="642" t="str">
        <f>AA9</f>
        <v>Moderado</v>
      </c>
      <c r="AY9" s="642" t="str">
        <f>IFERROR(IF(OR(AND(AT9="Muy Baja",AW9="Leve"),AND(AT9="Muy Baja",AW9="Menor"),AND(AT9="Baja",AW9="Leve")),"Bajo",IF(OR(AND(AT9="Muy baja",AW9="Moderado"),AND(AT9="Baja",AW9="Menor"),AND(AT9="Baja",AW9="Moderado"),AND(AT9="Media",AW9="Leve"),AND(AT9="Media",AW9="Menor"),AND(AT9="Media",AW9="Moderado"),AND(AT9="Alta",AW9="Leve"),AND(AT9="Alta",AW9="Menor")),"Moderado",IF(OR(AND(AT9="Muy Baja",AW9="Mayor"),AND(AT9="Baja",AW9="Mayor"),AND(AT9="Media",AW9="Mayor"),AND(AT9="Alta",AW9="Moderado"),AND(AT9="Alta",AW9="Mayor"),AND(AT9="Muy Alta",AW9="Leve"),AND(AT9="Muy Alta",AW9="Menor"),AND(AT9="Muy Alta",AW9="Moderado"),AND(AT9="Muy Alta",AW9="Mayor")),"Alto",IF(OR(AND(AT9="Muy Baja",AW9="Catastrófico"),AND(AT9="Baja",AW9="Catastrófico"),AND(AT9="Media",AW9="Catastrófico"),AND(AT9="Alta",AW9="Catastrófico"),AND(AT9="Muy Alta",AW9="Catastrófico")),"Extremo","")))),"")</f>
        <v>Bajo</v>
      </c>
      <c r="AZ9" s="1138" t="s">
        <v>231</v>
      </c>
      <c r="BA9" s="908" t="s">
        <v>811</v>
      </c>
      <c r="BB9" s="908" t="s">
        <v>811</v>
      </c>
      <c r="BC9" s="908" t="s">
        <v>811</v>
      </c>
      <c r="BD9" s="908" t="s">
        <v>811</v>
      </c>
      <c r="BE9" s="908" t="s">
        <v>190</v>
      </c>
      <c r="BF9" s="727"/>
      <c r="BG9" s="727"/>
      <c r="BH9" s="727"/>
      <c r="BI9" s="727"/>
      <c r="BJ9" s="681"/>
      <c r="BK9" s="681"/>
      <c r="BL9" s="646"/>
      <c r="BM9" s="646"/>
      <c r="BN9" s="646"/>
      <c r="BO9" s="1151"/>
      <c r="BQ9" s="16"/>
      <c r="BR9" s="16"/>
      <c r="BS9" s="16"/>
    </row>
    <row r="10" spans="1:71" s="15" customFormat="1" ht="51.75" customHeight="1">
      <c r="A10" s="1141"/>
      <c r="B10" s="1144"/>
      <c r="C10" s="1147"/>
      <c r="D10" s="1150"/>
      <c r="E10" s="1150"/>
      <c r="F10" s="1089"/>
      <c r="G10" s="761"/>
      <c r="H10" s="598"/>
      <c r="I10" s="1135"/>
      <c r="J10" s="1137"/>
      <c r="K10" s="1139"/>
      <c r="L10" s="593"/>
      <c r="M10" s="616"/>
      <c r="N10" s="761"/>
      <c r="O10" s="761"/>
      <c r="P10" s="607"/>
      <c r="Q10" s="610"/>
      <c r="R10" s="598"/>
      <c r="S10" s="613"/>
      <c r="T10" s="598"/>
      <c r="U10" s="613"/>
      <c r="V10" s="598"/>
      <c r="W10" s="613"/>
      <c r="X10" s="616"/>
      <c r="Y10" s="613"/>
      <c r="Z10" s="613"/>
      <c r="AA10" s="619"/>
      <c r="AB10" s="216">
        <v>2</v>
      </c>
      <c r="AC10" s="305" t="s">
        <v>1387</v>
      </c>
      <c r="AD10" s="218" t="s">
        <v>1384</v>
      </c>
      <c r="AE10" s="166" t="s">
        <v>1388</v>
      </c>
      <c r="AF10" s="213" t="str">
        <f t="shared" si="0"/>
        <v>Impacto</v>
      </c>
      <c r="AG10" s="219" t="s">
        <v>290</v>
      </c>
      <c r="AH10" s="214">
        <f t="shared" si="1"/>
        <v>0.1</v>
      </c>
      <c r="AI10" s="219" t="s">
        <v>180</v>
      </c>
      <c r="AJ10" s="214">
        <f t="shared" si="2"/>
        <v>0.15</v>
      </c>
      <c r="AK10" s="215">
        <f t="shared" si="3"/>
        <v>0.25</v>
      </c>
      <c r="AL10" s="220">
        <f>IFERROR(IF(AND(AF9="Probabilidad",AF10="Probabilidad"),(AL9-(+AL9*AK10)),IF(AF10="Probabilidad",(S9-(+S9*AK10)),IF(AF10="Impacto",AL9,""))),"")</f>
        <v>0.36</v>
      </c>
      <c r="AM10" s="220">
        <f>IFERROR(IF(AND(AF9="Impacto",AF10="Impacto"),(AM9-(+AM9*AK10)),IF(AF10="Impacto",(Y9-(+Y9*AK10)),IF(AF10="Probabilidad",AM9,""))),"")</f>
        <v>0.15000000000000002</v>
      </c>
      <c r="AN10" s="221" t="s">
        <v>181</v>
      </c>
      <c r="AO10" s="221" t="s">
        <v>182</v>
      </c>
      <c r="AP10" s="221" t="s">
        <v>183</v>
      </c>
      <c r="AQ10" s="598"/>
      <c r="AR10" s="626"/>
      <c r="AS10" s="626"/>
      <c r="AT10" s="619"/>
      <c r="AU10" s="626"/>
      <c r="AV10" s="626"/>
      <c r="AW10" s="619"/>
      <c r="AX10" s="619"/>
      <c r="AY10" s="619"/>
      <c r="AZ10" s="1139"/>
      <c r="BA10" s="909"/>
      <c r="BB10" s="909"/>
      <c r="BC10" s="909"/>
      <c r="BD10" s="909"/>
      <c r="BE10" s="909"/>
      <c r="BF10" s="593"/>
      <c r="BG10" s="593"/>
      <c r="BH10" s="593"/>
      <c r="BI10" s="593"/>
      <c r="BJ10" s="593"/>
      <c r="BK10" s="593"/>
      <c r="BL10" s="610"/>
      <c r="BM10" s="610"/>
      <c r="BN10" s="610"/>
      <c r="BO10" s="1152"/>
    </row>
    <row r="11" spans="1:71" s="15" customFormat="1" ht="167.25" customHeight="1">
      <c r="A11" s="1141"/>
      <c r="B11" s="1144"/>
      <c r="C11" s="1147"/>
      <c r="D11" s="1150"/>
      <c r="E11" s="1150"/>
      <c r="F11" s="1089"/>
      <c r="G11" s="761"/>
      <c r="H11" s="598"/>
      <c r="I11" s="1135"/>
      <c r="J11" s="1137"/>
      <c r="K11" s="1139"/>
      <c r="L11" s="593"/>
      <c r="M11" s="616"/>
      <c r="N11" s="761"/>
      <c r="O11" s="761"/>
      <c r="P11" s="607"/>
      <c r="Q11" s="610"/>
      <c r="R11" s="598"/>
      <c r="S11" s="613"/>
      <c r="T11" s="598"/>
      <c r="U11" s="613"/>
      <c r="V11" s="598"/>
      <c r="W11" s="613"/>
      <c r="X11" s="616"/>
      <c r="Y11" s="613"/>
      <c r="Z11" s="613"/>
      <c r="AA11" s="619"/>
      <c r="AB11" s="216">
        <v>3</v>
      </c>
      <c r="AC11" s="306" t="s">
        <v>1389</v>
      </c>
      <c r="AD11" s="218">
        <v>2</v>
      </c>
      <c r="AE11" s="166" t="s">
        <v>1390</v>
      </c>
      <c r="AF11" s="213" t="str">
        <f t="shared" si="0"/>
        <v>Probabilidad</v>
      </c>
      <c r="AG11" s="219" t="s">
        <v>179</v>
      </c>
      <c r="AH11" s="214">
        <f t="shared" si="1"/>
        <v>0.25</v>
      </c>
      <c r="AI11" s="219" t="s">
        <v>180</v>
      </c>
      <c r="AJ11" s="214">
        <f t="shared" si="2"/>
        <v>0.15</v>
      </c>
      <c r="AK11" s="215">
        <f t="shared" si="3"/>
        <v>0.4</v>
      </c>
      <c r="AL11" s="220">
        <f>IFERROR(IF(AND(AF10="Probabilidad",AF11="Probabilidad"),(AL10-(+AL10*AK11)),IF(AND(AF10="Impacto",AF11="Probabilidad"),(AL9-(+AL9*AK11)),IF(AF11="Impacto",AL10,""))),"")</f>
        <v>0.216</v>
      </c>
      <c r="AM11" s="220">
        <f>IFERROR(IF(AND(AF10="Impacto",AF11="Impacto"),(AM10-(+AM10*AK11)),IF(AND(AF10="Probabilidad",AF11="Impacto"),(AM9-(+AM9*AK11)),IF(AF11="Probabilidad",AM10,""))),"")</f>
        <v>0.15000000000000002</v>
      </c>
      <c r="AN11" s="221" t="s">
        <v>181</v>
      </c>
      <c r="AO11" s="221" t="s">
        <v>182</v>
      </c>
      <c r="AP11" s="221" t="s">
        <v>183</v>
      </c>
      <c r="AQ11" s="598"/>
      <c r="AR11" s="626"/>
      <c r="AS11" s="626"/>
      <c r="AT11" s="619"/>
      <c r="AU11" s="626"/>
      <c r="AV11" s="626"/>
      <c r="AW11" s="619"/>
      <c r="AX11" s="619"/>
      <c r="AY11" s="619"/>
      <c r="AZ11" s="1139"/>
      <c r="BA11" s="909"/>
      <c r="BB11" s="909"/>
      <c r="BC11" s="909"/>
      <c r="BD11" s="909"/>
      <c r="BE11" s="909"/>
      <c r="BF11" s="593"/>
      <c r="BG11" s="593"/>
      <c r="BH11" s="593"/>
      <c r="BI11" s="593"/>
      <c r="BJ11" s="593"/>
      <c r="BK11" s="593"/>
      <c r="BL11" s="610"/>
      <c r="BM11" s="610"/>
      <c r="BN11" s="610"/>
      <c r="BO11" s="1152"/>
    </row>
    <row r="12" spans="1:71" s="15" customFormat="1" ht="14.45" customHeight="1">
      <c r="A12" s="1141"/>
      <c r="B12" s="1144"/>
      <c r="C12" s="1147"/>
      <c r="D12" s="1150"/>
      <c r="E12" s="1150"/>
      <c r="F12" s="1089"/>
      <c r="G12" s="761"/>
      <c r="H12" s="598"/>
      <c r="I12" s="1135"/>
      <c r="J12" s="1137"/>
      <c r="K12" s="1139"/>
      <c r="L12" s="593"/>
      <c r="M12" s="616"/>
      <c r="N12" s="761"/>
      <c r="O12" s="761"/>
      <c r="P12" s="607"/>
      <c r="Q12" s="610"/>
      <c r="R12" s="598"/>
      <c r="S12" s="613"/>
      <c r="T12" s="598"/>
      <c r="U12" s="613"/>
      <c r="V12" s="598"/>
      <c r="W12" s="613"/>
      <c r="X12" s="616"/>
      <c r="Y12" s="613"/>
      <c r="Z12" s="613"/>
      <c r="AA12" s="619"/>
      <c r="AB12" s="216">
        <v>4</v>
      </c>
      <c r="AC12" s="227"/>
      <c r="AD12" s="218"/>
      <c r="AE12" s="218"/>
      <c r="AF12" s="213" t="str">
        <f t="shared" si="0"/>
        <v/>
      </c>
      <c r="AG12" s="219"/>
      <c r="AH12" s="214" t="str">
        <f t="shared" si="1"/>
        <v/>
      </c>
      <c r="AI12" s="219"/>
      <c r="AJ12" s="214" t="str">
        <f t="shared" si="2"/>
        <v/>
      </c>
      <c r="AK12" s="215" t="str">
        <f t="shared" si="3"/>
        <v/>
      </c>
      <c r="AL12" s="220" t="str">
        <f>IFERROR(IF(AND(AF11="Probabilidad",AF12="Probabilidad"),(AL11-(+AL11*AK12)),IF(AND(AF11="Impacto",AF12="Probabilidad"),(AL10-(+AL10*AK12)),IF(AF12="Impacto",AL11,""))),"")</f>
        <v/>
      </c>
      <c r="AM12" s="220" t="str">
        <f>IFERROR(IF(AND(AF11="Impacto",AF12="Impacto"),(AM11-(+AM11*AK12)),IF(AND(AF11="Probabilidad",AF12="Impacto"),(AM10-(+AM10*AK12)),IF(AF12="Probabilidad",AM11,""))),"")</f>
        <v/>
      </c>
      <c r="AN12" s="221"/>
      <c r="AO12" s="221"/>
      <c r="AP12" s="221"/>
      <c r="AQ12" s="598"/>
      <c r="AR12" s="626"/>
      <c r="AS12" s="626"/>
      <c r="AT12" s="619"/>
      <c r="AU12" s="626"/>
      <c r="AV12" s="626"/>
      <c r="AW12" s="619"/>
      <c r="AX12" s="619"/>
      <c r="AY12" s="619"/>
      <c r="AZ12" s="1139"/>
      <c r="BA12" s="909"/>
      <c r="BB12" s="909"/>
      <c r="BC12" s="909"/>
      <c r="BD12" s="909"/>
      <c r="BE12" s="909"/>
      <c r="BF12" s="593"/>
      <c r="BG12" s="593"/>
      <c r="BH12" s="593"/>
      <c r="BI12" s="593"/>
      <c r="BJ12" s="593"/>
      <c r="BK12" s="593"/>
      <c r="BL12" s="610"/>
      <c r="BM12" s="610"/>
      <c r="BN12" s="610"/>
      <c r="BO12" s="1152"/>
    </row>
    <row r="13" spans="1:71" s="15" customFormat="1" ht="14.45" customHeight="1">
      <c r="A13" s="1141"/>
      <c r="B13" s="1144"/>
      <c r="C13" s="1147"/>
      <c r="D13" s="1150"/>
      <c r="E13" s="1150"/>
      <c r="F13" s="1089"/>
      <c r="G13" s="761"/>
      <c r="H13" s="598"/>
      <c r="I13" s="1135"/>
      <c r="J13" s="1137"/>
      <c r="K13" s="1139"/>
      <c r="L13" s="593"/>
      <c r="M13" s="616"/>
      <c r="N13" s="761"/>
      <c r="O13" s="761"/>
      <c r="P13" s="607"/>
      <c r="Q13" s="610"/>
      <c r="R13" s="598"/>
      <c r="S13" s="613"/>
      <c r="T13" s="598"/>
      <c r="U13" s="613"/>
      <c r="V13" s="598"/>
      <c r="W13" s="613"/>
      <c r="X13" s="616"/>
      <c r="Y13" s="613"/>
      <c r="Z13" s="613"/>
      <c r="AA13" s="619"/>
      <c r="AB13" s="216">
        <v>5</v>
      </c>
      <c r="AC13" s="228"/>
      <c r="AD13" s="336"/>
      <c r="AE13" s="218"/>
      <c r="AF13" s="213" t="str">
        <f t="shared" si="0"/>
        <v/>
      </c>
      <c r="AG13" s="219"/>
      <c r="AH13" s="214" t="str">
        <f t="shared" si="1"/>
        <v/>
      </c>
      <c r="AI13" s="219"/>
      <c r="AJ13" s="214" t="str">
        <f t="shared" si="2"/>
        <v/>
      </c>
      <c r="AK13" s="215" t="str">
        <f t="shared" si="3"/>
        <v/>
      </c>
      <c r="AL13" s="220" t="str">
        <f>IFERROR(IF(AND(AF12="Probabilidad",AF13="Probabilidad"),(AL12-(+AL12*AK13)),IF(AND(AF12="Impacto",AF13="Probabilidad"),(AL11-(+AL11*AK13)),IF(AF13="Impacto",AL12,""))),"")</f>
        <v/>
      </c>
      <c r="AM13" s="220" t="str">
        <f>IFERROR(IF(AND(AF12="Impacto",AF13="Impacto"),(AM12-(+AM12*AK13)),IF(AND(AF12="Probabilidad",AF13="Impacto"),(AM11-(+AM11*AK13)),IF(AF13="Probabilidad",AM12,""))),"")</f>
        <v/>
      </c>
      <c r="AN13" s="221"/>
      <c r="AO13" s="221"/>
      <c r="AP13" s="221"/>
      <c r="AQ13" s="598"/>
      <c r="AR13" s="626"/>
      <c r="AS13" s="626"/>
      <c r="AT13" s="619"/>
      <c r="AU13" s="626"/>
      <c r="AV13" s="626"/>
      <c r="AW13" s="619"/>
      <c r="AX13" s="619"/>
      <c r="AY13" s="619"/>
      <c r="AZ13" s="1139"/>
      <c r="BA13" s="909"/>
      <c r="BB13" s="909"/>
      <c r="BC13" s="909"/>
      <c r="BD13" s="909"/>
      <c r="BE13" s="909"/>
      <c r="BF13" s="593"/>
      <c r="BG13" s="593"/>
      <c r="BH13" s="593"/>
      <c r="BI13" s="593"/>
      <c r="BJ13" s="593"/>
      <c r="BK13" s="593"/>
      <c r="BL13" s="610"/>
      <c r="BM13" s="610"/>
      <c r="BN13" s="610"/>
      <c r="BO13" s="1152"/>
    </row>
    <row r="14" spans="1:71" s="15" customFormat="1" ht="14.45" customHeight="1" thickBot="1">
      <c r="A14" s="1141"/>
      <c r="B14" s="1144"/>
      <c r="C14" s="1147"/>
      <c r="D14" s="1150"/>
      <c r="E14" s="1150"/>
      <c r="F14" s="1089"/>
      <c r="G14" s="761"/>
      <c r="H14" s="598"/>
      <c r="I14" s="1135"/>
      <c r="J14" s="1137"/>
      <c r="K14" s="1139"/>
      <c r="L14" s="593"/>
      <c r="M14" s="616"/>
      <c r="N14" s="761"/>
      <c r="O14" s="761"/>
      <c r="P14" s="607"/>
      <c r="Q14" s="610"/>
      <c r="R14" s="598"/>
      <c r="S14" s="613"/>
      <c r="T14" s="598"/>
      <c r="U14" s="613"/>
      <c r="V14" s="598"/>
      <c r="W14" s="613"/>
      <c r="X14" s="616"/>
      <c r="Y14" s="613"/>
      <c r="Z14" s="613"/>
      <c r="AA14" s="619"/>
      <c r="AB14" s="216">
        <v>6</v>
      </c>
      <c r="AC14" s="218"/>
      <c r="AD14" s="218"/>
      <c r="AE14" s="218"/>
      <c r="AF14" s="213" t="str">
        <f t="shared" si="0"/>
        <v/>
      </c>
      <c r="AG14" s="219"/>
      <c r="AH14" s="214" t="str">
        <f t="shared" si="1"/>
        <v/>
      </c>
      <c r="AI14" s="219"/>
      <c r="AJ14" s="214" t="str">
        <f t="shared" si="2"/>
        <v/>
      </c>
      <c r="AK14" s="215" t="str">
        <f t="shared" si="3"/>
        <v/>
      </c>
      <c r="AL14" s="220" t="str">
        <f>IFERROR(IF(AND(AF13="Probabilidad",AF14="Probabilidad"),(AL13-(+AL13*AK14)),IF(AND(AF13="Impacto",AF14="Probabilidad"),(AL12-(+AL12*AK14)),IF(AF14="Impacto",AL13,""))),"")</f>
        <v/>
      </c>
      <c r="AM14" s="220" t="str">
        <f>IFERROR(IF(AND(AF13="Impacto",AF14="Impacto"),(AM13-(+AM13*AK14)),IF(AND(AF13="Probabilidad",AF14="Impacto"),(AM12-(+AM12*AK14)),IF(AF14="Probabilidad",AM13,""))),"")</f>
        <v/>
      </c>
      <c r="AN14" s="221"/>
      <c r="AO14" s="221"/>
      <c r="AP14" s="221"/>
      <c r="AQ14" s="598"/>
      <c r="AR14" s="626"/>
      <c r="AS14" s="626"/>
      <c r="AT14" s="619"/>
      <c r="AU14" s="626"/>
      <c r="AV14" s="626"/>
      <c r="AW14" s="619"/>
      <c r="AX14" s="619"/>
      <c r="AY14" s="619"/>
      <c r="AZ14" s="1139"/>
      <c r="BA14" s="909"/>
      <c r="BB14" s="909"/>
      <c r="BC14" s="909"/>
      <c r="BD14" s="909"/>
      <c r="BE14" s="909"/>
      <c r="BF14" s="593"/>
      <c r="BG14" s="593"/>
      <c r="BH14" s="593"/>
      <c r="BI14" s="593"/>
      <c r="BJ14" s="593"/>
      <c r="BK14" s="593"/>
      <c r="BL14" s="610"/>
      <c r="BM14" s="610"/>
      <c r="BN14" s="610"/>
      <c r="BO14" s="1152"/>
    </row>
    <row r="15" spans="1:71" s="15" customFormat="1" ht="113.25" customHeight="1">
      <c r="A15" s="1141"/>
      <c r="B15" s="1144"/>
      <c r="C15" s="1147"/>
      <c r="D15" s="1150" t="s">
        <v>1376</v>
      </c>
      <c r="E15" s="1150" t="s">
        <v>1377</v>
      </c>
      <c r="F15" s="1089">
        <v>2</v>
      </c>
      <c r="G15" s="761" t="s">
        <v>1391</v>
      </c>
      <c r="H15" s="598" t="s">
        <v>1379</v>
      </c>
      <c r="I15" s="1135" t="s">
        <v>1392</v>
      </c>
      <c r="J15" s="1137" t="str">
        <f>IF(D15="","",IF(D15="RG",[16]Árbol_GF!B41,IF(D15="RF",[16]Árbol_GF!B41,IF(I15="","",(CONCATENATE(I15," ",$M$2," ",G15," ",$M$3," ",O15," ",$M$4," ",N15))))))</f>
        <v>Pérdida de Disponibilidad  Fileserver OAPAP - \\fileserver.catastrobogota.gov.co\OAP"Fileserver OAPAP - \\fileserver.catastrobogota.gov.co\OAP
C:\Users\Usuario\OneDrive - Unidad Administrativa Especial De Catastro Distrital\FileServer_OAP"
  Perdida o acceso no autorizado a la información 
Fallas Humanas
Incumplimiento en el mantenimiento del fileserver  1. Ausencia de copias de respaldo 
2. Desconocimiento de politicas de seguridad de la información
3. Ausencia de mantenimiento al fileserver</v>
      </c>
      <c r="K15" s="1139" t="s">
        <v>205</v>
      </c>
      <c r="L15" s="593" t="s">
        <v>691</v>
      </c>
      <c r="M15" s="689" t="str">
        <f>CONCATENATE(" *",[16]Árbol_GF!C23," *",[16]Árbol_GF!E23," *",[16]Árbol_GF!G23)</f>
        <v xml:space="preserve"> * * *</v>
      </c>
      <c r="N15" s="761" t="s">
        <v>1393</v>
      </c>
      <c r="O15" s="761" t="s">
        <v>1394</v>
      </c>
      <c r="P15" s="1078"/>
      <c r="Q15" s="1081"/>
      <c r="R15" s="598" t="s">
        <v>175</v>
      </c>
      <c r="S15" s="613">
        <f>IF(R15="Muy Alta",100%,IF(R15="Alta",80%,IF(R15="Media",60%,IF(R15="Baja",40%,IF(R15="Muy Baja",20%,"")))))</f>
        <v>0.6</v>
      </c>
      <c r="T15" s="598" t="s">
        <v>271</v>
      </c>
      <c r="U15" s="613">
        <f>IF(T15="Catastrófico",100%,IF(T15="Mayor",80%,IF(T15="Moderado",60%,IF(T15="Menor",40%,IF(T15="Leve",20%,"")))))</f>
        <v>0.2</v>
      </c>
      <c r="V15" s="598" t="s">
        <v>271</v>
      </c>
      <c r="W15" s="613">
        <f>IF(V15="Catastrófico",100%,IF(V15="Mayor",80%,IF(V15="Moderado",60%,IF(V15="Menor",40%,IF(V15="Leve",20%,"")))))</f>
        <v>0.2</v>
      </c>
      <c r="X15" s="616" t="str">
        <f>IF(Y15=100%,"Catastrófico",IF(Y15=80%,"Mayor",IF(Y15=60%,"Moderado",IF(Y15=40%,"Menor",IF(Y15=20%,"Leve","")))))</f>
        <v>Leve</v>
      </c>
      <c r="Y15" s="613">
        <f>IF(AND(U15="",W15=""),"",MAX(U15,W15))</f>
        <v>0.2</v>
      </c>
      <c r="Z15" s="613" t="str">
        <f>CONCATENATE(R15,X15)</f>
        <v>MediaLeve</v>
      </c>
      <c r="AA15" s="619" t="str">
        <f>IF(Z15="Muy AltaLeve","Alto",IF(Z15="Muy AltaMenor","Alto",IF(Z15="Muy AltaModerado","Alto",IF(Z15="Muy AltaMayor","Alto",IF(Z15="Muy AltaCatastrófico","Extremo",IF(Z15="AltaLeve","Moderado",IF(Z15="AltaMenor","Moderado",IF(Z15="AltaModerado","Alto",IF(Z15="AltaMayor","Alto",IF(Z15="AltaCatastrófico","Extremo",IF(Z15="MediaLeve","Moderado",IF(Z15="MediaMenor","Moderado",IF(Z15="MediaModerado","Moderado",IF(Z15="MediaMayor","Alto",IF(Z15="MediaCatastrófico","Extremo",IF(Z15="BajaLeve","Bajo",IF(Z15="BajaMenor","Moderado",IF(Z15="BajaModerado","Moderado",IF(Z15="BajaMayor","Alto",IF(Z15="BajaCatastrófico","Extremo",IF(Z15="Muy BajaLeve","Bajo",IF(Z15="Muy BajaMenor","Bajo",IF(Z15="Muy BajaModerado","Moderado",IF(Z15="Muy BajaMayor","Alto",IF(Z15="Muy BajaCatastrófico","Extremo","")))))))))))))))))))))))))</f>
        <v>Moderado</v>
      </c>
      <c r="AB15" s="216">
        <v>1</v>
      </c>
      <c r="AC15" s="307" t="s">
        <v>1395</v>
      </c>
      <c r="AD15" s="218" t="s">
        <v>1396</v>
      </c>
      <c r="AE15" s="166" t="s">
        <v>1385</v>
      </c>
      <c r="AF15" s="213" t="str">
        <f t="shared" si="0"/>
        <v>Probabilidad</v>
      </c>
      <c r="AG15" s="219" t="s">
        <v>179</v>
      </c>
      <c r="AH15" s="214">
        <f t="shared" si="1"/>
        <v>0.25</v>
      </c>
      <c r="AI15" s="219" t="s">
        <v>180</v>
      </c>
      <c r="AJ15" s="214">
        <f t="shared" si="2"/>
        <v>0.15</v>
      </c>
      <c r="AK15" s="215">
        <f t="shared" si="3"/>
        <v>0.4</v>
      </c>
      <c r="AL15" s="220">
        <f>IFERROR(IF(AF15="Probabilidad",(S15-(+S15*AK15)),IF(AF15="Impacto",S15,"")),"")</f>
        <v>0.36</v>
      </c>
      <c r="AM15" s="220">
        <f>IFERROR(IF(AF15="Impacto",(Y15-(+Y15*AK15)),IF(AF15="Probabilidad",Y15,"")),"")</f>
        <v>0.2</v>
      </c>
      <c r="AN15" s="221" t="s">
        <v>181</v>
      </c>
      <c r="AO15" s="221" t="s">
        <v>182</v>
      </c>
      <c r="AP15" s="221" t="s">
        <v>183</v>
      </c>
      <c r="AQ15" s="598" t="s">
        <v>1386</v>
      </c>
      <c r="AR15" s="1153">
        <f>S15</f>
        <v>0.6</v>
      </c>
      <c r="AS15" s="1153">
        <f>IF(AL15="","",MIN(AL15:AL20))</f>
        <v>0.12959999999999999</v>
      </c>
      <c r="AT15" s="619" t="str">
        <f>IFERROR(IF(AS15="","",IF(AS15&lt;=0.2,"Muy Baja",IF(AS15&lt;=0.4,"Baja",IF(AS15&lt;=0.6,"Media",IF(AS15&lt;=0.8,"Alta","Muy Alta"))))),"")</f>
        <v>Muy Baja</v>
      </c>
      <c r="AU15" s="1153">
        <f>Y15</f>
        <v>0.2</v>
      </c>
      <c r="AV15" s="1153">
        <f>IF(AM15="","",MIN(AM15:AM20))</f>
        <v>0.11250000000000002</v>
      </c>
      <c r="AW15" s="619" t="str">
        <f>IFERROR(IF(AV15="","",IF(AV15&lt;=0.2,"Leve",IF(AV15&lt;=0.4,"Menor",IF(AV15&lt;=0.6,"Moderado",IF(AV15&lt;=0.8,"Mayor","Catastrófico"))))),"")</f>
        <v>Leve</v>
      </c>
      <c r="AX15" s="619" t="str">
        <f>AA15</f>
        <v>Moderado</v>
      </c>
      <c r="AY15" s="619" t="str">
        <f>IFERROR(IF(OR(AND(AT15="Muy Baja",AW15="Leve"),AND(AT15="Muy Baja",AW15="Menor"),AND(AT15="Baja",AW15="Leve")),"Bajo",IF(OR(AND(AT15="Muy baja",AW15="Moderado"),AND(AT15="Baja",AW15="Menor"),AND(AT15="Baja",AW15="Moderado"),AND(AT15="Media",AW15="Leve"),AND(AT15="Media",AW15="Menor"),AND(AT15="Media",AW15="Moderado"),AND(AT15="Alta",AW15="Leve"),AND(AT15="Alta",AW15="Menor")),"Moderado",IF(OR(AND(AT15="Muy Baja",AW15="Mayor"),AND(AT15="Baja",AW15="Mayor"),AND(AT15="Media",AW15="Mayor"),AND(AT15="Alta",AW15="Moderado"),AND(AT15="Alta",AW15="Mayor"),AND(AT15="Muy Alta",AW15="Leve"),AND(AT15="Muy Alta",AW15="Menor"),AND(AT15="Muy Alta",AW15="Moderado"),AND(AT15="Muy Alta",AW15="Mayor")),"Alto",IF(OR(AND(AT15="Muy Baja",AW15="Catastrófico"),AND(AT15="Baja",AW15="Catastrófico"),AND(AT15="Media",AW15="Catastrófico"),AND(AT15="Alta",AW15="Catastrófico"),AND(AT15="Muy Alta",AW15="Catastrófico")),"Extremo","")))),"")</f>
        <v>Bajo</v>
      </c>
      <c r="AZ15" s="1139" t="s">
        <v>231</v>
      </c>
      <c r="BA15" s="909" t="s">
        <v>811</v>
      </c>
      <c r="BB15" s="909" t="s">
        <v>811</v>
      </c>
      <c r="BC15" s="909" t="s">
        <v>811</v>
      </c>
      <c r="BD15" s="909" t="s">
        <v>811</v>
      </c>
      <c r="BE15" s="909" t="s">
        <v>190</v>
      </c>
      <c r="BF15" s="848"/>
      <c r="BG15" s="848"/>
      <c r="BH15" s="848"/>
      <c r="BI15" s="848"/>
      <c r="BJ15" s="848"/>
      <c r="BK15" s="848"/>
      <c r="BL15" s="610"/>
      <c r="BM15" s="610"/>
      <c r="BN15" s="610"/>
      <c r="BO15" s="1152"/>
    </row>
    <row r="16" spans="1:71" s="15" customFormat="1" ht="67.900000000000006" customHeight="1">
      <c r="A16" s="1141"/>
      <c r="B16" s="1144"/>
      <c r="C16" s="1147"/>
      <c r="D16" s="1150"/>
      <c r="E16" s="1150"/>
      <c r="F16" s="1089"/>
      <c r="G16" s="761"/>
      <c r="H16" s="598"/>
      <c r="I16" s="1135"/>
      <c r="J16" s="1137"/>
      <c r="K16" s="1139"/>
      <c r="L16" s="593"/>
      <c r="M16" s="616"/>
      <c r="N16" s="761"/>
      <c r="O16" s="761"/>
      <c r="P16" s="1078"/>
      <c r="Q16" s="1081"/>
      <c r="R16" s="598"/>
      <c r="S16" s="613"/>
      <c r="T16" s="598"/>
      <c r="U16" s="613"/>
      <c r="V16" s="598"/>
      <c r="W16" s="613"/>
      <c r="X16" s="616"/>
      <c r="Y16" s="613"/>
      <c r="Z16" s="613"/>
      <c r="AA16" s="619"/>
      <c r="AB16" s="216">
        <v>2</v>
      </c>
      <c r="AC16" s="307" t="s">
        <v>1387</v>
      </c>
      <c r="AD16" s="218" t="s">
        <v>1396</v>
      </c>
      <c r="AE16" s="166" t="s">
        <v>1397</v>
      </c>
      <c r="AF16" s="225" t="str">
        <f>IF(OR(AG16="Preventivo",AG16="Detectivo"),"Probabilidad",IF(AG16="Correctivo","Impacto",""))</f>
        <v>Impacto</v>
      </c>
      <c r="AG16" s="219" t="s">
        <v>290</v>
      </c>
      <c r="AH16" s="214">
        <f t="shared" si="1"/>
        <v>0.1</v>
      </c>
      <c r="AI16" s="219" t="s">
        <v>180</v>
      </c>
      <c r="AJ16" s="214">
        <f t="shared" si="2"/>
        <v>0.15</v>
      </c>
      <c r="AK16" s="215">
        <f t="shared" si="3"/>
        <v>0.25</v>
      </c>
      <c r="AL16" s="226">
        <f>IFERROR(IF(AND(AF15="Probabilidad",AF16="Probabilidad"),(AL15-(+AL15*AK16)),IF(AF16="Probabilidad",(S15-(+S15*AK16)),IF(AF16="Impacto",AL15,""))),"")</f>
        <v>0.36</v>
      </c>
      <c r="AM16" s="226">
        <f>IFERROR(IF(AND(AF15="Impacto",AF16="Impacto"),(AM15-(+AM15*AK16)),IF(AF16="Impacto",(Y15-(+Y15*AK16)),IF(AF16="Probabilidad",AM15,""))),"")</f>
        <v>0.15000000000000002</v>
      </c>
      <c r="AN16" s="221" t="s">
        <v>181</v>
      </c>
      <c r="AO16" s="221" t="s">
        <v>182</v>
      </c>
      <c r="AP16" s="221" t="s">
        <v>183</v>
      </c>
      <c r="AQ16" s="598"/>
      <c r="AR16" s="626"/>
      <c r="AS16" s="626"/>
      <c r="AT16" s="619"/>
      <c r="AU16" s="626"/>
      <c r="AV16" s="626"/>
      <c r="AW16" s="619"/>
      <c r="AX16" s="619"/>
      <c r="AY16" s="619"/>
      <c r="AZ16" s="1139"/>
      <c r="BA16" s="909"/>
      <c r="BB16" s="909"/>
      <c r="BC16" s="909"/>
      <c r="BD16" s="909"/>
      <c r="BE16" s="909"/>
      <c r="BF16" s="848"/>
      <c r="BG16" s="848"/>
      <c r="BH16" s="848"/>
      <c r="BI16" s="848"/>
      <c r="BJ16" s="848"/>
      <c r="BK16" s="848"/>
      <c r="BL16" s="610"/>
      <c r="BM16" s="610"/>
      <c r="BN16" s="610"/>
      <c r="BO16" s="1152"/>
    </row>
    <row r="17" spans="1:67" s="15" customFormat="1" ht="124.5" customHeight="1">
      <c r="A17" s="1141"/>
      <c r="B17" s="1144"/>
      <c r="C17" s="1147"/>
      <c r="D17" s="1150"/>
      <c r="E17" s="1150"/>
      <c r="F17" s="1089"/>
      <c r="G17" s="761"/>
      <c r="H17" s="598"/>
      <c r="I17" s="1135"/>
      <c r="J17" s="1137"/>
      <c r="K17" s="1139"/>
      <c r="L17" s="593"/>
      <c r="M17" s="616"/>
      <c r="N17" s="761"/>
      <c r="O17" s="761"/>
      <c r="P17" s="1078"/>
      <c r="Q17" s="1081"/>
      <c r="R17" s="598"/>
      <c r="S17" s="613"/>
      <c r="T17" s="598"/>
      <c r="U17" s="613"/>
      <c r="V17" s="598"/>
      <c r="W17" s="613"/>
      <c r="X17" s="616"/>
      <c r="Y17" s="613"/>
      <c r="Z17" s="613"/>
      <c r="AA17" s="619"/>
      <c r="AB17" s="216">
        <v>3</v>
      </c>
      <c r="AC17" s="304" t="s">
        <v>1398</v>
      </c>
      <c r="AD17" s="218" t="s">
        <v>1396</v>
      </c>
      <c r="AE17" s="166" t="s">
        <v>1399</v>
      </c>
      <c r="AF17" s="213" t="str">
        <f>IF(OR(AG17="Preventivo",AG17="Detectivo"),"Probabilidad",IF(AG17="Correctivo","Impacto",""))</f>
        <v>Impacto</v>
      </c>
      <c r="AG17" s="219" t="s">
        <v>290</v>
      </c>
      <c r="AH17" s="214">
        <f t="shared" si="1"/>
        <v>0.1</v>
      </c>
      <c r="AI17" s="219" t="s">
        <v>180</v>
      </c>
      <c r="AJ17" s="214">
        <f t="shared" si="2"/>
        <v>0.15</v>
      </c>
      <c r="AK17" s="215">
        <f t="shared" si="3"/>
        <v>0.25</v>
      </c>
      <c r="AL17" s="220">
        <f>IFERROR(IF(AND(AF16="Probabilidad",AF17="Probabilidad"),(AL16-(+AL16*AK17)),IF(AND(AF16="Impacto",AF17="Probabilidad"),(AL15-(+AL15*AK17)),IF(AF17="Impacto",AL16,""))),"")</f>
        <v>0.36</v>
      </c>
      <c r="AM17" s="220">
        <f>IFERROR(IF(AND(AF16="Impacto",AF17="Impacto"),(AM16-(+AM16*AK17)),IF(AND(AF16="Probabilidad",AF17="Impacto"),(AM15-(+AM15*AK17)),IF(AF17="Probabilidad",AM16,""))),"")</f>
        <v>0.11250000000000002</v>
      </c>
      <c r="AN17" s="221" t="s">
        <v>181</v>
      </c>
      <c r="AO17" s="221" t="s">
        <v>182</v>
      </c>
      <c r="AP17" s="221" t="s">
        <v>183</v>
      </c>
      <c r="AQ17" s="598"/>
      <c r="AR17" s="626"/>
      <c r="AS17" s="626"/>
      <c r="AT17" s="619"/>
      <c r="AU17" s="626"/>
      <c r="AV17" s="626"/>
      <c r="AW17" s="619"/>
      <c r="AX17" s="619"/>
      <c r="AY17" s="619"/>
      <c r="AZ17" s="1139"/>
      <c r="BA17" s="909"/>
      <c r="BB17" s="909"/>
      <c r="BC17" s="909"/>
      <c r="BD17" s="909"/>
      <c r="BE17" s="909"/>
      <c r="BF17" s="848"/>
      <c r="BG17" s="848"/>
      <c r="BH17" s="848"/>
      <c r="BI17" s="848"/>
      <c r="BJ17" s="848"/>
      <c r="BK17" s="848"/>
      <c r="BL17" s="610"/>
      <c r="BM17" s="610"/>
      <c r="BN17" s="610"/>
      <c r="BO17" s="1152"/>
    </row>
    <row r="18" spans="1:67" s="15" customFormat="1" ht="67.900000000000006" customHeight="1">
      <c r="A18" s="1141"/>
      <c r="B18" s="1144"/>
      <c r="C18" s="1147"/>
      <c r="D18" s="1150"/>
      <c r="E18" s="1150"/>
      <c r="F18" s="1089"/>
      <c r="G18" s="761"/>
      <c r="H18" s="598"/>
      <c r="I18" s="1135"/>
      <c r="J18" s="1137"/>
      <c r="K18" s="1139"/>
      <c r="L18" s="593"/>
      <c r="M18" s="616"/>
      <c r="N18" s="761"/>
      <c r="O18" s="761"/>
      <c r="P18" s="1078"/>
      <c r="Q18" s="1081"/>
      <c r="R18" s="598"/>
      <c r="S18" s="613"/>
      <c r="T18" s="598"/>
      <c r="U18" s="613"/>
      <c r="V18" s="598"/>
      <c r="W18" s="613"/>
      <c r="X18" s="616"/>
      <c r="Y18" s="613"/>
      <c r="Z18" s="613"/>
      <c r="AA18" s="619"/>
      <c r="AB18" s="216">
        <v>4</v>
      </c>
      <c r="AC18" s="309" t="s">
        <v>1400</v>
      </c>
      <c r="AD18" s="218">
        <v>2</v>
      </c>
      <c r="AE18" s="189" t="s">
        <v>1401</v>
      </c>
      <c r="AF18" s="213" t="str">
        <f t="shared" si="0"/>
        <v>Probabilidad</v>
      </c>
      <c r="AG18" s="219" t="s">
        <v>179</v>
      </c>
      <c r="AH18" s="214">
        <f t="shared" si="1"/>
        <v>0.25</v>
      </c>
      <c r="AI18" s="219" t="s">
        <v>180</v>
      </c>
      <c r="AJ18" s="214">
        <f t="shared" si="2"/>
        <v>0.15</v>
      </c>
      <c r="AK18" s="215">
        <f t="shared" si="3"/>
        <v>0.4</v>
      </c>
      <c r="AL18" s="220">
        <f>IFERROR(IF(AND(AF17="Probabilidad",AF18="Probabilidad"),(AL17-(+AL17*AK18)),IF(AND(AF17="Impacto",AF18="Probabilidad"),(AL16-(+AL16*AK18)),IF(AF18="Impacto",AL17,""))),"")</f>
        <v>0.216</v>
      </c>
      <c r="AM18" s="220">
        <f>IFERROR(IF(AND(AF17="Impacto",AF18="Impacto"),(AM17-(+AM17*AK18)),IF(AND(AF17="Probabilidad",AF18="Impacto"),(AM16-(+AM16*AK18)),IF(AF18="Probabilidad",AM17,""))),"")</f>
        <v>0.11250000000000002</v>
      </c>
      <c r="AN18" s="221" t="s">
        <v>181</v>
      </c>
      <c r="AO18" s="221" t="s">
        <v>182</v>
      </c>
      <c r="AP18" s="221" t="s">
        <v>183</v>
      </c>
      <c r="AQ18" s="598"/>
      <c r="AR18" s="626"/>
      <c r="AS18" s="626"/>
      <c r="AT18" s="619"/>
      <c r="AU18" s="626"/>
      <c r="AV18" s="626"/>
      <c r="AW18" s="619"/>
      <c r="AX18" s="619"/>
      <c r="AY18" s="619"/>
      <c r="AZ18" s="1139"/>
      <c r="BA18" s="909"/>
      <c r="BB18" s="909"/>
      <c r="BC18" s="909"/>
      <c r="BD18" s="909"/>
      <c r="BE18" s="909"/>
      <c r="BF18" s="848"/>
      <c r="BG18" s="848"/>
      <c r="BH18" s="848"/>
      <c r="BI18" s="848"/>
      <c r="BJ18" s="848"/>
      <c r="BK18" s="848"/>
      <c r="BL18" s="610"/>
      <c r="BM18" s="610"/>
      <c r="BN18" s="610"/>
      <c r="BO18" s="1152"/>
    </row>
    <row r="19" spans="1:67" s="15" customFormat="1" ht="144" customHeight="1">
      <c r="A19" s="1141"/>
      <c r="B19" s="1144"/>
      <c r="C19" s="1147"/>
      <c r="D19" s="1150"/>
      <c r="E19" s="1150"/>
      <c r="F19" s="1089"/>
      <c r="G19" s="761"/>
      <c r="H19" s="598"/>
      <c r="I19" s="1135"/>
      <c r="J19" s="1137"/>
      <c r="K19" s="1139"/>
      <c r="L19" s="593"/>
      <c r="M19" s="616"/>
      <c r="N19" s="761"/>
      <c r="O19" s="761"/>
      <c r="P19" s="1078"/>
      <c r="Q19" s="1081"/>
      <c r="R19" s="598"/>
      <c r="S19" s="613"/>
      <c r="T19" s="598"/>
      <c r="U19" s="613"/>
      <c r="V19" s="598"/>
      <c r="W19" s="613"/>
      <c r="X19" s="616"/>
      <c r="Y19" s="613"/>
      <c r="Z19" s="613"/>
      <c r="AA19" s="619"/>
      <c r="AB19" s="216">
        <v>5</v>
      </c>
      <c r="AC19" s="306" t="s">
        <v>1402</v>
      </c>
      <c r="AD19" s="218" t="s">
        <v>1403</v>
      </c>
      <c r="AE19" s="166" t="s">
        <v>1390</v>
      </c>
      <c r="AF19" s="213" t="str">
        <f t="shared" si="0"/>
        <v>Probabilidad</v>
      </c>
      <c r="AG19" s="219" t="s">
        <v>179</v>
      </c>
      <c r="AH19" s="214">
        <f t="shared" si="1"/>
        <v>0.25</v>
      </c>
      <c r="AI19" s="219" t="s">
        <v>180</v>
      </c>
      <c r="AJ19" s="214">
        <f t="shared" si="2"/>
        <v>0.15</v>
      </c>
      <c r="AK19" s="215">
        <f t="shared" si="3"/>
        <v>0.4</v>
      </c>
      <c r="AL19" s="220">
        <f>IFERROR(IF(AND(AF18="Probabilidad",AF19="Probabilidad"),(AL18-(+AL18*AK19)),IF(AND(AF18="Impacto",AF19="Probabilidad"),(AL17-(+AL17*AK19)),IF(AF19="Impacto",AL18,""))),"")</f>
        <v>0.12959999999999999</v>
      </c>
      <c r="AM19" s="220">
        <f>IFERROR(IF(AND(AF18="Impacto",AF19="Impacto"),(AM18-(+AM18*AK19)),IF(AND(AF18="Probabilidad",AF19="Impacto"),(AM17-(+AM17*AK19)),IF(AF19="Probabilidad",AM18,""))),"")</f>
        <v>0.11250000000000002</v>
      </c>
      <c r="AN19" s="221" t="s">
        <v>181</v>
      </c>
      <c r="AO19" s="221" t="s">
        <v>182</v>
      </c>
      <c r="AP19" s="221" t="s">
        <v>183</v>
      </c>
      <c r="AQ19" s="598"/>
      <c r="AR19" s="626"/>
      <c r="AS19" s="626"/>
      <c r="AT19" s="619"/>
      <c r="AU19" s="626"/>
      <c r="AV19" s="626"/>
      <c r="AW19" s="619"/>
      <c r="AX19" s="619"/>
      <c r="AY19" s="619"/>
      <c r="AZ19" s="1139"/>
      <c r="BA19" s="909"/>
      <c r="BB19" s="909"/>
      <c r="BC19" s="909"/>
      <c r="BD19" s="909"/>
      <c r="BE19" s="909"/>
      <c r="BF19" s="848"/>
      <c r="BG19" s="848"/>
      <c r="BH19" s="848"/>
      <c r="BI19" s="848"/>
      <c r="BJ19" s="848"/>
      <c r="BK19" s="848"/>
      <c r="BL19" s="610"/>
      <c r="BM19" s="610"/>
      <c r="BN19" s="610"/>
      <c r="BO19" s="1152"/>
    </row>
    <row r="20" spans="1:67" s="15" customFormat="1" ht="14.45" customHeight="1" thickBot="1">
      <c r="A20" s="1141"/>
      <c r="B20" s="1144"/>
      <c r="C20" s="1147"/>
      <c r="D20" s="1150"/>
      <c r="E20" s="1150"/>
      <c r="F20" s="1089"/>
      <c r="G20" s="761"/>
      <c r="H20" s="598"/>
      <c r="I20" s="1135"/>
      <c r="J20" s="1137"/>
      <c r="K20" s="1139"/>
      <c r="L20" s="593"/>
      <c r="M20" s="616"/>
      <c r="N20" s="761"/>
      <c r="O20" s="761"/>
      <c r="P20" s="1078"/>
      <c r="Q20" s="1081"/>
      <c r="R20" s="598"/>
      <c r="S20" s="613"/>
      <c r="T20" s="598"/>
      <c r="U20" s="613"/>
      <c r="V20" s="598"/>
      <c r="W20" s="613"/>
      <c r="X20" s="616"/>
      <c r="Y20" s="613"/>
      <c r="Z20" s="613"/>
      <c r="AA20" s="619"/>
      <c r="AB20" s="216">
        <v>6</v>
      </c>
      <c r="AC20" s="218"/>
      <c r="AD20" s="218"/>
      <c r="AE20" s="218"/>
      <c r="AF20" s="213" t="str">
        <f t="shared" si="0"/>
        <v/>
      </c>
      <c r="AG20" s="219"/>
      <c r="AH20" s="214" t="str">
        <f t="shared" si="1"/>
        <v/>
      </c>
      <c r="AI20" s="219"/>
      <c r="AJ20" s="214" t="str">
        <f t="shared" si="2"/>
        <v/>
      </c>
      <c r="AK20" s="215" t="str">
        <f t="shared" si="3"/>
        <v/>
      </c>
      <c r="AL20" s="220" t="str">
        <f>IFERROR(IF(AND(AF19="Probabilidad",AF20="Probabilidad"),(AL19-(+AL19*AK20)),IF(AND(AF19="Impacto",AF20="Probabilidad"),(AL18-(+AL18*AK20)),IF(AF20="Impacto",AL19,""))),"")</f>
        <v/>
      </c>
      <c r="AM20" s="220" t="str">
        <f>IFERROR(IF(AND(AF19="Impacto",AF20="Impacto"),(AM19-(+AM19*AK20)),IF(AND(AF19="Probabilidad",AF20="Impacto"),(AM18-(+AM18*AK20)),IF(AF20="Probabilidad",AM19,""))),"")</f>
        <v/>
      </c>
      <c r="AN20" s="221"/>
      <c r="AO20" s="221"/>
      <c r="AP20" s="221"/>
      <c r="AQ20" s="598"/>
      <c r="AR20" s="626"/>
      <c r="AS20" s="626"/>
      <c r="AT20" s="619"/>
      <c r="AU20" s="626"/>
      <c r="AV20" s="626"/>
      <c r="AW20" s="619"/>
      <c r="AX20" s="619"/>
      <c r="AY20" s="619"/>
      <c r="AZ20" s="1139"/>
      <c r="BA20" s="909"/>
      <c r="BB20" s="909"/>
      <c r="BC20" s="909"/>
      <c r="BD20" s="909"/>
      <c r="BE20" s="909"/>
      <c r="BF20" s="848"/>
      <c r="BG20" s="848"/>
      <c r="BH20" s="848"/>
      <c r="BI20" s="848"/>
      <c r="BJ20" s="848"/>
      <c r="BK20" s="848"/>
      <c r="BL20" s="610"/>
      <c r="BM20" s="610"/>
      <c r="BN20" s="610"/>
      <c r="BO20" s="1152"/>
    </row>
    <row r="21" spans="1:67" s="15" customFormat="1" ht="72">
      <c r="A21" s="1141"/>
      <c r="B21" s="1144"/>
      <c r="C21" s="1147"/>
      <c r="D21" s="1150" t="s">
        <v>1376</v>
      </c>
      <c r="E21" s="1150" t="s">
        <v>1377</v>
      </c>
      <c r="F21" s="1089">
        <v>3</v>
      </c>
      <c r="G21" s="761" t="s">
        <v>1404</v>
      </c>
      <c r="H21" s="598" t="s">
        <v>1405</v>
      </c>
      <c r="I21" s="1135" t="s">
        <v>1380</v>
      </c>
      <c r="J21" s="1137" t="str">
        <f>IF(D21="","",IF(D21="RG",[16]Árbol_GF!B59,IF(D21="RF",[16]Árbol_GF!B59,IF(I21="","",(CONCATENATE(I21," ",$M$2," ",G21," ",$M$3," ",O21," ",$M$4," ",N21))))))</f>
        <v>Pérdida de confidencialidad e integridad  ISODOC
http://sgi.catastrobogota.gov.co/catastrodistritalNew/isodocNew/inicio.nsf?OpendataBase  1. Pérdida, modificación o uso no autorizado de la información
2. Ataques externos cibernéticos.
3. Fallas técnicas
4. Fallas Humanas  1. Asignación errada de derechos de acceso
2. Desconocimiento de las políticas de seguridad de la información</v>
      </c>
      <c r="K21" s="1139" t="s">
        <v>205</v>
      </c>
      <c r="L21" s="593" t="s">
        <v>691</v>
      </c>
      <c r="M21" s="689" t="str">
        <f>CONCATENATE(" *",[16]Árbol_GF!C29," *",[16]Árbol_GF!E29," *",[16]Árbol_GF!G29)</f>
        <v xml:space="preserve"> * * *Si seleccionó efecto dañoso seleccione:</v>
      </c>
      <c r="N21" s="761" t="s">
        <v>1406</v>
      </c>
      <c r="O21" s="761" t="s">
        <v>1407</v>
      </c>
      <c r="P21" s="607"/>
      <c r="Q21" s="610"/>
      <c r="R21" s="598" t="s">
        <v>175</v>
      </c>
      <c r="S21" s="613">
        <f>IF(R21="Muy Alta",100%,IF(R21="Alta",80%,IF(R21="Media",60%,IF(R21="Baja",40%,IF(R21="Muy Baja",20%,"")))))</f>
        <v>0.6</v>
      </c>
      <c r="T21" s="1154" t="s">
        <v>271</v>
      </c>
      <c r="U21" s="613">
        <f>IF(T21="Catastrófico",100%,IF(T21="Mayor",80%,IF(T21="Moderado",60%,IF(T21="Menor",40%,IF(T21="Leve",20%,"")))))</f>
        <v>0.2</v>
      </c>
      <c r="V21" s="1154" t="s">
        <v>271</v>
      </c>
      <c r="W21" s="613">
        <f>IF(V21="Catastrófico",100%,IF(V21="Mayor",80%,IF(V21="Moderado",60%,IF(V21="Menor",40%,IF(V21="Leve",20%,"")))))</f>
        <v>0.2</v>
      </c>
      <c r="X21" s="616" t="str">
        <f>IF(Y21=100%,"Catastrófico",IF(Y21=80%,"Mayor",IF(Y21=60%,"Moderado",IF(Y21=40%,"Menor",IF(Y21=20%,"Leve","")))))</f>
        <v>Leve</v>
      </c>
      <c r="Y21" s="613">
        <f>IF(AND(U21="",W21=""),"",MAX(U21,W21))</f>
        <v>0.2</v>
      </c>
      <c r="Z21" s="613" t="str">
        <f>CONCATENATE(R21,X21)</f>
        <v>MediaLeve</v>
      </c>
      <c r="AA21" s="619" t="str">
        <f>IF(Z21="Muy AltaLeve","Alto",IF(Z21="Muy AltaMenor","Alto",IF(Z21="Muy AltaModerado","Alto",IF(Z21="Muy AltaMayor","Alto",IF(Z21="Muy AltaCatastrófico","Extremo",IF(Z21="AltaLeve","Moderado",IF(Z21="AltaMenor","Moderado",IF(Z21="AltaModerado","Alto",IF(Z21="AltaMayor","Alto",IF(Z21="AltaCatastrófico","Extremo",IF(Z21="MediaLeve","Moderado",IF(Z21="MediaMenor","Moderado",IF(Z21="MediaModerado","Moderado",IF(Z21="MediaMayor","Alto",IF(Z21="MediaCatastrófico","Extremo",IF(Z21="BajaLeve","Bajo",IF(Z21="BajaMenor","Moderado",IF(Z21="BajaModerado","Moderado",IF(Z21="BajaMayor","Alto",IF(Z21="BajaCatastrófico","Extremo",IF(Z21="Muy BajaLeve","Bajo",IF(Z21="Muy BajaMenor","Bajo",IF(Z21="Muy BajaModerado","Moderado",IF(Z21="Muy BajaMayor","Alto",IF(Z21="Muy BajaCatastrófico","Extremo","")))))))))))))))))))))))))</f>
        <v>Moderado</v>
      </c>
      <c r="AB21" s="216">
        <v>1</v>
      </c>
      <c r="AC21" s="307" t="s">
        <v>1400</v>
      </c>
      <c r="AD21" s="227">
        <v>2</v>
      </c>
      <c r="AE21" s="189" t="s">
        <v>1401</v>
      </c>
      <c r="AF21" s="213" t="str">
        <f t="shared" si="0"/>
        <v>Probabilidad</v>
      </c>
      <c r="AG21" s="219" t="s">
        <v>179</v>
      </c>
      <c r="AH21" s="214">
        <f t="shared" si="1"/>
        <v>0.25</v>
      </c>
      <c r="AI21" s="219" t="s">
        <v>180</v>
      </c>
      <c r="AJ21" s="214">
        <f t="shared" si="2"/>
        <v>0.15</v>
      </c>
      <c r="AK21" s="215">
        <f t="shared" si="3"/>
        <v>0.4</v>
      </c>
      <c r="AL21" s="220">
        <f>IFERROR(IF(AF21="Probabilidad",(S21-(+S21*AK21)),IF(AF21="Impacto",S21,"")),"")</f>
        <v>0.36</v>
      </c>
      <c r="AM21" s="220">
        <f>IFERROR(IF(AF21="Impacto",(Y21-(+Y21*AK21)),IF(AF21="Probabilidad",Y21,"")),"")</f>
        <v>0.2</v>
      </c>
      <c r="AN21" s="221" t="s">
        <v>181</v>
      </c>
      <c r="AO21" s="221" t="s">
        <v>182</v>
      </c>
      <c r="AP21" s="221" t="s">
        <v>183</v>
      </c>
      <c r="AQ21" s="598" t="s">
        <v>1408</v>
      </c>
      <c r="AR21" s="1153">
        <f>S21</f>
        <v>0.6</v>
      </c>
      <c r="AS21" s="1153">
        <f>IF(AL21="","",MIN(AL21:AL26))</f>
        <v>0.36</v>
      </c>
      <c r="AT21" s="619" t="str">
        <f>IFERROR(IF(AS21="","",IF(AS21&lt;=0.2,"Muy Baja",IF(AS21&lt;=0.4,"Baja",IF(AS21&lt;=0.6,"Media",IF(AS21&lt;=0.8,"Alta","Muy Alta"))))),"")</f>
        <v>Baja</v>
      </c>
      <c r="AU21" s="1153">
        <f>Y21</f>
        <v>0.2</v>
      </c>
      <c r="AV21" s="1153">
        <f>IF(AM21="","",MIN(AM21:AM26))</f>
        <v>0.15000000000000002</v>
      </c>
      <c r="AW21" s="619" t="str">
        <f>IFERROR(IF(AV21="","",IF(AV21&lt;=0.2,"Leve",IF(AV21&lt;=0.4,"Menor",IF(AV21&lt;=0.6,"Moderado",IF(AV21&lt;=0.8,"Mayor","Catastrófico"))))),"")</f>
        <v>Leve</v>
      </c>
      <c r="AX21" s="619" t="str">
        <f>AA21</f>
        <v>Moderado</v>
      </c>
      <c r="AY21" s="619" t="str">
        <f>IFERROR(IF(OR(AND(AT21="Muy Baja",AW21="Leve"),AND(AT21="Muy Baja",AW21="Menor"),AND(AT21="Baja",AW21="Leve")),"Bajo",IF(OR(AND(AT21="Muy baja",AW21="Moderado"),AND(AT21="Baja",AW21="Menor"),AND(AT21="Baja",AW21="Moderado"),AND(AT21="Media",AW21="Leve"),AND(AT21="Media",AW21="Menor"),AND(AT21="Media",AW21="Moderado"),AND(AT21="Alta",AW21="Leve"),AND(AT21="Alta",AW21="Menor")),"Moderado",IF(OR(AND(AT21="Muy Baja",AW21="Mayor"),AND(AT21="Baja",AW21="Mayor"),AND(AT21="Media",AW21="Mayor"),AND(AT21="Alta",AW21="Moderado"),AND(AT21="Alta",AW21="Mayor"),AND(AT21="Muy Alta",AW21="Leve"),AND(AT21="Muy Alta",AW21="Menor"),AND(AT21="Muy Alta",AW21="Moderado"),AND(AT21="Muy Alta",AW21="Mayor")),"Alto",IF(OR(AND(AT21="Muy Baja",AW21="Catastrófico"),AND(AT21="Baja",AW21="Catastrófico"),AND(AT21="Media",AW21="Catastrófico"),AND(AT21="Alta",AW21="Catastrófico"),AND(AT21="Muy Alta",AW21="Catastrófico")),"Extremo","")))),"")</f>
        <v>Bajo</v>
      </c>
      <c r="AZ21" s="1139" t="s">
        <v>231</v>
      </c>
      <c r="BA21" s="909" t="s">
        <v>811</v>
      </c>
      <c r="BB21" s="909" t="s">
        <v>811</v>
      </c>
      <c r="BC21" s="909" t="s">
        <v>811</v>
      </c>
      <c r="BD21" s="909" t="s">
        <v>811</v>
      </c>
      <c r="BE21" s="909" t="s">
        <v>190</v>
      </c>
      <c r="BF21" s="848"/>
      <c r="BG21" s="593"/>
      <c r="BH21" s="848"/>
      <c r="BI21" s="848"/>
      <c r="BJ21" s="848"/>
      <c r="BK21" s="848"/>
      <c r="BL21" s="610"/>
      <c r="BM21" s="610"/>
      <c r="BN21" s="610"/>
      <c r="BO21" s="1152"/>
    </row>
    <row r="22" spans="1:67" s="15" customFormat="1" ht="67.900000000000006" customHeight="1">
      <c r="A22" s="1141"/>
      <c r="B22" s="1144"/>
      <c r="C22" s="1147"/>
      <c r="D22" s="1150"/>
      <c r="E22" s="1150"/>
      <c r="F22" s="1089"/>
      <c r="G22" s="761"/>
      <c r="H22" s="598"/>
      <c r="I22" s="1135"/>
      <c r="J22" s="1137"/>
      <c r="K22" s="1139"/>
      <c r="L22" s="593"/>
      <c r="M22" s="616"/>
      <c r="N22" s="761"/>
      <c r="O22" s="761"/>
      <c r="P22" s="607"/>
      <c r="Q22" s="610"/>
      <c r="R22" s="598"/>
      <c r="S22" s="613"/>
      <c r="T22" s="1154"/>
      <c r="U22" s="613"/>
      <c r="V22" s="1154"/>
      <c r="W22" s="613"/>
      <c r="X22" s="616"/>
      <c r="Y22" s="613"/>
      <c r="Z22" s="613"/>
      <c r="AA22" s="619"/>
      <c r="AB22" s="216">
        <v>2</v>
      </c>
      <c r="AC22" s="307" t="s">
        <v>1387</v>
      </c>
      <c r="AD22" s="227" t="s">
        <v>1384</v>
      </c>
      <c r="AE22" s="166" t="s">
        <v>1397</v>
      </c>
      <c r="AF22" s="213" t="str">
        <f t="shared" si="0"/>
        <v>Impacto</v>
      </c>
      <c r="AG22" s="219" t="s">
        <v>290</v>
      </c>
      <c r="AH22" s="214">
        <f t="shared" si="1"/>
        <v>0.1</v>
      </c>
      <c r="AI22" s="219" t="s">
        <v>180</v>
      </c>
      <c r="AJ22" s="214">
        <f t="shared" si="2"/>
        <v>0.15</v>
      </c>
      <c r="AK22" s="215">
        <f t="shared" si="3"/>
        <v>0.25</v>
      </c>
      <c r="AL22" s="220">
        <f>IFERROR(IF(AND(AF21="Probabilidad",AF22="Probabilidad"),(AL21-(+AL21*AK22)),IF(AF22="Probabilidad",(S21-(+S21*AK22)),IF(AF22="Impacto",AL21,""))),"")</f>
        <v>0.36</v>
      </c>
      <c r="AM22" s="220">
        <f>IFERROR(IF(AND(AF21="Impacto",AF22="Impacto"),(AM21-(+AM21*AK22)),IF(AF22="Impacto",(Y21-(+Y21*AK22)),IF(AF22="Probabilidad",AM21,""))),"")</f>
        <v>0.15000000000000002</v>
      </c>
      <c r="AN22" s="221" t="s">
        <v>181</v>
      </c>
      <c r="AO22" s="221" t="s">
        <v>182</v>
      </c>
      <c r="AP22" s="221" t="s">
        <v>183</v>
      </c>
      <c r="AQ22" s="598"/>
      <c r="AR22" s="626"/>
      <c r="AS22" s="626"/>
      <c r="AT22" s="619"/>
      <c r="AU22" s="626"/>
      <c r="AV22" s="626"/>
      <c r="AW22" s="619"/>
      <c r="AX22" s="619"/>
      <c r="AY22" s="619"/>
      <c r="AZ22" s="1139"/>
      <c r="BA22" s="909"/>
      <c r="BB22" s="909"/>
      <c r="BC22" s="909"/>
      <c r="BD22" s="909"/>
      <c r="BE22" s="909"/>
      <c r="BF22" s="848"/>
      <c r="BG22" s="593"/>
      <c r="BH22" s="848"/>
      <c r="BI22" s="848"/>
      <c r="BJ22" s="848"/>
      <c r="BK22" s="848"/>
      <c r="BL22" s="610"/>
      <c r="BM22" s="610"/>
      <c r="BN22" s="610"/>
      <c r="BO22" s="1152"/>
    </row>
    <row r="23" spans="1:67" s="15" customFormat="1" ht="14.45" customHeight="1">
      <c r="A23" s="1141"/>
      <c r="B23" s="1144"/>
      <c r="C23" s="1147"/>
      <c r="D23" s="1150"/>
      <c r="E23" s="1150"/>
      <c r="F23" s="1089"/>
      <c r="G23" s="761"/>
      <c r="H23" s="598"/>
      <c r="I23" s="1135"/>
      <c r="J23" s="1137"/>
      <c r="K23" s="1139"/>
      <c r="L23" s="593"/>
      <c r="M23" s="616"/>
      <c r="N23" s="761"/>
      <c r="O23" s="761"/>
      <c r="P23" s="607"/>
      <c r="Q23" s="610"/>
      <c r="R23" s="598"/>
      <c r="S23" s="613"/>
      <c r="T23" s="1154"/>
      <c r="U23" s="613"/>
      <c r="V23" s="1154"/>
      <c r="W23" s="613"/>
      <c r="X23" s="616"/>
      <c r="Y23" s="613"/>
      <c r="Z23" s="613"/>
      <c r="AA23" s="619"/>
      <c r="AB23" s="216">
        <v>3</v>
      </c>
      <c r="AC23" s="384"/>
      <c r="AD23" s="227"/>
      <c r="AE23" s="218"/>
      <c r="AF23" s="213" t="str">
        <f t="shared" si="0"/>
        <v/>
      </c>
      <c r="AG23" s="219"/>
      <c r="AH23" s="214" t="str">
        <f t="shared" si="1"/>
        <v/>
      </c>
      <c r="AI23" s="219"/>
      <c r="AJ23" s="214" t="str">
        <f t="shared" si="2"/>
        <v/>
      </c>
      <c r="AK23" s="215" t="str">
        <f t="shared" si="3"/>
        <v/>
      </c>
      <c r="AL23" s="220" t="str">
        <f>IFERROR(IF(AND(AF22="Probabilidad",AF23="Probabilidad"),(AL22-(+AL22*AK23)),IF(AND(AF22="Impacto",AF23="Probabilidad"),(AL21-(+AL21*AK23)),IF(AF23="Impacto",AL22,""))),"")</f>
        <v/>
      </c>
      <c r="AM23" s="220" t="str">
        <f>IFERROR(IF(AND(AF22="Impacto",AF23="Impacto"),(AM22-(+AM22*AK23)),IF(AND(AF22="Probabilidad",AF23="Impacto"),(AM21-(+AM21*AK23)),IF(AF23="Probabilidad",AM22,""))),"")</f>
        <v/>
      </c>
      <c r="AN23" s="221"/>
      <c r="AO23" s="221"/>
      <c r="AP23" s="221"/>
      <c r="AQ23" s="598"/>
      <c r="AR23" s="626"/>
      <c r="AS23" s="626"/>
      <c r="AT23" s="619"/>
      <c r="AU23" s="626"/>
      <c r="AV23" s="626"/>
      <c r="AW23" s="619"/>
      <c r="AX23" s="619"/>
      <c r="AY23" s="619"/>
      <c r="AZ23" s="1139"/>
      <c r="BA23" s="909"/>
      <c r="BB23" s="909"/>
      <c r="BC23" s="909"/>
      <c r="BD23" s="909"/>
      <c r="BE23" s="909"/>
      <c r="BF23" s="848"/>
      <c r="BG23" s="593"/>
      <c r="BH23" s="848"/>
      <c r="BI23" s="848"/>
      <c r="BJ23" s="848"/>
      <c r="BK23" s="848"/>
      <c r="BL23" s="610"/>
      <c r="BM23" s="610"/>
      <c r="BN23" s="610"/>
      <c r="BO23" s="1152"/>
    </row>
    <row r="24" spans="1:67" s="15" customFormat="1" ht="14.45" customHeight="1">
      <c r="A24" s="1141"/>
      <c r="B24" s="1144"/>
      <c r="C24" s="1147"/>
      <c r="D24" s="1150"/>
      <c r="E24" s="1150"/>
      <c r="F24" s="1089"/>
      <c r="G24" s="761"/>
      <c r="H24" s="598"/>
      <c r="I24" s="1135"/>
      <c r="J24" s="1137"/>
      <c r="K24" s="1139"/>
      <c r="L24" s="593"/>
      <c r="M24" s="616"/>
      <c r="N24" s="761"/>
      <c r="O24" s="761"/>
      <c r="P24" s="607"/>
      <c r="Q24" s="610"/>
      <c r="R24" s="598"/>
      <c r="S24" s="613"/>
      <c r="T24" s="1154"/>
      <c r="U24" s="613"/>
      <c r="V24" s="1154"/>
      <c r="W24" s="613"/>
      <c r="X24" s="616"/>
      <c r="Y24" s="613"/>
      <c r="Z24" s="613"/>
      <c r="AA24" s="619"/>
      <c r="AB24" s="216">
        <v>4</v>
      </c>
      <c r="AC24" s="227"/>
      <c r="AD24" s="227"/>
      <c r="AE24" s="218"/>
      <c r="AF24" s="213" t="str">
        <f t="shared" si="0"/>
        <v/>
      </c>
      <c r="AG24" s="219"/>
      <c r="AH24" s="214" t="str">
        <f t="shared" si="1"/>
        <v/>
      </c>
      <c r="AI24" s="219"/>
      <c r="AJ24" s="214" t="str">
        <f t="shared" si="2"/>
        <v/>
      </c>
      <c r="AK24" s="215" t="str">
        <f t="shared" si="3"/>
        <v/>
      </c>
      <c r="AL24" s="220" t="str">
        <f>IFERROR(IF(AND(AF23="Probabilidad",AF24="Probabilidad"),(AL23-(+AL23*AK24)),IF(AND(AF23="Impacto",AF24="Probabilidad"),(AL22-(+AL22*AK24)),IF(AF24="Impacto",AL23,""))),"")</f>
        <v/>
      </c>
      <c r="AM24" s="220" t="str">
        <f>IFERROR(IF(AND(AF23="Impacto",AF24="Impacto"),(AM23-(+AM23*AK24)),IF(AND(AF23="Probabilidad",AF24="Impacto"),(AM22-(+AM22*AK24)),IF(AF24="Probabilidad",AM23,""))),"")</f>
        <v/>
      </c>
      <c r="AN24" s="221"/>
      <c r="AO24" s="221"/>
      <c r="AP24" s="221"/>
      <c r="AQ24" s="598"/>
      <c r="AR24" s="626"/>
      <c r="AS24" s="626"/>
      <c r="AT24" s="619"/>
      <c r="AU24" s="626"/>
      <c r="AV24" s="626"/>
      <c r="AW24" s="619"/>
      <c r="AX24" s="619"/>
      <c r="AY24" s="619"/>
      <c r="AZ24" s="1139"/>
      <c r="BA24" s="909"/>
      <c r="BB24" s="909"/>
      <c r="BC24" s="909"/>
      <c r="BD24" s="909"/>
      <c r="BE24" s="909"/>
      <c r="BF24" s="848"/>
      <c r="BG24" s="593"/>
      <c r="BH24" s="848"/>
      <c r="BI24" s="848"/>
      <c r="BJ24" s="848"/>
      <c r="BK24" s="848"/>
      <c r="BL24" s="610"/>
      <c r="BM24" s="610"/>
      <c r="BN24" s="610"/>
      <c r="BO24" s="1152"/>
    </row>
    <row r="25" spans="1:67" s="15" customFormat="1" ht="14.45" customHeight="1">
      <c r="A25" s="1141"/>
      <c r="B25" s="1144"/>
      <c r="C25" s="1147"/>
      <c r="D25" s="1150"/>
      <c r="E25" s="1150"/>
      <c r="F25" s="1089"/>
      <c r="G25" s="761"/>
      <c r="H25" s="598"/>
      <c r="I25" s="1135"/>
      <c r="J25" s="1137"/>
      <c r="K25" s="1139"/>
      <c r="L25" s="593"/>
      <c r="M25" s="616"/>
      <c r="N25" s="761"/>
      <c r="O25" s="761"/>
      <c r="P25" s="607"/>
      <c r="Q25" s="610"/>
      <c r="R25" s="598"/>
      <c r="S25" s="613"/>
      <c r="T25" s="1154"/>
      <c r="U25" s="613"/>
      <c r="V25" s="1154"/>
      <c r="W25" s="613"/>
      <c r="X25" s="616"/>
      <c r="Y25" s="613"/>
      <c r="Z25" s="613"/>
      <c r="AA25" s="619"/>
      <c r="AB25" s="216">
        <v>5</v>
      </c>
      <c r="AC25" s="228"/>
      <c r="AD25" s="228"/>
      <c r="AE25" s="218"/>
      <c r="AF25" s="213" t="str">
        <f t="shared" si="0"/>
        <v/>
      </c>
      <c r="AG25" s="219"/>
      <c r="AH25" s="214" t="str">
        <f t="shared" si="1"/>
        <v/>
      </c>
      <c r="AI25" s="219"/>
      <c r="AJ25" s="214" t="str">
        <f t="shared" si="2"/>
        <v/>
      </c>
      <c r="AK25" s="215" t="str">
        <f t="shared" si="3"/>
        <v/>
      </c>
      <c r="AL25" s="220" t="str">
        <f>IFERROR(IF(AND(AF24="Probabilidad",AF25="Probabilidad"),(AL24-(+AL24*AK25)),IF(AND(AF24="Impacto",AF25="Probabilidad"),(AL23-(+AL23*AK25)),IF(AF25="Impacto",AL24,""))),"")</f>
        <v/>
      </c>
      <c r="AM25" s="220" t="str">
        <f>IFERROR(IF(AND(AF24="Impacto",AF25="Impacto"),(AM24-(+AM24*AK25)),IF(AND(AF24="Probabilidad",AF25="Impacto"),(AM23-(+AM23*AK25)),IF(AF25="Probabilidad",AM24,""))),"")</f>
        <v/>
      </c>
      <c r="AN25" s="221"/>
      <c r="AO25" s="221"/>
      <c r="AP25" s="221"/>
      <c r="AQ25" s="598"/>
      <c r="AR25" s="626"/>
      <c r="AS25" s="626"/>
      <c r="AT25" s="619"/>
      <c r="AU25" s="626"/>
      <c r="AV25" s="626"/>
      <c r="AW25" s="619"/>
      <c r="AX25" s="619"/>
      <c r="AY25" s="619"/>
      <c r="AZ25" s="1139"/>
      <c r="BA25" s="909"/>
      <c r="BB25" s="909"/>
      <c r="BC25" s="909"/>
      <c r="BD25" s="909"/>
      <c r="BE25" s="909"/>
      <c r="BF25" s="848"/>
      <c r="BG25" s="593"/>
      <c r="BH25" s="848"/>
      <c r="BI25" s="848"/>
      <c r="BJ25" s="848"/>
      <c r="BK25" s="848"/>
      <c r="BL25" s="610"/>
      <c r="BM25" s="610"/>
      <c r="BN25" s="610"/>
      <c r="BO25" s="1152"/>
    </row>
    <row r="26" spans="1:67" s="15" customFormat="1" ht="14.45" customHeight="1" thickBot="1">
      <c r="A26" s="1141"/>
      <c r="B26" s="1144"/>
      <c r="C26" s="1147"/>
      <c r="D26" s="1150"/>
      <c r="E26" s="1150"/>
      <c r="F26" s="1089"/>
      <c r="G26" s="761"/>
      <c r="H26" s="598"/>
      <c r="I26" s="1135"/>
      <c r="J26" s="1137"/>
      <c r="K26" s="1139"/>
      <c r="L26" s="593"/>
      <c r="M26" s="616"/>
      <c r="N26" s="761"/>
      <c r="O26" s="761"/>
      <c r="P26" s="607"/>
      <c r="Q26" s="610"/>
      <c r="R26" s="598"/>
      <c r="S26" s="613"/>
      <c r="T26" s="1154"/>
      <c r="U26" s="613"/>
      <c r="V26" s="1154"/>
      <c r="W26" s="613"/>
      <c r="X26" s="616"/>
      <c r="Y26" s="613"/>
      <c r="Z26" s="613"/>
      <c r="AA26" s="619"/>
      <c r="AB26" s="216">
        <v>6</v>
      </c>
      <c r="AC26" s="218"/>
      <c r="AD26" s="218"/>
      <c r="AE26" s="218"/>
      <c r="AF26" s="213" t="str">
        <f t="shared" si="0"/>
        <v/>
      </c>
      <c r="AG26" s="219"/>
      <c r="AH26" s="214" t="str">
        <f t="shared" si="1"/>
        <v/>
      </c>
      <c r="AI26" s="219"/>
      <c r="AJ26" s="214" t="str">
        <f t="shared" si="2"/>
        <v/>
      </c>
      <c r="AK26" s="215" t="str">
        <f t="shared" si="3"/>
        <v/>
      </c>
      <c r="AL26" s="220" t="str">
        <f>IFERROR(IF(AND(AF25="Probabilidad",AF26="Probabilidad"),(AL25-(+AL25*AK26)),IF(AND(AF25="Impacto",AF26="Probabilidad"),(AL24-(+AL24*AK26)),IF(AF26="Impacto",AL25,""))),"")</f>
        <v/>
      </c>
      <c r="AM26" s="220" t="str">
        <f>IFERROR(IF(AND(AF25="Impacto",AF26="Impacto"),(AM25-(+AM25*AK26)),IF(AND(AF25="Probabilidad",AF26="Impacto"),(AM24-(+AM24*AK26)),IF(AF26="Probabilidad",AM25,""))),"")</f>
        <v/>
      </c>
      <c r="AN26" s="221"/>
      <c r="AO26" s="221"/>
      <c r="AP26" s="221"/>
      <c r="AQ26" s="598"/>
      <c r="AR26" s="626"/>
      <c r="AS26" s="626"/>
      <c r="AT26" s="619"/>
      <c r="AU26" s="626"/>
      <c r="AV26" s="626"/>
      <c r="AW26" s="619"/>
      <c r="AX26" s="619"/>
      <c r="AY26" s="619"/>
      <c r="AZ26" s="1161"/>
      <c r="BA26" s="909"/>
      <c r="BB26" s="909"/>
      <c r="BC26" s="909"/>
      <c r="BD26" s="909"/>
      <c r="BE26" s="909"/>
      <c r="BF26" s="848"/>
      <c r="BG26" s="593"/>
      <c r="BH26" s="848"/>
      <c r="BI26" s="848"/>
      <c r="BJ26" s="848"/>
      <c r="BK26" s="848"/>
      <c r="BL26" s="610"/>
      <c r="BM26" s="610"/>
      <c r="BN26" s="610"/>
      <c r="BO26" s="1152"/>
    </row>
    <row r="27" spans="1:67" s="15" customFormat="1" ht="72">
      <c r="A27" s="1141"/>
      <c r="B27" s="1144"/>
      <c r="C27" s="1147"/>
      <c r="D27" s="1150" t="s">
        <v>1376</v>
      </c>
      <c r="E27" s="1150" t="s">
        <v>1377</v>
      </c>
      <c r="F27" s="1089">
        <v>4</v>
      </c>
      <c r="G27" s="761" t="s">
        <v>1404</v>
      </c>
      <c r="H27" s="598" t="s">
        <v>1405</v>
      </c>
      <c r="I27" s="1135" t="s">
        <v>1392</v>
      </c>
      <c r="J27" s="1137" t="str">
        <f>IF(D27="","",IF(D27="RG",[16]Árbol_GF!B77,IF(D27="RF",[16]Árbol_GF!B77,IF(I27="","",(CONCATENATE(I27," ",$M$2," ",G27," ",$M$3," ",O27," ",$M$4," ",N27))))))</f>
        <v>Pérdida de Disponibilidad  ISODOC
http://sgi.catastrobogota.gov.co/catastrodistritalNew/isodocNew/inicio.nsf?OpendataBase  1. Incumplimiento en el mantenimiento.
2. Mal funcionamiento del software
  1.Falta de mantenimiento del servidor donde se encuentra la aplicación
2. Falta de copias de respaldo de la aplicación
3. Obsolencia de la aplicación
4. Falta de presupuesto</v>
      </c>
      <c r="K27" s="1139" t="s">
        <v>205</v>
      </c>
      <c r="L27" s="593" t="s">
        <v>691</v>
      </c>
      <c r="M27" s="689" t="str">
        <f>CONCATENATE(" *",[16]Árbol_GF!C35," *",[16]Árbol_GF!E35," *",[16]Árbol_GF!G35)</f>
        <v xml:space="preserve"> * * *</v>
      </c>
      <c r="N27" s="761" t="s">
        <v>1409</v>
      </c>
      <c r="O27" s="761" t="s">
        <v>1410</v>
      </c>
      <c r="P27" s="607"/>
      <c r="Q27" s="754"/>
      <c r="R27" s="598" t="s">
        <v>175</v>
      </c>
      <c r="S27" s="613">
        <f>IF(R27="Muy Alta",100%,IF(R27="Alta",80%,IF(R27="Media",60%,IF(R27="Baja",40%,IF(R27="Muy Baja",20%,"")))))</f>
        <v>0.6</v>
      </c>
      <c r="T27" s="1154" t="s">
        <v>271</v>
      </c>
      <c r="U27" s="613">
        <f>IF(T27="Catastrófico",100%,IF(T27="Mayor",80%,IF(T27="Moderado",60%,IF(T27="Menor",40%,IF(T27="Leve",20%,"")))))</f>
        <v>0.2</v>
      </c>
      <c r="V27" s="1154" t="s">
        <v>271</v>
      </c>
      <c r="W27" s="613">
        <f>IF(V27="Catastrófico",100%,IF(V27="Mayor",80%,IF(V27="Moderado",60%,IF(V27="Menor",40%,IF(V27="Leve",20%,"")))))</f>
        <v>0.2</v>
      </c>
      <c r="X27" s="616" t="str">
        <f>IF(Y27=100%,"Catastrófico",IF(Y27=80%,"Mayor",IF(Y27=60%,"Moderado",IF(Y27=40%,"Menor",IF(Y27=20%,"Leve","")))))</f>
        <v>Leve</v>
      </c>
      <c r="Y27" s="613">
        <f>IF(AND(U27="",W27=""),"",MAX(U27,W27))</f>
        <v>0.2</v>
      </c>
      <c r="Z27" s="613" t="str">
        <f>CONCATENATE(R27,X27)</f>
        <v>MediaLeve</v>
      </c>
      <c r="AA27" s="619" t="str">
        <f>IF(Z27="Muy AltaLeve","Alto",IF(Z27="Muy AltaMenor","Alto",IF(Z27="Muy AltaModerado","Alto",IF(Z27="Muy AltaMayor","Alto",IF(Z27="Muy AltaCatastrófico","Extremo",IF(Z27="AltaLeve","Moderado",IF(Z27="AltaMenor","Moderado",IF(Z27="AltaModerado","Alto",IF(Z27="AltaMayor","Alto",IF(Z27="AltaCatastrófico","Extremo",IF(Z27="MediaLeve","Moderado",IF(Z27="MediaMenor","Moderado",IF(Z27="MediaModerado","Moderado",IF(Z27="MediaMayor","Alto",IF(Z27="MediaCatastrófico","Extremo",IF(Z27="BajaLeve","Bajo",IF(Z27="BajaMenor","Moderado",IF(Z27="BajaModerado","Moderado",IF(Z27="BajaMayor","Alto",IF(Z27="BajaCatastrófico","Extremo",IF(Z27="Muy BajaLeve","Bajo",IF(Z27="Muy BajaMenor","Bajo",IF(Z27="Muy BajaModerado","Moderado",IF(Z27="Muy BajaMayor","Alto",IF(Z27="Muy BajaCatastrófico","Extremo","")))))))))))))))))))))))))</f>
        <v>Moderado</v>
      </c>
      <c r="AB27" s="216">
        <v>1</v>
      </c>
      <c r="AC27" s="307" t="s">
        <v>1400</v>
      </c>
      <c r="AD27" s="218">
        <v>2</v>
      </c>
      <c r="AE27" s="189" t="s">
        <v>1401</v>
      </c>
      <c r="AF27" s="213" t="str">
        <f t="shared" si="0"/>
        <v>Probabilidad</v>
      </c>
      <c r="AG27" s="219" t="s">
        <v>179</v>
      </c>
      <c r="AH27" s="214">
        <f t="shared" si="1"/>
        <v>0.25</v>
      </c>
      <c r="AI27" s="219" t="s">
        <v>180</v>
      </c>
      <c r="AJ27" s="214">
        <f t="shared" si="2"/>
        <v>0.15</v>
      </c>
      <c r="AK27" s="215">
        <f t="shared" si="3"/>
        <v>0.4</v>
      </c>
      <c r="AL27" s="220">
        <f>IFERROR(IF(AF27="Probabilidad",(S27-(+S27*AK27)),IF(AF27="Impacto",S27,"")),"")</f>
        <v>0.36</v>
      </c>
      <c r="AM27" s="220">
        <f>IFERROR(IF(AF27="Impacto",(Y27-(+Y27*AK27)),IF(AF27="Probabilidad",Y27,"")),"")</f>
        <v>0.2</v>
      </c>
      <c r="AN27" s="221" t="s">
        <v>181</v>
      </c>
      <c r="AO27" s="221" t="s">
        <v>182</v>
      </c>
      <c r="AP27" s="221" t="s">
        <v>183</v>
      </c>
      <c r="AQ27" s="598" t="s">
        <v>1408</v>
      </c>
      <c r="AR27" s="1153">
        <f>S27</f>
        <v>0.6</v>
      </c>
      <c r="AS27" s="1153">
        <f>IF(AL27="","",MIN(AL27:AL32))</f>
        <v>0.36</v>
      </c>
      <c r="AT27" s="619" t="str">
        <f>IFERROR(IF(AS27="","",IF(AS27&lt;=0.2,"Muy Baja",IF(AS27&lt;=0.4,"Baja",IF(AS27&lt;=0.6,"Media",IF(AS27&lt;=0.8,"Alta","Muy Alta"))))),"")</f>
        <v>Baja</v>
      </c>
      <c r="AU27" s="1153">
        <f>Y27</f>
        <v>0.2</v>
      </c>
      <c r="AV27" s="1153">
        <f>IF(AM27="","",MIN(AM27:AM32))</f>
        <v>0.15000000000000002</v>
      </c>
      <c r="AW27" s="619" t="str">
        <f>IFERROR(IF(AV27="","",IF(AV27&lt;=0.2,"Leve",IF(AV27&lt;=0.4,"Menor",IF(AV27&lt;=0.6,"Moderado",IF(AV27&lt;=0.8,"Mayor","Catastrófico"))))),"")</f>
        <v>Leve</v>
      </c>
      <c r="AX27" s="619" t="str">
        <f>AA27</f>
        <v>Moderado</v>
      </c>
      <c r="AY27" s="619" t="str">
        <f>IFERROR(IF(OR(AND(AT27="Muy Baja",AW27="Leve"),AND(AT27="Muy Baja",AW27="Menor"),AND(AT27="Baja",AW27="Leve")),"Bajo",IF(OR(AND(AT27="Muy baja",AW27="Moderado"),AND(AT27="Baja",AW27="Menor"),AND(AT27="Baja",AW27="Moderado"),AND(AT27="Media",AW27="Leve"),AND(AT27="Media",AW27="Menor"),AND(AT27="Media",AW27="Moderado"),AND(AT27="Alta",AW27="Leve"),AND(AT27="Alta",AW27="Menor")),"Moderado",IF(OR(AND(AT27="Muy Baja",AW27="Mayor"),AND(AT27="Baja",AW27="Mayor"),AND(AT27="Media",AW27="Mayor"),AND(AT27="Alta",AW27="Moderado"),AND(AT27="Alta",AW27="Mayor"),AND(AT27="Muy Alta",AW27="Leve"),AND(AT27="Muy Alta",AW27="Menor"),AND(AT27="Muy Alta",AW27="Moderado"),AND(AT27="Muy Alta",AW27="Mayor")),"Alto",IF(OR(AND(AT27="Muy Baja",AW27="Catastrófico"),AND(AT27="Baja",AW27="Catastrófico"),AND(AT27="Media",AW27="Catastrófico"),AND(AT27="Alta",AW27="Catastrófico"),AND(AT27="Muy Alta",AW27="Catastrófico")),"Extremo","")))),"")</f>
        <v>Bajo</v>
      </c>
      <c r="AZ27" s="1139" t="s">
        <v>231</v>
      </c>
      <c r="BA27" s="909" t="s">
        <v>811</v>
      </c>
      <c r="BB27" s="909" t="s">
        <v>811</v>
      </c>
      <c r="BC27" s="909" t="s">
        <v>811</v>
      </c>
      <c r="BD27" s="909" t="s">
        <v>811</v>
      </c>
      <c r="BE27" s="909" t="s">
        <v>190</v>
      </c>
      <c r="BF27" s="593"/>
      <c r="BG27" s="593"/>
      <c r="BH27" s="848"/>
      <c r="BI27" s="848"/>
      <c r="BJ27" s="848"/>
      <c r="BK27" s="848"/>
      <c r="BL27" s="610"/>
      <c r="BM27" s="610"/>
      <c r="BN27" s="610"/>
      <c r="BO27" s="1152"/>
    </row>
    <row r="28" spans="1:67" s="15" customFormat="1" ht="67.900000000000006" customHeight="1">
      <c r="A28" s="1141"/>
      <c r="B28" s="1144"/>
      <c r="C28" s="1147"/>
      <c r="D28" s="1150"/>
      <c r="E28" s="1150"/>
      <c r="F28" s="1089"/>
      <c r="G28" s="761"/>
      <c r="H28" s="598"/>
      <c r="I28" s="1135"/>
      <c r="J28" s="1137"/>
      <c r="K28" s="1139"/>
      <c r="L28" s="593"/>
      <c r="M28" s="616"/>
      <c r="N28" s="761" t="s">
        <v>1411</v>
      </c>
      <c r="O28" s="761" t="s">
        <v>1412</v>
      </c>
      <c r="P28" s="607"/>
      <c r="Q28" s="754"/>
      <c r="R28" s="598"/>
      <c r="S28" s="613"/>
      <c r="T28" s="1154"/>
      <c r="U28" s="613"/>
      <c r="V28" s="1154"/>
      <c r="W28" s="613"/>
      <c r="X28" s="616"/>
      <c r="Y28" s="613"/>
      <c r="Z28" s="613"/>
      <c r="AA28" s="619"/>
      <c r="AB28" s="216">
        <v>2</v>
      </c>
      <c r="AC28" s="307" t="s">
        <v>1387</v>
      </c>
      <c r="AD28" s="218" t="s">
        <v>1384</v>
      </c>
      <c r="AE28" s="166" t="s">
        <v>1397</v>
      </c>
      <c r="AF28" s="213" t="str">
        <f t="shared" si="0"/>
        <v>Impacto</v>
      </c>
      <c r="AG28" s="219" t="s">
        <v>290</v>
      </c>
      <c r="AH28" s="214">
        <f t="shared" si="1"/>
        <v>0.1</v>
      </c>
      <c r="AI28" s="219" t="s">
        <v>180</v>
      </c>
      <c r="AJ28" s="214">
        <f t="shared" si="2"/>
        <v>0.15</v>
      </c>
      <c r="AK28" s="215">
        <f t="shared" si="3"/>
        <v>0.25</v>
      </c>
      <c r="AL28" s="220">
        <f>IFERROR(IF(AND(AF27="Probabilidad",AF28="Probabilidad"),(AL27-(+AL27*AK28)),IF(AF28="Probabilidad",(S27-(+S27*AK28)),IF(AF28="Impacto",AL27,""))),"")</f>
        <v>0.36</v>
      </c>
      <c r="AM28" s="220">
        <f>IFERROR(IF(AND(AF27="Impacto",AF28="Impacto"),(AM27-(+AM27*AK28)),IF(AF28="Impacto",(Y27-(+Y27*AK28)),IF(AF28="Probabilidad",AM27,""))),"")</f>
        <v>0.15000000000000002</v>
      </c>
      <c r="AN28" s="221" t="s">
        <v>181</v>
      </c>
      <c r="AO28" s="221" t="s">
        <v>182</v>
      </c>
      <c r="AP28" s="221" t="s">
        <v>183</v>
      </c>
      <c r="AQ28" s="598"/>
      <c r="AR28" s="626"/>
      <c r="AS28" s="626"/>
      <c r="AT28" s="619"/>
      <c r="AU28" s="626"/>
      <c r="AV28" s="626"/>
      <c r="AW28" s="619"/>
      <c r="AX28" s="619"/>
      <c r="AY28" s="619"/>
      <c r="AZ28" s="1139"/>
      <c r="BA28" s="909"/>
      <c r="BB28" s="909"/>
      <c r="BC28" s="909"/>
      <c r="BD28" s="909"/>
      <c r="BE28" s="909"/>
      <c r="BF28" s="593"/>
      <c r="BG28" s="593"/>
      <c r="BH28" s="848"/>
      <c r="BI28" s="848"/>
      <c r="BJ28" s="848"/>
      <c r="BK28" s="848"/>
      <c r="BL28" s="610"/>
      <c r="BM28" s="610"/>
      <c r="BN28" s="610"/>
      <c r="BO28" s="1152"/>
    </row>
    <row r="29" spans="1:67" s="15" customFormat="1" ht="14.45" customHeight="1">
      <c r="A29" s="1141"/>
      <c r="B29" s="1144"/>
      <c r="C29" s="1147"/>
      <c r="D29" s="1150"/>
      <c r="E29" s="1150"/>
      <c r="F29" s="1089"/>
      <c r="G29" s="761"/>
      <c r="H29" s="598"/>
      <c r="I29" s="1135"/>
      <c r="J29" s="1137"/>
      <c r="K29" s="1139"/>
      <c r="L29" s="593"/>
      <c r="M29" s="616"/>
      <c r="N29" s="761" t="s">
        <v>1411</v>
      </c>
      <c r="O29" s="761" t="s">
        <v>1412</v>
      </c>
      <c r="P29" s="607"/>
      <c r="Q29" s="754"/>
      <c r="R29" s="598"/>
      <c r="S29" s="613"/>
      <c r="T29" s="1154"/>
      <c r="U29" s="613"/>
      <c r="V29" s="1154"/>
      <c r="W29" s="613"/>
      <c r="X29" s="616"/>
      <c r="Y29" s="613"/>
      <c r="Z29" s="613"/>
      <c r="AA29" s="619"/>
      <c r="AB29" s="216">
        <v>3</v>
      </c>
      <c r="AC29" s="228"/>
      <c r="AD29" s="218"/>
      <c r="AE29" s="218"/>
      <c r="AF29" s="213" t="str">
        <f t="shared" si="0"/>
        <v/>
      </c>
      <c r="AG29" s="219"/>
      <c r="AH29" s="214" t="str">
        <f t="shared" si="1"/>
        <v/>
      </c>
      <c r="AI29" s="219"/>
      <c r="AJ29" s="214" t="str">
        <f t="shared" si="2"/>
        <v/>
      </c>
      <c r="AK29" s="215" t="str">
        <f t="shared" si="3"/>
        <v/>
      </c>
      <c r="AL29" s="220" t="str">
        <f>IFERROR(IF(AND(AF28="Probabilidad",AF29="Probabilidad"),(AL28-(+AL28*AK29)),IF(AND(AF28="Impacto",AF29="Probabilidad"),(AL27-(+AL27*AK29)),IF(AF29="Impacto",AL28,""))),"")</f>
        <v/>
      </c>
      <c r="AM29" s="220" t="str">
        <f>IFERROR(IF(AND(AF28="Impacto",AF29="Impacto"),(AM28-(+AM28*AK29)),IF(AND(AF28="Probabilidad",AF29="Impacto"),(AM27-(+AM27*AK29)),IF(AF29="Probabilidad",AM28,""))),"")</f>
        <v/>
      </c>
      <c r="AN29" s="271"/>
      <c r="AO29" s="271"/>
      <c r="AP29" s="271"/>
      <c r="AQ29" s="598"/>
      <c r="AR29" s="626"/>
      <c r="AS29" s="626"/>
      <c r="AT29" s="619"/>
      <c r="AU29" s="626"/>
      <c r="AV29" s="626"/>
      <c r="AW29" s="619"/>
      <c r="AX29" s="619"/>
      <c r="AY29" s="619"/>
      <c r="AZ29" s="1139"/>
      <c r="BA29" s="909"/>
      <c r="BB29" s="909"/>
      <c r="BC29" s="909"/>
      <c r="BD29" s="909"/>
      <c r="BE29" s="909"/>
      <c r="BF29" s="593"/>
      <c r="BG29" s="593"/>
      <c r="BH29" s="848"/>
      <c r="BI29" s="848"/>
      <c r="BJ29" s="848"/>
      <c r="BK29" s="848"/>
      <c r="BL29" s="610"/>
      <c r="BM29" s="610"/>
      <c r="BN29" s="610"/>
      <c r="BO29" s="1152"/>
    </row>
    <row r="30" spans="1:67" s="15" customFormat="1" ht="14.45" customHeight="1">
      <c r="A30" s="1141"/>
      <c r="B30" s="1144"/>
      <c r="C30" s="1147"/>
      <c r="D30" s="1150"/>
      <c r="E30" s="1150"/>
      <c r="F30" s="1089"/>
      <c r="G30" s="761"/>
      <c r="H30" s="598"/>
      <c r="I30" s="1135"/>
      <c r="J30" s="1137"/>
      <c r="K30" s="1139"/>
      <c r="L30" s="593"/>
      <c r="M30" s="616"/>
      <c r="N30" s="761" t="s">
        <v>1411</v>
      </c>
      <c r="O30" s="761" t="s">
        <v>1412</v>
      </c>
      <c r="P30" s="607"/>
      <c r="Q30" s="754"/>
      <c r="R30" s="598"/>
      <c r="S30" s="613"/>
      <c r="T30" s="1154"/>
      <c r="U30" s="613"/>
      <c r="V30" s="1154"/>
      <c r="W30" s="613"/>
      <c r="X30" s="616"/>
      <c r="Y30" s="613"/>
      <c r="Z30" s="613"/>
      <c r="AA30" s="619"/>
      <c r="AB30" s="216">
        <v>4</v>
      </c>
      <c r="AC30" s="228"/>
      <c r="AD30" s="218"/>
      <c r="AE30" s="218"/>
      <c r="AF30" s="213" t="str">
        <f t="shared" si="0"/>
        <v/>
      </c>
      <c r="AG30" s="219"/>
      <c r="AH30" s="214" t="str">
        <f t="shared" si="1"/>
        <v/>
      </c>
      <c r="AI30" s="219"/>
      <c r="AJ30" s="214" t="str">
        <f t="shared" si="2"/>
        <v/>
      </c>
      <c r="AK30" s="215" t="str">
        <f t="shared" si="3"/>
        <v/>
      </c>
      <c r="AL30" s="220" t="str">
        <f>IFERROR(IF(AND(AF29="Probabilidad",AF30="Probabilidad"),(AL29-(+AL29*AK30)),IF(AND(AF29="Impacto",AF30="Probabilidad"),(AL28-(+AL28*AK30)),IF(AF30="Impacto",AL29,""))),"")</f>
        <v/>
      </c>
      <c r="AM30" s="220" t="str">
        <f>IFERROR(IF(AND(AF29="Impacto",AF30="Impacto"),(AM29-(+AM29*AK30)),IF(AND(AF29="Probabilidad",AF30="Impacto"),(AM28-(+AM28*AK30)),IF(AF30="Probabilidad",AM29,""))),"")</f>
        <v/>
      </c>
      <c r="AN30" s="271"/>
      <c r="AO30" s="271"/>
      <c r="AP30" s="271"/>
      <c r="AQ30" s="598"/>
      <c r="AR30" s="626"/>
      <c r="AS30" s="626"/>
      <c r="AT30" s="619"/>
      <c r="AU30" s="626"/>
      <c r="AV30" s="626"/>
      <c r="AW30" s="619"/>
      <c r="AX30" s="619"/>
      <c r="AY30" s="619"/>
      <c r="AZ30" s="1139"/>
      <c r="BA30" s="909"/>
      <c r="BB30" s="909"/>
      <c r="BC30" s="909"/>
      <c r="BD30" s="909"/>
      <c r="BE30" s="909"/>
      <c r="BF30" s="593"/>
      <c r="BG30" s="593"/>
      <c r="BH30" s="848"/>
      <c r="BI30" s="848"/>
      <c r="BJ30" s="848"/>
      <c r="BK30" s="848"/>
      <c r="BL30" s="610"/>
      <c r="BM30" s="610"/>
      <c r="BN30" s="610"/>
      <c r="BO30" s="1152"/>
    </row>
    <row r="31" spans="1:67" s="15" customFormat="1" ht="14.45" customHeight="1">
      <c r="A31" s="1141"/>
      <c r="B31" s="1144"/>
      <c r="C31" s="1147"/>
      <c r="D31" s="1150"/>
      <c r="E31" s="1150"/>
      <c r="F31" s="1089"/>
      <c r="G31" s="761"/>
      <c r="H31" s="598"/>
      <c r="I31" s="1135"/>
      <c r="J31" s="1137"/>
      <c r="K31" s="1139"/>
      <c r="L31" s="593"/>
      <c r="M31" s="616"/>
      <c r="N31" s="761" t="s">
        <v>1411</v>
      </c>
      <c r="O31" s="761" t="s">
        <v>1412</v>
      </c>
      <c r="P31" s="607"/>
      <c r="Q31" s="754"/>
      <c r="R31" s="598"/>
      <c r="S31" s="613"/>
      <c r="T31" s="1154"/>
      <c r="U31" s="613"/>
      <c r="V31" s="1154"/>
      <c r="W31" s="613"/>
      <c r="X31" s="616"/>
      <c r="Y31" s="613"/>
      <c r="Z31" s="613"/>
      <c r="AA31" s="619"/>
      <c r="AB31" s="216">
        <v>5</v>
      </c>
      <c r="AC31" s="317"/>
      <c r="AD31" s="218"/>
      <c r="AE31" s="218"/>
      <c r="AF31" s="213" t="str">
        <f t="shared" si="0"/>
        <v/>
      </c>
      <c r="AG31" s="219"/>
      <c r="AH31" s="214" t="str">
        <f t="shared" si="1"/>
        <v/>
      </c>
      <c r="AI31" s="219"/>
      <c r="AJ31" s="214" t="str">
        <f t="shared" si="2"/>
        <v/>
      </c>
      <c r="AK31" s="215" t="str">
        <f t="shared" si="3"/>
        <v/>
      </c>
      <c r="AL31" s="220" t="str">
        <f>IFERROR(IF(AND(AF30="Probabilidad",AF31="Probabilidad"),(AL30-(+AL30*AK31)),IF(AND(AF30="Impacto",AF31="Probabilidad"),(AL29-(+AL29*AK31)),IF(AF31="Impacto",AL30,""))),"")</f>
        <v/>
      </c>
      <c r="AM31" s="220" t="str">
        <f>IFERROR(IF(AND(AF30="Impacto",AF31="Impacto"),(AM30-(+AM30*AK31)),IF(AND(AF30="Probabilidad",AF31="Impacto"),(AM29-(+AM29*AK31)),IF(AF31="Probabilidad",AM30,""))),"")</f>
        <v/>
      </c>
      <c r="AN31" s="271"/>
      <c r="AO31" s="271"/>
      <c r="AP31" s="271"/>
      <c r="AQ31" s="598"/>
      <c r="AR31" s="626"/>
      <c r="AS31" s="626"/>
      <c r="AT31" s="619"/>
      <c r="AU31" s="626"/>
      <c r="AV31" s="626"/>
      <c r="AW31" s="619"/>
      <c r="AX31" s="619"/>
      <c r="AY31" s="619"/>
      <c r="AZ31" s="1139"/>
      <c r="BA31" s="909"/>
      <c r="BB31" s="909"/>
      <c r="BC31" s="909"/>
      <c r="BD31" s="909"/>
      <c r="BE31" s="909"/>
      <c r="BF31" s="593"/>
      <c r="BG31" s="593"/>
      <c r="BH31" s="848"/>
      <c r="BI31" s="848"/>
      <c r="BJ31" s="848"/>
      <c r="BK31" s="848"/>
      <c r="BL31" s="610"/>
      <c r="BM31" s="610"/>
      <c r="BN31" s="610"/>
      <c r="BO31" s="1152"/>
    </row>
    <row r="32" spans="1:67" s="15" customFormat="1" ht="30" customHeight="1" thickBot="1">
      <c r="A32" s="1142"/>
      <c r="B32" s="1145"/>
      <c r="C32" s="1148"/>
      <c r="D32" s="1159"/>
      <c r="E32" s="1159"/>
      <c r="F32" s="1114"/>
      <c r="G32" s="1158"/>
      <c r="H32" s="692"/>
      <c r="I32" s="1160"/>
      <c r="J32" s="1156"/>
      <c r="K32" s="1157"/>
      <c r="L32" s="700"/>
      <c r="M32" s="693"/>
      <c r="N32" s="1158" t="s">
        <v>1411</v>
      </c>
      <c r="O32" s="1158" t="s">
        <v>1412</v>
      </c>
      <c r="P32" s="675"/>
      <c r="Q32" s="873"/>
      <c r="R32" s="692"/>
      <c r="S32" s="691"/>
      <c r="T32" s="1155"/>
      <c r="U32" s="691"/>
      <c r="V32" s="1155"/>
      <c r="W32" s="691"/>
      <c r="X32" s="693"/>
      <c r="Y32" s="691"/>
      <c r="Z32" s="691"/>
      <c r="AA32" s="694"/>
      <c r="AB32" s="141">
        <v>6</v>
      </c>
      <c r="AC32" s="139"/>
      <c r="AD32" s="139"/>
      <c r="AE32" s="139"/>
      <c r="AF32" s="149" t="str">
        <f t="shared" si="0"/>
        <v/>
      </c>
      <c r="AG32" s="142"/>
      <c r="AH32" s="140" t="str">
        <f t="shared" si="1"/>
        <v/>
      </c>
      <c r="AI32" s="142"/>
      <c r="AJ32" s="140" t="str">
        <f t="shared" si="2"/>
        <v/>
      </c>
      <c r="AK32" s="143" t="str">
        <f t="shared" si="3"/>
        <v/>
      </c>
      <c r="AL32" s="152" t="str">
        <f>IFERROR(IF(AND(AF31="Probabilidad",AF32="Probabilidad"),(AL31-(+AL31*AK32)),IF(AND(AF31="Impacto",AF32="Probabilidad"),(AL30-(+AL30*AK32)),IF(AF32="Impacto",AL31,""))),"")</f>
        <v/>
      </c>
      <c r="AM32" s="152" t="str">
        <f>IFERROR(IF(AND(AF31="Impacto",AF32="Impacto"),(AM31-(+AM31*AK32)),IF(AND(AF31="Probabilidad",AF32="Impacto"),(AM30-(+AM30*AK32)),IF(AF32="Probabilidad",AM31,""))),"")</f>
        <v/>
      </c>
      <c r="AN32" s="325"/>
      <c r="AO32" s="325"/>
      <c r="AP32" s="325"/>
      <c r="AQ32" s="692"/>
      <c r="AR32" s="696"/>
      <c r="AS32" s="696"/>
      <c r="AT32" s="694"/>
      <c r="AU32" s="696"/>
      <c r="AV32" s="696"/>
      <c r="AW32" s="694"/>
      <c r="AX32" s="694"/>
      <c r="AY32" s="694"/>
      <c r="AZ32" s="1157"/>
      <c r="BA32" s="910"/>
      <c r="BB32" s="910"/>
      <c r="BC32" s="910"/>
      <c r="BD32" s="910"/>
      <c r="BE32" s="910"/>
      <c r="BF32" s="700"/>
      <c r="BG32" s="700"/>
      <c r="BH32" s="1113"/>
      <c r="BI32" s="1113"/>
      <c r="BJ32" s="1113"/>
      <c r="BK32" s="1113"/>
      <c r="BL32" s="674"/>
      <c r="BM32" s="674"/>
      <c r="BN32" s="674"/>
      <c r="BO32" s="1163"/>
    </row>
    <row r="33" spans="1:106" ht="75" customHeight="1">
      <c r="A33" s="1140" t="s">
        <v>1413</v>
      </c>
      <c r="B33" s="1143" t="s">
        <v>1374</v>
      </c>
      <c r="C33" s="1164" t="s">
        <v>1414</v>
      </c>
      <c r="D33" s="1149" t="s">
        <v>1376</v>
      </c>
      <c r="E33" s="1149" t="s">
        <v>1415</v>
      </c>
      <c r="F33" s="1111">
        <v>1</v>
      </c>
      <c r="G33" s="648" t="s">
        <v>1416</v>
      </c>
      <c r="H33" s="644" t="s">
        <v>1379</v>
      </c>
      <c r="I33" s="1138" t="s">
        <v>1380</v>
      </c>
      <c r="J33" s="1136" t="str">
        <f>IF(D33="","",IF(D33="RG",[16]Árbol_GF!B83,IF(D33="RF",[16]Árbol_GF!B83,IF(I33="","",(CONCATENATE(I33," ",$M$2," ",G33," ",$M$3," ",O33," ",$M$4," ",N33))))))</f>
        <v>Pérdida de confidencialidad e integridad  Portal Web 
(Servicio)  1. Ataques cibernéticos
1a. Pérdida o modificación de la información
2. Falsificación y/o abuso  de derechos  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v>
      </c>
      <c r="K33" s="1138" t="s">
        <v>205</v>
      </c>
      <c r="L33" s="681" t="s">
        <v>336</v>
      </c>
      <c r="M33" s="689" t="str">
        <f>CONCATENATE(" *",[16]Árbol_GF!C41," *",[16]Árbol_GF!E41," *",[16]Árbol_GF!G41)</f>
        <v xml:space="preserve"> * * *</v>
      </c>
      <c r="N33" s="681" t="s">
        <v>1417</v>
      </c>
      <c r="O33" s="681" t="s">
        <v>1418</v>
      </c>
      <c r="P33" s="648"/>
      <c r="Q33" s="646"/>
      <c r="R33" s="644" t="s">
        <v>175</v>
      </c>
      <c r="S33" s="687">
        <f>IF(R33="Muy Alta",100%,IF(R33="Alta",80%,IF(R33="Media",60%,IF(R33="Baja",40%,IF(R33="Muy Baja",20%,"")))))</f>
        <v>0.6</v>
      </c>
      <c r="T33" s="644"/>
      <c r="U33" s="687" t="str">
        <f>IF(T33="Catastrófico",100%,IF(T33="Mayor",80%,IF(T33="Moderado",60%,IF(T33="Menor",40%,IF(T33="Leve",20%,"")))))</f>
        <v/>
      </c>
      <c r="V33" s="644" t="s">
        <v>176</v>
      </c>
      <c r="W33" s="687">
        <f>IF(V33="Catastrófico",100%,IF(V33="Mayor",80%,IF(V33="Moderado",60%,IF(V33="Menor",40%,IF(V33="Leve",20%,"")))))</f>
        <v>0.6</v>
      </c>
      <c r="X33" s="689" t="str">
        <f>IF(Y33=100%,"Catastrófico",IF(Y33=80%,"Mayor",IF(Y33=60%,"Moderado",IF(Y33=40%,"Menor",IF(Y33=20%,"Leve","")))))</f>
        <v>Moderado</v>
      </c>
      <c r="Y33" s="687">
        <f>IF(AND(U33="",W33=""),"",MAX(U33,W33))</f>
        <v>0.6</v>
      </c>
      <c r="Z33" s="687" t="str">
        <f>CONCATENATE(R33,X33)</f>
        <v>MediaModerado</v>
      </c>
      <c r="AA33" s="642" t="str">
        <f>IF(Z33="Muy AltaLeve","Alto",IF(Z33="Muy AltaMenor","Alto",IF(Z33="Muy AltaModerado","Alto",IF(Z33="Muy AltaMayor","Alto",IF(Z33="Muy AltaCatastrófico","Extremo",IF(Z33="AltaLeve","Moderado",IF(Z33="AltaMenor","Moderado",IF(Z33="AltaModerado","Alto",IF(Z33="AltaMayor","Alto",IF(Z33="AltaCatastrófico","Extremo",IF(Z33="MediaLeve","Moderado",IF(Z33="MediaMenor","Moderado",IF(Z33="MediaModerado","Moderado",IF(Z33="MediaMayor","Alto",IF(Z33="MediaCatastrófico","Extremo",IF(Z33="BajaLeve","Bajo",IF(Z33="BajaMenor","Moderado",IF(Z33="BajaModerado","Moderado",IF(Z33="BajaMayor","Alto",IF(Z33="BajaCatastrófico","Extremo",IF(Z33="Muy BajaLeve","Bajo",IF(Z33="Muy BajaMenor","Bajo",IF(Z33="Muy BajaModerado","Moderado",IF(Z33="Muy BajaMayor","Alto",IF(Z33="Muy BajaCatastrófico","Extremo","")))))))))))))))))))))))))</f>
        <v>Moderado</v>
      </c>
      <c r="AB33" s="54">
        <v>1</v>
      </c>
      <c r="AC33" s="385" t="s">
        <v>1419</v>
      </c>
      <c r="AD33" s="12" t="s">
        <v>1420</v>
      </c>
      <c r="AE33" s="12" t="s">
        <v>1336</v>
      </c>
      <c r="AF33" s="20" t="str">
        <f t="shared" si="0"/>
        <v>Probabilidad</v>
      </c>
      <c r="AG33" s="13" t="s">
        <v>179</v>
      </c>
      <c r="AH33" s="22">
        <f t="shared" si="1"/>
        <v>0.25</v>
      </c>
      <c r="AI33" s="13" t="s">
        <v>180</v>
      </c>
      <c r="AJ33" s="22">
        <f t="shared" si="2"/>
        <v>0.15</v>
      </c>
      <c r="AK33" s="23">
        <f t="shared" si="3"/>
        <v>0.4</v>
      </c>
      <c r="AL33" s="24">
        <f>IFERROR(IF(AF33="Probabilidad",(S33-(+S33*AK33)),IF(AF33="Impacto",S33,"")),"")</f>
        <v>0.36</v>
      </c>
      <c r="AM33" s="24">
        <f>IFERROR(IF(AF33="Impacto",(Y33-(+Y33*AK33)),IF(AF33="Probabilidad",Y33,"")),"")</f>
        <v>0.6</v>
      </c>
      <c r="AN33" s="14" t="s">
        <v>1421</v>
      </c>
      <c r="AO33" s="14" t="s">
        <v>1422</v>
      </c>
      <c r="AP33" s="14" t="s">
        <v>183</v>
      </c>
      <c r="AQ33" s="644" t="s">
        <v>1423</v>
      </c>
      <c r="AR33" s="640">
        <f>S33</f>
        <v>0.6</v>
      </c>
      <c r="AS33" s="640">
        <f>IF(AL33="","",MIN(AL33:AL38))</f>
        <v>0.12959999999999999</v>
      </c>
      <c r="AT33" s="642" t="str">
        <f>IFERROR(IF(AS33="","",IF(AS33&lt;=0.2,"Muy Baja",IF(AS33&lt;=0.4,"Baja",IF(AS33&lt;=0.6,"Media",IF(AS33&lt;=0.8,"Alta","Muy Alta"))))),"")</f>
        <v>Muy Baja</v>
      </c>
      <c r="AU33" s="640">
        <f>Y33</f>
        <v>0.6</v>
      </c>
      <c r="AV33" s="640">
        <f>IF(AM33="","",MIN(AM33:AM38))</f>
        <v>0.44999999999999996</v>
      </c>
      <c r="AW33" s="642" t="str">
        <f>IFERROR(IF(AV33="","",IF(AV33&lt;=0.2,"Leve",IF(AV33&lt;=0.4,"Menor",IF(AV33&lt;=0.6,"Moderado",IF(AV33&lt;=0.8,"Mayor","Catastrófico"))))),"")</f>
        <v>Moderado</v>
      </c>
      <c r="AX33" s="642" t="str">
        <f>AA33</f>
        <v>Moderado</v>
      </c>
      <c r="AY33" s="642" t="str">
        <f>IFERROR(IF(OR(AND(AT33="Muy Baja",AW33="Leve"),AND(AT33="Muy Baja",AW33="Menor"),AND(AT33="Baja",AW33="Leve")),"Bajo",IF(OR(AND(AT33="Muy baja",AW33="Moderado"),AND(AT33="Baja",AW33="Menor"),AND(AT33="Baja",AW33="Moderado"),AND(AT33="Media",AW33="Leve"),AND(AT33="Media",AW33="Menor"),AND(AT33="Media",AW33="Moderado"),AND(AT33="Alta",AW33="Leve"),AND(AT33="Alta",AW33="Menor")),"Moderado",IF(OR(AND(AT33="Muy Baja",AW33="Mayor"),AND(AT33="Baja",AW33="Mayor"),AND(AT33="Media",AW33="Mayor"),AND(AT33="Alta",AW33="Moderado"),AND(AT33="Alta",AW33="Mayor"),AND(AT33="Muy Alta",AW33="Leve"),AND(AT33="Muy Alta",AW33="Menor"),AND(AT33="Muy Alta",AW33="Moderado"),AND(AT33="Muy Alta",AW33="Mayor")),"Alto",IF(OR(AND(AT33="Muy Baja",AW33="Catastrófico"),AND(AT33="Baja",AW33="Catastrófico"),AND(AT33="Media",AW33="Catastrófico"),AND(AT33="Alta",AW33="Catastrófico"),AND(AT33="Muy Alta",AW33="Catastrófico")),"Extremo","")))),"")</f>
        <v>Moderado</v>
      </c>
      <c r="AZ33" s="1138" t="s">
        <v>185</v>
      </c>
      <c r="BA33" s="648" t="s">
        <v>1424</v>
      </c>
      <c r="BB33" s="648" t="s">
        <v>1425</v>
      </c>
      <c r="BC33" s="681" t="s">
        <v>1233</v>
      </c>
      <c r="BD33" s="681" t="s">
        <v>1110</v>
      </c>
      <c r="BE33" s="1167">
        <v>45657</v>
      </c>
      <c r="BF33" s="648"/>
      <c r="BG33" s="681"/>
      <c r="BH33" s="727"/>
      <c r="BI33" s="727"/>
      <c r="BJ33" s="681"/>
      <c r="BK33" s="681"/>
      <c r="BL33" s="646"/>
      <c r="BM33" s="648"/>
      <c r="BN33" s="648"/>
      <c r="BO33" s="650"/>
      <c r="CG33" s="7"/>
      <c r="CH33" s="7"/>
      <c r="CM33" s="7"/>
      <c r="CN33" s="7"/>
      <c r="CP33" s="8"/>
      <c r="CV33" s="7"/>
      <c r="CW33" s="7"/>
      <c r="CX33" s="7"/>
      <c r="CY33" s="7"/>
      <c r="CZ33" s="7"/>
      <c r="DA33" s="7"/>
      <c r="DB33" s="7"/>
    </row>
    <row r="34" spans="1:106" ht="72">
      <c r="A34" s="1141"/>
      <c r="B34" s="1144"/>
      <c r="C34" s="1165"/>
      <c r="D34" s="1150"/>
      <c r="E34" s="1150"/>
      <c r="F34" s="1089"/>
      <c r="G34" s="607"/>
      <c r="H34" s="598"/>
      <c r="I34" s="1139"/>
      <c r="J34" s="1137"/>
      <c r="K34" s="1139"/>
      <c r="L34" s="593"/>
      <c r="M34" s="616"/>
      <c r="N34" s="593"/>
      <c r="O34" s="593"/>
      <c r="P34" s="607"/>
      <c r="Q34" s="610"/>
      <c r="R34" s="598"/>
      <c r="S34" s="613"/>
      <c r="T34" s="598"/>
      <c r="U34" s="613"/>
      <c r="V34" s="598"/>
      <c r="W34" s="613"/>
      <c r="X34" s="616"/>
      <c r="Y34" s="613"/>
      <c r="Z34" s="613"/>
      <c r="AA34" s="619"/>
      <c r="AB34" s="216">
        <v>2</v>
      </c>
      <c r="AC34" s="228" t="s">
        <v>1426</v>
      </c>
      <c r="AD34" s="217" t="s">
        <v>1427</v>
      </c>
      <c r="AE34" s="218" t="s">
        <v>1399</v>
      </c>
      <c r="AF34" s="213" t="str">
        <f t="shared" si="0"/>
        <v>Probabilidad</v>
      </c>
      <c r="AG34" s="219" t="s">
        <v>179</v>
      </c>
      <c r="AH34" s="214">
        <f t="shared" si="1"/>
        <v>0.25</v>
      </c>
      <c r="AI34" s="219" t="s">
        <v>180</v>
      </c>
      <c r="AJ34" s="214">
        <f t="shared" si="2"/>
        <v>0.15</v>
      </c>
      <c r="AK34" s="215">
        <f t="shared" si="3"/>
        <v>0.4</v>
      </c>
      <c r="AL34" s="220">
        <f>IFERROR(IF(AND(AF33="Probabilidad",AF34="Probabilidad"),(AL33-(+AL33*AK34)),IF(AF34="Probabilidad",(S33-(+S33*AK34)),IF(AF34="Impacto",AL33,""))),"")</f>
        <v>0.216</v>
      </c>
      <c r="AM34" s="220">
        <f>IFERROR(IF(AND(AF33="Impacto",AF34="Impacto"),(AM33-(+AM33*AK34)),IF(AF34="Impacto",(Y33-(+Y33*AK34)),IF(AF34="Probabilidad",AM33,""))),"")</f>
        <v>0.6</v>
      </c>
      <c r="AN34" s="221" t="s">
        <v>181</v>
      </c>
      <c r="AO34" s="221" t="s">
        <v>182</v>
      </c>
      <c r="AP34" s="221" t="s">
        <v>183</v>
      </c>
      <c r="AQ34" s="598"/>
      <c r="AR34" s="626"/>
      <c r="AS34" s="626"/>
      <c r="AT34" s="619"/>
      <c r="AU34" s="626"/>
      <c r="AV34" s="626"/>
      <c r="AW34" s="619"/>
      <c r="AX34" s="619"/>
      <c r="AY34" s="619"/>
      <c r="AZ34" s="1139"/>
      <c r="BA34" s="607"/>
      <c r="BB34" s="607"/>
      <c r="BC34" s="593"/>
      <c r="BD34" s="593"/>
      <c r="BE34" s="593"/>
      <c r="BF34" s="607"/>
      <c r="BG34" s="593"/>
      <c r="BH34" s="593"/>
      <c r="BI34" s="593"/>
      <c r="BJ34" s="593"/>
      <c r="BK34" s="593"/>
      <c r="BL34" s="610"/>
      <c r="BM34" s="607"/>
      <c r="BN34" s="607"/>
      <c r="BO34" s="651"/>
      <c r="CG34" s="7"/>
      <c r="CH34" s="7"/>
      <c r="CM34" s="7"/>
      <c r="CN34" s="7"/>
      <c r="CP34" s="8"/>
      <c r="CV34" s="7"/>
      <c r="CW34" s="7"/>
      <c r="CX34" s="7"/>
      <c r="CY34" s="7"/>
      <c r="CZ34" s="7"/>
      <c r="DA34" s="7"/>
      <c r="DB34" s="7"/>
    </row>
    <row r="35" spans="1:106" ht="72">
      <c r="A35" s="1141"/>
      <c r="B35" s="1144"/>
      <c r="C35" s="1165"/>
      <c r="D35" s="1150"/>
      <c r="E35" s="1150"/>
      <c r="F35" s="1089"/>
      <c r="G35" s="607"/>
      <c r="H35" s="598"/>
      <c r="I35" s="1139"/>
      <c r="J35" s="1137"/>
      <c r="K35" s="1139"/>
      <c r="L35" s="593"/>
      <c r="M35" s="616"/>
      <c r="N35" s="593"/>
      <c r="O35" s="593"/>
      <c r="P35" s="607"/>
      <c r="Q35" s="610"/>
      <c r="R35" s="598"/>
      <c r="S35" s="613"/>
      <c r="T35" s="598"/>
      <c r="U35" s="613"/>
      <c r="V35" s="598"/>
      <c r="W35" s="613"/>
      <c r="X35" s="616"/>
      <c r="Y35" s="613"/>
      <c r="Z35" s="613"/>
      <c r="AA35" s="619"/>
      <c r="AB35" s="216">
        <v>3</v>
      </c>
      <c r="AC35" s="228" t="s">
        <v>1428</v>
      </c>
      <c r="AD35" s="218" t="s">
        <v>1420</v>
      </c>
      <c r="AE35" s="218" t="s">
        <v>1429</v>
      </c>
      <c r="AF35" s="213" t="str">
        <f t="shared" si="0"/>
        <v>Impacto</v>
      </c>
      <c r="AG35" s="219" t="s">
        <v>290</v>
      </c>
      <c r="AH35" s="214">
        <f t="shared" si="1"/>
        <v>0.1</v>
      </c>
      <c r="AI35" s="219" t="s">
        <v>180</v>
      </c>
      <c r="AJ35" s="214">
        <f t="shared" si="2"/>
        <v>0.15</v>
      </c>
      <c r="AK35" s="215">
        <f t="shared" si="3"/>
        <v>0.25</v>
      </c>
      <c r="AL35" s="220">
        <f>IFERROR(IF(AND(AF34="Probabilidad",AF35="Probabilidad"),(AL34-(+AL34*AK35)),IF(AND(AF34="Impacto",AF35="Probabilidad"),(AL33-(+AL33*AK35)),IF(AF35="Impacto",AL34,""))),"")</f>
        <v>0.216</v>
      </c>
      <c r="AM35" s="220">
        <f>IFERROR(IF(AND(AF34="Impacto",AF35="Impacto"),(AM34-(+AM34*AK35)),IF(AND(AF34="Probabilidad",AF35="Impacto"),(AM33-(+AM33*AK35)),IF(AF35="Probabilidad",AM34,""))),"")</f>
        <v>0.44999999999999996</v>
      </c>
      <c r="AN35" s="221" t="s">
        <v>181</v>
      </c>
      <c r="AO35" s="221" t="s">
        <v>1422</v>
      </c>
      <c r="AP35" s="221" t="s">
        <v>183</v>
      </c>
      <c r="AQ35" s="598"/>
      <c r="AR35" s="626"/>
      <c r="AS35" s="626"/>
      <c r="AT35" s="619"/>
      <c r="AU35" s="626"/>
      <c r="AV35" s="626"/>
      <c r="AW35" s="619"/>
      <c r="AX35" s="619"/>
      <c r="AY35" s="619"/>
      <c r="AZ35" s="1139"/>
      <c r="BA35" s="607"/>
      <c r="BB35" s="607"/>
      <c r="BC35" s="593"/>
      <c r="BD35" s="593"/>
      <c r="BE35" s="593"/>
      <c r="BF35" s="607"/>
      <c r="BG35" s="593"/>
      <c r="BH35" s="593"/>
      <c r="BI35" s="593"/>
      <c r="BJ35" s="593"/>
      <c r="BK35" s="593"/>
      <c r="BL35" s="610"/>
      <c r="BM35" s="607"/>
      <c r="BN35" s="607"/>
      <c r="BO35" s="651"/>
      <c r="CG35" s="7"/>
      <c r="CH35" s="7"/>
      <c r="CM35" s="7"/>
      <c r="CN35" s="7"/>
      <c r="CP35" s="8"/>
      <c r="CV35" s="7"/>
      <c r="CW35" s="7"/>
      <c r="CX35" s="7"/>
      <c r="CY35" s="7"/>
      <c r="CZ35" s="7"/>
      <c r="DA35" s="7"/>
      <c r="DB35" s="7"/>
    </row>
    <row r="36" spans="1:106" ht="76.5">
      <c r="A36" s="1141"/>
      <c r="B36" s="1144"/>
      <c r="C36" s="1165"/>
      <c r="D36" s="1150"/>
      <c r="E36" s="1150"/>
      <c r="F36" s="1089"/>
      <c r="G36" s="607"/>
      <c r="H36" s="598"/>
      <c r="I36" s="1139"/>
      <c r="J36" s="1137"/>
      <c r="K36" s="1139"/>
      <c r="L36" s="593"/>
      <c r="M36" s="616"/>
      <c r="N36" s="593"/>
      <c r="O36" s="593"/>
      <c r="P36" s="607"/>
      <c r="Q36" s="610"/>
      <c r="R36" s="598"/>
      <c r="S36" s="613"/>
      <c r="T36" s="598"/>
      <c r="U36" s="613"/>
      <c r="V36" s="598"/>
      <c r="W36" s="613"/>
      <c r="X36" s="616"/>
      <c r="Y36" s="613"/>
      <c r="Z36" s="613"/>
      <c r="AA36" s="619"/>
      <c r="AB36" s="216">
        <v>4</v>
      </c>
      <c r="AC36" s="228" t="s">
        <v>1430</v>
      </c>
      <c r="AD36" s="218">
        <v>3</v>
      </c>
      <c r="AE36" s="218" t="s">
        <v>1431</v>
      </c>
      <c r="AF36" s="213" t="str">
        <f t="shared" si="0"/>
        <v>Probabilidad</v>
      </c>
      <c r="AG36" s="219" t="s">
        <v>179</v>
      </c>
      <c r="AH36" s="214">
        <f t="shared" si="1"/>
        <v>0.25</v>
      </c>
      <c r="AI36" s="219" t="s">
        <v>180</v>
      </c>
      <c r="AJ36" s="214">
        <f t="shared" si="2"/>
        <v>0.15</v>
      </c>
      <c r="AK36" s="215">
        <f t="shared" si="3"/>
        <v>0.4</v>
      </c>
      <c r="AL36" s="220">
        <f>IFERROR(IF(AND(AF35="Probabilidad",AF36="Probabilidad"),(AL35-(+AL35*AK36)),IF(AND(AF35="Impacto",AF36="Probabilidad"),(AL34-(+AL34*AK36)),IF(AF36="Impacto",AL35,""))),"")</f>
        <v>0.12959999999999999</v>
      </c>
      <c r="AM36" s="220">
        <f>IFERROR(IF(AND(AF35="Impacto",AF36="Impacto"),(AM35-(+AM35*AK36)),IF(AND(AF35="Probabilidad",AF36="Impacto"),(AM34-(+AM34*AK36)),IF(AF36="Probabilidad",AM35,""))),"")</f>
        <v>0.44999999999999996</v>
      </c>
      <c r="AN36" s="221" t="s">
        <v>181</v>
      </c>
      <c r="AO36" s="221" t="s">
        <v>182</v>
      </c>
      <c r="AP36" s="221" t="s">
        <v>183</v>
      </c>
      <c r="AQ36" s="598"/>
      <c r="AR36" s="626"/>
      <c r="AS36" s="626"/>
      <c r="AT36" s="619"/>
      <c r="AU36" s="626"/>
      <c r="AV36" s="626"/>
      <c r="AW36" s="619"/>
      <c r="AX36" s="619"/>
      <c r="AY36" s="619"/>
      <c r="AZ36" s="1139"/>
      <c r="BA36" s="607"/>
      <c r="BB36" s="607"/>
      <c r="BC36" s="593"/>
      <c r="BD36" s="593"/>
      <c r="BE36" s="593"/>
      <c r="BF36" s="607"/>
      <c r="BG36" s="593"/>
      <c r="BH36" s="593"/>
      <c r="BI36" s="593"/>
      <c r="BJ36" s="593"/>
      <c r="BK36" s="593"/>
      <c r="BL36" s="610"/>
      <c r="BM36" s="607"/>
      <c r="BN36" s="607"/>
      <c r="BO36" s="651"/>
      <c r="CG36" s="7"/>
      <c r="CH36" s="7"/>
      <c r="CM36" s="7"/>
      <c r="CN36" s="7"/>
      <c r="CP36" s="8"/>
      <c r="CV36" s="7"/>
      <c r="CW36" s="7"/>
      <c r="CX36" s="7"/>
      <c r="CY36" s="7"/>
      <c r="CZ36" s="7"/>
      <c r="DA36" s="7"/>
      <c r="DB36" s="7"/>
    </row>
    <row r="37" spans="1:106">
      <c r="A37" s="1141"/>
      <c r="B37" s="1144"/>
      <c r="C37" s="1165"/>
      <c r="D37" s="1150"/>
      <c r="E37" s="1150"/>
      <c r="F37" s="1089"/>
      <c r="G37" s="607"/>
      <c r="H37" s="598"/>
      <c r="I37" s="1139"/>
      <c r="J37" s="1137"/>
      <c r="K37" s="1139"/>
      <c r="L37" s="593"/>
      <c r="M37" s="616"/>
      <c r="N37" s="593"/>
      <c r="O37" s="593"/>
      <c r="P37" s="607"/>
      <c r="Q37" s="610"/>
      <c r="R37" s="598"/>
      <c r="S37" s="613"/>
      <c r="T37" s="598"/>
      <c r="U37" s="613"/>
      <c r="V37" s="598"/>
      <c r="W37" s="613"/>
      <c r="X37" s="616"/>
      <c r="Y37" s="613"/>
      <c r="Z37" s="613"/>
      <c r="AA37" s="619"/>
      <c r="AB37" s="216">
        <v>5</v>
      </c>
      <c r="AC37" s="336"/>
      <c r="AD37" s="336"/>
      <c r="AE37" s="218"/>
      <c r="AF37" s="213" t="str">
        <f t="shared" si="0"/>
        <v/>
      </c>
      <c r="AG37" s="219"/>
      <c r="AH37" s="214" t="str">
        <f t="shared" si="1"/>
        <v/>
      </c>
      <c r="AI37" s="219"/>
      <c r="AJ37" s="214" t="str">
        <f t="shared" si="2"/>
        <v/>
      </c>
      <c r="AK37" s="215" t="str">
        <f t="shared" si="3"/>
        <v/>
      </c>
      <c r="AL37" s="220" t="str">
        <f>IFERROR(IF(AND(AF36="Probabilidad",AF37="Probabilidad"),(AL36-(+AL36*AK37)),IF(AND(AF36="Impacto",AF37="Probabilidad"),(AL35-(+AL35*AK37)),IF(AF37="Impacto",AL36,""))),"")</f>
        <v/>
      </c>
      <c r="AM37" s="220" t="str">
        <f>IFERROR(IF(AND(AF36="Impacto",AF37="Impacto"),(AM36-(+AM36*AK37)),IF(AND(AF36="Probabilidad",AF37="Impacto"),(AM35-(+AM35*AK37)),IF(AF37="Probabilidad",AM36,""))),"")</f>
        <v/>
      </c>
      <c r="AN37" s="221"/>
      <c r="AO37" s="221"/>
      <c r="AP37" s="221"/>
      <c r="AQ37" s="598"/>
      <c r="AR37" s="626"/>
      <c r="AS37" s="626"/>
      <c r="AT37" s="619"/>
      <c r="AU37" s="626"/>
      <c r="AV37" s="626"/>
      <c r="AW37" s="619"/>
      <c r="AX37" s="619"/>
      <c r="AY37" s="619"/>
      <c r="AZ37" s="1139"/>
      <c r="BA37" s="607"/>
      <c r="BB37" s="607"/>
      <c r="BC37" s="593"/>
      <c r="BD37" s="593"/>
      <c r="BE37" s="593"/>
      <c r="BF37" s="607"/>
      <c r="BG37" s="593"/>
      <c r="BH37" s="593"/>
      <c r="BI37" s="593"/>
      <c r="BJ37" s="593"/>
      <c r="BK37" s="593"/>
      <c r="BL37" s="610"/>
      <c r="BM37" s="607"/>
      <c r="BN37" s="607"/>
      <c r="BO37" s="651"/>
      <c r="CG37" s="7"/>
      <c r="CH37" s="7"/>
      <c r="CM37" s="7"/>
      <c r="CN37" s="7"/>
      <c r="CP37" s="8"/>
      <c r="CV37" s="7"/>
      <c r="CW37" s="7"/>
      <c r="CX37" s="7"/>
      <c r="CY37" s="7"/>
      <c r="CZ37" s="7"/>
      <c r="DA37" s="7"/>
      <c r="DB37" s="7"/>
    </row>
    <row r="38" spans="1:106" ht="15.75" thickBot="1">
      <c r="A38" s="1141"/>
      <c r="B38" s="1144"/>
      <c r="C38" s="1165"/>
      <c r="D38" s="1150"/>
      <c r="E38" s="1150"/>
      <c r="F38" s="1089"/>
      <c r="G38" s="607"/>
      <c r="H38" s="598"/>
      <c r="I38" s="1139"/>
      <c r="J38" s="1162"/>
      <c r="K38" s="1139"/>
      <c r="L38" s="593"/>
      <c r="M38" s="616"/>
      <c r="N38" s="593"/>
      <c r="O38" s="593"/>
      <c r="P38" s="607"/>
      <c r="Q38" s="610"/>
      <c r="R38" s="598"/>
      <c r="S38" s="613"/>
      <c r="T38" s="598"/>
      <c r="U38" s="613"/>
      <c r="V38" s="598"/>
      <c r="W38" s="613"/>
      <c r="X38" s="616"/>
      <c r="Y38" s="613"/>
      <c r="Z38" s="613"/>
      <c r="AA38" s="619"/>
      <c r="AB38" s="216">
        <v>6</v>
      </c>
      <c r="AC38" s="218"/>
      <c r="AD38" s="218"/>
      <c r="AE38" s="218"/>
      <c r="AF38" s="213" t="str">
        <f t="shared" si="0"/>
        <v/>
      </c>
      <c r="AG38" s="219"/>
      <c r="AH38" s="214" t="str">
        <f t="shared" si="1"/>
        <v/>
      </c>
      <c r="AI38" s="219"/>
      <c r="AJ38" s="214" t="str">
        <f t="shared" si="2"/>
        <v/>
      </c>
      <c r="AK38" s="215" t="str">
        <f t="shared" si="3"/>
        <v/>
      </c>
      <c r="AL38" s="220" t="str">
        <f>IFERROR(IF(AND(AF37="Probabilidad",AF38="Probabilidad"),(AL37-(+AL37*AK38)),IF(AND(AF37="Impacto",AF38="Probabilidad"),(AL36-(+AL36*AK38)),IF(AF38="Impacto",AL37,""))),"")</f>
        <v/>
      </c>
      <c r="AM38" s="220" t="str">
        <f>IFERROR(IF(AND(AF37="Impacto",AF38="Impacto"),(AM37-(+AM37*AK38)),IF(AND(AF37="Probabilidad",AF38="Impacto"),(AM36-(+AM36*AK38)),IF(AF38="Probabilidad",AM37,""))),"")</f>
        <v/>
      </c>
      <c r="AN38" s="221"/>
      <c r="AO38" s="221"/>
      <c r="AP38" s="221"/>
      <c r="AQ38" s="598"/>
      <c r="AR38" s="626"/>
      <c r="AS38" s="626"/>
      <c r="AT38" s="619"/>
      <c r="AU38" s="626"/>
      <c r="AV38" s="626"/>
      <c r="AW38" s="619"/>
      <c r="AX38" s="619"/>
      <c r="AY38" s="619"/>
      <c r="AZ38" s="1139"/>
      <c r="BA38" s="607"/>
      <c r="BB38" s="607"/>
      <c r="BC38" s="593"/>
      <c r="BD38" s="593"/>
      <c r="BE38" s="593"/>
      <c r="BF38" s="607"/>
      <c r="BG38" s="593"/>
      <c r="BH38" s="593"/>
      <c r="BI38" s="593"/>
      <c r="BJ38" s="593"/>
      <c r="BK38" s="593"/>
      <c r="BL38" s="610"/>
      <c r="BM38" s="607"/>
      <c r="BN38" s="607"/>
      <c r="BO38" s="651"/>
      <c r="CG38" s="7"/>
      <c r="CH38" s="7"/>
      <c r="CM38" s="7"/>
      <c r="CN38" s="7"/>
      <c r="CP38" s="8"/>
      <c r="CV38" s="7"/>
      <c r="CW38" s="7"/>
      <c r="CX38" s="7"/>
      <c r="CY38" s="7"/>
      <c r="CZ38" s="7"/>
      <c r="DA38" s="7"/>
      <c r="DB38" s="7"/>
    </row>
    <row r="39" spans="1:106" ht="67.900000000000006" customHeight="1">
      <c r="A39" s="1141"/>
      <c r="B39" s="1144"/>
      <c r="C39" s="1165"/>
      <c r="D39" s="1150" t="s">
        <v>1376</v>
      </c>
      <c r="E39" s="1150" t="s">
        <v>1415</v>
      </c>
      <c r="F39" s="1089">
        <v>2</v>
      </c>
      <c r="G39" s="593" t="s">
        <v>1416</v>
      </c>
      <c r="H39" s="598" t="s">
        <v>1379</v>
      </c>
      <c r="I39" s="1139" t="s">
        <v>1392</v>
      </c>
      <c r="J39" s="1137" t="str">
        <f>IF(D39="","",IF(D39="RG",[16]Árbol_GF!B89,IF(D39="RF",[16]Árbol_GF!B89,IF(I39="","",(CONCATENATE(I39," ",$M$2," ",G39," ",$M$3," ",O39," ",$M$4," ",N39))))))</f>
        <v xml:space="preserve">Pérdida de Disponibilidad  Portal Web 
(Servicio)  1. Falsificación de derechos
2. Fallas Humanas
3. Ataque cibernetico  1. Ausencia de parametros de seguridad
1a. Ausencia de copias de respaldo
2. Ausencia de control técnico sobre el software
3. Falta de monitoreo
</v>
      </c>
      <c r="K39" s="1139" t="s">
        <v>205</v>
      </c>
      <c r="L39" s="593" t="s">
        <v>336</v>
      </c>
      <c r="M39" s="689" t="str">
        <f>CONCATENATE(" *",[16]Árbol_GF!C47," *",[16]Árbol_GF!E47," *",[16]Árbol_GF!G47)</f>
        <v xml:space="preserve"> * * *Si seleccionó efecto dañoso seleccione:</v>
      </c>
      <c r="N39" s="593" t="s">
        <v>1432</v>
      </c>
      <c r="O39" s="593" t="s">
        <v>1433</v>
      </c>
      <c r="P39" s="1078"/>
      <c r="Q39" s="1081"/>
      <c r="R39" s="598" t="s">
        <v>545</v>
      </c>
      <c r="S39" s="613">
        <f>IF(R39="Muy Alta",100%,IF(R39="Alta",80%,IF(R39="Media",60%,IF(R39="Baja",40%,IF(R39="Muy Baja",20%,"")))))</f>
        <v>0.2</v>
      </c>
      <c r="T39" s="598"/>
      <c r="U39" s="613" t="str">
        <f>IF(T39="Catastrófico",100%,IF(T39="Mayor",80%,IF(T39="Moderado",60%,IF(T39="Menor",40%,IF(T39="Leve",20%,"")))))</f>
        <v/>
      </c>
      <c r="V39" s="598" t="s">
        <v>371</v>
      </c>
      <c r="W39" s="613">
        <f>IF(V39="Catastrófico",100%,IF(V39="Mayor",80%,IF(V39="Moderado",60%,IF(V39="Menor",40%,IF(V39="Leve",20%,"")))))</f>
        <v>0.8</v>
      </c>
      <c r="X39" s="616" t="str">
        <f>IF(Y39=100%,"Catastrófico",IF(Y39=80%,"Mayor",IF(Y39=60%,"Moderado",IF(Y39=40%,"Menor",IF(Y39=20%,"Leve","")))))</f>
        <v>Mayor</v>
      </c>
      <c r="Y39" s="613">
        <f>IF(AND(U39="",W39=""),"",MAX(U39,W39))</f>
        <v>0.8</v>
      </c>
      <c r="Z39" s="613" t="str">
        <f>CONCATENATE(R39,X39)</f>
        <v>Muy BajaMayor</v>
      </c>
      <c r="AA39" s="619" t="str">
        <f>IF(Z39="Muy AltaLeve","Alto",IF(Z39="Muy AltaMenor","Alto",IF(Z39="Muy AltaModerado","Alto",IF(Z39="Muy AltaMayor","Alto",IF(Z39="Muy AltaCatastrófico","Extremo",IF(Z39="AltaLeve","Moderado",IF(Z39="AltaMenor","Moderado",IF(Z39="AltaModerado","Alto",IF(Z39="AltaMayor","Alto",IF(Z39="AltaCatastrófico","Extremo",IF(Z39="MediaLeve","Moderado",IF(Z39="MediaMenor","Moderado",IF(Z39="MediaModerado","Moderado",IF(Z39="MediaMayor","Alto",IF(Z39="MediaCatastrófico","Extremo",IF(Z39="BajaLeve","Bajo",IF(Z39="BajaMenor","Moderado",IF(Z39="BajaModerado","Moderado",IF(Z39="BajaMayor","Alto",IF(Z39="BajaCatastrófico","Extremo",IF(Z39="Muy BajaLeve","Bajo",IF(Z39="Muy BajaMenor","Bajo",IF(Z39="Muy BajaModerado","Moderado",IF(Z39="Muy BajaMayor","Alto",IF(Z39="Muy BajaCatastrófico","Extremo","")))))))))))))))))))))))))</f>
        <v>Alto</v>
      </c>
      <c r="AB39" s="216">
        <v>1</v>
      </c>
      <c r="AC39" s="228" t="s">
        <v>1434</v>
      </c>
      <c r="AD39" s="218" t="s">
        <v>1427</v>
      </c>
      <c r="AE39" s="218" t="s">
        <v>1399</v>
      </c>
      <c r="AF39" s="213" t="str">
        <f t="shared" si="0"/>
        <v>Probabilidad</v>
      </c>
      <c r="AG39" s="219" t="s">
        <v>179</v>
      </c>
      <c r="AH39" s="214">
        <f t="shared" si="1"/>
        <v>0.25</v>
      </c>
      <c r="AI39" s="219" t="s">
        <v>180</v>
      </c>
      <c r="AJ39" s="214">
        <f t="shared" si="2"/>
        <v>0.15</v>
      </c>
      <c r="AK39" s="215">
        <f t="shared" si="3"/>
        <v>0.4</v>
      </c>
      <c r="AL39" s="220">
        <f>IFERROR(IF(AF39="Probabilidad",(S39-(+S39*AK39)),IF(AF39="Impacto",S39,"")),"")</f>
        <v>0.12</v>
      </c>
      <c r="AM39" s="220">
        <f>IFERROR(IF(AF39="Impacto",(Y39-(+Y39*AK39)),IF(AF39="Probabilidad",Y39,"")),"")</f>
        <v>0.8</v>
      </c>
      <c r="AN39" s="221" t="s">
        <v>181</v>
      </c>
      <c r="AO39" s="221" t="s">
        <v>182</v>
      </c>
      <c r="AP39" s="221" t="s">
        <v>183</v>
      </c>
      <c r="AQ39" s="598" t="s">
        <v>1435</v>
      </c>
      <c r="AR39" s="1153">
        <f>S39</f>
        <v>0.2</v>
      </c>
      <c r="AS39" s="1153">
        <f>IF(AL39="","",MIN(AL39:AL44))</f>
        <v>3.5999999999999997E-2</v>
      </c>
      <c r="AT39" s="619" t="str">
        <f>IFERROR(IF(AS39="","",IF(AS39&lt;=0.2,"Muy Baja",IF(AS39&lt;=0.4,"Baja",IF(AS39&lt;=0.6,"Media",IF(AS39&lt;=0.8,"Alta","Muy Alta"))))),"")</f>
        <v>Muy Baja</v>
      </c>
      <c r="AU39" s="1153">
        <f>Y39</f>
        <v>0.8</v>
      </c>
      <c r="AV39" s="1153">
        <f>IF(AM39="","",MIN(AM39:AM44))</f>
        <v>0.8</v>
      </c>
      <c r="AW39" s="619" t="str">
        <f>IFERROR(IF(AV39="","",IF(AV39&lt;=0.2,"Leve",IF(AV39&lt;=0.4,"Menor",IF(AV39&lt;=0.6,"Moderado",IF(AV39&lt;=0.8,"Mayor","Catastrófico"))))),"")</f>
        <v>Mayor</v>
      </c>
      <c r="AX39" s="619" t="str">
        <f>AA39</f>
        <v>Alto</v>
      </c>
      <c r="AY39" s="619" t="str">
        <f>IFERROR(IF(OR(AND(AT39="Muy Baja",AW39="Leve"),AND(AT39="Muy Baja",AW39="Menor"),AND(AT39="Baja",AW39="Leve")),"Bajo",IF(OR(AND(AT39="Muy baja",AW39="Moderado"),AND(AT39="Baja",AW39="Menor"),AND(AT39="Baja",AW39="Moderado"),AND(AT39="Media",AW39="Leve"),AND(AT39="Media",AW39="Menor"),AND(AT39="Media",AW39="Moderado"),AND(AT39="Alta",AW39="Leve"),AND(AT39="Alta",AW39="Menor")),"Moderado",IF(OR(AND(AT39="Muy Baja",AW39="Mayor"),AND(AT39="Baja",AW39="Mayor"),AND(AT39="Media",AW39="Mayor"),AND(AT39="Alta",AW39="Moderado"),AND(AT39="Alta",AW39="Mayor"),AND(AT39="Muy Alta",AW39="Leve"),AND(AT39="Muy Alta",AW39="Menor"),AND(AT39="Muy Alta",AW39="Moderado"),AND(AT39="Muy Alta",AW39="Mayor")),"Alto",IF(OR(AND(AT39="Muy Baja",AW39="Catastrófico"),AND(AT39="Baja",AW39="Catastrófico"),AND(AT39="Media",AW39="Catastrófico"),AND(AT39="Alta",AW39="Catastrófico"),AND(AT39="Muy Alta",AW39="Catastrófico")),"Extremo","")))),"")</f>
        <v>Alto</v>
      </c>
      <c r="AZ39" s="1139" t="s">
        <v>185</v>
      </c>
      <c r="BA39" s="593" t="s">
        <v>1436</v>
      </c>
      <c r="BB39" s="593" t="s">
        <v>1437</v>
      </c>
      <c r="BC39" s="593" t="s">
        <v>1233</v>
      </c>
      <c r="BD39" s="593" t="s">
        <v>1110</v>
      </c>
      <c r="BE39" s="1168">
        <v>45657</v>
      </c>
      <c r="BF39" s="593"/>
      <c r="BG39" s="593"/>
      <c r="BH39" s="848"/>
      <c r="BI39" s="848"/>
      <c r="BJ39" s="848"/>
      <c r="BK39" s="848"/>
      <c r="BL39" s="848"/>
      <c r="BM39" s="607"/>
      <c r="BN39" s="607"/>
      <c r="BO39" s="651"/>
      <c r="CG39" s="7"/>
      <c r="CH39" s="7"/>
      <c r="CM39" s="7"/>
      <c r="CN39" s="7"/>
      <c r="CP39" s="8"/>
      <c r="CV39" s="7"/>
      <c r="CW39" s="7"/>
      <c r="CX39" s="7"/>
      <c r="CY39" s="7"/>
      <c r="CZ39" s="7"/>
      <c r="DA39" s="7"/>
      <c r="DB39" s="7"/>
    </row>
    <row r="40" spans="1:106" ht="120">
      <c r="A40" s="1141"/>
      <c r="B40" s="1144"/>
      <c r="C40" s="1165"/>
      <c r="D40" s="1150"/>
      <c r="E40" s="1150"/>
      <c r="F40" s="1089"/>
      <c r="G40" s="593"/>
      <c r="H40" s="598"/>
      <c r="I40" s="1139"/>
      <c r="J40" s="1137"/>
      <c r="K40" s="1139"/>
      <c r="L40" s="593"/>
      <c r="M40" s="616"/>
      <c r="N40" s="593"/>
      <c r="O40" s="593"/>
      <c r="P40" s="1078"/>
      <c r="Q40" s="1081"/>
      <c r="R40" s="598"/>
      <c r="S40" s="613"/>
      <c r="T40" s="598"/>
      <c r="U40" s="613"/>
      <c r="V40" s="598"/>
      <c r="W40" s="613"/>
      <c r="X40" s="616"/>
      <c r="Y40" s="613"/>
      <c r="Z40" s="613"/>
      <c r="AA40" s="619"/>
      <c r="AB40" s="216">
        <v>2</v>
      </c>
      <c r="AC40" s="384" t="s">
        <v>1438</v>
      </c>
      <c r="AD40" s="218">
        <v>3</v>
      </c>
      <c r="AE40" s="218" t="s">
        <v>1439</v>
      </c>
      <c r="AF40" s="225" t="str">
        <f>IF(OR(AG40="Preventivo",AG40="Detectivo"),"Probabilidad",IF(AG40="Correctivo","Impacto",""))</f>
        <v>Probabilidad</v>
      </c>
      <c r="AG40" s="221" t="s">
        <v>179</v>
      </c>
      <c r="AH40" s="214">
        <f t="shared" si="1"/>
        <v>0.25</v>
      </c>
      <c r="AI40" s="221" t="s">
        <v>1440</v>
      </c>
      <c r="AJ40" s="214">
        <f t="shared" si="2"/>
        <v>0.25</v>
      </c>
      <c r="AK40" s="215">
        <f t="shared" si="3"/>
        <v>0.5</v>
      </c>
      <c r="AL40" s="226">
        <f>IFERROR(IF(AND(AF39="Probabilidad",AF40="Probabilidad"),(AL39-(+AL39*AK40)),IF(AF40="Probabilidad",(S39-(+S39*AK40)),IF(AF40="Impacto",AL39,""))),"")</f>
        <v>0.06</v>
      </c>
      <c r="AM40" s="226">
        <f>IFERROR(IF(AND(AF39="Impacto",AF40="Impacto"),(AM39-(+AM39*AK40)),IF(AF40="Impacto",(Y39-(+Y39*AK40)),IF(AF40="Probabilidad",AM39,""))),"")</f>
        <v>0.8</v>
      </c>
      <c r="AN40" s="221" t="s">
        <v>181</v>
      </c>
      <c r="AO40" s="221" t="s">
        <v>182</v>
      </c>
      <c r="AP40" s="221" t="s">
        <v>183</v>
      </c>
      <c r="AQ40" s="598"/>
      <c r="AR40" s="626"/>
      <c r="AS40" s="626"/>
      <c r="AT40" s="619"/>
      <c r="AU40" s="626"/>
      <c r="AV40" s="626"/>
      <c r="AW40" s="619"/>
      <c r="AX40" s="619"/>
      <c r="AY40" s="619"/>
      <c r="AZ40" s="1139"/>
      <c r="BA40" s="593"/>
      <c r="BB40" s="593"/>
      <c r="BC40" s="593"/>
      <c r="BD40" s="593"/>
      <c r="BE40" s="1168"/>
      <c r="BF40" s="593"/>
      <c r="BG40" s="593"/>
      <c r="BH40" s="848"/>
      <c r="BI40" s="848"/>
      <c r="BJ40" s="848"/>
      <c r="BK40" s="848"/>
      <c r="BL40" s="848"/>
      <c r="BM40" s="607"/>
      <c r="BN40" s="607"/>
      <c r="BO40" s="651"/>
      <c r="CG40" s="7"/>
      <c r="CH40" s="7"/>
      <c r="CM40" s="7"/>
      <c r="CN40" s="7"/>
      <c r="CP40" s="8"/>
      <c r="CV40" s="7"/>
      <c r="CW40" s="7"/>
      <c r="CX40" s="7"/>
      <c r="CY40" s="7"/>
      <c r="CZ40" s="7"/>
      <c r="DA40" s="7"/>
      <c r="DB40" s="7"/>
    </row>
    <row r="41" spans="1:106" ht="72">
      <c r="A41" s="1141"/>
      <c r="B41" s="1144"/>
      <c r="C41" s="1165"/>
      <c r="D41" s="1150"/>
      <c r="E41" s="1150"/>
      <c r="F41" s="1089"/>
      <c r="G41" s="593"/>
      <c r="H41" s="598"/>
      <c r="I41" s="1139"/>
      <c r="J41" s="1137"/>
      <c r="K41" s="1139"/>
      <c r="L41" s="593"/>
      <c r="M41" s="616"/>
      <c r="N41" s="593"/>
      <c r="O41" s="593"/>
      <c r="P41" s="1078"/>
      <c r="Q41" s="1081"/>
      <c r="R41" s="598"/>
      <c r="S41" s="613"/>
      <c r="T41" s="598"/>
      <c r="U41" s="613"/>
      <c r="V41" s="598"/>
      <c r="W41" s="613"/>
      <c r="X41" s="616"/>
      <c r="Y41" s="613"/>
      <c r="Z41" s="613"/>
      <c r="AA41" s="619"/>
      <c r="AB41" s="216">
        <v>3</v>
      </c>
      <c r="AC41" s="217" t="s">
        <v>1441</v>
      </c>
      <c r="AD41" s="217">
        <v>3</v>
      </c>
      <c r="AE41" s="218" t="s">
        <v>1439</v>
      </c>
      <c r="AF41" s="213" t="str">
        <f>IF(OR(AG41="Preventivo",AG41="Detectivo"),"Probabilidad",IF(AG41="Correctivo","Impacto",""))</f>
        <v>Probabilidad</v>
      </c>
      <c r="AG41" s="219" t="s">
        <v>179</v>
      </c>
      <c r="AH41" s="214">
        <f t="shared" si="1"/>
        <v>0.25</v>
      </c>
      <c r="AI41" s="219" t="s">
        <v>180</v>
      </c>
      <c r="AJ41" s="214">
        <f t="shared" si="2"/>
        <v>0.15</v>
      </c>
      <c r="AK41" s="215">
        <f t="shared" si="3"/>
        <v>0.4</v>
      </c>
      <c r="AL41" s="220">
        <f>IFERROR(IF(AND(AF40="Probabilidad",AF41="Probabilidad"),(AL40-(+AL40*AK41)),IF(AND(AF40="Impacto",AF41="Probabilidad"),(AL39-(+AL39*AK41)),IF(AF41="Impacto",AL40,""))),"")</f>
        <v>3.5999999999999997E-2</v>
      </c>
      <c r="AM41" s="220">
        <f>IFERROR(IF(AND(AF40="Impacto",AF41="Impacto"),(AM40-(+AM40*AK41)),IF(AND(AF40="Probabilidad",AF41="Impacto"),(AM39-(+AM39*AK41)),IF(AF41="Probabilidad",AM40,""))),"")</f>
        <v>0.8</v>
      </c>
      <c r="AN41" s="221" t="s">
        <v>181</v>
      </c>
      <c r="AO41" s="221" t="s">
        <v>182</v>
      </c>
      <c r="AP41" s="221" t="s">
        <v>183</v>
      </c>
      <c r="AQ41" s="598"/>
      <c r="AR41" s="626"/>
      <c r="AS41" s="626"/>
      <c r="AT41" s="619"/>
      <c r="AU41" s="626"/>
      <c r="AV41" s="626"/>
      <c r="AW41" s="619"/>
      <c r="AX41" s="619"/>
      <c r="AY41" s="619"/>
      <c r="AZ41" s="1139"/>
      <c r="BA41" s="593"/>
      <c r="BB41" s="593"/>
      <c r="BC41" s="593"/>
      <c r="BD41" s="593"/>
      <c r="BE41" s="1168"/>
      <c r="BF41" s="593"/>
      <c r="BG41" s="593"/>
      <c r="BH41" s="848"/>
      <c r="BI41" s="848"/>
      <c r="BJ41" s="848"/>
      <c r="BK41" s="848"/>
      <c r="BL41" s="848"/>
      <c r="BM41" s="607"/>
      <c r="BN41" s="607"/>
      <c r="BO41" s="651"/>
      <c r="CG41" s="7"/>
      <c r="CH41" s="7"/>
      <c r="CM41" s="7"/>
      <c r="CN41" s="7"/>
      <c r="CP41" s="8"/>
      <c r="CV41" s="7"/>
      <c r="CW41" s="7"/>
      <c r="CX41" s="7"/>
      <c r="CY41" s="7"/>
      <c r="CZ41" s="7"/>
      <c r="DA41" s="7"/>
      <c r="DB41" s="7"/>
    </row>
    <row r="42" spans="1:106">
      <c r="A42" s="1141"/>
      <c r="B42" s="1144"/>
      <c r="C42" s="1165"/>
      <c r="D42" s="1150"/>
      <c r="E42" s="1150"/>
      <c r="F42" s="1089"/>
      <c r="G42" s="593"/>
      <c r="H42" s="598"/>
      <c r="I42" s="1139"/>
      <c r="J42" s="1137"/>
      <c r="K42" s="1139"/>
      <c r="L42" s="593"/>
      <c r="M42" s="616"/>
      <c r="N42" s="593"/>
      <c r="O42" s="593"/>
      <c r="P42" s="1078"/>
      <c r="Q42" s="1081"/>
      <c r="R42" s="598"/>
      <c r="S42" s="613"/>
      <c r="T42" s="598"/>
      <c r="U42" s="613"/>
      <c r="V42" s="598"/>
      <c r="W42" s="613"/>
      <c r="X42" s="616"/>
      <c r="Y42" s="613"/>
      <c r="Z42" s="613"/>
      <c r="AA42" s="619"/>
      <c r="AB42" s="216">
        <v>4</v>
      </c>
      <c r="AC42" s="218"/>
      <c r="AD42" s="218"/>
      <c r="AE42" s="218"/>
      <c r="AF42" s="213" t="str">
        <f t="shared" si="0"/>
        <v/>
      </c>
      <c r="AG42" s="219"/>
      <c r="AH42" s="214" t="str">
        <f t="shared" si="1"/>
        <v/>
      </c>
      <c r="AI42" s="219"/>
      <c r="AJ42" s="214" t="str">
        <f t="shared" si="2"/>
        <v/>
      </c>
      <c r="AK42" s="215" t="str">
        <f t="shared" si="3"/>
        <v/>
      </c>
      <c r="AL42" s="220" t="str">
        <f>IFERROR(IF(AND(AF41="Probabilidad",AF42="Probabilidad"),(AL41-(+AL41*AK42)),IF(AND(AF41="Impacto",AF42="Probabilidad"),(AL40-(+AL40*AK42)),IF(AF42="Impacto",AL41,""))),"")</f>
        <v/>
      </c>
      <c r="AM42" s="220" t="str">
        <f>IFERROR(IF(AND(AF41="Impacto",AF42="Impacto"),(AM41-(+AM41*AK42)),IF(AND(AF41="Probabilidad",AF42="Impacto"),(AM40-(+AM40*AK42)),IF(AF42="Probabilidad",AM41,""))),"")</f>
        <v/>
      </c>
      <c r="AN42" s="221"/>
      <c r="AO42" s="221"/>
      <c r="AP42" s="221"/>
      <c r="AQ42" s="598"/>
      <c r="AR42" s="626"/>
      <c r="AS42" s="626"/>
      <c r="AT42" s="619"/>
      <c r="AU42" s="626"/>
      <c r="AV42" s="626"/>
      <c r="AW42" s="619"/>
      <c r="AX42" s="619"/>
      <c r="AY42" s="619"/>
      <c r="AZ42" s="1139"/>
      <c r="BA42" s="593"/>
      <c r="BB42" s="593"/>
      <c r="BC42" s="593"/>
      <c r="BD42" s="593"/>
      <c r="BE42" s="1168"/>
      <c r="BF42" s="593"/>
      <c r="BG42" s="593"/>
      <c r="BH42" s="848"/>
      <c r="BI42" s="848"/>
      <c r="BJ42" s="848"/>
      <c r="BK42" s="848"/>
      <c r="BL42" s="848"/>
      <c r="BM42" s="607"/>
      <c r="BN42" s="607"/>
      <c r="BO42" s="651"/>
      <c r="CG42" s="7"/>
      <c r="CH42" s="7"/>
      <c r="CM42" s="7"/>
      <c r="CN42" s="7"/>
      <c r="CP42" s="8"/>
      <c r="CV42" s="7"/>
      <c r="CW42" s="7"/>
      <c r="CX42" s="7"/>
      <c r="CY42" s="7"/>
      <c r="CZ42" s="7"/>
      <c r="DA42" s="7"/>
      <c r="DB42" s="7"/>
    </row>
    <row r="43" spans="1:106">
      <c r="A43" s="1141"/>
      <c r="B43" s="1144"/>
      <c r="C43" s="1165"/>
      <c r="D43" s="1150"/>
      <c r="E43" s="1150"/>
      <c r="F43" s="1089"/>
      <c r="G43" s="593"/>
      <c r="H43" s="598"/>
      <c r="I43" s="1139"/>
      <c r="J43" s="1137"/>
      <c r="K43" s="1139"/>
      <c r="L43" s="593"/>
      <c r="M43" s="616"/>
      <c r="N43" s="593"/>
      <c r="O43" s="593"/>
      <c r="P43" s="1078"/>
      <c r="Q43" s="1081"/>
      <c r="R43" s="598"/>
      <c r="S43" s="613"/>
      <c r="T43" s="598"/>
      <c r="U43" s="613"/>
      <c r="V43" s="598"/>
      <c r="W43" s="613"/>
      <c r="X43" s="616"/>
      <c r="Y43" s="613"/>
      <c r="Z43" s="613"/>
      <c r="AA43" s="619"/>
      <c r="AB43" s="216">
        <v>5</v>
      </c>
      <c r="AC43" s="361"/>
      <c r="AD43" s="361"/>
      <c r="AE43" s="218"/>
      <c r="AF43" s="213" t="str">
        <f t="shared" si="0"/>
        <v/>
      </c>
      <c r="AG43" s="219"/>
      <c r="AH43" s="214" t="str">
        <f t="shared" si="1"/>
        <v/>
      </c>
      <c r="AI43" s="219"/>
      <c r="AJ43" s="214" t="str">
        <f t="shared" si="2"/>
        <v/>
      </c>
      <c r="AK43" s="215" t="str">
        <f t="shared" si="3"/>
        <v/>
      </c>
      <c r="AL43" s="220" t="str">
        <f>IFERROR(IF(AND(AF42="Probabilidad",AF43="Probabilidad"),(AL42-(+AL42*AK43)),IF(AND(AF42="Impacto",AF43="Probabilidad"),(AL41-(+AL41*AK43)),IF(AF43="Impacto",AL42,""))),"")</f>
        <v/>
      </c>
      <c r="AM43" s="220" t="str">
        <f>IFERROR(IF(AND(AF42="Impacto",AF43="Impacto"),(AM42-(+AM42*AK43)),IF(AND(AF42="Probabilidad",AF43="Impacto"),(AM41-(+AM41*AK43)),IF(AF43="Probabilidad",AM42,""))),"")</f>
        <v/>
      </c>
      <c r="AN43" s="221"/>
      <c r="AO43" s="221"/>
      <c r="AP43" s="221"/>
      <c r="AQ43" s="598"/>
      <c r="AR43" s="626"/>
      <c r="AS43" s="626"/>
      <c r="AT43" s="619"/>
      <c r="AU43" s="626"/>
      <c r="AV43" s="626"/>
      <c r="AW43" s="619"/>
      <c r="AX43" s="619"/>
      <c r="AY43" s="619"/>
      <c r="AZ43" s="1139"/>
      <c r="BA43" s="593"/>
      <c r="BB43" s="593"/>
      <c r="BC43" s="593"/>
      <c r="BD43" s="593"/>
      <c r="BE43" s="1168"/>
      <c r="BF43" s="593"/>
      <c r="BG43" s="593"/>
      <c r="BH43" s="848"/>
      <c r="BI43" s="848"/>
      <c r="BJ43" s="848"/>
      <c r="BK43" s="848"/>
      <c r="BL43" s="848"/>
      <c r="BM43" s="607"/>
      <c r="BN43" s="607"/>
      <c r="BO43" s="651"/>
      <c r="CG43" s="7"/>
      <c r="CH43" s="7"/>
      <c r="CM43" s="7"/>
      <c r="CN43" s="7"/>
      <c r="CP43" s="8"/>
      <c r="CV43" s="7"/>
      <c r="CW43" s="7"/>
      <c r="CX43" s="7"/>
      <c r="CY43" s="7"/>
      <c r="CZ43" s="7"/>
      <c r="DA43" s="7"/>
      <c r="DB43" s="7"/>
    </row>
    <row r="44" spans="1:106" ht="15.75" thickBot="1">
      <c r="A44" s="1141"/>
      <c r="B44" s="1144"/>
      <c r="C44" s="1165"/>
      <c r="D44" s="1150"/>
      <c r="E44" s="1150"/>
      <c r="F44" s="1089"/>
      <c r="G44" s="593"/>
      <c r="H44" s="598"/>
      <c r="I44" s="1139"/>
      <c r="J44" s="1162"/>
      <c r="K44" s="1139"/>
      <c r="L44" s="593"/>
      <c r="M44" s="616"/>
      <c r="N44" s="593"/>
      <c r="O44" s="593"/>
      <c r="P44" s="1078"/>
      <c r="Q44" s="1081"/>
      <c r="R44" s="598"/>
      <c r="S44" s="613"/>
      <c r="T44" s="598"/>
      <c r="U44" s="613"/>
      <c r="V44" s="598"/>
      <c r="W44" s="613"/>
      <c r="X44" s="616"/>
      <c r="Y44" s="613"/>
      <c r="Z44" s="613"/>
      <c r="AA44" s="619"/>
      <c r="AB44" s="216">
        <v>6</v>
      </c>
      <c r="AC44" s="218"/>
      <c r="AD44" s="218"/>
      <c r="AE44" s="218"/>
      <c r="AF44" s="213" t="str">
        <f t="shared" si="0"/>
        <v/>
      </c>
      <c r="AG44" s="219"/>
      <c r="AH44" s="214" t="str">
        <f t="shared" si="1"/>
        <v/>
      </c>
      <c r="AI44" s="219"/>
      <c r="AJ44" s="214" t="str">
        <f t="shared" si="2"/>
        <v/>
      </c>
      <c r="AK44" s="215" t="str">
        <f t="shared" si="3"/>
        <v/>
      </c>
      <c r="AL44" s="220" t="str">
        <f>IFERROR(IF(AND(AF43="Probabilidad",AF44="Probabilidad"),(AL43-(+AL43*AK44)),IF(AND(AF43="Impacto",AF44="Probabilidad"),(AL42-(+AL42*AK44)),IF(AF44="Impacto",AL43,""))),"")</f>
        <v/>
      </c>
      <c r="AM44" s="220" t="str">
        <f>IFERROR(IF(AND(AF43="Impacto",AF44="Impacto"),(AM43-(+AM43*AK44)),IF(AND(AF43="Probabilidad",AF44="Impacto"),(AM42-(+AM42*AK44)),IF(AF44="Probabilidad",AM43,""))),"")</f>
        <v/>
      </c>
      <c r="AN44" s="221"/>
      <c r="AO44" s="221"/>
      <c r="AP44" s="221"/>
      <c r="AQ44" s="598"/>
      <c r="AR44" s="626"/>
      <c r="AS44" s="626"/>
      <c r="AT44" s="619"/>
      <c r="AU44" s="626"/>
      <c r="AV44" s="626"/>
      <c r="AW44" s="619"/>
      <c r="AX44" s="619"/>
      <c r="AY44" s="619"/>
      <c r="AZ44" s="1139"/>
      <c r="BA44" s="593"/>
      <c r="BB44" s="593"/>
      <c r="BC44" s="593"/>
      <c r="BD44" s="593"/>
      <c r="BE44" s="1168"/>
      <c r="BF44" s="593"/>
      <c r="BG44" s="593"/>
      <c r="BH44" s="848"/>
      <c r="BI44" s="848"/>
      <c r="BJ44" s="848"/>
      <c r="BK44" s="848"/>
      <c r="BL44" s="848"/>
      <c r="BM44" s="607"/>
      <c r="BN44" s="607"/>
      <c r="BO44" s="651"/>
      <c r="CG44" s="7"/>
      <c r="CH44" s="7"/>
      <c r="CM44" s="7"/>
      <c r="CN44" s="7"/>
      <c r="CP44" s="8"/>
      <c r="CV44" s="7"/>
      <c r="CW44" s="7"/>
      <c r="CX44" s="7"/>
      <c r="CY44" s="7"/>
      <c r="CZ44" s="7"/>
      <c r="DA44" s="7"/>
      <c r="DB44" s="7"/>
    </row>
    <row r="45" spans="1:106" ht="96.6" customHeight="1">
      <c r="A45" s="1141"/>
      <c r="B45" s="1144"/>
      <c r="C45" s="1165"/>
      <c r="D45" s="1150" t="s">
        <v>1376</v>
      </c>
      <c r="E45" s="1150" t="s">
        <v>1415</v>
      </c>
      <c r="F45" s="1089">
        <v>3</v>
      </c>
      <c r="G45" s="593" t="s">
        <v>1442</v>
      </c>
      <c r="H45" s="598" t="s">
        <v>1443</v>
      </c>
      <c r="I45" s="1139" t="s">
        <v>1380</v>
      </c>
      <c r="J45" s="1137" t="str">
        <f>IF(D45="","",IF(D45="RG",[16]Árbol_GF!B95,IF(D45="RF",[16]Árbol_GF!B95,IF(I45="","",(CONCATENATE(I45," ",$M$2," ",G45," ",$M$3," ",O45," ",$M$4," ",N45))))))</f>
        <v>Pérdida de confidencialidad e integridad  Credenciales de acceso a las Redes Sociales
(Servicio)  1. Falsificación de derechos
2. Fallas Humanas  1. Ausencia de mecanismos de identificación y autentificación, como la autentificación de usuario
2. Desconocimiento de las politicas de seguridad  y privacidad de la información
3. Falta de monitoreo</v>
      </c>
      <c r="K45" s="1139" t="s">
        <v>205</v>
      </c>
      <c r="L45" s="593" t="s">
        <v>268</v>
      </c>
      <c r="M45" s="689" t="str">
        <f>CONCATENATE(" *",[16]Árbol_GF!C53," *",[16]Árbol_GF!E53," *",[16]Árbol_GF!G53)</f>
        <v xml:space="preserve"> * * *</v>
      </c>
      <c r="N45" s="593" t="s">
        <v>1444</v>
      </c>
      <c r="O45" s="593" t="s">
        <v>1445</v>
      </c>
      <c r="P45" s="607"/>
      <c r="Q45" s="610"/>
      <c r="R45" s="598" t="s">
        <v>545</v>
      </c>
      <c r="S45" s="613">
        <f>IF(R45="Muy Alta",100%,IF(R45="Alta",80%,IF(R45="Media",60%,IF(R45="Baja",40%,IF(R45="Muy Baja",20%,"")))))</f>
        <v>0.2</v>
      </c>
      <c r="T45" s="598"/>
      <c r="U45" s="613" t="str">
        <f>IF(T45="Catastrófico",100%,IF(T45="Mayor",80%,IF(T45="Moderado",60%,IF(T45="Menor",40%,IF(T45="Leve",20%,"")))))</f>
        <v/>
      </c>
      <c r="V45" s="598" t="s">
        <v>271</v>
      </c>
      <c r="W45" s="613">
        <f>IF(V45="Catastrófico",100%,IF(V45="Mayor",80%,IF(V45="Moderado",60%,IF(V45="Menor",40%,IF(V45="Leve",20%,"")))))</f>
        <v>0.2</v>
      </c>
      <c r="X45" s="616" t="str">
        <f>IF(Y45=100%,"Catastrófico",IF(Y45=80%,"Mayor",IF(Y45=60%,"Moderado",IF(Y45=40%,"Menor",IF(Y45=20%,"Leve","")))))</f>
        <v>Leve</v>
      </c>
      <c r="Y45" s="613">
        <f>IF(AND(U45="",W45=""),"",MAX(U45,W45))</f>
        <v>0.2</v>
      </c>
      <c r="Z45" s="613" t="str">
        <f>CONCATENATE(R45,X45)</f>
        <v>Muy BajaLeve</v>
      </c>
      <c r="AA45" s="619" t="str">
        <f>IF(Z45="Muy AltaLeve","Alto",IF(Z45="Muy AltaMenor","Alto",IF(Z45="Muy AltaModerado","Alto",IF(Z45="Muy AltaMayor","Alto",IF(Z45="Muy AltaCatastrófico","Extremo",IF(Z45="AltaLeve","Moderado",IF(Z45="AltaMenor","Moderado",IF(Z45="AltaModerado","Alto",IF(Z45="AltaMayor","Alto",IF(Z45="AltaCatastrófico","Extremo",IF(Z45="MediaLeve","Moderado",IF(Z45="MediaMenor","Moderado",IF(Z45="MediaModerado","Moderado",IF(Z45="MediaMayor","Alto",IF(Z45="MediaCatastrófico","Extremo",IF(Z45="BajaLeve","Bajo",IF(Z45="BajaMenor","Moderado",IF(Z45="BajaModerado","Moderado",IF(Z45="BajaMayor","Alto",IF(Z45="BajaCatastrófico","Extremo",IF(Z45="Muy BajaLeve","Bajo",IF(Z45="Muy BajaMenor","Bajo",IF(Z45="Muy BajaModerado","Moderado",IF(Z45="Muy BajaMayor","Alto",IF(Z45="Muy BajaCatastrófico","Extremo","")))))))))))))))))))))))))</f>
        <v>Bajo</v>
      </c>
      <c r="AB45" s="216">
        <v>1</v>
      </c>
      <c r="AC45" s="227" t="s">
        <v>1446</v>
      </c>
      <c r="AD45" s="227" t="s">
        <v>1447</v>
      </c>
      <c r="AE45" s="218" t="s">
        <v>811</v>
      </c>
      <c r="AF45" s="213" t="str">
        <f t="shared" si="0"/>
        <v>Probabilidad</v>
      </c>
      <c r="AG45" s="219" t="s">
        <v>179</v>
      </c>
      <c r="AH45" s="214">
        <f t="shared" si="1"/>
        <v>0.25</v>
      </c>
      <c r="AI45" s="219" t="s">
        <v>180</v>
      </c>
      <c r="AJ45" s="214">
        <f t="shared" si="2"/>
        <v>0.15</v>
      </c>
      <c r="AK45" s="215">
        <f t="shared" si="3"/>
        <v>0.4</v>
      </c>
      <c r="AL45" s="220">
        <f>IFERROR(IF(AF45="Probabilidad",(S45-(+S45*AK45)),IF(AF45="Impacto",S45,"")),"")</f>
        <v>0.12</v>
      </c>
      <c r="AM45" s="220">
        <f>IFERROR(IF(AF45="Impacto",(Y45-(+Y45*AK45)),IF(AF45="Probabilidad",Y45,"")),"")</f>
        <v>0.2</v>
      </c>
      <c r="AN45" s="221" t="s">
        <v>1421</v>
      </c>
      <c r="AO45" s="221" t="s">
        <v>182</v>
      </c>
      <c r="AP45" s="221" t="s">
        <v>183</v>
      </c>
      <c r="AQ45" s="598" t="s">
        <v>1448</v>
      </c>
      <c r="AR45" s="1153">
        <f>S45</f>
        <v>0.2</v>
      </c>
      <c r="AS45" s="1153">
        <f>IF(AL45="","",MIN(AL45:AL50))</f>
        <v>4.3199999999999995E-2</v>
      </c>
      <c r="AT45" s="619" t="str">
        <f>IFERROR(IF(AS45="","",IF(AS45&lt;=0.2,"Muy Baja",IF(AS45&lt;=0.4,"Baja",IF(AS45&lt;=0.6,"Media",IF(AS45&lt;=0.8,"Alta","Muy Alta"))))),"")</f>
        <v>Muy Baja</v>
      </c>
      <c r="AU45" s="1153">
        <f>Y45</f>
        <v>0.2</v>
      </c>
      <c r="AV45" s="1153">
        <f>IF(AM45="","",MIN(AM45:AM50))</f>
        <v>0.2</v>
      </c>
      <c r="AW45" s="619" t="str">
        <f>IFERROR(IF(AV45="","",IF(AV45&lt;=0.2,"Leve",IF(AV45&lt;=0.4,"Menor",IF(AV45&lt;=0.6,"Moderado",IF(AV45&lt;=0.8,"Mayor","Catastrófico"))))),"")</f>
        <v>Leve</v>
      </c>
      <c r="AX45" s="619" t="str">
        <f>AA45</f>
        <v>Bajo</v>
      </c>
      <c r="AY45" s="619" t="str">
        <f>IFERROR(IF(OR(AND(AT45="Muy Baja",AW45="Leve"),AND(AT45="Muy Baja",AW45="Menor"),AND(AT45="Baja",AW45="Leve")),"Bajo",IF(OR(AND(AT45="Muy baja",AW45="Moderado"),AND(AT45="Baja",AW45="Menor"),AND(AT45="Baja",AW45="Moderado"),AND(AT45="Media",AW45="Leve"),AND(AT45="Media",AW45="Menor"),AND(AT45="Media",AW45="Moderado"),AND(AT45="Alta",AW45="Leve"),AND(AT45="Alta",AW45="Menor")),"Moderado",IF(OR(AND(AT45="Muy Baja",AW45="Mayor"),AND(AT45="Baja",AW45="Mayor"),AND(AT45="Media",AW45="Mayor"),AND(AT45="Alta",AW45="Moderado"),AND(AT45="Alta",AW45="Mayor"),AND(AT45="Muy Alta",AW45="Leve"),AND(AT45="Muy Alta",AW45="Menor"),AND(AT45="Muy Alta",AW45="Moderado"),AND(AT45="Muy Alta",AW45="Mayor")),"Alto",IF(OR(AND(AT45="Muy Baja",AW45="Catastrófico"),AND(AT45="Baja",AW45="Catastrófico"),AND(AT45="Media",AW45="Catastrófico"),AND(AT45="Alta",AW45="Catastrófico"),AND(AT45="Muy Alta",AW45="Catastrófico")),"Extremo","")))),"")</f>
        <v>Bajo</v>
      </c>
      <c r="AZ45" s="1139" t="s">
        <v>231</v>
      </c>
      <c r="BA45" s="909" t="s">
        <v>811</v>
      </c>
      <c r="BB45" s="909" t="s">
        <v>811</v>
      </c>
      <c r="BC45" s="909" t="s">
        <v>811</v>
      </c>
      <c r="BD45" s="909" t="s">
        <v>811</v>
      </c>
      <c r="BE45" s="909" t="s">
        <v>190</v>
      </c>
      <c r="BF45" s="848"/>
      <c r="BG45" s="593"/>
      <c r="BH45" s="848"/>
      <c r="BI45" s="848"/>
      <c r="BJ45" s="848"/>
      <c r="BK45" s="848"/>
      <c r="BL45" s="848"/>
      <c r="BM45" s="593"/>
      <c r="BN45" s="593"/>
      <c r="BO45" s="798"/>
      <c r="CG45" s="7"/>
      <c r="CH45" s="7"/>
      <c r="CM45" s="7"/>
      <c r="CN45" s="7"/>
      <c r="CP45" s="8"/>
      <c r="CV45" s="7"/>
      <c r="CW45" s="7"/>
      <c r="CX45" s="7"/>
      <c r="CY45" s="7"/>
      <c r="CZ45" s="7"/>
      <c r="DA45" s="7"/>
      <c r="DB45" s="7"/>
    </row>
    <row r="46" spans="1:106" ht="80.25">
      <c r="A46" s="1141"/>
      <c r="B46" s="1144"/>
      <c r="C46" s="1165"/>
      <c r="D46" s="1150"/>
      <c r="E46" s="1150"/>
      <c r="F46" s="1089"/>
      <c r="G46" s="593"/>
      <c r="H46" s="598"/>
      <c r="I46" s="1139"/>
      <c r="J46" s="1137"/>
      <c r="K46" s="1139"/>
      <c r="L46" s="593"/>
      <c r="M46" s="616"/>
      <c r="N46" s="593"/>
      <c r="O46" s="593"/>
      <c r="P46" s="607"/>
      <c r="Q46" s="610"/>
      <c r="R46" s="598"/>
      <c r="S46" s="613"/>
      <c r="T46" s="598"/>
      <c r="U46" s="613"/>
      <c r="V46" s="598"/>
      <c r="W46" s="613"/>
      <c r="X46" s="616"/>
      <c r="Y46" s="613"/>
      <c r="Z46" s="613"/>
      <c r="AA46" s="619"/>
      <c r="AB46" s="216">
        <v>2</v>
      </c>
      <c r="AC46" s="227" t="s">
        <v>1449</v>
      </c>
      <c r="AD46" s="227" t="s">
        <v>1447</v>
      </c>
      <c r="AE46" s="218" t="s">
        <v>811</v>
      </c>
      <c r="AF46" s="213" t="str">
        <f t="shared" si="0"/>
        <v>Probabilidad</v>
      </c>
      <c r="AG46" s="219" t="s">
        <v>179</v>
      </c>
      <c r="AH46" s="214">
        <f t="shared" si="1"/>
        <v>0.25</v>
      </c>
      <c r="AI46" s="219" t="s">
        <v>180</v>
      </c>
      <c r="AJ46" s="214">
        <f t="shared" si="2"/>
        <v>0.15</v>
      </c>
      <c r="AK46" s="215">
        <f t="shared" si="3"/>
        <v>0.4</v>
      </c>
      <c r="AL46" s="220">
        <f>IFERROR(IF(AND(AF45="Probabilidad",AF46="Probabilidad"),(AL45-(+AL45*AK46)),IF(AF46="Probabilidad",(S45-(+S45*AK46)),IF(AF46="Impacto",AL45,""))),"")</f>
        <v>7.1999999999999995E-2</v>
      </c>
      <c r="AM46" s="220">
        <f>IFERROR(IF(AND(AF45="Impacto",AF46="Impacto"),(AM45-(+AM45*AK46)),IF(AF46="Impacto",(Y45-(+Y45*AK46)),IF(AF46="Probabilidad",AM45,""))),"")</f>
        <v>0.2</v>
      </c>
      <c r="AN46" s="221" t="s">
        <v>1421</v>
      </c>
      <c r="AO46" s="221" t="s">
        <v>182</v>
      </c>
      <c r="AP46" s="221" t="s">
        <v>183</v>
      </c>
      <c r="AQ46" s="598"/>
      <c r="AR46" s="626"/>
      <c r="AS46" s="626"/>
      <c r="AT46" s="619"/>
      <c r="AU46" s="626"/>
      <c r="AV46" s="626"/>
      <c r="AW46" s="619"/>
      <c r="AX46" s="619"/>
      <c r="AY46" s="619"/>
      <c r="AZ46" s="1139"/>
      <c r="BA46" s="909"/>
      <c r="BB46" s="909"/>
      <c r="BC46" s="909"/>
      <c r="BD46" s="909"/>
      <c r="BE46" s="909"/>
      <c r="BF46" s="848"/>
      <c r="BG46" s="593"/>
      <c r="BH46" s="848"/>
      <c r="BI46" s="848"/>
      <c r="BJ46" s="848"/>
      <c r="BK46" s="848"/>
      <c r="BL46" s="848"/>
      <c r="BM46" s="593"/>
      <c r="BN46" s="593"/>
      <c r="BO46" s="798"/>
      <c r="CG46" s="7"/>
      <c r="CH46" s="7"/>
      <c r="CM46" s="7"/>
      <c r="CN46" s="7"/>
      <c r="CP46" s="8"/>
      <c r="CV46" s="7"/>
      <c r="CW46" s="7"/>
      <c r="CX46" s="7"/>
      <c r="CY46" s="7"/>
      <c r="CZ46" s="7"/>
      <c r="DA46" s="7"/>
      <c r="DB46" s="7"/>
    </row>
    <row r="47" spans="1:106" ht="72">
      <c r="A47" s="1141"/>
      <c r="B47" s="1144"/>
      <c r="C47" s="1165"/>
      <c r="D47" s="1150"/>
      <c r="E47" s="1150"/>
      <c r="F47" s="1089"/>
      <c r="G47" s="593"/>
      <c r="H47" s="598"/>
      <c r="I47" s="1139"/>
      <c r="J47" s="1137"/>
      <c r="K47" s="1139"/>
      <c r="L47" s="593"/>
      <c r="M47" s="616"/>
      <c r="N47" s="593"/>
      <c r="O47" s="593"/>
      <c r="P47" s="607"/>
      <c r="Q47" s="610"/>
      <c r="R47" s="598"/>
      <c r="S47" s="613"/>
      <c r="T47" s="598"/>
      <c r="U47" s="613"/>
      <c r="V47" s="598"/>
      <c r="W47" s="613"/>
      <c r="X47" s="616"/>
      <c r="Y47" s="613"/>
      <c r="Z47" s="613"/>
      <c r="AA47" s="619"/>
      <c r="AB47" s="216">
        <v>3</v>
      </c>
      <c r="AC47" s="227" t="s">
        <v>1450</v>
      </c>
      <c r="AD47" s="227">
        <v>3</v>
      </c>
      <c r="AE47" s="218" t="s">
        <v>1451</v>
      </c>
      <c r="AF47" s="213" t="str">
        <f t="shared" si="0"/>
        <v>Probabilidad</v>
      </c>
      <c r="AG47" s="219" t="s">
        <v>179</v>
      </c>
      <c r="AH47" s="214">
        <f t="shared" si="1"/>
        <v>0.25</v>
      </c>
      <c r="AI47" s="219" t="s">
        <v>180</v>
      </c>
      <c r="AJ47" s="214">
        <f t="shared" si="2"/>
        <v>0.15</v>
      </c>
      <c r="AK47" s="215">
        <f t="shared" si="3"/>
        <v>0.4</v>
      </c>
      <c r="AL47" s="220">
        <f>IFERROR(IF(AND(AF46="Probabilidad",AF47="Probabilidad"),(AL46-(+AL46*AK47)),IF(AND(AF46="Impacto",AF47="Probabilidad"),(AL45-(+AL45*AK47)),IF(AF47="Impacto",AL46,""))),"")</f>
        <v>4.3199999999999995E-2</v>
      </c>
      <c r="AM47" s="220">
        <f>IFERROR(IF(AND(AF46="Impacto",AF47="Impacto"),(AM46-(+AM46*AK47)),IF(AND(AF46="Probabilidad",AF47="Impacto"),(AM45-(+AM45*AK47)),IF(AF47="Probabilidad",AM46,""))),"")</f>
        <v>0.2</v>
      </c>
      <c r="AN47" s="221" t="s">
        <v>181</v>
      </c>
      <c r="AO47" s="221" t="s">
        <v>182</v>
      </c>
      <c r="AP47" s="221" t="s">
        <v>183</v>
      </c>
      <c r="AQ47" s="598"/>
      <c r="AR47" s="626"/>
      <c r="AS47" s="626"/>
      <c r="AT47" s="619"/>
      <c r="AU47" s="626"/>
      <c r="AV47" s="626"/>
      <c r="AW47" s="619"/>
      <c r="AX47" s="619"/>
      <c r="AY47" s="619"/>
      <c r="AZ47" s="1139"/>
      <c r="BA47" s="909"/>
      <c r="BB47" s="909"/>
      <c r="BC47" s="909"/>
      <c r="BD47" s="909"/>
      <c r="BE47" s="909"/>
      <c r="BF47" s="848"/>
      <c r="BG47" s="593"/>
      <c r="BH47" s="848"/>
      <c r="BI47" s="848"/>
      <c r="BJ47" s="848"/>
      <c r="BK47" s="848"/>
      <c r="BL47" s="848"/>
      <c r="BM47" s="593"/>
      <c r="BN47" s="593"/>
      <c r="BO47" s="798"/>
      <c r="CG47" s="7"/>
      <c r="CH47" s="7"/>
      <c r="CM47" s="7"/>
      <c r="CN47" s="7"/>
      <c r="CP47" s="8"/>
      <c r="CV47" s="7"/>
      <c r="CW47" s="7"/>
      <c r="CX47" s="7"/>
      <c r="CY47" s="7"/>
      <c r="CZ47" s="7"/>
      <c r="DA47" s="7"/>
      <c r="DB47" s="7"/>
    </row>
    <row r="48" spans="1:106">
      <c r="A48" s="1141"/>
      <c r="B48" s="1144"/>
      <c r="C48" s="1165"/>
      <c r="D48" s="1150"/>
      <c r="E48" s="1150"/>
      <c r="F48" s="1089"/>
      <c r="G48" s="593"/>
      <c r="H48" s="598"/>
      <c r="I48" s="1139"/>
      <c r="J48" s="1137"/>
      <c r="K48" s="1139"/>
      <c r="L48" s="593"/>
      <c r="M48" s="616"/>
      <c r="N48" s="593"/>
      <c r="O48" s="593"/>
      <c r="P48" s="607"/>
      <c r="Q48" s="610"/>
      <c r="R48" s="598"/>
      <c r="S48" s="613"/>
      <c r="T48" s="598"/>
      <c r="U48" s="613"/>
      <c r="V48" s="598"/>
      <c r="W48" s="613"/>
      <c r="X48" s="616"/>
      <c r="Y48" s="613"/>
      <c r="Z48" s="613"/>
      <c r="AA48" s="619"/>
      <c r="AB48" s="216">
        <v>4</v>
      </c>
      <c r="AC48" s="227"/>
      <c r="AD48" s="227"/>
      <c r="AE48" s="218"/>
      <c r="AF48" s="213" t="str">
        <f t="shared" si="0"/>
        <v/>
      </c>
      <c r="AG48" s="219"/>
      <c r="AH48" s="214" t="str">
        <f t="shared" si="1"/>
        <v/>
      </c>
      <c r="AI48" s="219"/>
      <c r="AJ48" s="214" t="str">
        <f t="shared" si="2"/>
        <v/>
      </c>
      <c r="AK48" s="215" t="str">
        <f t="shared" si="3"/>
        <v/>
      </c>
      <c r="AL48" s="220" t="str">
        <f>IFERROR(IF(AND(AF47="Probabilidad",AF48="Probabilidad"),(AL47-(+AL47*AK48)),IF(AND(AF47="Impacto",AF48="Probabilidad"),(AL46-(+AL46*AK48)),IF(AF48="Impacto",AL47,""))),"")</f>
        <v/>
      </c>
      <c r="AM48" s="220" t="str">
        <f>IFERROR(IF(AND(AF47="Impacto",AF48="Impacto"),(AM47-(+AM47*AK48)),IF(AND(AF47="Probabilidad",AF48="Impacto"),(AM46-(+AM46*AK48)),IF(AF48="Probabilidad",AM47,""))),"")</f>
        <v/>
      </c>
      <c r="AN48" s="221"/>
      <c r="AO48" s="221"/>
      <c r="AP48" s="221"/>
      <c r="AQ48" s="598"/>
      <c r="AR48" s="626"/>
      <c r="AS48" s="626"/>
      <c r="AT48" s="619"/>
      <c r="AU48" s="626"/>
      <c r="AV48" s="626"/>
      <c r="AW48" s="619"/>
      <c r="AX48" s="619"/>
      <c r="AY48" s="619"/>
      <c r="AZ48" s="1139"/>
      <c r="BA48" s="909"/>
      <c r="BB48" s="909"/>
      <c r="BC48" s="909"/>
      <c r="BD48" s="909"/>
      <c r="BE48" s="909"/>
      <c r="BF48" s="848"/>
      <c r="BG48" s="593"/>
      <c r="BH48" s="848"/>
      <c r="BI48" s="848"/>
      <c r="BJ48" s="848"/>
      <c r="BK48" s="848"/>
      <c r="BL48" s="848"/>
      <c r="BM48" s="593"/>
      <c r="BN48" s="593"/>
      <c r="BO48" s="798"/>
      <c r="CG48" s="7"/>
      <c r="CH48" s="7"/>
      <c r="CM48" s="7"/>
      <c r="CN48" s="7"/>
      <c r="CP48" s="8"/>
      <c r="CV48" s="7"/>
      <c r="CW48" s="7"/>
      <c r="CX48" s="7"/>
      <c r="CY48" s="7"/>
      <c r="CZ48" s="7"/>
      <c r="DA48" s="7"/>
      <c r="DB48" s="7"/>
    </row>
    <row r="49" spans="1:106">
      <c r="A49" s="1141"/>
      <c r="B49" s="1144"/>
      <c r="C49" s="1165"/>
      <c r="D49" s="1150"/>
      <c r="E49" s="1150"/>
      <c r="F49" s="1089"/>
      <c r="G49" s="593"/>
      <c r="H49" s="598"/>
      <c r="I49" s="1139"/>
      <c r="J49" s="1137"/>
      <c r="K49" s="1139"/>
      <c r="L49" s="593"/>
      <c r="M49" s="616"/>
      <c r="N49" s="593"/>
      <c r="O49" s="593"/>
      <c r="P49" s="607"/>
      <c r="Q49" s="610"/>
      <c r="R49" s="598"/>
      <c r="S49" s="613"/>
      <c r="T49" s="598"/>
      <c r="U49" s="613"/>
      <c r="V49" s="598"/>
      <c r="W49" s="613"/>
      <c r="X49" s="616"/>
      <c r="Y49" s="613"/>
      <c r="Z49" s="613"/>
      <c r="AA49" s="619"/>
      <c r="AB49" s="216">
        <v>5</v>
      </c>
      <c r="AC49" s="228"/>
      <c r="AD49" s="228"/>
      <c r="AE49" s="218"/>
      <c r="AF49" s="213" t="str">
        <f t="shared" si="0"/>
        <v/>
      </c>
      <c r="AG49" s="219"/>
      <c r="AH49" s="214" t="str">
        <f t="shared" si="1"/>
        <v/>
      </c>
      <c r="AI49" s="219"/>
      <c r="AJ49" s="214" t="str">
        <f t="shared" si="2"/>
        <v/>
      </c>
      <c r="AK49" s="215" t="str">
        <f t="shared" si="3"/>
        <v/>
      </c>
      <c r="AL49" s="220" t="str">
        <f>IFERROR(IF(AND(AF48="Probabilidad",AF49="Probabilidad"),(AL48-(+AL48*AK49)),IF(AND(AF48="Impacto",AF49="Probabilidad"),(AL47-(+AL47*AK49)),IF(AF49="Impacto",AL48,""))),"")</f>
        <v/>
      </c>
      <c r="AM49" s="220" t="str">
        <f>IFERROR(IF(AND(AF48="Impacto",AF49="Impacto"),(AM48-(+AM48*AK49)),IF(AND(AF48="Probabilidad",AF49="Impacto"),(AM47-(+AM47*AK49)),IF(AF49="Probabilidad",AM48,""))),"")</f>
        <v/>
      </c>
      <c r="AN49" s="221"/>
      <c r="AO49" s="221"/>
      <c r="AP49" s="221"/>
      <c r="AQ49" s="598"/>
      <c r="AR49" s="626"/>
      <c r="AS49" s="626"/>
      <c r="AT49" s="619"/>
      <c r="AU49" s="626"/>
      <c r="AV49" s="626"/>
      <c r="AW49" s="619"/>
      <c r="AX49" s="619"/>
      <c r="AY49" s="619"/>
      <c r="AZ49" s="1139"/>
      <c r="BA49" s="909"/>
      <c r="BB49" s="909"/>
      <c r="BC49" s="909"/>
      <c r="BD49" s="909"/>
      <c r="BE49" s="909"/>
      <c r="BF49" s="848"/>
      <c r="BG49" s="593"/>
      <c r="BH49" s="848"/>
      <c r="BI49" s="848"/>
      <c r="BJ49" s="848"/>
      <c r="BK49" s="848"/>
      <c r="BL49" s="848"/>
      <c r="BM49" s="593"/>
      <c r="BN49" s="593"/>
      <c r="BO49" s="798"/>
      <c r="CG49" s="7"/>
      <c r="CH49" s="7"/>
      <c r="CM49" s="7"/>
      <c r="CN49" s="7"/>
      <c r="CP49" s="8"/>
      <c r="CV49" s="7"/>
      <c r="CW49" s="7"/>
      <c r="CX49" s="7"/>
      <c r="CY49" s="7"/>
      <c r="CZ49" s="7"/>
      <c r="DA49" s="7"/>
      <c r="DB49" s="7"/>
    </row>
    <row r="50" spans="1:106" ht="15.75" thickBot="1">
      <c r="A50" s="1141"/>
      <c r="B50" s="1144"/>
      <c r="C50" s="1165"/>
      <c r="D50" s="1150"/>
      <c r="E50" s="1150"/>
      <c r="F50" s="1089"/>
      <c r="G50" s="593"/>
      <c r="H50" s="598"/>
      <c r="I50" s="1139"/>
      <c r="J50" s="1162"/>
      <c r="K50" s="1139"/>
      <c r="L50" s="593"/>
      <c r="M50" s="616"/>
      <c r="N50" s="593"/>
      <c r="O50" s="593"/>
      <c r="P50" s="607"/>
      <c r="Q50" s="610"/>
      <c r="R50" s="598"/>
      <c r="S50" s="613"/>
      <c r="T50" s="598"/>
      <c r="U50" s="613"/>
      <c r="V50" s="598"/>
      <c r="W50" s="613"/>
      <c r="X50" s="616"/>
      <c r="Y50" s="613"/>
      <c r="Z50" s="613"/>
      <c r="AA50" s="619"/>
      <c r="AB50" s="216">
        <v>6</v>
      </c>
      <c r="AC50" s="218"/>
      <c r="AD50" s="218"/>
      <c r="AE50" s="218"/>
      <c r="AF50" s="213" t="str">
        <f t="shared" si="0"/>
        <v/>
      </c>
      <c r="AG50" s="219"/>
      <c r="AH50" s="214" t="str">
        <f t="shared" si="1"/>
        <v/>
      </c>
      <c r="AI50" s="219"/>
      <c r="AJ50" s="214" t="str">
        <f t="shared" si="2"/>
        <v/>
      </c>
      <c r="AK50" s="215" t="str">
        <f t="shared" si="3"/>
        <v/>
      </c>
      <c r="AL50" s="220" t="str">
        <f>IFERROR(IF(AND(AF49="Probabilidad",AF50="Probabilidad"),(AL49-(+AL49*AK50)),IF(AND(AF49="Impacto",AF50="Probabilidad"),(AL48-(+AL48*AK50)),IF(AF50="Impacto",AL49,""))),"")</f>
        <v/>
      </c>
      <c r="AM50" s="220" t="str">
        <f>IFERROR(IF(AND(AF49="Impacto",AF50="Impacto"),(AM49-(+AM49*AK50)),IF(AND(AF49="Probabilidad",AF50="Impacto"),(AM48-(+AM48*AK50)),IF(AF50="Probabilidad",AM49,""))),"")</f>
        <v/>
      </c>
      <c r="AN50" s="221"/>
      <c r="AO50" s="221"/>
      <c r="AP50" s="221"/>
      <c r="AQ50" s="598"/>
      <c r="AR50" s="626"/>
      <c r="AS50" s="626"/>
      <c r="AT50" s="619"/>
      <c r="AU50" s="626"/>
      <c r="AV50" s="626"/>
      <c r="AW50" s="619"/>
      <c r="AX50" s="619"/>
      <c r="AY50" s="619"/>
      <c r="AZ50" s="1139"/>
      <c r="BA50" s="909"/>
      <c r="BB50" s="909"/>
      <c r="BC50" s="909"/>
      <c r="BD50" s="909"/>
      <c r="BE50" s="909"/>
      <c r="BF50" s="848"/>
      <c r="BG50" s="593"/>
      <c r="BH50" s="848"/>
      <c r="BI50" s="848"/>
      <c r="BJ50" s="848"/>
      <c r="BK50" s="848"/>
      <c r="BL50" s="848"/>
      <c r="BM50" s="593"/>
      <c r="BN50" s="593"/>
      <c r="BO50" s="798"/>
      <c r="CG50" s="7"/>
      <c r="CH50" s="7"/>
      <c r="CM50" s="7"/>
      <c r="CN50" s="7"/>
      <c r="CP50" s="8"/>
      <c r="CV50" s="7"/>
      <c r="CW50" s="7"/>
      <c r="CX50" s="7"/>
      <c r="CY50" s="7"/>
      <c r="CZ50" s="7"/>
      <c r="DA50" s="7"/>
      <c r="DB50" s="7"/>
    </row>
    <row r="51" spans="1:106" ht="67.900000000000006" customHeight="1">
      <c r="A51" s="1141"/>
      <c r="B51" s="1144"/>
      <c r="C51" s="1165"/>
      <c r="D51" s="1150" t="s">
        <v>1376</v>
      </c>
      <c r="E51" s="1150" t="s">
        <v>1415</v>
      </c>
      <c r="F51" s="1089">
        <v>4</v>
      </c>
      <c r="G51" s="593" t="s">
        <v>1452</v>
      </c>
      <c r="H51" s="598" t="s">
        <v>1443</v>
      </c>
      <c r="I51" s="1139" t="s">
        <v>1392</v>
      </c>
      <c r="J51" s="1137" t="str">
        <f>IF(D51="","",IF(D51="RG",[16]Árbol_GF!B101,IF(D51="RF",[16]Árbol_GF!B101,IF(I51="","",(CONCATENATE(I51," ",$M$2," ",G51," ",$M$3," ",O51," ",$M$4," ",N51))))))</f>
        <v>Pérdida de Disponibilidad  Redes Sociales de Catastro
Credenciales de acceso a las Redes Sociales
(Servicio)  1. Ataques cibernéticos
1a. Perdida o borrado de la información. 
1 b. Mal funcionamiento del software
2. Acceso no autorizado a cuenta de red principal
3. Secuestro de la cuenta.
4.  Inhabilitación de la cuenta por parte de sus propietaros.   1. Ausencia de parametros de seguridad
1a. Ausencia de copias de respaldo
2. Ausencia de control de acceso a las redes sociales</v>
      </c>
      <c r="K51" s="1139" t="s">
        <v>205</v>
      </c>
      <c r="L51" s="593" t="s">
        <v>268</v>
      </c>
      <c r="M51" s="689" t="str">
        <f>CONCATENATE(" *",[16]Árbol_GF!C59," *",[16]Árbol_GF!E59," *",[16]Árbol_GF!G59)</f>
        <v xml:space="preserve"> * * *</v>
      </c>
      <c r="N51" s="593" t="s">
        <v>1453</v>
      </c>
      <c r="O51" s="593" t="s">
        <v>1454</v>
      </c>
      <c r="P51" s="607"/>
      <c r="Q51" s="754"/>
      <c r="R51" s="598" t="s">
        <v>226</v>
      </c>
      <c r="S51" s="613">
        <f>IF(R51="Muy Alta",100%,IF(R51="Alta",80%,IF(R51="Media",60%,IF(R51="Baja",40%,IF(R51="Muy Baja",20%,"")))))</f>
        <v>0.4</v>
      </c>
      <c r="T51" s="598"/>
      <c r="U51" s="613" t="str">
        <f>IF(T51="Catastrófico",100%,IF(T51="Mayor",80%,IF(T51="Moderado",60%,IF(T51="Menor",40%,IF(T51="Leve",20%,"")))))</f>
        <v/>
      </c>
      <c r="V51" s="598" t="s">
        <v>227</v>
      </c>
      <c r="W51" s="613">
        <f>IF(V51="Catastrófico",100%,IF(V51="Mayor",80%,IF(V51="Moderado",60%,IF(V51="Menor",40%,IF(V51="Leve",20%,"")))))</f>
        <v>0.4</v>
      </c>
      <c r="X51" s="616" t="str">
        <f>IF(Y51=100%,"Catastrófico",IF(Y51=80%,"Mayor",IF(Y51=60%,"Moderado",IF(Y51=40%,"Menor",IF(Y51=20%,"Leve","")))))</f>
        <v>Menor</v>
      </c>
      <c r="Y51" s="613">
        <f>IF(AND(U51="",W51=""),"",MAX(U51,W51))</f>
        <v>0.4</v>
      </c>
      <c r="Z51" s="613" t="str">
        <f>CONCATENATE(R51,X51)</f>
        <v>BajaMenor</v>
      </c>
      <c r="AA51" s="619" t="str">
        <f>IF(Z51="Muy AltaLeve","Alto",IF(Z51="Muy AltaMenor","Alto",IF(Z51="Muy AltaModerado","Alto",IF(Z51="Muy AltaMayor","Alto",IF(Z51="Muy AltaCatastrófico","Extremo",IF(Z51="AltaLeve","Moderado",IF(Z51="AltaMenor","Moderado",IF(Z51="AltaModerado","Alto",IF(Z51="AltaMayor","Alto",IF(Z51="AltaCatastrófico","Extremo",IF(Z51="MediaLeve","Moderado",IF(Z51="MediaMenor","Moderado",IF(Z51="MediaModerado","Moderado",IF(Z51="MediaMayor","Alto",IF(Z51="MediaCatastrófico","Extremo",IF(Z51="BajaLeve","Bajo",IF(Z51="BajaMenor","Moderado",IF(Z51="BajaModerado","Moderado",IF(Z51="BajaMayor","Alto",IF(Z51="BajaCatastrófico","Extremo",IF(Z51="Muy BajaLeve","Bajo",IF(Z51="Muy BajaMenor","Bajo",IF(Z51="Muy BajaModerado","Moderado",IF(Z51="Muy BajaMayor","Alto",IF(Z51="Muy BajaCatastrófico","Extremo","")))))))))))))))))))))))))</f>
        <v>Moderado</v>
      </c>
      <c r="AB51" s="216">
        <v>1</v>
      </c>
      <c r="AC51" s="218" t="s">
        <v>1455</v>
      </c>
      <c r="AD51" s="218" t="s">
        <v>1456</v>
      </c>
      <c r="AE51" s="218" t="s">
        <v>1451</v>
      </c>
      <c r="AF51" s="213" t="str">
        <f t="shared" si="0"/>
        <v>Probabilidad</v>
      </c>
      <c r="AG51" s="219" t="s">
        <v>179</v>
      </c>
      <c r="AH51" s="214">
        <f t="shared" si="1"/>
        <v>0.25</v>
      </c>
      <c r="AI51" s="219" t="s">
        <v>180</v>
      </c>
      <c r="AJ51" s="214">
        <f t="shared" si="2"/>
        <v>0.15</v>
      </c>
      <c r="AK51" s="215">
        <f t="shared" si="3"/>
        <v>0.4</v>
      </c>
      <c r="AL51" s="220">
        <f>IFERROR(IF(AF51="Probabilidad",(S51-(+S51*AK51)),IF(AF51="Impacto",S51,"")),"")</f>
        <v>0.24</v>
      </c>
      <c r="AM51" s="220">
        <f>IFERROR(IF(AF51="Impacto",(Y51-(+Y51*AK51)),IF(AF51="Probabilidad",Y51,"")),"")</f>
        <v>0.4</v>
      </c>
      <c r="AN51" s="221" t="s">
        <v>181</v>
      </c>
      <c r="AO51" s="221" t="s">
        <v>1422</v>
      </c>
      <c r="AP51" s="221" t="s">
        <v>183</v>
      </c>
      <c r="AQ51" s="598" t="s">
        <v>1457</v>
      </c>
      <c r="AR51" s="1153">
        <f>S51</f>
        <v>0.4</v>
      </c>
      <c r="AS51" s="1153">
        <f>IF(AL51="","",MIN(AL51:AL56))</f>
        <v>0.14399999999999999</v>
      </c>
      <c r="AT51" s="619" t="str">
        <f>IFERROR(IF(AS51="","",IF(AS51&lt;=0.2,"Muy Baja",IF(AS51&lt;=0.4,"Baja",IF(AS51&lt;=0.6,"Media",IF(AS51&lt;=0.8,"Alta","Muy Alta"))))),"")</f>
        <v>Muy Baja</v>
      </c>
      <c r="AU51" s="1153">
        <f>Y51</f>
        <v>0.4</v>
      </c>
      <c r="AV51" s="1153">
        <f>IF(AM51="","",MIN(AM51:AM56))</f>
        <v>0.4</v>
      </c>
      <c r="AW51" s="619" t="str">
        <f>IFERROR(IF(AV51="","",IF(AV51&lt;=0.2,"Leve",IF(AV51&lt;=0.4,"Menor",IF(AV51&lt;=0.6,"Moderado",IF(AV51&lt;=0.8,"Mayor","Catastrófico"))))),"")</f>
        <v>Menor</v>
      </c>
      <c r="AX51" s="619" t="str">
        <f>AA51</f>
        <v>Moderado</v>
      </c>
      <c r="AY51" s="619" t="str">
        <f>IFERROR(IF(OR(AND(AT51="Muy Baja",AW51="Leve"),AND(AT51="Muy Baja",AW51="Menor"),AND(AT51="Baja",AW51="Leve")),"Bajo",IF(OR(AND(AT51="Muy baja",AW51="Moderado"),AND(AT51="Baja",AW51="Menor"),AND(AT51="Baja",AW51="Moderado"),AND(AT51="Media",AW51="Leve"),AND(AT51="Media",AW51="Menor"),AND(AT51="Media",AW51="Moderado"),AND(AT51="Alta",AW51="Leve"),AND(AT51="Alta",AW51="Menor")),"Moderado",IF(OR(AND(AT51="Muy Baja",AW51="Mayor"),AND(AT51="Baja",AW51="Mayor"),AND(AT51="Media",AW51="Mayor"),AND(AT51="Alta",AW51="Moderado"),AND(AT51="Alta",AW51="Mayor"),AND(AT51="Muy Alta",AW51="Leve"),AND(AT51="Muy Alta",AW51="Menor"),AND(AT51="Muy Alta",AW51="Moderado"),AND(AT51="Muy Alta",AW51="Mayor")),"Alto",IF(OR(AND(AT51="Muy Baja",AW51="Catastrófico"),AND(AT51="Baja",AW51="Catastrófico"),AND(AT51="Media",AW51="Catastrófico"),AND(AT51="Alta",AW51="Catastrófico"),AND(AT51="Muy Alta",AW51="Catastrófico")),"Extremo","")))),"")</f>
        <v>Bajo</v>
      </c>
      <c r="AZ51" s="1139" t="s">
        <v>231</v>
      </c>
      <c r="BA51" s="909" t="s">
        <v>811</v>
      </c>
      <c r="BB51" s="909" t="s">
        <v>811</v>
      </c>
      <c r="BC51" s="909" t="s">
        <v>811</v>
      </c>
      <c r="BD51" s="909" t="s">
        <v>811</v>
      </c>
      <c r="BE51" s="909" t="s">
        <v>811</v>
      </c>
      <c r="BF51" s="909"/>
      <c r="BG51" s="848"/>
      <c r="BH51" s="593"/>
      <c r="BI51" s="848"/>
      <c r="BJ51" s="848"/>
      <c r="BK51" s="848"/>
      <c r="BL51" s="848"/>
      <c r="BM51" s="593"/>
      <c r="BN51" s="593"/>
      <c r="BO51" s="798"/>
      <c r="CG51" s="7"/>
      <c r="CH51" s="7"/>
      <c r="CM51" s="7"/>
      <c r="CN51" s="7"/>
      <c r="CP51" s="8"/>
      <c r="CV51" s="7"/>
      <c r="CW51" s="7"/>
      <c r="CX51" s="7"/>
      <c r="CY51" s="7"/>
      <c r="CZ51" s="7"/>
      <c r="DA51" s="7"/>
      <c r="DB51" s="7"/>
    </row>
    <row r="52" spans="1:106" ht="120">
      <c r="A52" s="1141"/>
      <c r="B52" s="1144"/>
      <c r="C52" s="1165"/>
      <c r="D52" s="1150"/>
      <c r="E52" s="1150"/>
      <c r="F52" s="1089"/>
      <c r="G52" s="593"/>
      <c r="H52" s="598"/>
      <c r="I52" s="1139"/>
      <c r="J52" s="1137"/>
      <c r="K52" s="1139"/>
      <c r="L52" s="593"/>
      <c r="M52" s="616"/>
      <c r="N52" s="593"/>
      <c r="O52" s="593"/>
      <c r="P52" s="607"/>
      <c r="Q52" s="754"/>
      <c r="R52" s="598"/>
      <c r="S52" s="613"/>
      <c r="T52" s="598"/>
      <c r="U52" s="613"/>
      <c r="V52" s="598"/>
      <c r="W52" s="613"/>
      <c r="X52" s="616"/>
      <c r="Y52" s="613"/>
      <c r="Z52" s="613"/>
      <c r="AA52" s="619"/>
      <c r="AB52" s="216">
        <v>2</v>
      </c>
      <c r="AC52" s="218" t="s">
        <v>1458</v>
      </c>
      <c r="AD52" s="218" t="s">
        <v>1456</v>
      </c>
      <c r="AE52" s="218" t="s">
        <v>811</v>
      </c>
      <c r="AF52" s="213" t="str">
        <f t="shared" si="0"/>
        <v>Probabilidad</v>
      </c>
      <c r="AG52" s="219" t="s">
        <v>179</v>
      </c>
      <c r="AH52" s="214">
        <f t="shared" si="1"/>
        <v>0.25</v>
      </c>
      <c r="AI52" s="219" t="s">
        <v>180</v>
      </c>
      <c r="AJ52" s="214">
        <f t="shared" si="2"/>
        <v>0.15</v>
      </c>
      <c r="AK52" s="215">
        <f t="shared" si="3"/>
        <v>0.4</v>
      </c>
      <c r="AL52" s="220">
        <f>IFERROR(IF(AND(AF51="Probabilidad",AF52="Probabilidad"),(AL51-(+AL51*AK52)),IF(AF52="Probabilidad",(S51-(+S51*AK52)),IF(AF52="Impacto",AL51,""))),"")</f>
        <v>0.14399999999999999</v>
      </c>
      <c r="AM52" s="220">
        <f>IFERROR(IF(AND(AF51="Impacto",AF52="Impacto"),(AM51-(+AM51*AK52)),IF(AF52="Impacto",(Y51-(+Y51*AK52)),IF(AF52="Probabilidad",AM51,""))),"")</f>
        <v>0.4</v>
      </c>
      <c r="AN52" s="221" t="s">
        <v>1421</v>
      </c>
      <c r="AO52" s="221" t="s">
        <v>182</v>
      </c>
      <c r="AP52" s="221" t="s">
        <v>1459</v>
      </c>
      <c r="AQ52" s="598"/>
      <c r="AR52" s="626"/>
      <c r="AS52" s="626"/>
      <c r="AT52" s="619"/>
      <c r="AU52" s="626"/>
      <c r="AV52" s="626"/>
      <c r="AW52" s="619"/>
      <c r="AX52" s="619"/>
      <c r="AY52" s="619"/>
      <c r="AZ52" s="1139"/>
      <c r="BA52" s="909"/>
      <c r="BB52" s="909"/>
      <c r="BC52" s="909"/>
      <c r="BD52" s="909"/>
      <c r="BE52" s="909"/>
      <c r="BF52" s="909"/>
      <c r="BG52" s="848"/>
      <c r="BH52" s="593"/>
      <c r="BI52" s="848"/>
      <c r="BJ52" s="848"/>
      <c r="BK52" s="848"/>
      <c r="BL52" s="848"/>
      <c r="BM52" s="593"/>
      <c r="BN52" s="593"/>
      <c r="BO52" s="798"/>
      <c r="CG52" s="7"/>
      <c r="CH52" s="7"/>
      <c r="CM52" s="7"/>
      <c r="CN52" s="7"/>
      <c r="CP52" s="8"/>
      <c r="CV52" s="7"/>
      <c r="CW52" s="7"/>
      <c r="CX52" s="7"/>
      <c r="CY52" s="7"/>
      <c r="CZ52" s="7"/>
      <c r="DA52" s="7"/>
      <c r="DB52" s="7"/>
    </row>
    <row r="53" spans="1:106">
      <c r="A53" s="1141"/>
      <c r="B53" s="1144"/>
      <c r="C53" s="1165"/>
      <c r="D53" s="1150"/>
      <c r="E53" s="1150"/>
      <c r="F53" s="1089"/>
      <c r="G53" s="593"/>
      <c r="H53" s="598"/>
      <c r="I53" s="1139"/>
      <c r="J53" s="1137"/>
      <c r="K53" s="1139"/>
      <c r="L53" s="593"/>
      <c r="M53" s="616"/>
      <c r="N53" s="593"/>
      <c r="O53" s="593"/>
      <c r="P53" s="607"/>
      <c r="Q53" s="754"/>
      <c r="R53" s="598"/>
      <c r="S53" s="613"/>
      <c r="T53" s="598"/>
      <c r="U53" s="613"/>
      <c r="V53" s="598"/>
      <c r="W53" s="613"/>
      <c r="X53" s="616"/>
      <c r="Y53" s="613"/>
      <c r="Z53" s="613"/>
      <c r="AA53" s="619"/>
      <c r="AB53" s="216">
        <v>3</v>
      </c>
      <c r="AC53" s="218"/>
      <c r="AD53" s="218"/>
      <c r="AE53" s="218"/>
      <c r="AF53" s="213" t="str">
        <f t="shared" si="0"/>
        <v/>
      </c>
      <c r="AG53" s="219"/>
      <c r="AH53" s="214" t="str">
        <f t="shared" si="1"/>
        <v/>
      </c>
      <c r="AI53" s="219"/>
      <c r="AJ53" s="214" t="str">
        <f t="shared" si="2"/>
        <v/>
      </c>
      <c r="AK53" s="215" t="str">
        <f t="shared" si="3"/>
        <v/>
      </c>
      <c r="AL53" s="220" t="str">
        <f>IFERROR(IF(AND(AF52="Probabilidad",AF53="Probabilidad"),(AL52-(+AL52*AK53)),IF(AND(AF52="Impacto",AF53="Probabilidad"),(AL51-(+AL51*AK53)),IF(AF53="Impacto",AL52,""))),"")</f>
        <v/>
      </c>
      <c r="AM53" s="220" t="str">
        <f>IFERROR(IF(AND(AF52="Impacto",AF53="Impacto"),(AM52-(+AM52*AK53)),IF(AND(AF52="Probabilidad",AF53="Impacto"),(AM51-(+AM51*AK53)),IF(AF53="Probabilidad",AM52,""))),"")</f>
        <v/>
      </c>
      <c r="AN53" s="221"/>
      <c r="AO53" s="221"/>
      <c r="AP53" s="221"/>
      <c r="AQ53" s="598"/>
      <c r="AR53" s="626"/>
      <c r="AS53" s="626"/>
      <c r="AT53" s="619"/>
      <c r="AU53" s="626"/>
      <c r="AV53" s="626"/>
      <c r="AW53" s="619"/>
      <c r="AX53" s="619"/>
      <c r="AY53" s="619"/>
      <c r="AZ53" s="1139"/>
      <c r="BA53" s="909"/>
      <c r="BB53" s="909"/>
      <c r="BC53" s="909"/>
      <c r="BD53" s="909"/>
      <c r="BE53" s="909"/>
      <c r="BF53" s="909"/>
      <c r="BG53" s="848"/>
      <c r="BH53" s="593"/>
      <c r="BI53" s="848"/>
      <c r="BJ53" s="848"/>
      <c r="BK53" s="848"/>
      <c r="BL53" s="848"/>
      <c r="BM53" s="593"/>
      <c r="BN53" s="593"/>
      <c r="BO53" s="798"/>
      <c r="CG53" s="7"/>
      <c r="CH53" s="7"/>
      <c r="CM53" s="7"/>
      <c r="CN53" s="7"/>
      <c r="CP53" s="8"/>
      <c r="CV53" s="7"/>
      <c r="CW53" s="7"/>
      <c r="CX53" s="7"/>
      <c r="CY53" s="7"/>
      <c r="CZ53" s="7"/>
      <c r="DA53" s="7"/>
      <c r="DB53" s="7"/>
    </row>
    <row r="54" spans="1:106">
      <c r="A54" s="1141"/>
      <c r="B54" s="1144"/>
      <c r="C54" s="1165"/>
      <c r="D54" s="1150"/>
      <c r="E54" s="1150"/>
      <c r="F54" s="1089"/>
      <c r="G54" s="593"/>
      <c r="H54" s="598"/>
      <c r="I54" s="1139"/>
      <c r="J54" s="1137"/>
      <c r="K54" s="1139"/>
      <c r="L54" s="593"/>
      <c r="M54" s="616"/>
      <c r="N54" s="593"/>
      <c r="O54" s="593"/>
      <c r="P54" s="607"/>
      <c r="Q54" s="754"/>
      <c r="R54" s="598"/>
      <c r="S54" s="613"/>
      <c r="T54" s="598"/>
      <c r="U54" s="613"/>
      <c r="V54" s="598"/>
      <c r="W54" s="613"/>
      <c r="X54" s="616"/>
      <c r="Y54" s="613"/>
      <c r="Z54" s="613"/>
      <c r="AA54" s="619"/>
      <c r="AB54" s="216">
        <v>4</v>
      </c>
      <c r="AC54" s="218"/>
      <c r="AD54" s="218"/>
      <c r="AE54" s="218"/>
      <c r="AF54" s="213" t="str">
        <f t="shared" si="0"/>
        <v/>
      </c>
      <c r="AG54" s="219"/>
      <c r="AH54" s="214" t="str">
        <f t="shared" si="1"/>
        <v/>
      </c>
      <c r="AI54" s="219"/>
      <c r="AJ54" s="214" t="str">
        <f t="shared" si="2"/>
        <v/>
      </c>
      <c r="AK54" s="215" t="str">
        <f t="shared" si="3"/>
        <v/>
      </c>
      <c r="AL54" s="220" t="str">
        <f>IFERROR(IF(AND(AF53="Probabilidad",AF54="Probabilidad"),(AL53-(+AL53*AK54)),IF(AND(AF53="Impacto",AF54="Probabilidad"),(AL52-(+AL52*AK54)),IF(AF54="Impacto",AL53,""))),"")</f>
        <v/>
      </c>
      <c r="AM54" s="220" t="str">
        <f>IFERROR(IF(AND(AF53="Impacto",AF54="Impacto"),(AM53-(+AM53*AK54)),IF(AND(AF53="Probabilidad",AF54="Impacto"),(AM52-(+AM52*AK54)),IF(AF54="Probabilidad",AM53,""))),"")</f>
        <v/>
      </c>
      <c r="AN54" s="221"/>
      <c r="AO54" s="221"/>
      <c r="AP54" s="221"/>
      <c r="AQ54" s="598"/>
      <c r="AR54" s="626"/>
      <c r="AS54" s="626"/>
      <c r="AT54" s="619"/>
      <c r="AU54" s="626"/>
      <c r="AV54" s="626"/>
      <c r="AW54" s="619"/>
      <c r="AX54" s="619"/>
      <c r="AY54" s="619"/>
      <c r="AZ54" s="1139"/>
      <c r="BA54" s="909"/>
      <c r="BB54" s="909"/>
      <c r="BC54" s="909"/>
      <c r="BD54" s="909"/>
      <c r="BE54" s="909"/>
      <c r="BF54" s="909"/>
      <c r="BG54" s="848"/>
      <c r="BH54" s="593"/>
      <c r="BI54" s="848"/>
      <c r="BJ54" s="848"/>
      <c r="BK54" s="848"/>
      <c r="BL54" s="848"/>
      <c r="BM54" s="593"/>
      <c r="BN54" s="593"/>
      <c r="BO54" s="798"/>
      <c r="CG54" s="7"/>
      <c r="CH54" s="7"/>
      <c r="CM54" s="7"/>
      <c r="CN54" s="7"/>
      <c r="CP54" s="8"/>
      <c r="CV54" s="7"/>
      <c r="CW54" s="7"/>
      <c r="CX54" s="7"/>
      <c r="CY54" s="7"/>
      <c r="CZ54" s="7"/>
      <c r="DA54" s="7"/>
      <c r="DB54" s="7"/>
    </row>
    <row r="55" spans="1:106">
      <c r="A55" s="1141"/>
      <c r="B55" s="1144"/>
      <c r="C55" s="1165"/>
      <c r="D55" s="1150"/>
      <c r="E55" s="1150"/>
      <c r="F55" s="1089"/>
      <c r="G55" s="593"/>
      <c r="H55" s="598"/>
      <c r="I55" s="1139"/>
      <c r="J55" s="1137"/>
      <c r="K55" s="1139"/>
      <c r="L55" s="593"/>
      <c r="M55" s="616"/>
      <c r="N55" s="593"/>
      <c r="O55" s="593"/>
      <c r="P55" s="607"/>
      <c r="Q55" s="754"/>
      <c r="R55" s="598"/>
      <c r="S55" s="613"/>
      <c r="T55" s="598"/>
      <c r="U55" s="613"/>
      <c r="V55" s="598"/>
      <c r="W55" s="613"/>
      <c r="X55" s="616"/>
      <c r="Y55" s="613"/>
      <c r="Z55" s="613"/>
      <c r="AA55" s="619"/>
      <c r="AB55" s="216">
        <v>5</v>
      </c>
      <c r="AC55" s="218"/>
      <c r="AD55" s="218"/>
      <c r="AE55" s="218"/>
      <c r="AF55" s="213" t="str">
        <f t="shared" si="0"/>
        <v/>
      </c>
      <c r="AG55" s="219"/>
      <c r="AH55" s="214" t="str">
        <f t="shared" si="1"/>
        <v/>
      </c>
      <c r="AI55" s="219"/>
      <c r="AJ55" s="214" t="str">
        <f t="shared" si="2"/>
        <v/>
      </c>
      <c r="AK55" s="215" t="str">
        <f t="shared" si="3"/>
        <v/>
      </c>
      <c r="AL55" s="220" t="str">
        <f>IFERROR(IF(AND(AF54="Probabilidad",AF55="Probabilidad"),(AL54-(+AL54*AK55)),IF(AND(AF54="Impacto",AF55="Probabilidad"),(AL53-(+AL53*AK55)),IF(AF55="Impacto",AL54,""))),"")</f>
        <v/>
      </c>
      <c r="AM55" s="220" t="str">
        <f>IFERROR(IF(AND(AF54="Impacto",AF55="Impacto"),(AM54-(+AM54*AK55)),IF(AND(AF54="Probabilidad",AF55="Impacto"),(AM53-(+AM53*AK55)),IF(AF55="Probabilidad",AM54,""))),"")</f>
        <v/>
      </c>
      <c r="AN55" s="221"/>
      <c r="AO55" s="221"/>
      <c r="AP55" s="221"/>
      <c r="AQ55" s="598"/>
      <c r="AR55" s="626"/>
      <c r="AS55" s="626"/>
      <c r="AT55" s="619"/>
      <c r="AU55" s="626"/>
      <c r="AV55" s="626"/>
      <c r="AW55" s="619"/>
      <c r="AX55" s="619"/>
      <c r="AY55" s="619"/>
      <c r="AZ55" s="1139"/>
      <c r="BA55" s="909"/>
      <c r="BB55" s="909"/>
      <c r="BC55" s="909"/>
      <c r="BD55" s="909"/>
      <c r="BE55" s="909"/>
      <c r="BF55" s="909"/>
      <c r="BG55" s="848"/>
      <c r="BH55" s="593"/>
      <c r="BI55" s="848"/>
      <c r="BJ55" s="848"/>
      <c r="BK55" s="848"/>
      <c r="BL55" s="848"/>
      <c r="BM55" s="593"/>
      <c r="BN55" s="593"/>
      <c r="BO55" s="798"/>
      <c r="CG55" s="7"/>
      <c r="CH55" s="7"/>
      <c r="CM55" s="7"/>
      <c r="CN55" s="7"/>
      <c r="CP55" s="8"/>
      <c r="CV55" s="7"/>
      <c r="CW55" s="7"/>
      <c r="CX55" s="7"/>
      <c r="CY55" s="7"/>
      <c r="CZ55" s="7"/>
      <c r="DA55" s="7"/>
      <c r="DB55" s="7"/>
    </row>
    <row r="56" spans="1:106" ht="15.75" thickBot="1">
      <c r="A56" s="1141"/>
      <c r="B56" s="1144"/>
      <c r="C56" s="1165"/>
      <c r="D56" s="1150"/>
      <c r="E56" s="1150"/>
      <c r="F56" s="1089"/>
      <c r="G56" s="593"/>
      <c r="H56" s="598"/>
      <c r="I56" s="1139"/>
      <c r="J56" s="1162"/>
      <c r="K56" s="1139"/>
      <c r="L56" s="593"/>
      <c r="M56" s="616"/>
      <c r="N56" s="593"/>
      <c r="O56" s="593"/>
      <c r="P56" s="607"/>
      <c r="Q56" s="754"/>
      <c r="R56" s="598"/>
      <c r="S56" s="613"/>
      <c r="T56" s="598"/>
      <c r="U56" s="613"/>
      <c r="V56" s="598"/>
      <c r="W56" s="613"/>
      <c r="X56" s="616"/>
      <c r="Y56" s="613"/>
      <c r="Z56" s="613"/>
      <c r="AA56" s="619"/>
      <c r="AB56" s="216">
        <v>6</v>
      </c>
      <c r="AC56" s="218"/>
      <c r="AD56" s="218"/>
      <c r="AE56" s="218"/>
      <c r="AF56" s="213" t="str">
        <f t="shared" si="0"/>
        <v/>
      </c>
      <c r="AG56" s="219"/>
      <c r="AH56" s="214" t="str">
        <f t="shared" si="1"/>
        <v/>
      </c>
      <c r="AI56" s="219"/>
      <c r="AJ56" s="214" t="str">
        <f t="shared" si="2"/>
        <v/>
      </c>
      <c r="AK56" s="215" t="str">
        <f t="shared" si="3"/>
        <v/>
      </c>
      <c r="AL56" s="220" t="str">
        <f>IFERROR(IF(AND(AF55="Probabilidad",AF56="Probabilidad"),(AL55-(+AL55*AK56)),IF(AND(AF55="Impacto",AF56="Probabilidad"),(AL54-(+AL54*AK56)),IF(AF56="Impacto",AL55,""))),"")</f>
        <v/>
      </c>
      <c r="AM56" s="220" t="str">
        <f>IFERROR(IF(AND(AF55="Impacto",AF56="Impacto"),(AM55-(+AM55*AK56)),IF(AND(AF55="Probabilidad",AF56="Impacto"),(AM54-(+AM54*AK56)),IF(AF56="Probabilidad",AM55,""))),"")</f>
        <v/>
      </c>
      <c r="AN56" s="221"/>
      <c r="AO56" s="221"/>
      <c r="AP56" s="221"/>
      <c r="AQ56" s="598"/>
      <c r="AR56" s="626"/>
      <c r="AS56" s="626"/>
      <c r="AT56" s="619"/>
      <c r="AU56" s="626"/>
      <c r="AV56" s="626"/>
      <c r="AW56" s="619"/>
      <c r="AX56" s="619"/>
      <c r="AY56" s="619"/>
      <c r="AZ56" s="1139"/>
      <c r="BA56" s="909"/>
      <c r="BB56" s="909"/>
      <c r="BC56" s="909"/>
      <c r="BD56" s="909"/>
      <c r="BE56" s="909"/>
      <c r="BF56" s="909"/>
      <c r="BG56" s="848"/>
      <c r="BH56" s="593"/>
      <c r="BI56" s="848"/>
      <c r="BJ56" s="848"/>
      <c r="BK56" s="848"/>
      <c r="BL56" s="848"/>
      <c r="BM56" s="593"/>
      <c r="BN56" s="593"/>
      <c r="BO56" s="798"/>
      <c r="CG56" s="7"/>
      <c r="CH56" s="7"/>
      <c r="CM56" s="7"/>
      <c r="CN56" s="7"/>
      <c r="CP56" s="8"/>
      <c r="CV56" s="7"/>
      <c r="CW56" s="7"/>
      <c r="CX56" s="7"/>
      <c r="CY56" s="7"/>
      <c r="CZ56" s="7"/>
      <c r="DA56" s="7"/>
      <c r="DB56" s="7"/>
    </row>
    <row r="57" spans="1:106" ht="135">
      <c r="A57" s="1141"/>
      <c r="B57" s="1144"/>
      <c r="C57" s="1165"/>
      <c r="D57" s="1150" t="s">
        <v>1376</v>
      </c>
      <c r="E57" s="1150" t="s">
        <v>1415</v>
      </c>
      <c r="F57" s="1089">
        <v>5</v>
      </c>
      <c r="G57" s="593" t="s">
        <v>1452</v>
      </c>
      <c r="H57" s="598" t="s">
        <v>1460</v>
      </c>
      <c r="I57" s="1139" t="s">
        <v>1461</v>
      </c>
      <c r="J57" s="1137" t="str">
        <f>IF(D57="","",IF(D57="RG",[16]Árbol_GF!B107,IF(D57="RF",[16]Árbol_GF!B107,IF(I57="","",(CONCATENATE(I57," ",$M$2," ",G57," ",$M$3," ",O57," ",$M$4," ",N57))))))</f>
        <v>Pérdida de Confidencialidad  Redes Sociales de Catastro
Credenciales de acceso a las Redes Sociales
(Servicio)  1. Ingenieria Social   1. Desconocimiento de politicas de seguridad y privacidad  de la información</v>
      </c>
      <c r="K57" s="1139" t="s">
        <v>205</v>
      </c>
      <c r="L57" s="593" t="s">
        <v>268</v>
      </c>
      <c r="M57" s="689" t="str">
        <f>CONCATENATE(" *",[16]Árbol_GF!C65," *",[16]Árbol_GF!E65," *",[16]Árbol_GF!G65)</f>
        <v xml:space="preserve"> * * *Si seleccionó efecto dañoso seleccione:</v>
      </c>
      <c r="N57" s="593" t="s">
        <v>1462</v>
      </c>
      <c r="O57" s="593" t="s">
        <v>1463</v>
      </c>
      <c r="P57" s="828"/>
      <c r="Q57" s="754"/>
      <c r="R57" s="598" t="s">
        <v>545</v>
      </c>
      <c r="S57" s="613">
        <f>IF(R57="Muy Alta",100%,IF(R57="Alta",80%,IF(R57="Media",60%,IF(R57="Baja",40%,IF(R57="Muy Baja",20%,"")))))</f>
        <v>0.2</v>
      </c>
      <c r="T57" s="598"/>
      <c r="U57" s="613" t="str">
        <f>IF(T57="Catastrófico",100%,IF(T57="Mayor",80%,IF(T57="Moderado",60%,IF(T57="Menor",40%,IF(T57="Leve",20%,"")))))</f>
        <v/>
      </c>
      <c r="V57" s="598" t="s">
        <v>271</v>
      </c>
      <c r="W57" s="613">
        <f>IF(V57="Catastrófico",100%,IF(V57="Mayor",80%,IF(V57="Moderado",60%,IF(V57="Menor",40%,IF(V57="Leve",20%,"")))))</f>
        <v>0.2</v>
      </c>
      <c r="X57" s="616" t="str">
        <f>IF(Y57=100%,"Catastrófico",IF(Y57=80%,"Mayor",IF(Y57=60%,"Moderado",IF(Y57=40%,"Menor",IF(Y57=20%,"Leve","")))))</f>
        <v>Leve</v>
      </c>
      <c r="Y57" s="613">
        <f>IF(AND(U57="",W57=""),"",MAX(U57,W57))</f>
        <v>0.2</v>
      </c>
      <c r="Z57" s="613" t="str">
        <f>CONCATENATE(R57,X57)</f>
        <v>Muy BajaLeve</v>
      </c>
      <c r="AA57" s="619" t="str">
        <f>IF(Z57="Muy AltaLeve","Alto",IF(Z57="Muy AltaMenor","Alto",IF(Z57="Muy AltaModerado","Alto",IF(Z57="Muy AltaMayor","Alto",IF(Z57="Muy AltaCatastrófico","Extremo",IF(Z57="AltaLeve","Moderado",IF(Z57="AltaMenor","Moderado",IF(Z57="AltaModerado","Alto",IF(Z57="AltaMayor","Alto",IF(Z57="AltaCatastrófico","Extremo",IF(Z57="MediaLeve","Moderado",IF(Z57="MediaMenor","Moderado",IF(Z57="MediaModerado","Moderado",IF(Z57="MediaMayor","Alto",IF(Z57="MediaCatastrófico","Extremo",IF(Z57="BajaLeve","Bajo",IF(Z57="BajaMenor","Moderado",IF(Z57="BajaModerado","Moderado",IF(Z57="BajaMayor","Alto",IF(Z57="BajaCatastrófico","Extremo",IF(Z57="Muy BajaLeve","Bajo",IF(Z57="Muy BajaMenor","Bajo",IF(Z57="Muy BajaModerado","Moderado",IF(Z57="Muy BajaMayor","Alto",IF(Z57="Muy BajaCatastrófico","Extremo","")))))))))))))))))))))))))</f>
        <v>Bajo</v>
      </c>
      <c r="AB57" s="216">
        <v>1</v>
      </c>
      <c r="AC57" s="218" t="s">
        <v>1464</v>
      </c>
      <c r="AD57" s="218">
        <v>1</v>
      </c>
      <c r="AE57" s="218" t="s">
        <v>1390</v>
      </c>
      <c r="AF57" s="213" t="str">
        <f t="shared" si="0"/>
        <v>Probabilidad</v>
      </c>
      <c r="AG57" s="219" t="s">
        <v>344</v>
      </c>
      <c r="AH57" s="214">
        <f t="shared" si="1"/>
        <v>0.15</v>
      </c>
      <c r="AI57" s="219" t="s">
        <v>180</v>
      </c>
      <c r="AJ57" s="214">
        <f t="shared" si="2"/>
        <v>0.15</v>
      </c>
      <c r="AK57" s="215">
        <f t="shared" si="3"/>
        <v>0.3</v>
      </c>
      <c r="AL57" s="220">
        <f>IFERROR(IF(AF57="Probabilidad",(S57-(+S57*AK57)),IF(AF57="Impacto",S57,"")),"")</f>
        <v>0.14000000000000001</v>
      </c>
      <c r="AM57" s="220">
        <f>IFERROR(IF(AF57="Impacto",(Y57-(+Y57*AK57)),IF(AF57="Probabilidad",Y57,"")),"")</f>
        <v>0.2</v>
      </c>
      <c r="AN57" s="221" t="s">
        <v>181</v>
      </c>
      <c r="AO57" s="221" t="s">
        <v>182</v>
      </c>
      <c r="AP57" s="221" t="s">
        <v>183</v>
      </c>
      <c r="AQ57" s="598" t="s">
        <v>1465</v>
      </c>
      <c r="AR57" s="1153">
        <f>S57</f>
        <v>0.2</v>
      </c>
      <c r="AS57" s="1153">
        <f>IF(AL57="","",MIN(AL57:AL62))</f>
        <v>8.4000000000000005E-2</v>
      </c>
      <c r="AT57" s="619" t="str">
        <f>IFERROR(IF(AS57="","",IF(AS57&lt;=0.2,"Muy Baja",IF(AS57&lt;=0.4,"Baja",IF(AS57&lt;=0.6,"Media",IF(AS57&lt;=0.8,"Alta","Muy Alta"))))),"")</f>
        <v>Muy Baja</v>
      </c>
      <c r="AU57" s="1153">
        <f>Y57</f>
        <v>0.2</v>
      </c>
      <c r="AV57" s="1153">
        <f>IF(AM57="","",MIN(AM57:AM62))</f>
        <v>0.2</v>
      </c>
      <c r="AW57" s="619" t="str">
        <f>IFERROR(IF(AV57="","",IF(AV57&lt;=0.2,"Leve",IF(AV57&lt;=0.4,"Menor",IF(AV57&lt;=0.6,"Moderado",IF(AV57&lt;=0.8,"Mayor","Catastrófico"))))),"")</f>
        <v>Leve</v>
      </c>
      <c r="AX57" s="619" t="str">
        <f>AA57</f>
        <v>Bajo</v>
      </c>
      <c r="AY57" s="619" t="str">
        <f>IFERROR(IF(OR(AND(AT57="Muy Baja",AW57="Leve"),AND(AT57="Muy Baja",AW57="Menor"),AND(AT57="Baja",AW57="Leve")),"Bajo",IF(OR(AND(AT57="Muy baja",AW57="Moderado"),AND(AT57="Baja",AW57="Menor"),AND(AT57="Baja",AW57="Moderado"),AND(AT57="Media",AW57="Leve"),AND(AT57="Media",AW57="Menor"),AND(AT57="Media",AW57="Moderado"),AND(AT57="Alta",AW57="Leve"),AND(AT57="Alta",AW57="Menor")),"Moderado",IF(OR(AND(AT57="Muy Baja",AW57="Mayor"),AND(AT57="Baja",AW57="Mayor"),AND(AT57="Media",AW57="Mayor"),AND(AT57="Alta",AW57="Moderado"),AND(AT57="Alta",AW57="Mayor"),AND(AT57="Muy Alta",AW57="Leve"),AND(AT57="Muy Alta",AW57="Menor"),AND(AT57="Muy Alta",AW57="Moderado"),AND(AT57="Muy Alta",AW57="Mayor")),"Alto",IF(OR(AND(AT57="Muy Baja",AW57="Catastrófico"),AND(AT57="Baja",AW57="Catastrófico"),AND(AT57="Media",AW57="Catastrófico"),AND(AT57="Alta",AW57="Catastrófico"),AND(AT57="Muy Alta",AW57="Catastrófico")),"Extremo","")))),"")</f>
        <v>Bajo</v>
      </c>
      <c r="AZ57" s="1139" t="s">
        <v>231</v>
      </c>
      <c r="BA57" s="909" t="s">
        <v>811</v>
      </c>
      <c r="BB57" s="909" t="s">
        <v>811</v>
      </c>
      <c r="BC57" s="909" t="s">
        <v>811</v>
      </c>
      <c r="BD57" s="909" t="s">
        <v>811</v>
      </c>
      <c r="BE57" s="909" t="s">
        <v>811</v>
      </c>
      <c r="BF57" s="909"/>
      <c r="BG57" s="848"/>
      <c r="BH57" s="593"/>
      <c r="BI57" s="848"/>
      <c r="BJ57" s="848"/>
      <c r="BK57" s="848"/>
      <c r="BL57" s="848"/>
      <c r="BM57" s="593"/>
      <c r="BN57" s="593"/>
      <c r="BO57" s="798"/>
      <c r="CG57" s="7"/>
      <c r="CH57" s="7"/>
      <c r="CM57" s="7"/>
      <c r="CN57" s="7"/>
      <c r="CP57" s="8"/>
      <c r="CV57" s="7"/>
      <c r="CW57" s="7"/>
      <c r="CX57" s="7"/>
      <c r="CY57" s="7"/>
      <c r="CZ57" s="7"/>
      <c r="DA57" s="7"/>
      <c r="DB57" s="7"/>
    </row>
    <row r="58" spans="1:106" ht="105">
      <c r="A58" s="1141"/>
      <c r="B58" s="1144"/>
      <c r="C58" s="1165"/>
      <c r="D58" s="1150"/>
      <c r="E58" s="1150"/>
      <c r="F58" s="1089"/>
      <c r="G58" s="593"/>
      <c r="H58" s="598"/>
      <c r="I58" s="1139"/>
      <c r="J58" s="1137"/>
      <c r="K58" s="1139"/>
      <c r="L58" s="593"/>
      <c r="M58" s="616"/>
      <c r="N58" s="593"/>
      <c r="O58" s="593"/>
      <c r="P58" s="828"/>
      <c r="Q58" s="754"/>
      <c r="R58" s="598"/>
      <c r="S58" s="613"/>
      <c r="T58" s="598"/>
      <c r="U58" s="613"/>
      <c r="V58" s="598"/>
      <c r="W58" s="613"/>
      <c r="X58" s="616"/>
      <c r="Y58" s="613"/>
      <c r="Z58" s="613"/>
      <c r="AA58" s="619"/>
      <c r="AB58" s="216">
        <v>2</v>
      </c>
      <c r="AC58" s="218" t="s">
        <v>1466</v>
      </c>
      <c r="AD58" s="218">
        <v>1</v>
      </c>
      <c r="AE58" s="218" t="s">
        <v>1390</v>
      </c>
      <c r="AF58" s="213" t="str">
        <f t="shared" si="0"/>
        <v>Probabilidad</v>
      </c>
      <c r="AG58" s="219" t="s">
        <v>179</v>
      </c>
      <c r="AH58" s="214">
        <f t="shared" si="1"/>
        <v>0.25</v>
      </c>
      <c r="AI58" s="219" t="s">
        <v>180</v>
      </c>
      <c r="AJ58" s="214">
        <f t="shared" si="2"/>
        <v>0.15</v>
      </c>
      <c r="AK58" s="215">
        <f t="shared" si="3"/>
        <v>0.4</v>
      </c>
      <c r="AL58" s="220">
        <f>IFERROR(IF(AND(AF57="Probabilidad",AF58="Probabilidad"),(AL57-(+AL57*AK58)),IF(AF58="Probabilidad",(S57-(+S57*AK58)),IF(AF58="Impacto",AL57,""))),"")</f>
        <v>8.4000000000000005E-2</v>
      </c>
      <c r="AM58" s="220">
        <f>IFERROR(IF(AND(AF57="Impacto",AF58="Impacto"),(AM57-(+AM57*AK58)),IF(AF58="Impacto",(Y57-(+Y57*AK58)),IF(AF58="Probabilidad",AM57,""))),"")</f>
        <v>0.2</v>
      </c>
      <c r="AN58" s="221" t="s">
        <v>181</v>
      </c>
      <c r="AO58" s="221" t="s">
        <v>182</v>
      </c>
      <c r="AP58" s="221" t="s">
        <v>183</v>
      </c>
      <c r="AQ58" s="598"/>
      <c r="AR58" s="626"/>
      <c r="AS58" s="626"/>
      <c r="AT58" s="619"/>
      <c r="AU58" s="626"/>
      <c r="AV58" s="626"/>
      <c r="AW58" s="619"/>
      <c r="AX58" s="619"/>
      <c r="AY58" s="619"/>
      <c r="AZ58" s="1139"/>
      <c r="BA58" s="909"/>
      <c r="BB58" s="909"/>
      <c r="BC58" s="909"/>
      <c r="BD58" s="909"/>
      <c r="BE58" s="909"/>
      <c r="BF58" s="909"/>
      <c r="BG58" s="848"/>
      <c r="BH58" s="593"/>
      <c r="BI58" s="848"/>
      <c r="BJ58" s="848"/>
      <c r="BK58" s="848"/>
      <c r="BL58" s="848"/>
      <c r="BM58" s="593"/>
      <c r="BN58" s="593"/>
      <c r="BO58" s="798"/>
      <c r="CG58" s="7"/>
      <c r="CH58" s="7"/>
      <c r="CM58" s="7"/>
      <c r="CN58" s="7"/>
      <c r="CP58" s="8"/>
      <c r="CV58" s="7"/>
      <c r="CW58" s="7"/>
      <c r="CX58" s="7"/>
      <c r="CY58" s="7"/>
      <c r="CZ58" s="7"/>
      <c r="DA58" s="7"/>
      <c r="DB58" s="7"/>
    </row>
    <row r="59" spans="1:106">
      <c r="A59" s="1141"/>
      <c r="B59" s="1144"/>
      <c r="C59" s="1165"/>
      <c r="D59" s="1150"/>
      <c r="E59" s="1150"/>
      <c r="F59" s="1089"/>
      <c r="G59" s="593"/>
      <c r="H59" s="598"/>
      <c r="I59" s="1139"/>
      <c r="J59" s="1137"/>
      <c r="K59" s="1139"/>
      <c r="L59" s="593"/>
      <c r="M59" s="616"/>
      <c r="N59" s="593"/>
      <c r="O59" s="593"/>
      <c r="P59" s="828"/>
      <c r="Q59" s="754"/>
      <c r="R59" s="598"/>
      <c r="S59" s="613"/>
      <c r="T59" s="598"/>
      <c r="U59" s="613"/>
      <c r="V59" s="598"/>
      <c r="W59" s="613"/>
      <c r="X59" s="616"/>
      <c r="Y59" s="613"/>
      <c r="Z59" s="613"/>
      <c r="AA59" s="619"/>
      <c r="AB59" s="216">
        <v>3</v>
      </c>
      <c r="AC59" s="218"/>
      <c r="AD59" s="218"/>
      <c r="AE59" s="218"/>
      <c r="AF59" s="213" t="str">
        <f t="shared" si="0"/>
        <v/>
      </c>
      <c r="AG59" s="219"/>
      <c r="AH59" s="214" t="str">
        <f t="shared" si="1"/>
        <v/>
      </c>
      <c r="AI59" s="219"/>
      <c r="AJ59" s="214" t="str">
        <f t="shared" si="2"/>
        <v/>
      </c>
      <c r="AK59" s="215" t="str">
        <f t="shared" si="3"/>
        <v/>
      </c>
      <c r="AL59" s="220" t="str">
        <f>IFERROR(IF(AND(AF58="Probabilidad",AF59="Probabilidad"),(AL58-(+AL58*AK59)),IF(AND(AF58="Impacto",AF59="Probabilidad"),(AL57-(+AL57*AK59)),IF(AF59="Impacto",AL58,""))),"")</f>
        <v/>
      </c>
      <c r="AM59" s="220" t="str">
        <f>IFERROR(IF(AND(AF58="Impacto",AF59="Impacto"),(AM58-(+AM58*AK59)),IF(AND(AF58="Probabilidad",AF59="Impacto"),(AM57-(+AM57*AK59)),IF(AF59="Probabilidad",AM58,""))),"")</f>
        <v/>
      </c>
      <c r="AN59" s="221"/>
      <c r="AO59" s="221"/>
      <c r="AP59" s="221"/>
      <c r="AQ59" s="598"/>
      <c r="AR59" s="626"/>
      <c r="AS59" s="626"/>
      <c r="AT59" s="619"/>
      <c r="AU59" s="626"/>
      <c r="AV59" s="626"/>
      <c r="AW59" s="619"/>
      <c r="AX59" s="619"/>
      <c r="AY59" s="619"/>
      <c r="AZ59" s="1139"/>
      <c r="BA59" s="909"/>
      <c r="BB59" s="909"/>
      <c r="BC59" s="909"/>
      <c r="BD59" s="909"/>
      <c r="BE59" s="909"/>
      <c r="BF59" s="909"/>
      <c r="BG59" s="848"/>
      <c r="BH59" s="593"/>
      <c r="BI59" s="848"/>
      <c r="BJ59" s="848"/>
      <c r="BK59" s="848"/>
      <c r="BL59" s="848"/>
      <c r="BM59" s="593"/>
      <c r="BN59" s="593"/>
      <c r="BO59" s="798"/>
      <c r="CG59" s="7"/>
      <c r="CH59" s="7"/>
      <c r="CM59" s="7"/>
      <c r="CN59" s="7"/>
      <c r="CP59" s="8"/>
      <c r="CV59" s="7"/>
      <c r="CW59" s="7"/>
      <c r="CX59" s="7"/>
      <c r="CY59" s="7"/>
      <c r="CZ59" s="7"/>
      <c r="DA59" s="7"/>
      <c r="DB59" s="7"/>
    </row>
    <row r="60" spans="1:106">
      <c r="A60" s="1141"/>
      <c r="B60" s="1144"/>
      <c r="C60" s="1165"/>
      <c r="D60" s="1150"/>
      <c r="E60" s="1150"/>
      <c r="F60" s="1089"/>
      <c r="G60" s="593"/>
      <c r="H60" s="598"/>
      <c r="I60" s="1139"/>
      <c r="J60" s="1137"/>
      <c r="K60" s="1139"/>
      <c r="L60" s="593"/>
      <c r="M60" s="616"/>
      <c r="N60" s="593"/>
      <c r="O60" s="593"/>
      <c r="P60" s="828"/>
      <c r="Q60" s="754"/>
      <c r="R60" s="598"/>
      <c r="S60" s="613"/>
      <c r="T60" s="598"/>
      <c r="U60" s="613"/>
      <c r="V60" s="598"/>
      <c r="W60" s="613"/>
      <c r="X60" s="616"/>
      <c r="Y60" s="613"/>
      <c r="Z60" s="613"/>
      <c r="AA60" s="619"/>
      <c r="AB60" s="216">
        <v>4</v>
      </c>
      <c r="AC60" s="218"/>
      <c r="AD60" s="218"/>
      <c r="AE60" s="218"/>
      <c r="AF60" s="213" t="str">
        <f t="shared" si="0"/>
        <v/>
      </c>
      <c r="AG60" s="219"/>
      <c r="AH60" s="214" t="str">
        <f t="shared" si="1"/>
        <v/>
      </c>
      <c r="AI60" s="219"/>
      <c r="AJ60" s="214" t="str">
        <f t="shared" si="2"/>
        <v/>
      </c>
      <c r="AK60" s="215" t="str">
        <f t="shared" si="3"/>
        <v/>
      </c>
      <c r="AL60" s="220" t="str">
        <f>IFERROR(IF(AND(AF59="Probabilidad",AF60="Probabilidad"),(AL59-(+AL59*AK60)),IF(AND(AF59="Impacto",AF60="Probabilidad"),(AL58-(+AL58*AK60)),IF(AF60="Impacto",AL59,""))),"")</f>
        <v/>
      </c>
      <c r="AM60" s="220" t="str">
        <f>IFERROR(IF(AND(AF59="Impacto",AF60="Impacto"),(AM59-(+AM59*AK60)),IF(AND(AF59="Probabilidad",AF60="Impacto"),(AM58-(+AM58*AK60)),IF(AF60="Probabilidad",AM59,""))),"")</f>
        <v/>
      </c>
      <c r="AN60" s="221"/>
      <c r="AO60" s="221"/>
      <c r="AP60" s="221"/>
      <c r="AQ60" s="598"/>
      <c r="AR60" s="626"/>
      <c r="AS60" s="626"/>
      <c r="AT60" s="619"/>
      <c r="AU60" s="626"/>
      <c r="AV60" s="626"/>
      <c r="AW60" s="619"/>
      <c r="AX60" s="619"/>
      <c r="AY60" s="619"/>
      <c r="AZ60" s="1139"/>
      <c r="BA60" s="909"/>
      <c r="BB60" s="909"/>
      <c r="BC60" s="909"/>
      <c r="BD60" s="909"/>
      <c r="BE60" s="909"/>
      <c r="BF60" s="909"/>
      <c r="BG60" s="848"/>
      <c r="BH60" s="593"/>
      <c r="BI60" s="848"/>
      <c r="BJ60" s="848"/>
      <c r="BK60" s="848"/>
      <c r="BL60" s="848"/>
      <c r="BM60" s="593"/>
      <c r="BN60" s="593"/>
      <c r="BO60" s="798"/>
      <c r="CG60" s="7"/>
      <c r="CH60" s="7"/>
      <c r="CM60" s="7"/>
      <c r="CN60" s="7"/>
      <c r="CP60" s="8"/>
      <c r="CV60" s="7"/>
      <c r="CW60" s="7"/>
      <c r="CX60" s="7"/>
      <c r="CY60" s="7"/>
      <c r="CZ60" s="7"/>
      <c r="DA60" s="7"/>
      <c r="DB60" s="7"/>
    </row>
    <row r="61" spans="1:106">
      <c r="A61" s="1141"/>
      <c r="B61" s="1144"/>
      <c r="C61" s="1165"/>
      <c r="D61" s="1150"/>
      <c r="E61" s="1150"/>
      <c r="F61" s="1089"/>
      <c r="G61" s="593"/>
      <c r="H61" s="598"/>
      <c r="I61" s="1139"/>
      <c r="J61" s="1137"/>
      <c r="K61" s="1139"/>
      <c r="L61" s="593"/>
      <c r="M61" s="616"/>
      <c r="N61" s="593"/>
      <c r="O61" s="593"/>
      <c r="P61" s="828"/>
      <c r="Q61" s="754"/>
      <c r="R61" s="598"/>
      <c r="S61" s="613"/>
      <c r="T61" s="598"/>
      <c r="U61" s="613"/>
      <c r="V61" s="598"/>
      <c r="W61" s="613"/>
      <c r="X61" s="616"/>
      <c r="Y61" s="613"/>
      <c r="Z61" s="613"/>
      <c r="AA61" s="619"/>
      <c r="AB61" s="216">
        <v>5</v>
      </c>
      <c r="AC61" s="218"/>
      <c r="AD61" s="218"/>
      <c r="AE61" s="218"/>
      <c r="AF61" s="213" t="str">
        <f t="shared" si="0"/>
        <v/>
      </c>
      <c r="AG61" s="219"/>
      <c r="AH61" s="214" t="str">
        <f t="shared" si="1"/>
        <v/>
      </c>
      <c r="AI61" s="219"/>
      <c r="AJ61" s="214" t="str">
        <f t="shared" si="2"/>
        <v/>
      </c>
      <c r="AK61" s="215" t="str">
        <f t="shared" si="3"/>
        <v/>
      </c>
      <c r="AL61" s="220" t="str">
        <f>IFERROR(IF(AND(AF60="Probabilidad",AF61="Probabilidad"),(AL60-(+AL60*AK61)),IF(AND(AF60="Impacto",AF61="Probabilidad"),(AL59-(+AL59*AK61)),IF(AF61="Impacto",AL60,""))),"")</f>
        <v/>
      </c>
      <c r="AM61" s="220" t="str">
        <f>IFERROR(IF(AND(AF60="Impacto",AF61="Impacto"),(AM60-(+AM60*AK61)),IF(AND(AF60="Probabilidad",AF61="Impacto"),(AM59-(+AM59*AK61)),IF(AF61="Probabilidad",AM60,""))),"")</f>
        <v/>
      </c>
      <c r="AN61" s="221"/>
      <c r="AO61" s="221"/>
      <c r="AP61" s="221"/>
      <c r="AQ61" s="598"/>
      <c r="AR61" s="626"/>
      <c r="AS61" s="626"/>
      <c r="AT61" s="619"/>
      <c r="AU61" s="626"/>
      <c r="AV61" s="626"/>
      <c r="AW61" s="619"/>
      <c r="AX61" s="619"/>
      <c r="AY61" s="619"/>
      <c r="AZ61" s="1139"/>
      <c r="BA61" s="909"/>
      <c r="BB61" s="909"/>
      <c r="BC61" s="909"/>
      <c r="BD61" s="909"/>
      <c r="BE61" s="909"/>
      <c r="BF61" s="909"/>
      <c r="BG61" s="848"/>
      <c r="BH61" s="593"/>
      <c r="BI61" s="848"/>
      <c r="BJ61" s="848"/>
      <c r="BK61" s="848"/>
      <c r="BL61" s="848"/>
      <c r="BM61" s="593"/>
      <c r="BN61" s="593"/>
      <c r="BO61" s="798"/>
      <c r="CG61" s="7"/>
      <c r="CH61" s="7"/>
      <c r="CM61" s="7"/>
      <c r="CN61" s="7"/>
      <c r="CP61" s="8"/>
      <c r="CV61" s="7"/>
      <c r="CW61" s="7"/>
      <c r="CX61" s="7"/>
      <c r="CY61" s="7"/>
      <c r="CZ61" s="7"/>
      <c r="DA61" s="7"/>
      <c r="DB61" s="7"/>
    </row>
    <row r="62" spans="1:106" ht="15.75" thickBot="1">
      <c r="A62" s="1141"/>
      <c r="B62" s="1144"/>
      <c r="C62" s="1165"/>
      <c r="D62" s="1150"/>
      <c r="E62" s="1150"/>
      <c r="F62" s="1089"/>
      <c r="G62" s="593"/>
      <c r="H62" s="598"/>
      <c r="I62" s="1139"/>
      <c r="J62" s="1162"/>
      <c r="K62" s="1139"/>
      <c r="L62" s="593"/>
      <c r="M62" s="616"/>
      <c r="N62" s="593"/>
      <c r="O62" s="593"/>
      <c r="P62" s="828"/>
      <c r="Q62" s="754"/>
      <c r="R62" s="598"/>
      <c r="S62" s="613"/>
      <c r="T62" s="598"/>
      <c r="U62" s="613"/>
      <c r="V62" s="598"/>
      <c r="W62" s="613"/>
      <c r="X62" s="616"/>
      <c r="Y62" s="613"/>
      <c r="Z62" s="613"/>
      <c r="AA62" s="619"/>
      <c r="AB62" s="216">
        <v>6</v>
      </c>
      <c r="AC62" s="218"/>
      <c r="AD62" s="218"/>
      <c r="AE62" s="218"/>
      <c r="AF62" s="213" t="str">
        <f t="shared" si="0"/>
        <v/>
      </c>
      <c r="AG62" s="219"/>
      <c r="AH62" s="214" t="str">
        <f t="shared" si="1"/>
        <v/>
      </c>
      <c r="AI62" s="219"/>
      <c r="AJ62" s="214" t="str">
        <f t="shared" si="2"/>
        <v/>
      </c>
      <c r="AK62" s="215" t="str">
        <f t="shared" si="3"/>
        <v/>
      </c>
      <c r="AL62" s="220" t="str">
        <f>IFERROR(IF(AND(AF61="Probabilidad",AF62="Probabilidad"),(AL61-(+AL61*AK62)),IF(AND(AF61="Impacto",AF62="Probabilidad"),(AL60-(+AL60*AK62)),IF(AF62="Impacto",AL61,""))),"")</f>
        <v/>
      </c>
      <c r="AM62" s="220" t="str">
        <f>IFERROR(IF(AND(AF61="Impacto",AF62="Impacto"),(AM61-(+AM61*AK62)),IF(AND(AF61="Probabilidad",AF62="Impacto"),(AM60-(+AM60*AK62)),IF(AF62="Probabilidad",AM61,""))),"")</f>
        <v/>
      </c>
      <c r="AN62" s="221"/>
      <c r="AO62" s="221"/>
      <c r="AP62" s="221"/>
      <c r="AQ62" s="598"/>
      <c r="AR62" s="626"/>
      <c r="AS62" s="626"/>
      <c r="AT62" s="619"/>
      <c r="AU62" s="626"/>
      <c r="AV62" s="626"/>
      <c r="AW62" s="619"/>
      <c r="AX62" s="619"/>
      <c r="AY62" s="619"/>
      <c r="AZ62" s="1139"/>
      <c r="BA62" s="909"/>
      <c r="BB62" s="909"/>
      <c r="BC62" s="909"/>
      <c r="BD62" s="909"/>
      <c r="BE62" s="909"/>
      <c r="BF62" s="909"/>
      <c r="BG62" s="848"/>
      <c r="BH62" s="593"/>
      <c r="BI62" s="848"/>
      <c r="BJ62" s="848"/>
      <c r="BK62" s="848"/>
      <c r="BL62" s="848"/>
      <c r="BM62" s="593"/>
      <c r="BN62" s="593"/>
      <c r="BO62" s="798"/>
      <c r="CG62" s="7"/>
      <c r="CH62" s="7"/>
      <c r="CM62" s="7"/>
      <c r="CN62" s="7"/>
      <c r="CP62" s="8"/>
      <c r="CV62" s="7"/>
      <c r="CW62" s="7"/>
      <c r="CX62" s="7"/>
      <c r="CY62" s="7"/>
      <c r="CZ62" s="7"/>
      <c r="DA62" s="7"/>
      <c r="DB62" s="7"/>
    </row>
    <row r="63" spans="1:106" ht="135">
      <c r="A63" s="1141"/>
      <c r="B63" s="1144"/>
      <c r="C63" s="1165"/>
      <c r="D63" s="1150" t="s">
        <v>1376</v>
      </c>
      <c r="E63" s="1150" t="s">
        <v>1415</v>
      </c>
      <c r="F63" s="1089">
        <v>6</v>
      </c>
      <c r="G63" s="593" t="s">
        <v>1467</v>
      </c>
      <c r="H63" s="598" t="s">
        <v>1460</v>
      </c>
      <c r="I63" s="1139" t="s">
        <v>1392</v>
      </c>
      <c r="J63" s="1137" t="str">
        <f>IF(D63="","",IF(D63="RG",[16]Árbol_GF!B113,IF(D63="RF",[16]Árbol_GF!B113,IF(I63="","",(CONCATENATE(I63," ",$M$2," ",G63," ",$M$3," ",O63," ",$M$4," ",N63))))))</f>
        <v xml:space="preserve">Pérdida de Disponibilidad  Comunicadores Sociales
(Recurso Humano)  1. Fuga de conocimiento  1. Alta rotación del personal
2. Desconocimiento de las politicas de seguridad y provacidad de la infromación. </v>
      </c>
      <c r="K63" s="1139" t="s">
        <v>205</v>
      </c>
      <c r="L63" s="593" t="s">
        <v>268</v>
      </c>
      <c r="M63" s="689" t="str">
        <f>CONCATENATE(" *",[16]Árbol_GF!C71," *",[16]Árbol_GF!E71," *",[16]Árbol_GF!G71)</f>
        <v xml:space="preserve"> * * *</v>
      </c>
      <c r="N63" s="593" t="s">
        <v>1468</v>
      </c>
      <c r="O63" s="593" t="s">
        <v>1469</v>
      </c>
      <c r="P63" s="607"/>
      <c r="Q63" s="610"/>
      <c r="R63" s="598" t="s">
        <v>545</v>
      </c>
      <c r="S63" s="613">
        <f>IF(R63="Muy Alta",100%,IF(R63="Alta",80%,IF(R63="Media",60%,IF(R63="Baja",40%,IF(R63="Muy Baja",20%,"")))))</f>
        <v>0.2</v>
      </c>
      <c r="T63" s="598"/>
      <c r="U63" s="613" t="str">
        <f>IF(T63="Catastrófico",100%,IF(T63="Mayor",80%,IF(T63="Moderado",60%,IF(T63="Menor",40%,IF(T63="Leve",20%,"")))))</f>
        <v/>
      </c>
      <c r="V63" s="598" t="s">
        <v>271</v>
      </c>
      <c r="W63" s="613">
        <f>IF(V63="Catastrófico",100%,IF(V63="Mayor",80%,IF(V63="Moderado",60%,IF(V63="Menor",40%,IF(V63="Leve",20%,"")))))</f>
        <v>0.2</v>
      </c>
      <c r="X63" s="616" t="str">
        <f>IF(Y63=100%,"Catastrófico",IF(Y63=80%,"Mayor",IF(Y63=60%,"Moderado",IF(Y63=40%,"Menor",IF(Y63=20%,"Leve","")))))</f>
        <v>Leve</v>
      </c>
      <c r="Y63" s="613">
        <f>IF(AND(U63="",W63=""),"",MAX(U63,W63))</f>
        <v>0.2</v>
      </c>
      <c r="Z63" s="613" t="str">
        <f>CONCATENATE(R63,X63)</f>
        <v>Muy BajaLeve</v>
      </c>
      <c r="AA63" s="619" t="str">
        <f>IF(Z63="Muy AltaLeve","Alto",IF(Z63="Muy AltaMenor","Alto",IF(Z63="Muy AltaModerado","Alto",IF(Z63="Muy AltaMayor","Alto",IF(Z63="Muy AltaCatastrófico","Extremo",IF(Z63="AltaLeve","Moderado",IF(Z63="AltaMenor","Moderado",IF(Z63="AltaModerado","Alto",IF(Z63="AltaMayor","Alto",IF(Z63="AltaCatastrófico","Extremo",IF(Z63="MediaLeve","Moderado",IF(Z63="MediaMenor","Moderado",IF(Z63="MediaModerado","Moderado",IF(Z63="MediaMayor","Alto",IF(Z63="MediaCatastrófico","Extremo",IF(Z63="BajaLeve","Bajo",IF(Z63="BajaMenor","Moderado",IF(Z63="BajaModerado","Moderado",IF(Z63="BajaMayor","Alto",IF(Z63="BajaCatastrófico","Extremo",IF(Z63="Muy BajaLeve","Bajo",IF(Z63="Muy BajaMenor","Bajo",IF(Z63="Muy BajaModerado","Moderado",IF(Z63="Muy BajaMayor","Alto",IF(Z63="Muy BajaCatastrófico","Extremo","")))))))))))))))))))))))))</f>
        <v>Bajo</v>
      </c>
      <c r="AB63" s="216">
        <v>1</v>
      </c>
      <c r="AC63" s="218" t="s">
        <v>1464</v>
      </c>
      <c r="AD63" s="218" t="s">
        <v>1447</v>
      </c>
      <c r="AE63" s="218" t="s">
        <v>1390</v>
      </c>
      <c r="AF63" s="213" t="str">
        <f t="shared" si="0"/>
        <v>Probabilidad</v>
      </c>
      <c r="AG63" s="219" t="s">
        <v>179</v>
      </c>
      <c r="AH63" s="214">
        <f t="shared" si="1"/>
        <v>0.25</v>
      </c>
      <c r="AI63" s="219" t="s">
        <v>180</v>
      </c>
      <c r="AJ63" s="214">
        <f t="shared" si="2"/>
        <v>0.15</v>
      </c>
      <c r="AK63" s="215">
        <f t="shared" si="3"/>
        <v>0.4</v>
      </c>
      <c r="AL63" s="220">
        <f>IFERROR(IF(AF63="Probabilidad",(S63-(+S63*AK63)),IF(AF63="Impacto",S63,"")),"")</f>
        <v>0.12</v>
      </c>
      <c r="AM63" s="220">
        <f>IFERROR(IF(AF63="Impacto",(Y63-(+Y63*AK63)),IF(AF63="Probabilidad",Y63,"")),"")</f>
        <v>0.2</v>
      </c>
      <c r="AN63" s="221" t="s">
        <v>181</v>
      </c>
      <c r="AO63" s="221" t="s">
        <v>182</v>
      </c>
      <c r="AP63" s="221" t="s">
        <v>183</v>
      </c>
      <c r="AQ63" s="598" t="s">
        <v>1470</v>
      </c>
      <c r="AR63" s="1153">
        <f>S63</f>
        <v>0.2</v>
      </c>
      <c r="AS63" s="1153">
        <f>IF(AL63="","",MIN(AL63:AL68))</f>
        <v>7.1999999999999995E-2</v>
      </c>
      <c r="AT63" s="619" t="str">
        <f>IFERROR(IF(AS63="","",IF(AS63&lt;=0.2,"Muy Baja",IF(AS63&lt;=0.4,"Baja",IF(AS63&lt;=0.6,"Media",IF(AS63&lt;=0.8,"Alta","Muy Alta"))))),"")</f>
        <v>Muy Baja</v>
      </c>
      <c r="AU63" s="1153">
        <f>Y63</f>
        <v>0.2</v>
      </c>
      <c r="AV63" s="1153">
        <f>IF(AM63="","",MIN(AM63:AM68))</f>
        <v>0.2</v>
      </c>
      <c r="AW63" s="619" t="str">
        <f>IFERROR(IF(AV63="","",IF(AV63&lt;=0.2,"Leve",IF(AV63&lt;=0.4,"Menor",IF(AV63&lt;=0.6,"Moderado",IF(AV63&lt;=0.8,"Mayor","Catastrófico"))))),"")</f>
        <v>Leve</v>
      </c>
      <c r="AX63" s="619" t="str">
        <f>AA63</f>
        <v>Bajo</v>
      </c>
      <c r="AY63" s="619" t="str">
        <f>IFERROR(IF(OR(AND(AT63="Muy Baja",AW63="Leve"),AND(AT63="Muy Baja",AW63="Menor"),AND(AT63="Baja",AW63="Leve")),"Bajo",IF(OR(AND(AT63="Muy baja",AW63="Moderado"),AND(AT63="Baja",AW63="Menor"),AND(AT63="Baja",AW63="Moderado"),AND(AT63="Media",AW63="Leve"),AND(AT63="Media",AW63="Menor"),AND(AT63="Media",AW63="Moderado"),AND(AT63="Alta",AW63="Leve"),AND(AT63="Alta",AW63="Menor")),"Moderado",IF(OR(AND(AT63="Muy Baja",AW63="Mayor"),AND(AT63="Baja",AW63="Mayor"),AND(AT63="Media",AW63="Mayor"),AND(AT63="Alta",AW63="Moderado"),AND(AT63="Alta",AW63="Mayor"),AND(AT63="Muy Alta",AW63="Leve"),AND(AT63="Muy Alta",AW63="Menor"),AND(AT63="Muy Alta",AW63="Moderado"),AND(AT63="Muy Alta",AW63="Mayor")),"Alto",IF(OR(AND(AT63="Muy Baja",AW63="Catastrófico"),AND(AT63="Baja",AW63="Catastrófico"),AND(AT63="Media",AW63="Catastrófico"),AND(AT63="Alta",AW63="Catastrófico"),AND(AT63="Muy Alta",AW63="Catastrófico")),"Extremo","")))),"")</f>
        <v>Bajo</v>
      </c>
      <c r="AZ63" s="1139" t="s">
        <v>231</v>
      </c>
      <c r="BA63" s="909" t="s">
        <v>811</v>
      </c>
      <c r="BB63" s="909" t="s">
        <v>811</v>
      </c>
      <c r="BC63" s="909" t="s">
        <v>811</v>
      </c>
      <c r="BD63" s="909" t="s">
        <v>811</v>
      </c>
      <c r="BE63" s="909" t="s">
        <v>811</v>
      </c>
      <c r="BF63" s="909"/>
      <c r="BG63" s="848"/>
      <c r="BH63" s="593"/>
      <c r="BI63" s="848"/>
      <c r="BJ63" s="848"/>
      <c r="BK63" s="848"/>
      <c r="BL63" s="848"/>
      <c r="BM63" s="593"/>
      <c r="BN63" s="593"/>
      <c r="BO63" s="798"/>
      <c r="CG63" s="7"/>
      <c r="CH63" s="7"/>
      <c r="CM63" s="7"/>
      <c r="CN63" s="7"/>
      <c r="CP63" s="8"/>
      <c r="CV63" s="7"/>
      <c r="CW63" s="7"/>
      <c r="CX63" s="7"/>
      <c r="CY63" s="7"/>
      <c r="CZ63" s="7"/>
      <c r="DA63" s="7"/>
      <c r="DB63" s="7"/>
    </row>
    <row r="64" spans="1:106" ht="80.25">
      <c r="A64" s="1141"/>
      <c r="B64" s="1144"/>
      <c r="C64" s="1165"/>
      <c r="D64" s="1150"/>
      <c r="E64" s="1150"/>
      <c r="F64" s="1089"/>
      <c r="G64" s="593"/>
      <c r="H64" s="598"/>
      <c r="I64" s="1139"/>
      <c r="J64" s="1137"/>
      <c r="K64" s="1139"/>
      <c r="L64" s="593"/>
      <c r="M64" s="616"/>
      <c r="N64" s="593"/>
      <c r="O64" s="593"/>
      <c r="P64" s="607"/>
      <c r="Q64" s="610"/>
      <c r="R64" s="598"/>
      <c r="S64" s="613"/>
      <c r="T64" s="598"/>
      <c r="U64" s="613"/>
      <c r="V64" s="598"/>
      <c r="W64" s="613"/>
      <c r="X64" s="616"/>
      <c r="Y64" s="613"/>
      <c r="Z64" s="613"/>
      <c r="AA64" s="619"/>
      <c r="AB64" s="216">
        <v>2</v>
      </c>
      <c r="AC64" s="218" t="s">
        <v>1471</v>
      </c>
      <c r="AD64" s="218">
        <v>1</v>
      </c>
      <c r="AE64" s="218" t="s">
        <v>1472</v>
      </c>
      <c r="AF64" s="213" t="str">
        <f t="shared" si="0"/>
        <v>Probabilidad</v>
      </c>
      <c r="AG64" s="219" t="s">
        <v>179</v>
      </c>
      <c r="AH64" s="214">
        <f t="shared" si="1"/>
        <v>0.25</v>
      </c>
      <c r="AI64" s="219" t="s">
        <v>180</v>
      </c>
      <c r="AJ64" s="214">
        <f t="shared" si="2"/>
        <v>0.15</v>
      </c>
      <c r="AK64" s="215">
        <f t="shared" si="3"/>
        <v>0.4</v>
      </c>
      <c r="AL64" s="220">
        <f>IFERROR(IF(AND(AF63="Probabilidad",AF64="Probabilidad"),(AL63-(+AL63*AK64)),IF(AF64="Probabilidad",(S63-(+S63*AK64)),IF(AF64="Impacto",AL63,""))),"")</f>
        <v>7.1999999999999995E-2</v>
      </c>
      <c r="AM64" s="220">
        <f>IFERROR(IF(AND(AF63="Impacto",AF64="Impacto"),(AM63-(+AM63*AK64)),IF(AF64="Impacto",(Y63-(+Y63*AK64)),IF(AF64="Probabilidad",AM63,""))),"")</f>
        <v>0.2</v>
      </c>
      <c r="AN64" s="221" t="s">
        <v>1421</v>
      </c>
      <c r="AO64" s="221" t="s">
        <v>1422</v>
      </c>
      <c r="AP64" s="221" t="s">
        <v>1459</v>
      </c>
      <c r="AQ64" s="598"/>
      <c r="AR64" s="626"/>
      <c r="AS64" s="626"/>
      <c r="AT64" s="619"/>
      <c r="AU64" s="626"/>
      <c r="AV64" s="626"/>
      <c r="AW64" s="619"/>
      <c r="AX64" s="619"/>
      <c r="AY64" s="619"/>
      <c r="AZ64" s="1139"/>
      <c r="BA64" s="909"/>
      <c r="BB64" s="909"/>
      <c r="BC64" s="909"/>
      <c r="BD64" s="909"/>
      <c r="BE64" s="909"/>
      <c r="BF64" s="909"/>
      <c r="BG64" s="848"/>
      <c r="BH64" s="593"/>
      <c r="BI64" s="848"/>
      <c r="BJ64" s="848"/>
      <c r="BK64" s="848"/>
      <c r="BL64" s="848"/>
      <c r="BM64" s="593"/>
      <c r="BN64" s="593"/>
      <c r="BO64" s="798"/>
      <c r="CG64" s="7"/>
      <c r="CH64" s="7"/>
      <c r="CM64" s="7"/>
      <c r="CN64" s="7"/>
      <c r="CP64" s="8"/>
      <c r="CV64" s="7"/>
      <c r="CW64" s="7"/>
      <c r="CX64" s="7"/>
      <c r="CY64" s="7"/>
      <c r="CZ64" s="7"/>
      <c r="DA64" s="7"/>
      <c r="DB64" s="7"/>
    </row>
    <row r="65" spans="1:106">
      <c r="A65" s="1141"/>
      <c r="B65" s="1144"/>
      <c r="C65" s="1165"/>
      <c r="D65" s="1150"/>
      <c r="E65" s="1150"/>
      <c r="F65" s="1089"/>
      <c r="G65" s="593"/>
      <c r="H65" s="598"/>
      <c r="I65" s="1139"/>
      <c r="J65" s="1137"/>
      <c r="K65" s="1139"/>
      <c r="L65" s="593"/>
      <c r="M65" s="616"/>
      <c r="N65" s="593"/>
      <c r="O65" s="593"/>
      <c r="P65" s="607"/>
      <c r="Q65" s="610"/>
      <c r="R65" s="598"/>
      <c r="S65" s="613"/>
      <c r="T65" s="598"/>
      <c r="U65" s="613"/>
      <c r="V65" s="598"/>
      <c r="W65" s="613"/>
      <c r="X65" s="616"/>
      <c r="Y65" s="613"/>
      <c r="Z65" s="613"/>
      <c r="AA65" s="619"/>
      <c r="AB65" s="216">
        <v>3</v>
      </c>
      <c r="AC65" s="218"/>
      <c r="AD65" s="218"/>
      <c r="AE65" s="218"/>
      <c r="AF65" s="213" t="str">
        <f t="shared" si="0"/>
        <v/>
      </c>
      <c r="AG65" s="219"/>
      <c r="AH65" s="214" t="str">
        <f t="shared" si="1"/>
        <v/>
      </c>
      <c r="AI65" s="219"/>
      <c r="AJ65" s="214" t="str">
        <f t="shared" si="2"/>
        <v/>
      </c>
      <c r="AK65" s="215" t="str">
        <f t="shared" si="3"/>
        <v/>
      </c>
      <c r="AL65" s="220" t="str">
        <f>IFERROR(IF(AND(AF64="Probabilidad",AF65="Probabilidad"),(AL64-(+AL64*AK65)),IF(AND(AF64="Impacto",AF65="Probabilidad"),(AL63-(+AL63*AK65)),IF(AF65="Impacto",AL64,""))),"")</f>
        <v/>
      </c>
      <c r="AM65" s="220" t="str">
        <f>IFERROR(IF(AND(AF64="Impacto",AF65="Impacto"),(AM64-(+AM64*AK65)),IF(AND(AF64="Probabilidad",AF65="Impacto"),(AM63-(+AM63*AK65)),IF(AF65="Probabilidad",AM64,""))),"")</f>
        <v/>
      </c>
      <c r="AN65" s="221"/>
      <c r="AO65" s="221"/>
      <c r="AP65" s="221"/>
      <c r="AQ65" s="598"/>
      <c r="AR65" s="626"/>
      <c r="AS65" s="626"/>
      <c r="AT65" s="619"/>
      <c r="AU65" s="626"/>
      <c r="AV65" s="626"/>
      <c r="AW65" s="619"/>
      <c r="AX65" s="619"/>
      <c r="AY65" s="619"/>
      <c r="AZ65" s="1139"/>
      <c r="BA65" s="909"/>
      <c r="BB65" s="909"/>
      <c r="BC65" s="909"/>
      <c r="BD65" s="909"/>
      <c r="BE65" s="909"/>
      <c r="BF65" s="909"/>
      <c r="BG65" s="848"/>
      <c r="BH65" s="593"/>
      <c r="BI65" s="848"/>
      <c r="BJ65" s="848"/>
      <c r="BK65" s="848"/>
      <c r="BL65" s="848"/>
      <c r="BM65" s="593"/>
      <c r="BN65" s="593"/>
      <c r="BO65" s="798"/>
      <c r="CG65" s="7"/>
      <c r="CH65" s="7"/>
      <c r="CM65" s="7"/>
      <c r="CN65" s="7"/>
      <c r="CP65" s="8"/>
      <c r="CV65" s="7"/>
      <c r="CW65" s="7"/>
      <c r="CX65" s="7"/>
      <c r="CY65" s="7"/>
      <c r="CZ65" s="7"/>
      <c r="DA65" s="7"/>
      <c r="DB65" s="7"/>
    </row>
    <row r="66" spans="1:106">
      <c r="A66" s="1141"/>
      <c r="B66" s="1144"/>
      <c r="C66" s="1165"/>
      <c r="D66" s="1150"/>
      <c r="E66" s="1150"/>
      <c r="F66" s="1089"/>
      <c r="G66" s="593"/>
      <c r="H66" s="598"/>
      <c r="I66" s="1139"/>
      <c r="J66" s="1137"/>
      <c r="K66" s="1139"/>
      <c r="L66" s="593"/>
      <c r="M66" s="616"/>
      <c r="N66" s="593"/>
      <c r="O66" s="593"/>
      <c r="P66" s="607"/>
      <c r="Q66" s="610"/>
      <c r="R66" s="598"/>
      <c r="S66" s="613"/>
      <c r="T66" s="598"/>
      <c r="U66" s="613"/>
      <c r="V66" s="598"/>
      <c r="W66" s="613"/>
      <c r="X66" s="616"/>
      <c r="Y66" s="613"/>
      <c r="Z66" s="613"/>
      <c r="AA66" s="619"/>
      <c r="AB66" s="216">
        <v>4</v>
      </c>
      <c r="AC66" s="218"/>
      <c r="AD66" s="218"/>
      <c r="AE66" s="218"/>
      <c r="AF66" s="213" t="str">
        <f t="shared" si="0"/>
        <v/>
      </c>
      <c r="AG66" s="219"/>
      <c r="AH66" s="214" t="str">
        <f t="shared" si="1"/>
        <v/>
      </c>
      <c r="AI66" s="219"/>
      <c r="AJ66" s="214" t="str">
        <f t="shared" si="2"/>
        <v/>
      </c>
      <c r="AK66" s="215" t="str">
        <f t="shared" si="3"/>
        <v/>
      </c>
      <c r="AL66" s="220" t="str">
        <f>IFERROR(IF(AND(AF65="Probabilidad",AF66="Probabilidad"),(AL65-(+AL65*AK66)),IF(AND(AF65="Impacto",AF66="Probabilidad"),(AL64-(+AL64*AK66)),IF(AF66="Impacto",AL65,""))),"")</f>
        <v/>
      </c>
      <c r="AM66" s="220" t="str">
        <f>IFERROR(IF(AND(AF65="Impacto",AF66="Impacto"),(AM65-(+AM65*AK66)),IF(AND(AF65="Probabilidad",AF66="Impacto"),(AM64-(+AM64*AK66)),IF(AF66="Probabilidad",AM65,""))),"")</f>
        <v/>
      </c>
      <c r="AN66" s="221"/>
      <c r="AO66" s="221"/>
      <c r="AP66" s="221"/>
      <c r="AQ66" s="598"/>
      <c r="AR66" s="626"/>
      <c r="AS66" s="626"/>
      <c r="AT66" s="619"/>
      <c r="AU66" s="626"/>
      <c r="AV66" s="626"/>
      <c r="AW66" s="619"/>
      <c r="AX66" s="619"/>
      <c r="AY66" s="619"/>
      <c r="AZ66" s="1139"/>
      <c r="BA66" s="909"/>
      <c r="BB66" s="909"/>
      <c r="BC66" s="909"/>
      <c r="BD66" s="909"/>
      <c r="BE66" s="909"/>
      <c r="BF66" s="909"/>
      <c r="BG66" s="848"/>
      <c r="BH66" s="593"/>
      <c r="BI66" s="848"/>
      <c r="BJ66" s="848"/>
      <c r="BK66" s="848"/>
      <c r="BL66" s="848"/>
      <c r="BM66" s="593"/>
      <c r="BN66" s="593"/>
      <c r="BO66" s="798"/>
      <c r="CG66" s="7"/>
      <c r="CH66" s="7"/>
      <c r="CM66" s="7"/>
      <c r="CN66" s="7"/>
      <c r="CP66" s="8"/>
      <c r="CV66" s="7"/>
      <c r="CW66" s="7"/>
      <c r="CX66" s="7"/>
      <c r="CY66" s="7"/>
      <c r="CZ66" s="7"/>
      <c r="DA66" s="7"/>
      <c r="DB66" s="7"/>
    </row>
    <row r="67" spans="1:106">
      <c r="A67" s="1141"/>
      <c r="B67" s="1144"/>
      <c r="C67" s="1165"/>
      <c r="D67" s="1150"/>
      <c r="E67" s="1150"/>
      <c r="F67" s="1089"/>
      <c r="G67" s="593"/>
      <c r="H67" s="598"/>
      <c r="I67" s="1139"/>
      <c r="J67" s="1137"/>
      <c r="K67" s="1139"/>
      <c r="L67" s="593"/>
      <c r="M67" s="616"/>
      <c r="N67" s="593"/>
      <c r="O67" s="593"/>
      <c r="P67" s="607"/>
      <c r="Q67" s="610"/>
      <c r="R67" s="598"/>
      <c r="S67" s="613"/>
      <c r="T67" s="598"/>
      <c r="U67" s="613"/>
      <c r="V67" s="598"/>
      <c r="W67" s="613"/>
      <c r="X67" s="616"/>
      <c r="Y67" s="613"/>
      <c r="Z67" s="613"/>
      <c r="AA67" s="619"/>
      <c r="AB67" s="216">
        <v>5</v>
      </c>
      <c r="AC67" s="218"/>
      <c r="AD67" s="218"/>
      <c r="AE67" s="218"/>
      <c r="AF67" s="213" t="str">
        <f t="shared" si="0"/>
        <v/>
      </c>
      <c r="AG67" s="219"/>
      <c r="AH67" s="214" t="str">
        <f t="shared" si="1"/>
        <v/>
      </c>
      <c r="AI67" s="219"/>
      <c r="AJ67" s="214" t="str">
        <f t="shared" si="2"/>
        <v/>
      </c>
      <c r="AK67" s="215" t="str">
        <f t="shared" si="3"/>
        <v/>
      </c>
      <c r="AL67" s="220" t="str">
        <f>IFERROR(IF(AND(AF66="Probabilidad",AF67="Probabilidad"),(AL66-(+AL66*AK67)),IF(AND(AF66="Impacto",AF67="Probabilidad"),(AL65-(+AL65*AK67)),IF(AF67="Impacto",AL66,""))),"")</f>
        <v/>
      </c>
      <c r="AM67" s="220" t="str">
        <f>IFERROR(IF(AND(AF66="Impacto",AF67="Impacto"),(AM66-(+AM66*AK67)),IF(AND(AF66="Probabilidad",AF67="Impacto"),(AM65-(+AM65*AK67)),IF(AF67="Probabilidad",AM66,""))),"")</f>
        <v/>
      </c>
      <c r="AN67" s="221"/>
      <c r="AO67" s="221"/>
      <c r="AP67" s="221"/>
      <c r="AQ67" s="598"/>
      <c r="AR67" s="626"/>
      <c r="AS67" s="626"/>
      <c r="AT67" s="619"/>
      <c r="AU67" s="626"/>
      <c r="AV67" s="626"/>
      <c r="AW67" s="619"/>
      <c r="AX67" s="619"/>
      <c r="AY67" s="619"/>
      <c r="AZ67" s="1139"/>
      <c r="BA67" s="909"/>
      <c r="BB67" s="909"/>
      <c r="BC67" s="909"/>
      <c r="BD67" s="909"/>
      <c r="BE67" s="909"/>
      <c r="BF67" s="909"/>
      <c r="BG67" s="848"/>
      <c r="BH67" s="593"/>
      <c r="BI67" s="848"/>
      <c r="BJ67" s="848"/>
      <c r="BK67" s="848"/>
      <c r="BL67" s="848"/>
      <c r="BM67" s="593"/>
      <c r="BN67" s="593"/>
      <c r="BO67" s="798"/>
      <c r="CG67" s="7"/>
      <c r="CH67" s="7"/>
      <c r="CM67" s="7"/>
      <c r="CN67" s="7"/>
      <c r="CP67" s="8"/>
      <c r="CV67" s="7"/>
      <c r="CW67" s="7"/>
      <c r="CX67" s="7"/>
      <c r="CY67" s="7"/>
      <c r="CZ67" s="7"/>
      <c r="DA67" s="7"/>
      <c r="DB67" s="7"/>
    </row>
    <row r="68" spans="1:106" ht="15.75" thickBot="1">
      <c r="A68" s="1141"/>
      <c r="B68" s="1144"/>
      <c r="C68" s="1165"/>
      <c r="D68" s="1150"/>
      <c r="E68" s="1150"/>
      <c r="F68" s="1089"/>
      <c r="G68" s="593"/>
      <c r="H68" s="598"/>
      <c r="I68" s="1139"/>
      <c r="J68" s="1162"/>
      <c r="K68" s="1139"/>
      <c r="L68" s="593"/>
      <c r="M68" s="616"/>
      <c r="N68" s="593"/>
      <c r="O68" s="593"/>
      <c r="P68" s="607"/>
      <c r="Q68" s="610"/>
      <c r="R68" s="598"/>
      <c r="S68" s="613"/>
      <c r="T68" s="598"/>
      <c r="U68" s="613"/>
      <c r="V68" s="598"/>
      <c r="W68" s="613"/>
      <c r="X68" s="616"/>
      <c r="Y68" s="613"/>
      <c r="Z68" s="613"/>
      <c r="AA68" s="619"/>
      <c r="AB68" s="216">
        <v>6</v>
      </c>
      <c r="AC68" s="218"/>
      <c r="AD68" s="218"/>
      <c r="AE68" s="218"/>
      <c r="AF68" s="213" t="str">
        <f t="shared" si="0"/>
        <v/>
      </c>
      <c r="AG68" s="219"/>
      <c r="AH68" s="214" t="str">
        <f t="shared" si="1"/>
        <v/>
      </c>
      <c r="AI68" s="219"/>
      <c r="AJ68" s="214" t="str">
        <f t="shared" si="2"/>
        <v/>
      </c>
      <c r="AK68" s="215" t="str">
        <f t="shared" si="3"/>
        <v/>
      </c>
      <c r="AL68" s="220" t="str">
        <f>IFERROR(IF(AND(AF67="Probabilidad",AF68="Probabilidad"),(AL67-(+AL67*AK68)),IF(AND(AF67="Impacto",AF68="Probabilidad"),(AL66-(+AL66*AK68)),IF(AF68="Impacto",AL67,""))),"")</f>
        <v/>
      </c>
      <c r="AM68" s="220" t="str">
        <f>IFERROR(IF(AND(AF67="Impacto",AF68="Impacto"),(AM67-(+AM67*AK68)),IF(AND(AF67="Probabilidad",AF68="Impacto"),(AM66-(+AM66*AK68)),IF(AF68="Probabilidad",AM67,""))),"")</f>
        <v/>
      </c>
      <c r="AN68" s="221"/>
      <c r="AO68" s="221"/>
      <c r="AP68" s="221"/>
      <c r="AQ68" s="598"/>
      <c r="AR68" s="626"/>
      <c r="AS68" s="626"/>
      <c r="AT68" s="619"/>
      <c r="AU68" s="626"/>
      <c r="AV68" s="626"/>
      <c r="AW68" s="619"/>
      <c r="AX68" s="619"/>
      <c r="AY68" s="619"/>
      <c r="AZ68" s="1139"/>
      <c r="BA68" s="909"/>
      <c r="BB68" s="909"/>
      <c r="BC68" s="909"/>
      <c r="BD68" s="909"/>
      <c r="BE68" s="909"/>
      <c r="BF68" s="909"/>
      <c r="BG68" s="848"/>
      <c r="BH68" s="593"/>
      <c r="BI68" s="848"/>
      <c r="BJ68" s="848"/>
      <c r="BK68" s="848"/>
      <c r="BL68" s="848"/>
      <c r="BM68" s="593"/>
      <c r="BN68" s="593"/>
      <c r="BO68" s="798"/>
      <c r="CG68" s="7"/>
      <c r="CH68" s="7"/>
      <c r="CM68" s="7"/>
      <c r="CN68" s="7"/>
      <c r="CP68" s="8"/>
      <c r="CV68" s="7"/>
      <c r="CW68" s="7"/>
      <c r="CX68" s="7"/>
      <c r="CY68" s="7"/>
      <c r="CZ68" s="7"/>
      <c r="DA68" s="7"/>
      <c r="DB68" s="7"/>
    </row>
    <row r="69" spans="1:106" ht="96.6" customHeight="1">
      <c r="A69" s="1141"/>
      <c r="B69" s="1144"/>
      <c r="C69" s="1165"/>
      <c r="D69" s="1150" t="s">
        <v>1376</v>
      </c>
      <c r="E69" s="1150" t="s">
        <v>1415</v>
      </c>
      <c r="F69" s="1089">
        <v>7</v>
      </c>
      <c r="G69" s="761" t="s">
        <v>1473</v>
      </c>
      <c r="H69" s="598" t="s">
        <v>1379</v>
      </c>
      <c r="I69" s="1139" t="s">
        <v>1380</v>
      </c>
      <c r="J69" s="1137" t="str">
        <f>IF(D69="","",IF(D69="RG",[16]Árbol_GF!B119,IF(D69="RF",[16]Árbol_GF!B119,IF(I69="","",(CONCATENATE(I69," ",$M$2," ",G69," ",$M$3," ",O69," ",$M$4," ",N69))))))</f>
        <v>Pérdida de confidencialidad e integridad  Fileserver Comunicaciones  Uso no autorizado de la información
Fallas Humanas  1. Ausencia de revisiones regulares por parte del jefe de dependencia
2. Desconocimiento de politicas de seguridad y privacidad de la información</v>
      </c>
      <c r="K69" s="1139" t="s">
        <v>205</v>
      </c>
      <c r="L69" s="593" t="s">
        <v>691</v>
      </c>
      <c r="M69" s="689" t="str">
        <f>CONCATENATE(" *",[16]Árbol_GF!C77," *",[16]Árbol_GF!E77," *",[16]Árbol_GF!G77)</f>
        <v xml:space="preserve"> * * *</v>
      </c>
      <c r="N69" s="593" t="s">
        <v>1474</v>
      </c>
      <c r="O69" s="761" t="s">
        <v>1382</v>
      </c>
      <c r="P69" s="607"/>
      <c r="Q69" s="610"/>
      <c r="R69" s="598" t="s">
        <v>297</v>
      </c>
      <c r="S69" s="613">
        <f>IF(R69="Muy Alta",100%,IF(R69="Alta",80%,IF(R69="Media",60%,IF(R69="Baja",40%,IF(R69="Muy Baja",20%,"")))))</f>
        <v>0.8</v>
      </c>
      <c r="T69" s="598" t="s">
        <v>271</v>
      </c>
      <c r="U69" s="613">
        <f>IF(T69="Catastrófico",100%,IF(T69="Mayor",80%,IF(T69="Moderado",60%,IF(T69="Menor",40%,IF(T69="Leve",20%,"")))))</f>
        <v>0.2</v>
      </c>
      <c r="V69" s="598" t="s">
        <v>176</v>
      </c>
      <c r="W69" s="613">
        <f>IF(V69="Catastrófico",100%,IF(V69="Mayor",80%,IF(V69="Moderado",60%,IF(V69="Menor",40%,IF(V69="Leve",20%,"")))))</f>
        <v>0.6</v>
      </c>
      <c r="X69" s="616" t="str">
        <f>IF(Y69=100%,"Catastrófico",IF(Y69=80%,"Mayor",IF(Y69=60%,"Moderado",IF(Y69=40%,"Menor",IF(Y69=20%,"Leve","")))))</f>
        <v>Moderado</v>
      </c>
      <c r="Y69" s="613">
        <f>IF(AND(U69="",W69=""),"",MAX(U69,W69))</f>
        <v>0.6</v>
      </c>
      <c r="Z69" s="613" t="str">
        <f>CONCATENATE(R69,X69)</f>
        <v>AltaModerado</v>
      </c>
      <c r="AA69" s="619" t="str">
        <f>IF(Z69="Muy AltaLeve","Alto",IF(Z69="Muy AltaMenor","Alto",IF(Z69="Muy AltaModerado","Alto",IF(Z69="Muy AltaMayor","Alto",IF(Z69="Muy AltaCatastrófico","Extremo",IF(Z69="AltaLeve","Moderado",IF(Z69="AltaMenor","Moderado",IF(Z69="AltaModerado","Alto",IF(Z69="AltaMayor","Alto",IF(Z69="AltaCatastrófico","Extremo",IF(Z69="MediaLeve","Moderado",IF(Z69="MediaMenor","Moderado",IF(Z69="MediaModerado","Moderado",IF(Z69="MediaMayor","Alto",IF(Z69="MediaCatastrófico","Extremo",IF(Z69="BajaLeve","Bajo",IF(Z69="BajaMenor","Moderado",IF(Z69="BajaModerado","Moderado",IF(Z69="BajaMayor","Alto",IF(Z69="BajaCatastrófico","Extremo",IF(Z69="Muy BajaLeve","Bajo",IF(Z69="Muy BajaMenor","Bajo",IF(Z69="Muy BajaModerado","Moderado",IF(Z69="Muy BajaMayor","Alto",IF(Z69="Muy BajaCatastrófico","Extremo","")))))))))))))))))))))))))</f>
        <v>Alto</v>
      </c>
      <c r="AB69" s="216">
        <v>1</v>
      </c>
      <c r="AC69" s="252" t="s">
        <v>1475</v>
      </c>
      <c r="AD69" s="218" t="s">
        <v>1447</v>
      </c>
      <c r="AE69" s="166" t="s">
        <v>1385</v>
      </c>
      <c r="AF69" s="213" t="str">
        <f t="shared" si="0"/>
        <v>Probabilidad</v>
      </c>
      <c r="AG69" s="219" t="s">
        <v>179</v>
      </c>
      <c r="AH69" s="214">
        <f t="shared" si="1"/>
        <v>0.25</v>
      </c>
      <c r="AI69" s="219" t="s">
        <v>180</v>
      </c>
      <c r="AJ69" s="214">
        <f t="shared" si="2"/>
        <v>0.15</v>
      </c>
      <c r="AK69" s="215">
        <f t="shared" si="3"/>
        <v>0.4</v>
      </c>
      <c r="AL69" s="220">
        <f>IFERROR(IF(AF69="Probabilidad",(S69-(+S69*AK69)),IF(AF69="Impacto",S69,"")),"")</f>
        <v>0.48</v>
      </c>
      <c r="AM69" s="220">
        <f>IFERROR(IF(AF69="Impacto",(Y69-(+Y69*AK69)),IF(AF69="Probabilidad",Y69,"")),"")</f>
        <v>0.6</v>
      </c>
      <c r="AN69" s="221" t="s">
        <v>181</v>
      </c>
      <c r="AO69" s="221" t="s">
        <v>182</v>
      </c>
      <c r="AP69" s="221" t="s">
        <v>183</v>
      </c>
      <c r="AQ69" s="598" t="s">
        <v>1476</v>
      </c>
      <c r="AR69" s="1153">
        <f>S69</f>
        <v>0.8</v>
      </c>
      <c r="AS69" s="1153">
        <f>IF(AL69="","",MIN(AL69:AL74))</f>
        <v>0.17279999999999998</v>
      </c>
      <c r="AT69" s="619" t="str">
        <f>IFERROR(IF(AS69="","",IF(AS69&lt;=0.2,"Muy Baja",IF(AS69&lt;=0.4,"Baja",IF(AS69&lt;=0.6,"Media",IF(AS69&lt;=0.8,"Alta","Muy Alta"))))),"")</f>
        <v>Muy Baja</v>
      </c>
      <c r="AU69" s="1153">
        <f>Y69</f>
        <v>0.6</v>
      </c>
      <c r="AV69" s="1153">
        <f>IF(AM69="","",MIN(AM69:AM74))</f>
        <v>0.33749999999999997</v>
      </c>
      <c r="AW69" s="619" t="str">
        <f>IFERROR(IF(AV69="","",IF(AV69&lt;=0.2,"Leve",IF(AV69&lt;=0.4,"Menor",IF(AV69&lt;=0.6,"Moderado",IF(AV69&lt;=0.8,"Mayor","Catastrófico"))))),"")</f>
        <v>Menor</v>
      </c>
      <c r="AX69" s="619" t="str">
        <f>AA69</f>
        <v>Alto</v>
      </c>
      <c r="AY69" s="619" t="str">
        <f>IFERROR(IF(OR(AND(AT69="Muy Baja",AW69="Leve"),AND(AT69="Muy Baja",AW69="Menor"),AND(AT69="Baja",AW69="Leve")),"Bajo",IF(OR(AND(AT69="Muy baja",AW69="Moderado"),AND(AT69="Baja",AW69="Menor"),AND(AT69="Baja",AW69="Moderado"),AND(AT69="Media",AW69="Leve"),AND(AT69="Media",AW69="Menor"),AND(AT69="Media",AW69="Moderado"),AND(AT69="Alta",AW69="Leve"),AND(AT69="Alta",AW69="Menor")),"Moderado",IF(OR(AND(AT69="Muy Baja",AW69="Mayor"),AND(AT69="Baja",AW69="Mayor"),AND(AT69="Media",AW69="Mayor"),AND(AT69="Alta",AW69="Moderado"),AND(AT69="Alta",AW69="Mayor"),AND(AT69="Muy Alta",AW69="Leve"),AND(AT69="Muy Alta",AW69="Menor"),AND(AT69="Muy Alta",AW69="Moderado"),AND(AT69="Muy Alta",AW69="Mayor")),"Alto",IF(OR(AND(AT69="Muy Baja",AW69="Catastrófico"),AND(AT69="Baja",AW69="Catastrófico"),AND(AT69="Media",AW69="Catastrófico"),AND(AT69="Alta",AW69="Catastrófico"),AND(AT69="Muy Alta",AW69="Catastrófico")),"Extremo","")))),"")</f>
        <v>Bajo</v>
      </c>
      <c r="AZ69" s="598" t="s">
        <v>231</v>
      </c>
      <c r="BA69" s="909" t="s">
        <v>811</v>
      </c>
      <c r="BB69" s="909" t="s">
        <v>811</v>
      </c>
      <c r="BC69" s="909" t="s">
        <v>811</v>
      </c>
      <c r="BD69" s="909" t="s">
        <v>811</v>
      </c>
      <c r="BE69" s="909" t="s">
        <v>811</v>
      </c>
      <c r="BF69" s="909"/>
      <c r="BG69" s="848"/>
      <c r="BH69" s="593"/>
      <c r="BI69" s="848"/>
      <c r="BJ69" s="848"/>
      <c r="BK69" s="848"/>
      <c r="BL69" s="848"/>
      <c r="BM69" s="593"/>
      <c r="BN69" s="593"/>
      <c r="BO69" s="798"/>
      <c r="CG69" s="7"/>
      <c r="CH69" s="7"/>
      <c r="CM69" s="7"/>
      <c r="CN69" s="7"/>
      <c r="CP69" s="8"/>
      <c r="CV69" s="7"/>
      <c r="CW69" s="7"/>
      <c r="CX69" s="7"/>
      <c r="CY69" s="7"/>
      <c r="CZ69" s="7"/>
      <c r="DA69" s="7"/>
      <c r="DB69" s="7"/>
    </row>
    <row r="70" spans="1:106" ht="72">
      <c r="A70" s="1141"/>
      <c r="B70" s="1144"/>
      <c r="C70" s="1165"/>
      <c r="D70" s="1150"/>
      <c r="E70" s="1150"/>
      <c r="F70" s="1089"/>
      <c r="G70" s="761"/>
      <c r="H70" s="598"/>
      <c r="I70" s="1139"/>
      <c r="J70" s="1137"/>
      <c r="K70" s="1139"/>
      <c r="L70" s="593"/>
      <c r="M70" s="616"/>
      <c r="N70" s="593"/>
      <c r="O70" s="761"/>
      <c r="P70" s="607"/>
      <c r="Q70" s="610"/>
      <c r="R70" s="598"/>
      <c r="S70" s="613"/>
      <c r="T70" s="598"/>
      <c r="U70" s="613"/>
      <c r="V70" s="598"/>
      <c r="W70" s="613"/>
      <c r="X70" s="616"/>
      <c r="Y70" s="613"/>
      <c r="Z70" s="613"/>
      <c r="AA70" s="619"/>
      <c r="AB70" s="216">
        <v>2</v>
      </c>
      <c r="AC70" s="252" t="s">
        <v>1477</v>
      </c>
      <c r="AD70" s="218" t="s">
        <v>1447</v>
      </c>
      <c r="AE70" s="166" t="s">
        <v>1388</v>
      </c>
      <c r="AF70" s="213" t="str">
        <f t="shared" si="0"/>
        <v>Impacto</v>
      </c>
      <c r="AG70" s="219" t="s">
        <v>290</v>
      </c>
      <c r="AH70" s="214">
        <f t="shared" si="1"/>
        <v>0.1</v>
      </c>
      <c r="AI70" s="219" t="s">
        <v>180</v>
      </c>
      <c r="AJ70" s="214">
        <f t="shared" si="2"/>
        <v>0.15</v>
      </c>
      <c r="AK70" s="215">
        <f t="shared" si="3"/>
        <v>0.25</v>
      </c>
      <c r="AL70" s="220">
        <f>IFERROR(IF(AND(AF69="Probabilidad",AF70="Probabilidad"),(AL69-(+AL69*AK70)),IF(AF70="Probabilidad",(S69-(+S69*AK70)),IF(AF70="Impacto",AL69,""))),"")</f>
        <v>0.48</v>
      </c>
      <c r="AM70" s="220">
        <f>IFERROR(IF(AND(AF69="Impacto",AF70="Impacto"),(AM69-(+AM69*AK70)),IF(AF70="Impacto",(Y69-(Y69*AK70)),IF(AF70="Probabilidad",AM69,""))),"")</f>
        <v>0.44999999999999996</v>
      </c>
      <c r="AN70" s="221" t="s">
        <v>181</v>
      </c>
      <c r="AO70" s="221" t="s">
        <v>182</v>
      </c>
      <c r="AP70" s="221" t="s">
        <v>183</v>
      </c>
      <c r="AQ70" s="598"/>
      <c r="AR70" s="626"/>
      <c r="AS70" s="626"/>
      <c r="AT70" s="619"/>
      <c r="AU70" s="626"/>
      <c r="AV70" s="626"/>
      <c r="AW70" s="619"/>
      <c r="AX70" s="619"/>
      <c r="AY70" s="619"/>
      <c r="AZ70" s="598"/>
      <c r="BA70" s="909"/>
      <c r="BB70" s="909"/>
      <c r="BC70" s="909"/>
      <c r="BD70" s="909"/>
      <c r="BE70" s="909"/>
      <c r="BF70" s="909"/>
      <c r="BG70" s="848"/>
      <c r="BH70" s="593"/>
      <c r="BI70" s="848"/>
      <c r="BJ70" s="848"/>
      <c r="BK70" s="848"/>
      <c r="BL70" s="848"/>
      <c r="BM70" s="593"/>
      <c r="BN70" s="593"/>
      <c r="BO70" s="798"/>
      <c r="CG70" s="7"/>
      <c r="CH70" s="7"/>
      <c r="CM70" s="7"/>
      <c r="CN70" s="7"/>
      <c r="CP70" s="8"/>
      <c r="CV70" s="7"/>
      <c r="CW70" s="7"/>
      <c r="CX70" s="7"/>
      <c r="CY70" s="7"/>
      <c r="CZ70" s="7"/>
      <c r="DA70" s="7"/>
      <c r="DB70" s="7"/>
    </row>
    <row r="71" spans="1:106" ht="150">
      <c r="A71" s="1141"/>
      <c r="B71" s="1144"/>
      <c r="C71" s="1165"/>
      <c r="D71" s="1150"/>
      <c r="E71" s="1150"/>
      <c r="F71" s="1089"/>
      <c r="G71" s="761"/>
      <c r="H71" s="598"/>
      <c r="I71" s="1139"/>
      <c r="J71" s="1137"/>
      <c r="K71" s="1139"/>
      <c r="L71" s="593"/>
      <c r="M71" s="616"/>
      <c r="N71" s="593"/>
      <c r="O71" s="761"/>
      <c r="P71" s="607"/>
      <c r="Q71" s="610"/>
      <c r="R71" s="598"/>
      <c r="S71" s="613"/>
      <c r="T71" s="598"/>
      <c r="U71" s="613"/>
      <c r="V71" s="598"/>
      <c r="W71" s="613"/>
      <c r="X71" s="616"/>
      <c r="Y71" s="613"/>
      <c r="Z71" s="613"/>
      <c r="AA71" s="619"/>
      <c r="AB71" s="216">
        <v>3</v>
      </c>
      <c r="AC71" s="253" t="s">
        <v>1389</v>
      </c>
      <c r="AD71" s="218" t="s">
        <v>1447</v>
      </c>
      <c r="AE71" s="166" t="s">
        <v>1390</v>
      </c>
      <c r="AF71" s="213" t="str">
        <f t="shared" si="0"/>
        <v>Probabilidad</v>
      </c>
      <c r="AG71" s="219" t="s">
        <v>179</v>
      </c>
      <c r="AH71" s="214">
        <f t="shared" si="1"/>
        <v>0.25</v>
      </c>
      <c r="AI71" s="219" t="s">
        <v>180</v>
      </c>
      <c r="AJ71" s="214">
        <f t="shared" si="2"/>
        <v>0.15</v>
      </c>
      <c r="AK71" s="215">
        <f t="shared" si="3"/>
        <v>0.4</v>
      </c>
      <c r="AL71" s="220">
        <f>IFERROR(IF(AND(AF70="Probabilidad",AF71="Probabilidad"),(AL70-(+AL70*AK71)),IF(AND(AF70="Impacto",AF71="Probabilidad"),(AL69-(+AL69*AK71)),IF(AF71="Impacto",AL70,""))),"")</f>
        <v>0.28799999999999998</v>
      </c>
      <c r="AM71" s="220">
        <f>IFERROR(IF(AND(AF70="Impacto",AF71="Impacto"),(AM70-(+AM70*AK71)),IF(AND(AF70="Probabilidad",AF71="Impacto"),(AM69-(+AM69*AK71)),IF(AF71="Probabilidad",AM70,""))),"")</f>
        <v>0.44999999999999996</v>
      </c>
      <c r="AN71" s="221" t="s">
        <v>181</v>
      </c>
      <c r="AO71" s="221" t="s">
        <v>182</v>
      </c>
      <c r="AP71" s="221" t="s">
        <v>183</v>
      </c>
      <c r="AQ71" s="598"/>
      <c r="AR71" s="626"/>
      <c r="AS71" s="626"/>
      <c r="AT71" s="619"/>
      <c r="AU71" s="626"/>
      <c r="AV71" s="626"/>
      <c r="AW71" s="619"/>
      <c r="AX71" s="619"/>
      <c r="AY71" s="619"/>
      <c r="AZ71" s="598"/>
      <c r="BA71" s="909"/>
      <c r="BB71" s="909"/>
      <c r="BC71" s="909"/>
      <c r="BD71" s="909"/>
      <c r="BE71" s="909"/>
      <c r="BF71" s="909"/>
      <c r="BG71" s="848"/>
      <c r="BH71" s="593"/>
      <c r="BI71" s="848"/>
      <c r="BJ71" s="848"/>
      <c r="BK71" s="848"/>
      <c r="BL71" s="848"/>
      <c r="BM71" s="593"/>
      <c r="BN71" s="593"/>
      <c r="BO71" s="798"/>
      <c r="CG71" s="7"/>
      <c r="CH71" s="7"/>
      <c r="CM71" s="7"/>
      <c r="CN71" s="7"/>
      <c r="CP71" s="8"/>
      <c r="CV71" s="7"/>
      <c r="CW71" s="7"/>
      <c r="CX71" s="7"/>
      <c r="CY71" s="7"/>
      <c r="CZ71" s="7"/>
      <c r="DA71" s="7"/>
      <c r="DB71" s="7"/>
    </row>
    <row r="72" spans="1:106" ht="120">
      <c r="A72" s="1141"/>
      <c r="B72" s="1144"/>
      <c r="C72" s="1165"/>
      <c r="D72" s="1150"/>
      <c r="E72" s="1150"/>
      <c r="F72" s="1089"/>
      <c r="G72" s="761"/>
      <c r="H72" s="598"/>
      <c r="I72" s="1139"/>
      <c r="J72" s="1137"/>
      <c r="K72" s="1139"/>
      <c r="L72" s="593"/>
      <c r="M72" s="616"/>
      <c r="N72" s="593"/>
      <c r="O72" s="761"/>
      <c r="P72" s="607"/>
      <c r="Q72" s="610"/>
      <c r="R72" s="598"/>
      <c r="S72" s="613"/>
      <c r="T72" s="598"/>
      <c r="U72" s="613"/>
      <c r="V72" s="598"/>
      <c r="W72" s="613"/>
      <c r="X72" s="616"/>
      <c r="Y72" s="613"/>
      <c r="Z72" s="613"/>
      <c r="AA72" s="619"/>
      <c r="AB72" s="216">
        <v>4</v>
      </c>
      <c r="AC72" s="218" t="s">
        <v>1478</v>
      </c>
      <c r="AD72" s="218" t="s">
        <v>1447</v>
      </c>
      <c r="AE72" s="218" t="s">
        <v>1399</v>
      </c>
      <c r="AF72" s="213" t="str">
        <f t="shared" si="0"/>
        <v>Probabilidad</v>
      </c>
      <c r="AG72" s="219" t="s">
        <v>179</v>
      </c>
      <c r="AH72" s="214">
        <f t="shared" si="1"/>
        <v>0.25</v>
      </c>
      <c r="AI72" s="219" t="s">
        <v>180</v>
      </c>
      <c r="AJ72" s="214">
        <f t="shared" si="2"/>
        <v>0.15</v>
      </c>
      <c r="AK72" s="215">
        <f t="shared" si="3"/>
        <v>0.4</v>
      </c>
      <c r="AL72" s="220">
        <f>IFERROR(IF(AND(AF71="Probabilidad",AF72="Probabilidad"),(AL71-(+AL71*AK72)),IF(AND(AF71="Impacto",AF72="Probabilidad"),(AL70-(+AL70*AK72)),IF(AF72="Impacto",AL71,""))),"")</f>
        <v>0.17279999999999998</v>
      </c>
      <c r="AM72" s="220">
        <f>IFERROR(IF(AND(AF71="Impacto",AF72="Impacto"),(AM71-(+AM71*AK72)),IF(AND(AF71="Probabilidad",AF72="Impacto"),(AM70-(+AM70*AK72)),IF(AF72="Probabilidad",AM71,""))),"")</f>
        <v>0.44999999999999996</v>
      </c>
      <c r="AN72" s="221" t="s">
        <v>181</v>
      </c>
      <c r="AO72" s="221" t="s">
        <v>182</v>
      </c>
      <c r="AP72" s="221" t="s">
        <v>183</v>
      </c>
      <c r="AQ72" s="598"/>
      <c r="AR72" s="626"/>
      <c r="AS72" s="626"/>
      <c r="AT72" s="619"/>
      <c r="AU72" s="626"/>
      <c r="AV72" s="626"/>
      <c r="AW72" s="619"/>
      <c r="AX72" s="619"/>
      <c r="AY72" s="619"/>
      <c r="AZ72" s="598"/>
      <c r="BA72" s="909"/>
      <c r="BB72" s="909"/>
      <c r="BC72" s="909"/>
      <c r="BD72" s="909"/>
      <c r="BE72" s="909"/>
      <c r="BF72" s="909"/>
      <c r="BG72" s="848"/>
      <c r="BH72" s="593"/>
      <c r="BI72" s="848"/>
      <c r="BJ72" s="848"/>
      <c r="BK72" s="848"/>
      <c r="BL72" s="848"/>
      <c r="BM72" s="593"/>
      <c r="BN72" s="593"/>
      <c r="BO72" s="798"/>
      <c r="CG72" s="7"/>
      <c r="CH72" s="7"/>
      <c r="CM72" s="7"/>
      <c r="CN72" s="7"/>
      <c r="CP72" s="8"/>
      <c r="CV72" s="7"/>
      <c r="CW72" s="7"/>
      <c r="CX72" s="7"/>
      <c r="CY72" s="7"/>
      <c r="CZ72" s="7"/>
      <c r="DA72" s="7"/>
      <c r="DB72" s="7"/>
    </row>
    <row r="73" spans="1:106" ht="120">
      <c r="A73" s="1141"/>
      <c r="B73" s="1144"/>
      <c r="C73" s="1165"/>
      <c r="D73" s="1150"/>
      <c r="E73" s="1150"/>
      <c r="F73" s="1089"/>
      <c r="G73" s="761"/>
      <c r="H73" s="598"/>
      <c r="I73" s="1139"/>
      <c r="J73" s="1137"/>
      <c r="K73" s="1139"/>
      <c r="L73" s="593"/>
      <c r="M73" s="616"/>
      <c r="N73" s="593"/>
      <c r="O73" s="761"/>
      <c r="P73" s="607"/>
      <c r="Q73" s="610"/>
      <c r="R73" s="598"/>
      <c r="S73" s="613"/>
      <c r="T73" s="598"/>
      <c r="U73" s="613"/>
      <c r="V73" s="598"/>
      <c r="W73" s="613"/>
      <c r="X73" s="616"/>
      <c r="Y73" s="613"/>
      <c r="Z73" s="613"/>
      <c r="AA73" s="619"/>
      <c r="AB73" s="216">
        <v>5</v>
      </c>
      <c r="AC73" s="218" t="s">
        <v>1479</v>
      </c>
      <c r="AD73" s="218">
        <v>2</v>
      </c>
      <c r="AE73" s="218" t="s">
        <v>1439</v>
      </c>
      <c r="AF73" s="213" t="str">
        <f t="shared" ref="AF73:AF136" si="4">IF(OR(AG73="Preventivo",AG73="Detectivo"),"Probabilidad",IF(AG73="Correctivo","Impacto",""))</f>
        <v>Impacto</v>
      </c>
      <c r="AG73" s="219" t="s">
        <v>290</v>
      </c>
      <c r="AH73" s="214">
        <f t="shared" ref="AH73:AH136" si="5">IF(AG73="","",IF(AG73="Preventivo",25%,IF(AG73="Detectivo",15%,IF(AG73="Correctivo",10%))))</f>
        <v>0.1</v>
      </c>
      <c r="AI73" s="219" t="s">
        <v>180</v>
      </c>
      <c r="AJ73" s="214">
        <f t="shared" ref="AJ73:AJ136" si="6">IF(AI73="Automático",25%,IF(AI73="Manual",15%,""))</f>
        <v>0.15</v>
      </c>
      <c r="AK73" s="215">
        <f t="shared" ref="AK73:AK136" si="7">IF(OR(AH73="",AJ73=""),"",AH73+AJ73)</f>
        <v>0.25</v>
      </c>
      <c r="AL73" s="220">
        <f>IFERROR(IF(AND(AF72="Probabilidad",AF73="Probabilidad"),(AL72-(+AL72*AK73)),IF(AND(AF72="Impacto",AF73="Probabilidad"),(AL71-(+AL71*AK73)),IF(AF73="Impacto",AL72,""))),"")</f>
        <v>0.17279999999999998</v>
      </c>
      <c r="AM73" s="220">
        <f>IFERROR(IF(AND(AF72="Impacto",AF73="Impacto"),(AM72-(+AM72*AK73)),IF(AND(AF72="Probabilidad",AF73="Impacto"),(AM71-(+AM71*AK73)),IF(AF73="Probabilidad",AM72,""))),"")</f>
        <v>0.33749999999999997</v>
      </c>
      <c r="AN73" s="221" t="s">
        <v>181</v>
      </c>
      <c r="AO73" s="221" t="s">
        <v>182</v>
      </c>
      <c r="AP73" s="221" t="s">
        <v>183</v>
      </c>
      <c r="AQ73" s="598"/>
      <c r="AR73" s="626"/>
      <c r="AS73" s="626"/>
      <c r="AT73" s="619"/>
      <c r="AU73" s="626"/>
      <c r="AV73" s="626"/>
      <c r="AW73" s="619"/>
      <c r="AX73" s="619"/>
      <c r="AY73" s="619"/>
      <c r="AZ73" s="598"/>
      <c r="BA73" s="909"/>
      <c r="BB73" s="909"/>
      <c r="BC73" s="909"/>
      <c r="BD73" s="909"/>
      <c r="BE73" s="909"/>
      <c r="BF73" s="909"/>
      <c r="BG73" s="848"/>
      <c r="BH73" s="593"/>
      <c r="BI73" s="848"/>
      <c r="BJ73" s="848"/>
      <c r="BK73" s="848"/>
      <c r="BL73" s="848"/>
      <c r="BM73" s="593"/>
      <c r="BN73" s="593"/>
      <c r="BO73" s="798"/>
      <c r="CG73" s="7"/>
      <c r="CH73" s="7"/>
      <c r="CM73" s="7"/>
      <c r="CN73" s="7"/>
      <c r="CP73" s="8"/>
      <c r="CV73" s="7"/>
      <c r="CW73" s="7"/>
      <c r="CX73" s="7"/>
      <c r="CY73" s="7"/>
      <c r="CZ73" s="7"/>
      <c r="DA73" s="7"/>
      <c r="DB73" s="7"/>
    </row>
    <row r="74" spans="1:106" ht="15.75" thickBot="1">
      <c r="A74" s="1141"/>
      <c r="B74" s="1144"/>
      <c r="C74" s="1165"/>
      <c r="D74" s="1150"/>
      <c r="E74" s="1150"/>
      <c r="F74" s="1089"/>
      <c r="G74" s="761"/>
      <c r="H74" s="598"/>
      <c r="I74" s="1139"/>
      <c r="J74" s="1162"/>
      <c r="K74" s="1139"/>
      <c r="L74" s="593"/>
      <c r="M74" s="616"/>
      <c r="N74" s="593"/>
      <c r="O74" s="761"/>
      <c r="P74" s="607"/>
      <c r="Q74" s="610"/>
      <c r="R74" s="598"/>
      <c r="S74" s="613"/>
      <c r="T74" s="598"/>
      <c r="U74" s="613"/>
      <c r="V74" s="598"/>
      <c r="W74" s="613"/>
      <c r="X74" s="616"/>
      <c r="Y74" s="613"/>
      <c r="Z74" s="613"/>
      <c r="AA74" s="619"/>
      <c r="AB74" s="216">
        <v>6</v>
      </c>
      <c r="AC74" s="217"/>
      <c r="AD74" s="218"/>
      <c r="AE74" s="218"/>
      <c r="AF74" s="213" t="str">
        <f t="shared" si="4"/>
        <v/>
      </c>
      <c r="AG74" s="219"/>
      <c r="AH74" s="214" t="str">
        <f t="shared" si="5"/>
        <v/>
      </c>
      <c r="AI74" s="219"/>
      <c r="AJ74" s="214" t="str">
        <f t="shared" si="6"/>
        <v/>
      </c>
      <c r="AK74" s="215" t="str">
        <f t="shared" si="7"/>
        <v/>
      </c>
      <c r="AL74" s="220" t="str">
        <f>IFERROR(IF(AND(AF73="Probabilidad",AF74="Probabilidad"),(AL73-(+AL73*AK74)),IF(AND(AF73="Impacto",AF74="Probabilidad"),(AL72-(+AL72*AK74)),IF(AF74="Impacto",AL73,""))),"")</f>
        <v/>
      </c>
      <c r="AM74" s="220" t="str">
        <f>IFERROR(IF(AND(AF73="Impacto",AF74="Impacto"),(AM73-(+AM73*AK74)),IF(AND(AF73="Probabilidad",AF74="Impacto"),(AM72-(+AM72*AK74)),IF(AF74="Probabilidad",AM73,""))),"")</f>
        <v/>
      </c>
      <c r="AN74" s="221"/>
      <c r="AO74" s="221"/>
      <c r="AP74" s="221"/>
      <c r="AQ74" s="598"/>
      <c r="AR74" s="626"/>
      <c r="AS74" s="626"/>
      <c r="AT74" s="619"/>
      <c r="AU74" s="626"/>
      <c r="AV74" s="626"/>
      <c r="AW74" s="619"/>
      <c r="AX74" s="619"/>
      <c r="AY74" s="619"/>
      <c r="AZ74" s="598"/>
      <c r="BA74" s="909"/>
      <c r="BB74" s="909"/>
      <c r="BC74" s="909"/>
      <c r="BD74" s="909"/>
      <c r="BE74" s="909"/>
      <c r="BF74" s="909"/>
      <c r="BG74" s="848"/>
      <c r="BH74" s="593"/>
      <c r="BI74" s="848"/>
      <c r="BJ74" s="848"/>
      <c r="BK74" s="848"/>
      <c r="BL74" s="848"/>
      <c r="BM74" s="593"/>
      <c r="BN74" s="593"/>
      <c r="BO74" s="798"/>
      <c r="CG74" s="7"/>
      <c r="CH74" s="7"/>
      <c r="CM74" s="7"/>
      <c r="CN74" s="7"/>
      <c r="CP74" s="8"/>
      <c r="CV74" s="7"/>
      <c r="CW74" s="7"/>
      <c r="CX74" s="7"/>
      <c r="CY74" s="7"/>
      <c r="CZ74" s="7"/>
      <c r="DA74" s="7"/>
      <c r="DB74" s="7"/>
    </row>
    <row r="75" spans="1:106" ht="96.6" customHeight="1">
      <c r="A75" s="1141"/>
      <c r="B75" s="1144"/>
      <c r="C75" s="1165"/>
      <c r="D75" s="1150" t="s">
        <v>1376</v>
      </c>
      <c r="E75" s="1150" t="s">
        <v>1415</v>
      </c>
      <c r="F75" s="1089">
        <v>8</v>
      </c>
      <c r="G75" s="761" t="s">
        <v>1473</v>
      </c>
      <c r="H75" s="598" t="s">
        <v>1379</v>
      </c>
      <c r="I75" s="1139" t="s">
        <v>1392</v>
      </c>
      <c r="J75" s="1137" t="str">
        <f>IF(D75="","",IF(D75="RG",[16]Árbol_GF!B125,IF(D75="RF",[16]Árbol_GF!B125,IF(I75="","",(CONCATENATE(I75," ",$M$2," ",G75," ",$M$3," ",O75," ",$M$4," ",N75))))))</f>
        <v>Pérdida de Disponibilidad  Fileserver Comunicaciones  Perdida o acceso no autorizado a la información 
Fallas Humanas
Incumplimiento en el mantenimiento del fileserver  1. Ausencia de parametros de seguridad 
1a. Ausencia de copias de respaldo 
2. Desconocimiento de politicas de seguridad y privacidad  de la información
3. Ausencia de mantenimiento al fileserver</v>
      </c>
      <c r="K75" s="1139" t="s">
        <v>205</v>
      </c>
      <c r="L75" s="593" t="s">
        <v>691</v>
      </c>
      <c r="M75" s="689" t="str">
        <f>CONCATENATE(" *",[16]Árbol_GF!C83," *",[16]Árbol_GF!E83," *",[16]Árbol_GF!G83)</f>
        <v xml:space="preserve"> * * *Si seleccionó efecto dañoso seleccione:</v>
      </c>
      <c r="N75" s="593" t="s">
        <v>1480</v>
      </c>
      <c r="O75" s="761" t="s">
        <v>1394</v>
      </c>
      <c r="P75" s="607"/>
      <c r="Q75" s="610"/>
      <c r="R75" s="598" t="s">
        <v>297</v>
      </c>
      <c r="S75" s="613">
        <f>IF(R75="Muy Alta",100%,IF(R75="Alta",80%,IF(R75="Media",60%,IF(R75="Baja",40%,IF(R75="Muy Baja",20%,"")))))</f>
        <v>0.8</v>
      </c>
      <c r="T75" s="598" t="s">
        <v>271</v>
      </c>
      <c r="U75" s="613">
        <f>IF(T75="Catastrófico",100%,IF(T75="Mayor",80%,IF(T75="Moderado",60%,IF(T75="Menor",40%,IF(T75="Leve",20%,"")))))</f>
        <v>0.2</v>
      </c>
      <c r="V75" s="598" t="s">
        <v>176</v>
      </c>
      <c r="W75" s="613">
        <f>IF(V75="Catastrófico",100%,IF(V75="Mayor",80%,IF(V75="Moderado",60%,IF(V75="Menor",40%,IF(V75="Leve",20%,"")))))</f>
        <v>0.6</v>
      </c>
      <c r="X75" s="616" t="str">
        <f>IF(Y75=100%,"Catastrófico",IF(Y75=80%,"Mayor",IF(Y75=60%,"Moderado",IF(Y75=40%,"Menor",IF(Y75=20%,"Leve","")))))</f>
        <v>Moderado</v>
      </c>
      <c r="Y75" s="613">
        <f>IF(AND(U75="",W75=""),"",MAX(U75,W75))</f>
        <v>0.6</v>
      </c>
      <c r="Z75" s="613" t="str">
        <f>CONCATENATE(R75,X75)</f>
        <v>AltaModerado</v>
      </c>
      <c r="AA75" s="619" t="str">
        <f>IF(Z75="Muy AltaLeve","Alto",IF(Z75="Muy AltaMenor","Alto",IF(Z75="Muy AltaModerado","Alto",IF(Z75="Muy AltaMayor","Alto",IF(Z75="Muy AltaCatastrófico","Extremo",IF(Z75="AltaLeve","Moderado",IF(Z75="AltaMenor","Moderado",IF(Z75="AltaModerado","Alto",IF(Z75="AltaMayor","Alto",IF(Z75="AltaCatastrófico","Extremo",IF(Z75="MediaLeve","Moderado",IF(Z75="MediaMenor","Moderado",IF(Z75="MediaModerado","Moderado",IF(Z75="MediaMayor","Alto",IF(Z75="MediaCatastrófico","Extremo",IF(Z75="BajaLeve","Bajo",IF(Z75="BajaMenor","Moderado",IF(Z75="BajaModerado","Moderado",IF(Z75="BajaMayor","Alto",IF(Z75="BajaCatastrófico","Extremo",IF(Z75="Muy BajaLeve","Bajo",IF(Z75="Muy BajaMenor","Bajo",IF(Z75="Muy BajaModerado","Moderado",IF(Z75="Muy BajaMayor","Alto",IF(Z75="Muy BajaCatastrófico","Extremo","")))))))))))))))))))))))))</f>
        <v>Alto</v>
      </c>
      <c r="AB75" s="216">
        <v>1</v>
      </c>
      <c r="AC75" s="252" t="s">
        <v>1475</v>
      </c>
      <c r="AD75" s="218" t="s">
        <v>1481</v>
      </c>
      <c r="AE75" s="166" t="s">
        <v>1385</v>
      </c>
      <c r="AF75" s="213" t="str">
        <f t="shared" si="4"/>
        <v>Probabilidad</v>
      </c>
      <c r="AG75" s="219" t="s">
        <v>179</v>
      </c>
      <c r="AH75" s="214">
        <f t="shared" si="5"/>
        <v>0.25</v>
      </c>
      <c r="AI75" s="219" t="s">
        <v>180</v>
      </c>
      <c r="AJ75" s="214">
        <f t="shared" si="6"/>
        <v>0.15</v>
      </c>
      <c r="AK75" s="215">
        <f t="shared" si="7"/>
        <v>0.4</v>
      </c>
      <c r="AL75" s="220">
        <f>IFERROR(IF(AF75="Probabilidad",(S75-(+S75*AK75)),IF(AF75="Impacto",S75,"")),"")</f>
        <v>0.48</v>
      </c>
      <c r="AM75" s="220">
        <f>IFERROR(IF(AF75="Impacto",(Y75-(+Y75*AK75)),IF(AF75="Probabilidad",Y75,"")),"")</f>
        <v>0.6</v>
      </c>
      <c r="AN75" s="221" t="s">
        <v>181</v>
      </c>
      <c r="AO75" s="221" t="s">
        <v>182</v>
      </c>
      <c r="AP75" s="221" t="s">
        <v>183</v>
      </c>
      <c r="AQ75" s="598" t="s">
        <v>1482</v>
      </c>
      <c r="AR75" s="1153">
        <f>S75</f>
        <v>0.8</v>
      </c>
      <c r="AS75" s="1153">
        <f>IF(AL75="","",MIN(AL75:AL80))</f>
        <v>0.10367999999999998</v>
      </c>
      <c r="AT75" s="619" t="str">
        <f>IFERROR(IF(AS75="","",IF(AS75&lt;=0.2,"Muy Baja",IF(AS75&lt;=0.4,"Baja",IF(AS75&lt;=0.6,"Media",IF(AS75&lt;=0.8,"Alta","Muy Alta"))))),"")</f>
        <v>Muy Baja</v>
      </c>
      <c r="AU75" s="1153">
        <f>Y75</f>
        <v>0.6</v>
      </c>
      <c r="AV75" s="1153">
        <f>IF(AM75="","",MIN(AM75:AM80))</f>
        <v>0.33749999999999997</v>
      </c>
      <c r="AW75" s="619" t="str">
        <f>IFERROR(IF(AV75="","",IF(AV75&lt;=0.2,"Leve",IF(AV75&lt;=0.4,"Menor",IF(AV75&lt;=0.6,"Moderado",IF(AV75&lt;=0.8,"Mayor","Catastrófico"))))),"")</f>
        <v>Menor</v>
      </c>
      <c r="AX75" s="619" t="str">
        <f>AA75</f>
        <v>Alto</v>
      </c>
      <c r="AY75" s="619" t="str">
        <f>IFERROR(IF(OR(AND(AT75="Muy Baja",AW75="Leve"),AND(AT75="Muy Baja",AW75="Menor"),AND(AT75="Baja",AW75="Leve")),"Bajo",IF(OR(AND(AT75="Muy baja",AW75="Moderado"),AND(AT75="Baja",AW75="Menor"),AND(AT75="Baja",AW75="Moderado"),AND(AT75="Media",AW75="Leve"),AND(AT75="Media",AW75="Menor"),AND(AT75="Media",AW75="Moderado"),AND(AT75="Alta",AW75="Leve"),AND(AT75="Alta",AW75="Menor")),"Moderado",IF(OR(AND(AT75="Muy Baja",AW75="Mayor"),AND(AT75="Baja",AW75="Mayor"),AND(AT75="Media",AW75="Mayor"),AND(AT75="Alta",AW75="Moderado"),AND(AT75="Alta",AW75="Mayor"),AND(AT75="Muy Alta",AW75="Leve"),AND(AT75="Muy Alta",AW75="Menor"),AND(AT75="Muy Alta",AW75="Moderado"),AND(AT75="Muy Alta",AW75="Mayor")),"Alto",IF(OR(AND(AT75="Muy Baja",AW75="Catastrófico"),AND(AT75="Baja",AW75="Catastrófico"),AND(AT75="Media",AW75="Catastrófico"),AND(AT75="Alta",AW75="Catastrófico"),AND(AT75="Muy Alta",AW75="Catastrófico")),"Extremo","")))),"")</f>
        <v>Bajo</v>
      </c>
      <c r="AZ75" s="598" t="s">
        <v>231</v>
      </c>
      <c r="BA75" s="909" t="s">
        <v>811</v>
      </c>
      <c r="BB75" s="909" t="s">
        <v>811</v>
      </c>
      <c r="BC75" s="909" t="s">
        <v>811</v>
      </c>
      <c r="BD75" s="909" t="s">
        <v>811</v>
      </c>
      <c r="BE75" s="909" t="s">
        <v>811</v>
      </c>
      <c r="BF75" s="909"/>
      <c r="BG75" s="848"/>
      <c r="BH75" s="593"/>
      <c r="BI75" s="848"/>
      <c r="BJ75" s="848"/>
      <c r="BK75" s="848"/>
      <c r="BL75" s="848"/>
      <c r="BM75" s="593"/>
      <c r="BN75" s="593"/>
      <c r="BO75" s="798"/>
      <c r="CG75" s="7"/>
      <c r="CH75" s="7"/>
      <c r="CM75" s="7"/>
      <c r="CN75" s="7"/>
      <c r="CP75" s="8"/>
      <c r="CV75" s="7"/>
      <c r="CW75" s="7"/>
      <c r="CX75" s="7"/>
      <c r="CY75" s="7"/>
      <c r="CZ75" s="7"/>
      <c r="DA75" s="7"/>
      <c r="DB75" s="7"/>
    </row>
    <row r="76" spans="1:106" ht="72">
      <c r="A76" s="1141"/>
      <c r="B76" s="1144"/>
      <c r="C76" s="1165"/>
      <c r="D76" s="1150"/>
      <c r="E76" s="1150"/>
      <c r="F76" s="1089"/>
      <c r="G76" s="761"/>
      <c r="H76" s="598"/>
      <c r="I76" s="1139"/>
      <c r="J76" s="1137"/>
      <c r="K76" s="1139"/>
      <c r="L76" s="593"/>
      <c r="M76" s="616"/>
      <c r="N76" s="593"/>
      <c r="O76" s="761"/>
      <c r="P76" s="607"/>
      <c r="Q76" s="610"/>
      <c r="R76" s="598"/>
      <c r="S76" s="613"/>
      <c r="T76" s="598"/>
      <c r="U76" s="613"/>
      <c r="V76" s="598"/>
      <c r="W76" s="613"/>
      <c r="X76" s="616"/>
      <c r="Y76" s="613"/>
      <c r="Z76" s="613"/>
      <c r="AA76" s="619"/>
      <c r="AB76" s="216">
        <v>2</v>
      </c>
      <c r="AC76" s="252" t="s">
        <v>1483</v>
      </c>
      <c r="AD76" s="218" t="s">
        <v>1484</v>
      </c>
      <c r="AE76" s="166" t="s">
        <v>1397</v>
      </c>
      <c r="AF76" s="213" t="str">
        <f t="shared" si="4"/>
        <v>Impacto</v>
      </c>
      <c r="AG76" s="219" t="s">
        <v>290</v>
      </c>
      <c r="AH76" s="214">
        <f t="shared" si="5"/>
        <v>0.1</v>
      </c>
      <c r="AI76" s="219" t="s">
        <v>180</v>
      </c>
      <c r="AJ76" s="214">
        <f t="shared" si="6"/>
        <v>0.15</v>
      </c>
      <c r="AK76" s="215">
        <f t="shared" si="7"/>
        <v>0.25</v>
      </c>
      <c r="AL76" s="220">
        <f>IFERROR(IF(AND(AF75="Probabilidad",AF76="Probabilidad"),(AL75-(+AL75*AK76)),IF(AF76="Probabilidad",(S75-(+S75*AK76)),IF(AF76="Impacto",AL75,""))),"")</f>
        <v>0.48</v>
      </c>
      <c r="AM76" s="220">
        <f>IFERROR(IF(AND(AF75="Impacto",AF76="Impacto"),(AM75-(+AM75*AK76)),IF(AF76="Impacto",(Y75-(Y75*AK76)),IF(AF76="Probabilidad",AM75,""))),"")</f>
        <v>0.44999999999999996</v>
      </c>
      <c r="AN76" s="221" t="s">
        <v>181</v>
      </c>
      <c r="AO76" s="221" t="s">
        <v>182</v>
      </c>
      <c r="AP76" s="221" t="s">
        <v>183</v>
      </c>
      <c r="AQ76" s="598"/>
      <c r="AR76" s="626"/>
      <c r="AS76" s="626"/>
      <c r="AT76" s="619"/>
      <c r="AU76" s="626"/>
      <c r="AV76" s="626"/>
      <c r="AW76" s="619"/>
      <c r="AX76" s="619"/>
      <c r="AY76" s="619"/>
      <c r="AZ76" s="598"/>
      <c r="BA76" s="909"/>
      <c r="BB76" s="909"/>
      <c r="BC76" s="909"/>
      <c r="BD76" s="909"/>
      <c r="BE76" s="909"/>
      <c r="BF76" s="909"/>
      <c r="BG76" s="848"/>
      <c r="BH76" s="593"/>
      <c r="BI76" s="848"/>
      <c r="BJ76" s="848"/>
      <c r="BK76" s="848"/>
      <c r="BL76" s="848"/>
      <c r="BM76" s="593"/>
      <c r="BN76" s="593"/>
      <c r="BO76" s="798"/>
      <c r="CG76" s="7"/>
      <c r="CH76" s="7"/>
      <c r="CM76" s="7"/>
      <c r="CN76" s="7"/>
      <c r="CP76" s="8"/>
      <c r="CV76" s="7"/>
      <c r="CW76" s="7"/>
      <c r="CX76" s="7"/>
      <c r="CY76" s="7"/>
      <c r="CZ76" s="7"/>
      <c r="DA76" s="7"/>
      <c r="DB76" s="7"/>
    </row>
    <row r="77" spans="1:106" ht="165">
      <c r="A77" s="1141"/>
      <c r="B77" s="1144"/>
      <c r="C77" s="1165"/>
      <c r="D77" s="1150"/>
      <c r="E77" s="1150"/>
      <c r="F77" s="1089"/>
      <c r="G77" s="761"/>
      <c r="H77" s="598"/>
      <c r="I77" s="1139"/>
      <c r="J77" s="1137"/>
      <c r="K77" s="1139"/>
      <c r="L77" s="593"/>
      <c r="M77" s="616"/>
      <c r="N77" s="593"/>
      <c r="O77" s="761"/>
      <c r="P77" s="607"/>
      <c r="Q77" s="610"/>
      <c r="R77" s="598"/>
      <c r="S77" s="613"/>
      <c r="T77" s="598"/>
      <c r="U77" s="613"/>
      <c r="V77" s="598"/>
      <c r="W77" s="613"/>
      <c r="X77" s="616"/>
      <c r="Y77" s="613"/>
      <c r="Z77" s="613"/>
      <c r="AA77" s="619"/>
      <c r="AB77" s="216">
        <v>3</v>
      </c>
      <c r="AC77" s="190" t="s">
        <v>1402</v>
      </c>
      <c r="AD77" s="218" t="s">
        <v>1485</v>
      </c>
      <c r="AE77" s="166" t="s">
        <v>1390</v>
      </c>
      <c r="AF77" s="213" t="str">
        <f t="shared" si="4"/>
        <v>Probabilidad</v>
      </c>
      <c r="AG77" s="219" t="s">
        <v>179</v>
      </c>
      <c r="AH77" s="214">
        <f t="shared" si="5"/>
        <v>0.25</v>
      </c>
      <c r="AI77" s="219" t="s">
        <v>180</v>
      </c>
      <c r="AJ77" s="214">
        <f t="shared" si="6"/>
        <v>0.15</v>
      </c>
      <c r="AK77" s="215">
        <f t="shared" si="7"/>
        <v>0.4</v>
      </c>
      <c r="AL77" s="220">
        <f>IFERROR(IF(AND(AF76="Probabilidad",AF77="Probabilidad"),(AL76-(+AL76*AK77)),IF(AND(AF76="Impacto",AF77="Probabilidad"),(AL75-(+AL75*AK77)),IF(AF77="Impacto",AL76,""))),"")</f>
        <v>0.28799999999999998</v>
      </c>
      <c r="AM77" s="220">
        <f>IFERROR(IF(AND(AF76="Impacto",AF77="Impacto"),(AM76-(+AM76*AK77)),IF(AND(AF76="Probabilidad",AF77="Impacto"),(AM75-(+AM75*AK77)),IF(AF77="Probabilidad",AM76,""))),"")</f>
        <v>0.44999999999999996</v>
      </c>
      <c r="AN77" s="221" t="s">
        <v>181</v>
      </c>
      <c r="AO77" s="221" t="s">
        <v>182</v>
      </c>
      <c r="AP77" s="221" t="s">
        <v>183</v>
      </c>
      <c r="AQ77" s="598"/>
      <c r="AR77" s="626"/>
      <c r="AS77" s="626"/>
      <c r="AT77" s="619"/>
      <c r="AU77" s="626"/>
      <c r="AV77" s="626"/>
      <c r="AW77" s="619"/>
      <c r="AX77" s="619"/>
      <c r="AY77" s="619"/>
      <c r="AZ77" s="598"/>
      <c r="BA77" s="909"/>
      <c r="BB77" s="909"/>
      <c r="BC77" s="909"/>
      <c r="BD77" s="909"/>
      <c r="BE77" s="909"/>
      <c r="BF77" s="909"/>
      <c r="BG77" s="848"/>
      <c r="BH77" s="593"/>
      <c r="BI77" s="848"/>
      <c r="BJ77" s="848"/>
      <c r="BK77" s="848"/>
      <c r="BL77" s="848"/>
      <c r="BM77" s="593"/>
      <c r="BN77" s="593"/>
      <c r="BO77" s="798"/>
      <c r="CG77" s="7"/>
      <c r="CH77" s="7"/>
      <c r="CM77" s="7"/>
      <c r="CN77" s="7"/>
      <c r="CP77" s="8"/>
      <c r="CV77" s="7"/>
      <c r="CW77" s="7"/>
      <c r="CX77" s="7"/>
      <c r="CY77" s="7"/>
      <c r="CZ77" s="7"/>
      <c r="DA77" s="7"/>
      <c r="DB77" s="7"/>
    </row>
    <row r="78" spans="1:106" ht="72">
      <c r="A78" s="1141"/>
      <c r="B78" s="1144"/>
      <c r="C78" s="1165"/>
      <c r="D78" s="1150"/>
      <c r="E78" s="1150"/>
      <c r="F78" s="1089"/>
      <c r="G78" s="761"/>
      <c r="H78" s="598"/>
      <c r="I78" s="1139"/>
      <c r="J78" s="1137"/>
      <c r="K78" s="1139"/>
      <c r="L78" s="593"/>
      <c r="M78" s="616"/>
      <c r="N78" s="593"/>
      <c r="O78" s="761"/>
      <c r="P78" s="607"/>
      <c r="Q78" s="610"/>
      <c r="R78" s="598"/>
      <c r="S78" s="613"/>
      <c r="T78" s="598"/>
      <c r="U78" s="613"/>
      <c r="V78" s="598"/>
      <c r="W78" s="613"/>
      <c r="X78" s="616"/>
      <c r="Y78" s="613"/>
      <c r="Z78" s="613"/>
      <c r="AA78" s="619"/>
      <c r="AB78" s="216">
        <v>4</v>
      </c>
      <c r="AC78" s="254" t="s">
        <v>1486</v>
      </c>
      <c r="AD78" s="218" t="s">
        <v>1484</v>
      </c>
      <c r="AE78" s="189" t="s">
        <v>1401</v>
      </c>
      <c r="AF78" s="213" t="str">
        <f t="shared" si="4"/>
        <v>Probabilidad</v>
      </c>
      <c r="AG78" s="219" t="s">
        <v>179</v>
      </c>
      <c r="AH78" s="214">
        <f t="shared" si="5"/>
        <v>0.25</v>
      </c>
      <c r="AI78" s="219" t="s">
        <v>180</v>
      </c>
      <c r="AJ78" s="214">
        <f t="shared" si="6"/>
        <v>0.15</v>
      </c>
      <c r="AK78" s="215">
        <f t="shared" si="7"/>
        <v>0.4</v>
      </c>
      <c r="AL78" s="220">
        <f>IFERROR(IF(AND(AF77="Probabilidad",AF78="Probabilidad"),(AL77-(+AL77*AK78)),IF(AND(AF77="Impacto",AF78="Probabilidad"),(AL76-(+AL76*AK78)),IF(AF78="Impacto",AL77,""))),"")</f>
        <v>0.17279999999999998</v>
      </c>
      <c r="AM78" s="226">
        <f>IFERROR(IF(AND(AF77="Impacto",AF78="Impacto"),(AM77-(+AM77*AK78)),IF(AND(AF77="Probabilidad",AF78="Impacto"),(AM76-(+AM76*AK78)),IF(AF78="Probabilidad",AM77,""))),"")</f>
        <v>0.44999999999999996</v>
      </c>
      <c r="AN78" s="221" t="s">
        <v>181</v>
      </c>
      <c r="AO78" s="221" t="s">
        <v>182</v>
      </c>
      <c r="AP78" s="221" t="s">
        <v>183</v>
      </c>
      <c r="AQ78" s="598"/>
      <c r="AR78" s="626"/>
      <c r="AS78" s="626"/>
      <c r="AT78" s="619"/>
      <c r="AU78" s="626"/>
      <c r="AV78" s="626"/>
      <c r="AW78" s="619"/>
      <c r="AX78" s="619"/>
      <c r="AY78" s="619"/>
      <c r="AZ78" s="598"/>
      <c r="BA78" s="909"/>
      <c r="BB78" s="909"/>
      <c r="BC78" s="909"/>
      <c r="BD78" s="909"/>
      <c r="BE78" s="909"/>
      <c r="BF78" s="909"/>
      <c r="BG78" s="848"/>
      <c r="BH78" s="593"/>
      <c r="BI78" s="848"/>
      <c r="BJ78" s="848"/>
      <c r="BK78" s="848"/>
      <c r="BL78" s="848"/>
      <c r="BM78" s="593"/>
      <c r="BN78" s="593"/>
      <c r="BO78" s="798"/>
      <c r="CG78" s="7"/>
      <c r="CH78" s="7"/>
      <c r="CM78" s="7"/>
      <c r="CN78" s="7"/>
      <c r="CP78" s="8"/>
      <c r="CV78" s="7"/>
      <c r="CW78" s="7"/>
      <c r="CX78" s="7"/>
      <c r="CY78" s="7"/>
      <c r="CZ78" s="7"/>
      <c r="DA78" s="7"/>
      <c r="DB78" s="7"/>
    </row>
    <row r="79" spans="1:106" ht="120">
      <c r="A79" s="1141"/>
      <c r="B79" s="1144"/>
      <c r="C79" s="1165"/>
      <c r="D79" s="1150"/>
      <c r="E79" s="1150"/>
      <c r="F79" s="1089"/>
      <c r="G79" s="761"/>
      <c r="H79" s="598"/>
      <c r="I79" s="1139"/>
      <c r="J79" s="1137"/>
      <c r="K79" s="1139"/>
      <c r="L79" s="593"/>
      <c r="M79" s="616"/>
      <c r="N79" s="593"/>
      <c r="O79" s="761"/>
      <c r="P79" s="607"/>
      <c r="Q79" s="610"/>
      <c r="R79" s="598"/>
      <c r="S79" s="613"/>
      <c r="T79" s="598"/>
      <c r="U79" s="613"/>
      <c r="V79" s="598"/>
      <c r="W79" s="613"/>
      <c r="X79" s="616"/>
      <c r="Y79" s="613"/>
      <c r="Z79" s="613"/>
      <c r="AA79" s="619"/>
      <c r="AB79" s="216">
        <v>5</v>
      </c>
      <c r="AC79" s="190" t="s">
        <v>1478</v>
      </c>
      <c r="AD79" s="218" t="s">
        <v>1487</v>
      </c>
      <c r="AE79" s="218" t="s">
        <v>1399</v>
      </c>
      <c r="AF79" s="213" t="str">
        <f t="shared" si="4"/>
        <v>Probabilidad</v>
      </c>
      <c r="AG79" s="219" t="s">
        <v>179</v>
      </c>
      <c r="AH79" s="214">
        <f t="shared" si="5"/>
        <v>0.25</v>
      </c>
      <c r="AI79" s="219" t="s">
        <v>180</v>
      </c>
      <c r="AJ79" s="214">
        <f t="shared" si="6"/>
        <v>0.15</v>
      </c>
      <c r="AK79" s="215">
        <f t="shared" si="7"/>
        <v>0.4</v>
      </c>
      <c r="AL79" s="220">
        <f>IFERROR(IF(AND(AF78="Probabilidad",AF79="Probabilidad"),(AL78-(+AL78*AK79)),IF(AND(AF78="Impacto",AF79="Probabilidad"),(AL77-(+AL77*AK79)),IF(AF79="Impacto",AL78,""))),"")</f>
        <v>0.10367999999999998</v>
      </c>
      <c r="AM79" s="220">
        <f>IFERROR(IF(AND(AF78="Impacto",AF79="Impacto"),(AM78-(+AM78*AK79)),IF(AND(AF78="Probabilidad",AF79="Impacto"),(AM77-(+AM77*AK79)),IF(AF79="Probabilidad",AM78,""))),"")</f>
        <v>0.44999999999999996</v>
      </c>
      <c r="AN79" s="221" t="s">
        <v>181</v>
      </c>
      <c r="AO79" s="221" t="s">
        <v>182</v>
      </c>
      <c r="AP79" s="221" t="s">
        <v>183</v>
      </c>
      <c r="AQ79" s="598"/>
      <c r="AR79" s="626"/>
      <c r="AS79" s="626"/>
      <c r="AT79" s="619"/>
      <c r="AU79" s="626"/>
      <c r="AV79" s="626"/>
      <c r="AW79" s="619"/>
      <c r="AX79" s="619"/>
      <c r="AY79" s="619"/>
      <c r="AZ79" s="598"/>
      <c r="BA79" s="909"/>
      <c r="BB79" s="909"/>
      <c r="BC79" s="909"/>
      <c r="BD79" s="909"/>
      <c r="BE79" s="909"/>
      <c r="BF79" s="909"/>
      <c r="BG79" s="848"/>
      <c r="BH79" s="593"/>
      <c r="BI79" s="848"/>
      <c r="BJ79" s="848"/>
      <c r="BK79" s="848"/>
      <c r="BL79" s="848"/>
      <c r="BM79" s="593"/>
      <c r="BN79" s="593"/>
      <c r="BO79" s="798"/>
      <c r="CG79" s="7"/>
      <c r="CH79" s="7"/>
      <c r="CM79" s="7"/>
      <c r="CN79" s="7"/>
      <c r="CP79" s="8"/>
      <c r="CV79" s="7"/>
      <c r="CW79" s="7"/>
      <c r="CX79" s="7"/>
      <c r="CY79" s="7"/>
      <c r="CZ79" s="7"/>
      <c r="DA79" s="7"/>
      <c r="DB79" s="7"/>
    </row>
    <row r="80" spans="1:106" ht="72.75" thickBot="1">
      <c r="A80" s="1141"/>
      <c r="B80" s="1144"/>
      <c r="C80" s="1165"/>
      <c r="D80" s="1150"/>
      <c r="E80" s="1150"/>
      <c r="F80" s="1089"/>
      <c r="G80" s="761"/>
      <c r="H80" s="598"/>
      <c r="I80" s="1139"/>
      <c r="J80" s="1162"/>
      <c r="K80" s="1139"/>
      <c r="L80" s="593"/>
      <c r="M80" s="616"/>
      <c r="N80" s="593"/>
      <c r="O80" s="761"/>
      <c r="P80" s="607"/>
      <c r="Q80" s="610"/>
      <c r="R80" s="598"/>
      <c r="S80" s="613"/>
      <c r="T80" s="598"/>
      <c r="U80" s="613"/>
      <c r="V80" s="598"/>
      <c r="W80" s="613"/>
      <c r="X80" s="616"/>
      <c r="Y80" s="613"/>
      <c r="Z80" s="613"/>
      <c r="AA80" s="619"/>
      <c r="AB80" s="216">
        <v>6</v>
      </c>
      <c r="AC80" s="218" t="s">
        <v>1488</v>
      </c>
      <c r="AD80" s="218" t="s">
        <v>1487</v>
      </c>
      <c r="AE80" s="218" t="s">
        <v>1399</v>
      </c>
      <c r="AF80" s="213" t="str">
        <f t="shared" si="4"/>
        <v>Impacto</v>
      </c>
      <c r="AG80" s="219" t="s">
        <v>290</v>
      </c>
      <c r="AH80" s="214">
        <f t="shared" si="5"/>
        <v>0.1</v>
      </c>
      <c r="AI80" s="219" t="s">
        <v>180</v>
      </c>
      <c r="AJ80" s="214">
        <f t="shared" si="6"/>
        <v>0.15</v>
      </c>
      <c r="AK80" s="215">
        <f t="shared" si="7"/>
        <v>0.25</v>
      </c>
      <c r="AL80" s="220">
        <f>IFERROR(IF(AND(AF79="Probabilidad",AF80="Probabilidad"),(AL79-(+AL79*AK80)),IF(AND(AF79="Impacto",AF80="Probabilidad"),(AL78-(+AL78*AK80)),IF(AF80="Impacto",AL79,""))),"")</f>
        <v>0.10367999999999998</v>
      </c>
      <c r="AM80" s="220">
        <f>IFERROR(IF(AND(AF79="Impacto",AF80="Impacto"),(AM79-(+AM79*AK80)),IF(AND(AF79="Probabilidad",AF80="Impacto"),(AM78-(+AM78*AK80)),IF(AF80="Probabilidad",AM79,""))),"")</f>
        <v>0.33749999999999997</v>
      </c>
      <c r="AN80" s="221" t="s">
        <v>181</v>
      </c>
      <c r="AO80" s="221" t="s">
        <v>1422</v>
      </c>
      <c r="AP80" s="221" t="s">
        <v>183</v>
      </c>
      <c r="AQ80" s="598"/>
      <c r="AR80" s="626"/>
      <c r="AS80" s="626"/>
      <c r="AT80" s="619"/>
      <c r="AU80" s="626"/>
      <c r="AV80" s="626"/>
      <c r="AW80" s="619"/>
      <c r="AX80" s="619"/>
      <c r="AY80" s="619"/>
      <c r="AZ80" s="598"/>
      <c r="BA80" s="909"/>
      <c r="BB80" s="909"/>
      <c r="BC80" s="909"/>
      <c r="BD80" s="909"/>
      <c r="BE80" s="909"/>
      <c r="BF80" s="909"/>
      <c r="BG80" s="848"/>
      <c r="BH80" s="593"/>
      <c r="BI80" s="848"/>
      <c r="BJ80" s="848"/>
      <c r="BK80" s="848"/>
      <c r="BL80" s="848"/>
      <c r="BM80" s="593"/>
      <c r="BN80" s="593"/>
      <c r="BO80" s="798"/>
      <c r="CG80" s="7"/>
      <c r="CH80" s="7"/>
      <c r="CM80" s="7"/>
      <c r="CN80" s="7"/>
      <c r="CP80" s="8"/>
      <c r="CV80" s="7"/>
      <c r="CW80" s="7"/>
      <c r="CX80" s="7"/>
      <c r="CY80" s="7"/>
      <c r="CZ80" s="7"/>
      <c r="DA80" s="7"/>
      <c r="DB80" s="7"/>
    </row>
    <row r="81" spans="1:106" ht="96.6" customHeight="1">
      <c r="A81" s="1141"/>
      <c r="B81" s="1144"/>
      <c r="C81" s="1165"/>
      <c r="D81" s="1150" t="s">
        <v>1376</v>
      </c>
      <c r="E81" s="1150" t="s">
        <v>1415</v>
      </c>
      <c r="F81" s="1089">
        <v>9</v>
      </c>
      <c r="G81" s="607" t="s">
        <v>1489</v>
      </c>
      <c r="H81" s="598" t="s">
        <v>1379</v>
      </c>
      <c r="I81" s="1139" t="s">
        <v>1380</v>
      </c>
      <c r="J81" s="1137" t="str">
        <f>IF(D81="","",IF(D81="RG",[16]Árbol_GF!B131,IF(D81="RF",[16]Árbol_GF!B131,IF(I81="","",(CONCATENATE(I81," ",$M$2," ",G81," ",$M$3," ",O81," ",$M$4," ",N81))))))</f>
        <v>Pérdida de confidencialidad e integridad  Intranet  1. Ataques cibernéticos
1a. Pérdida o modificación de la información
2. Falsificación de derechos  1. Ausencia de parametros de seguridad
1a. Ausencia de copias de respaldo 
2. Ausencia de control de acceso al administrador de contenidos
2a. Asignación errada de los derechos de acceso a nivel de admnistración de la base de datos.</v>
      </c>
      <c r="K81" s="1139" t="s">
        <v>205</v>
      </c>
      <c r="L81" s="593" t="s">
        <v>691</v>
      </c>
      <c r="M81" s="689" t="str">
        <f>CONCATENATE(" *",[16]Árbol_GF!C89," *",[16]Árbol_GF!E89," *",[16]Árbol_GF!G89)</f>
        <v xml:space="preserve"> * * *</v>
      </c>
      <c r="N81" s="593" t="s">
        <v>1490</v>
      </c>
      <c r="O81" s="593" t="s">
        <v>1491</v>
      </c>
      <c r="P81" s="607"/>
      <c r="Q81" s="610"/>
      <c r="R81" s="598" t="s">
        <v>175</v>
      </c>
      <c r="S81" s="613">
        <f>IF(R81="Muy Alta",100%,IF(R81="Alta",80%,IF(R81="Media",60%,IF(R81="Baja",40%,IF(R81="Muy Baja",20%,"")))))</f>
        <v>0.6</v>
      </c>
      <c r="T81" s="598" t="s">
        <v>271</v>
      </c>
      <c r="U81" s="613">
        <f>IF(T81="Catastrófico",100%,IF(T81="Mayor",80%,IF(T81="Moderado",60%,IF(T81="Menor",40%,IF(T81="Leve",20%,"")))))</f>
        <v>0.2</v>
      </c>
      <c r="V81" s="598" t="s">
        <v>227</v>
      </c>
      <c r="W81" s="613">
        <f>IF(V81="Catastrófico",100%,IF(V81="Mayor",80%,IF(V81="Moderado",60%,IF(V81="Menor",40%,IF(V81="Leve",20%,"")))))</f>
        <v>0.4</v>
      </c>
      <c r="X81" s="616" t="str">
        <f>IF(Y81=100%,"Catastrófico",IF(Y81=80%,"Mayor",IF(Y81=60%,"Moderado",IF(Y81=40%,"Menor",IF(Y81=20%,"Leve","")))))</f>
        <v>Menor</v>
      </c>
      <c r="Y81" s="613">
        <f>IF(AND(U81="",W81=""),"",MAX(U81,W81))</f>
        <v>0.4</v>
      </c>
      <c r="Z81" s="613" t="str">
        <f>CONCATENATE(R81,X81)</f>
        <v>MediaMenor</v>
      </c>
      <c r="AA81" s="619" t="str">
        <f>IF(Z81="Muy AltaLeve","Alto",IF(Z81="Muy AltaMenor","Alto",IF(Z81="Muy AltaModerado","Alto",IF(Z81="Muy AltaMayor","Alto",IF(Z81="Muy AltaCatastrófico","Extremo",IF(Z81="AltaLeve","Moderado",IF(Z81="AltaMenor","Moderado",IF(Z81="AltaModerado","Alto",IF(Z81="AltaMayor","Alto",IF(Z81="AltaCatastrófico","Extremo",IF(Z81="MediaLeve","Moderado",IF(Z81="MediaMenor","Moderado",IF(Z81="MediaModerado","Moderado",IF(Z81="MediaMayor","Alto",IF(Z81="MediaCatastrófico","Extremo",IF(Z81="BajaLeve","Bajo",IF(Z81="BajaMenor","Moderado",IF(Z81="BajaModerado","Moderado",IF(Z81="BajaMayor","Alto",IF(Z81="BajaCatastrófico","Extremo",IF(Z81="Muy BajaLeve","Bajo",IF(Z81="Muy BajaMenor","Bajo",IF(Z81="Muy BajaModerado","Moderado",IF(Z81="Muy BajaMayor","Alto",IF(Z81="Muy BajaCatastrófico","Extremo","")))))))))))))))))))))))))</f>
        <v>Moderado</v>
      </c>
      <c r="AB81" s="216">
        <v>1</v>
      </c>
      <c r="AC81" s="227" t="s">
        <v>1475</v>
      </c>
      <c r="AD81" s="218" t="s">
        <v>1492</v>
      </c>
      <c r="AE81" s="166" t="s">
        <v>1385</v>
      </c>
      <c r="AF81" s="213" t="str">
        <f t="shared" si="4"/>
        <v>Probabilidad</v>
      </c>
      <c r="AG81" s="219" t="s">
        <v>179</v>
      </c>
      <c r="AH81" s="214">
        <f t="shared" si="5"/>
        <v>0.25</v>
      </c>
      <c r="AI81" s="219" t="s">
        <v>180</v>
      </c>
      <c r="AJ81" s="214">
        <f t="shared" si="6"/>
        <v>0.15</v>
      </c>
      <c r="AK81" s="215">
        <f t="shared" si="7"/>
        <v>0.4</v>
      </c>
      <c r="AL81" s="220">
        <f>IFERROR(IF(AF81="Probabilidad",(S81-(+S81*AK81)),IF(AF81="Impacto",S81,"")),"")</f>
        <v>0.36</v>
      </c>
      <c r="AM81" s="220">
        <f>IFERROR(IF(AF81="Impacto",(Y81-(+Y81*AK81)),IF(AF81="Probabilidad",Y81,"")),"")</f>
        <v>0.4</v>
      </c>
      <c r="AN81" s="221" t="s">
        <v>1421</v>
      </c>
      <c r="AO81" s="221" t="s">
        <v>1422</v>
      </c>
      <c r="AP81" s="221" t="s">
        <v>183</v>
      </c>
      <c r="AQ81" s="598" t="s">
        <v>1493</v>
      </c>
      <c r="AR81" s="1153">
        <f>S81</f>
        <v>0.6</v>
      </c>
      <c r="AS81" s="1153">
        <f>IF(AL81="","",MIN(AL81:AL86))</f>
        <v>0.12959999999999999</v>
      </c>
      <c r="AT81" s="619" t="str">
        <f>IFERROR(IF(AS81="","",IF(AS81&lt;=0.2,"Muy Baja",IF(AS81&lt;=0.4,"Baja",IF(AS81&lt;=0.6,"Media",IF(AS81&lt;=0.8,"Alta","Muy Alta"))))),"")</f>
        <v>Muy Baja</v>
      </c>
      <c r="AU81" s="1153">
        <f>Y81</f>
        <v>0.4</v>
      </c>
      <c r="AV81" s="1153">
        <f>IF(AM81="","",MIN(AM81:AM86))</f>
        <v>0.4</v>
      </c>
      <c r="AW81" s="619" t="str">
        <f>IFERROR(IF(AV81="","",IF(AV81&lt;=0.2,"Leve",IF(AV81&lt;=0.4,"Menor",IF(AV81&lt;=0.6,"Moderado",IF(AV81&lt;=0.8,"Mayor","Catastrófico"))))),"")</f>
        <v>Menor</v>
      </c>
      <c r="AX81" s="619" t="str">
        <f>AA81</f>
        <v>Moderado</v>
      </c>
      <c r="AY81" s="619" t="str">
        <f>IFERROR(IF(OR(AND(AT81="Muy Baja",AW81="Leve"),AND(AT81="Muy Baja",AW81="Menor"),AND(AT81="Baja",AW81="Leve")),"Bajo",IF(OR(AND(AT81="Muy baja",AW81="Moderado"),AND(AT81="Baja",AW81="Menor"),AND(AT81="Baja",AW81="Moderado"),AND(AT81="Media",AW81="Leve"),AND(AT81="Media",AW81="Menor"),AND(AT81="Media",AW81="Moderado"),AND(AT81="Alta",AW81="Leve"),AND(AT81="Alta",AW81="Menor")),"Moderado",IF(OR(AND(AT81="Muy Baja",AW81="Mayor"),AND(AT81="Baja",AW81="Mayor"),AND(AT81="Media",AW81="Mayor"),AND(AT81="Alta",AW81="Moderado"),AND(AT81="Alta",AW81="Mayor"),AND(AT81="Muy Alta",AW81="Leve"),AND(AT81="Muy Alta",AW81="Menor"),AND(AT81="Muy Alta",AW81="Moderado"),AND(AT81="Muy Alta",AW81="Mayor")),"Alto",IF(OR(AND(AT81="Muy Baja",AW81="Catastrófico"),AND(AT81="Baja",AW81="Catastrófico"),AND(AT81="Media",AW81="Catastrófico"),AND(AT81="Alta",AW81="Catastrófico"),AND(AT81="Muy Alta",AW81="Catastrófico")),"Extremo","")))),"")</f>
        <v>Bajo</v>
      </c>
      <c r="AZ81" s="598" t="s">
        <v>231</v>
      </c>
      <c r="BA81" s="909" t="s">
        <v>811</v>
      </c>
      <c r="BB81" s="909" t="s">
        <v>811</v>
      </c>
      <c r="BC81" s="909" t="s">
        <v>811</v>
      </c>
      <c r="BD81" s="909" t="s">
        <v>811</v>
      </c>
      <c r="BE81" s="909" t="s">
        <v>811</v>
      </c>
      <c r="BF81" s="909"/>
      <c r="BG81" s="848"/>
      <c r="BH81" s="593"/>
      <c r="BI81" s="848"/>
      <c r="BJ81" s="848"/>
      <c r="BK81" s="848"/>
      <c r="BL81" s="848"/>
      <c r="BM81" s="593"/>
      <c r="BN81" s="593"/>
      <c r="BO81" s="798"/>
      <c r="CG81" s="7"/>
      <c r="CH81" s="7"/>
      <c r="CM81" s="7"/>
      <c r="CN81" s="7"/>
      <c r="CP81" s="8"/>
      <c r="CV81" s="7"/>
      <c r="CW81" s="7"/>
      <c r="CX81" s="7"/>
      <c r="CY81" s="7"/>
      <c r="CZ81" s="7"/>
      <c r="DA81" s="7"/>
      <c r="DB81" s="7"/>
    </row>
    <row r="82" spans="1:106" ht="72">
      <c r="A82" s="1141"/>
      <c r="B82" s="1144"/>
      <c r="C82" s="1165"/>
      <c r="D82" s="1150"/>
      <c r="E82" s="1150"/>
      <c r="F82" s="1089"/>
      <c r="G82" s="607"/>
      <c r="H82" s="598"/>
      <c r="I82" s="1139"/>
      <c r="J82" s="1137"/>
      <c r="K82" s="1139"/>
      <c r="L82" s="593"/>
      <c r="M82" s="616"/>
      <c r="N82" s="593"/>
      <c r="O82" s="593"/>
      <c r="P82" s="607"/>
      <c r="Q82" s="610"/>
      <c r="R82" s="598"/>
      <c r="S82" s="613"/>
      <c r="T82" s="598"/>
      <c r="U82" s="613"/>
      <c r="V82" s="598"/>
      <c r="W82" s="613"/>
      <c r="X82" s="616"/>
      <c r="Y82" s="613"/>
      <c r="Z82" s="613"/>
      <c r="AA82" s="619"/>
      <c r="AB82" s="216">
        <v>2</v>
      </c>
      <c r="AC82" s="254" t="s">
        <v>1486</v>
      </c>
      <c r="AD82" s="218">
        <v>1</v>
      </c>
      <c r="AE82" s="189" t="s">
        <v>1401</v>
      </c>
      <c r="AF82" s="213" t="str">
        <f t="shared" si="4"/>
        <v>Probabilidad</v>
      </c>
      <c r="AG82" s="219" t="s">
        <v>179</v>
      </c>
      <c r="AH82" s="214">
        <f t="shared" si="5"/>
        <v>0.25</v>
      </c>
      <c r="AI82" s="219" t="s">
        <v>180</v>
      </c>
      <c r="AJ82" s="214">
        <f t="shared" si="6"/>
        <v>0.15</v>
      </c>
      <c r="AK82" s="215">
        <f t="shared" si="7"/>
        <v>0.4</v>
      </c>
      <c r="AL82" s="220">
        <f>IFERROR(IF(AND(AF81="Probabilidad",AF82="Probabilidad"),(AL81-(+AL81*AK82)),IF(AF82="Probabilidad",(S81-(+S81*AK82)),IF(AF82="Impacto",AL81,""))),"")</f>
        <v>0.216</v>
      </c>
      <c r="AM82" s="220">
        <f>IFERROR(IF(AND(AF81="Impacto",AF82="Impacto"),(AM81-(+AM81*AK82)),IF(AF82="Impacto",(Y81-(Y81*AK82)),IF(AF82="Probabilidad",AM81,""))),"")</f>
        <v>0.4</v>
      </c>
      <c r="AN82" s="221" t="s">
        <v>181</v>
      </c>
      <c r="AO82" s="221" t="s">
        <v>182</v>
      </c>
      <c r="AP82" s="221" t="s">
        <v>183</v>
      </c>
      <c r="AQ82" s="598"/>
      <c r="AR82" s="626"/>
      <c r="AS82" s="626"/>
      <c r="AT82" s="619"/>
      <c r="AU82" s="626"/>
      <c r="AV82" s="626"/>
      <c r="AW82" s="619"/>
      <c r="AX82" s="619"/>
      <c r="AY82" s="619"/>
      <c r="AZ82" s="598"/>
      <c r="BA82" s="909"/>
      <c r="BB82" s="909"/>
      <c r="BC82" s="909"/>
      <c r="BD82" s="909"/>
      <c r="BE82" s="909"/>
      <c r="BF82" s="909"/>
      <c r="BG82" s="848"/>
      <c r="BH82" s="593"/>
      <c r="BI82" s="848"/>
      <c r="BJ82" s="848"/>
      <c r="BK82" s="848"/>
      <c r="BL82" s="848"/>
      <c r="BM82" s="593"/>
      <c r="BN82" s="593"/>
      <c r="BO82" s="798"/>
      <c r="CG82" s="7"/>
      <c r="CH82" s="7"/>
      <c r="CM82" s="7"/>
      <c r="CN82" s="7"/>
      <c r="CP82" s="8"/>
      <c r="CV82" s="7"/>
      <c r="CW82" s="7"/>
      <c r="CX82" s="7"/>
      <c r="CY82" s="7"/>
      <c r="CZ82" s="7"/>
      <c r="DA82" s="7"/>
      <c r="DB82" s="7"/>
    </row>
    <row r="83" spans="1:106" ht="76.5">
      <c r="A83" s="1141"/>
      <c r="B83" s="1144"/>
      <c r="C83" s="1165"/>
      <c r="D83" s="1150"/>
      <c r="E83" s="1150"/>
      <c r="F83" s="1089"/>
      <c r="G83" s="607"/>
      <c r="H83" s="598"/>
      <c r="I83" s="1139"/>
      <c r="J83" s="1137"/>
      <c r="K83" s="1139"/>
      <c r="L83" s="593"/>
      <c r="M83" s="616"/>
      <c r="N83" s="593"/>
      <c r="O83" s="593"/>
      <c r="P83" s="607"/>
      <c r="Q83" s="610"/>
      <c r="R83" s="598"/>
      <c r="S83" s="613"/>
      <c r="T83" s="598"/>
      <c r="U83" s="613"/>
      <c r="V83" s="598"/>
      <c r="W83" s="613"/>
      <c r="X83" s="616"/>
      <c r="Y83" s="613"/>
      <c r="Z83" s="613"/>
      <c r="AA83" s="619"/>
      <c r="AB83" s="216">
        <v>3</v>
      </c>
      <c r="AC83" s="228" t="s">
        <v>1430</v>
      </c>
      <c r="AD83" s="218" t="s">
        <v>1492</v>
      </c>
      <c r="AE83" s="218" t="s">
        <v>1431</v>
      </c>
      <c r="AF83" s="213" t="str">
        <f t="shared" si="4"/>
        <v>Probabilidad</v>
      </c>
      <c r="AG83" s="219" t="s">
        <v>179</v>
      </c>
      <c r="AH83" s="214">
        <f t="shared" si="5"/>
        <v>0.25</v>
      </c>
      <c r="AI83" s="219" t="s">
        <v>180</v>
      </c>
      <c r="AJ83" s="214">
        <f t="shared" si="6"/>
        <v>0.15</v>
      </c>
      <c r="AK83" s="215">
        <f t="shared" si="7"/>
        <v>0.4</v>
      </c>
      <c r="AL83" s="220">
        <f>IFERROR(IF(AND(AF82="Probabilidad",AF83="Probabilidad"),(AL82-(+AL82*AK83)),IF(AND(AF82="Impacto",AF83="Probabilidad"),(AL81-(+AL81*AK83)),IF(AF83="Impacto",AL82,""))),"")</f>
        <v>0.12959999999999999</v>
      </c>
      <c r="AM83" s="220">
        <f>IFERROR(IF(AND(AF82="Impacto",AF83="Impacto"),(AM82-(+AM82*AK83)),IF(AND(AF82="Probabilidad",AF83="Impacto"),(AM81-(+AM81*AK83)),IF(AF83="Probabilidad",AM82,""))),"")</f>
        <v>0.4</v>
      </c>
      <c r="AN83" s="221" t="s">
        <v>181</v>
      </c>
      <c r="AO83" s="221" t="s">
        <v>182</v>
      </c>
      <c r="AP83" s="221" t="s">
        <v>183</v>
      </c>
      <c r="AQ83" s="598"/>
      <c r="AR83" s="626"/>
      <c r="AS83" s="626"/>
      <c r="AT83" s="619"/>
      <c r="AU83" s="626"/>
      <c r="AV83" s="626"/>
      <c r="AW83" s="619"/>
      <c r="AX83" s="619"/>
      <c r="AY83" s="619"/>
      <c r="AZ83" s="598"/>
      <c r="BA83" s="909"/>
      <c r="BB83" s="909"/>
      <c r="BC83" s="909"/>
      <c r="BD83" s="909"/>
      <c r="BE83" s="909"/>
      <c r="BF83" s="909"/>
      <c r="BG83" s="848"/>
      <c r="BH83" s="593"/>
      <c r="BI83" s="848"/>
      <c r="BJ83" s="848"/>
      <c r="BK83" s="848"/>
      <c r="BL83" s="848"/>
      <c r="BM83" s="593"/>
      <c r="BN83" s="593"/>
      <c r="BO83" s="798"/>
      <c r="CG83" s="7"/>
      <c r="CH83" s="7"/>
      <c r="CM83" s="7"/>
      <c r="CN83" s="7"/>
      <c r="CP83" s="8"/>
      <c r="CV83" s="7"/>
      <c r="CW83" s="7"/>
      <c r="CX83" s="7"/>
      <c r="CY83" s="7"/>
      <c r="CZ83" s="7"/>
      <c r="DA83" s="7"/>
      <c r="DB83" s="7"/>
    </row>
    <row r="84" spans="1:106">
      <c r="A84" s="1141"/>
      <c r="B84" s="1144"/>
      <c r="C84" s="1165"/>
      <c r="D84" s="1150"/>
      <c r="E84" s="1150"/>
      <c r="F84" s="1089"/>
      <c r="G84" s="607"/>
      <c r="H84" s="598"/>
      <c r="I84" s="1139"/>
      <c r="J84" s="1137"/>
      <c r="K84" s="1139"/>
      <c r="L84" s="593"/>
      <c r="M84" s="616"/>
      <c r="N84" s="593"/>
      <c r="O84" s="593"/>
      <c r="P84" s="607"/>
      <c r="Q84" s="610"/>
      <c r="R84" s="598"/>
      <c r="S84" s="613"/>
      <c r="T84" s="598"/>
      <c r="U84" s="613"/>
      <c r="V84" s="598"/>
      <c r="W84" s="613"/>
      <c r="X84" s="616"/>
      <c r="Y84" s="613"/>
      <c r="Z84" s="613"/>
      <c r="AA84" s="619"/>
      <c r="AB84" s="216">
        <v>4</v>
      </c>
      <c r="AC84" s="228"/>
      <c r="AD84" s="218"/>
      <c r="AE84" s="218"/>
      <c r="AF84" s="213" t="str">
        <f t="shared" si="4"/>
        <v/>
      </c>
      <c r="AG84" s="219"/>
      <c r="AH84" s="214" t="str">
        <f t="shared" si="5"/>
        <v/>
      </c>
      <c r="AI84" s="219"/>
      <c r="AJ84" s="214" t="str">
        <f t="shared" si="6"/>
        <v/>
      </c>
      <c r="AK84" s="215" t="str">
        <f t="shared" si="7"/>
        <v/>
      </c>
      <c r="AL84" s="220" t="str">
        <f>IFERROR(IF(AND(AF83="Probabilidad",AF84="Probabilidad"),(AL83-(+AL83*AK84)),IF(AND(AF83="Impacto",AF84="Probabilidad"),(AL82-(+AL82*AK84)),IF(AF84="Impacto",AL83,""))),"")</f>
        <v/>
      </c>
      <c r="AM84" s="220" t="str">
        <f>IFERROR(IF(AND(AF83="Impacto",AF84="Impacto"),(AM83-(+AM83*AK84)),IF(AND(AF83="Probabilidad",AF84="Impacto"),(AM82-(+AM82*AK84)),IF(AF84="Probabilidad",AM83,""))),"")</f>
        <v/>
      </c>
      <c r="AN84" s="221"/>
      <c r="AO84" s="221"/>
      <c r="AP84" s="221"/>
      <c r="AQ84" s="598"/>
      <c r="AR84" s="626"/>
      <c r="AS84" s="626"/>
      <c r="AT84" s="619"/>
      <c r="AU84" s="626"/>
      <c r="AV84" s="626"/>
      <c r="AW84" s="619"/>
      <c r="AX84" s="619"/>
      <c r="AY84" s="619"/>
      <c r="AZ84" s="598"/>
      <c r="BA84" s="909"/>
      <c r="BB84" s="909"/>
      <c r="BC84" s="909"/>
      <c r="BD84" s="909"/>
      <c r="BE84" s="909"/>
      <c r="BF84" s="909"/>
      <c r="BG84" s="848"/>
      <c r="BH84" s="593"/>
      <c r="BI84" s="848"/>
      <c r="BJ84" s="848"/>
      <c r="BK84" s="848"/>
      <c r="BL84" s="848"/>
      <c r="BM84" s="593"/>
      <c r="BN84" s="593"/>
      <c r="BO84" s="798"/>
      <c r="CG84" s="7"/>
      <c r="CH84" s="7"/>
      <c r="CM84" s="7"/>
      <c r="CN84" s="7"/>
      <c r="CP84" s="8"/>
      <c r="CV84" s="7"/>
      <c r="CW84" s="7"/>
      <c r="CX84" s="7"/>
      <c r="CY84" s="7"/>
      <c r="CZ84" s="7"/>
      <c r="DA84" s="7"/>
      <c r="DB84" s="7"/>
    </row>
    <row r="85" spans="1:106">
      <c r="A85" s="1141"/>
      <c r="B85" s="1144"/>
      <c r="C85" s="1165"/>
      <c r="D85" s="1150"/>
      <c r="E85" s="1150"/>
      <c r="F85" s="1089"/>
      <c r="G85" s="607"/>
      <c r="H85" s="598"/>
      <c r="I85" s="1139"/>
      <c r="J85" s="1137"/>
      <c r="K85" s="1139"/>
      <c r="L85" s="593"/>
      <c r="M85" s="616"/>
      <c r="N85" s="593"/>
      <c r="O85" s="593"/>
      <c r="P85" s="607"/>
      <c r="Q85" s="610"/>
      <c r="R85" s="598"/>
      <c r="S85" s="613"/>
      <c r="T85" s="598"/>
      <c r="U85" s="613"/>
      <c r="V85" s="598"/>
      <c r="W85" s="613"/>
      <c r="X85" s="616"/>
      <c r="Y85" s="613"/>
      <c r="Z85" s="613"/>
      <c r="AA85" s="619"/>
      <c r="AB85" s="216">
        <v>5</v>
      </c>
      <c r="AC85" s="218"/>
      <c r="AD85" s="218"/>
      <c r="AE85" s="218"/>
      <c r="AF85" s="213" t="str">
        <f t="shared" si="4"/>
        <v/>
      </c>
      <c r="AG85" s="219"/>
      <c r="AH85" s="214" t="str">
        <f t="shared" si="5"/>
        <v/>
      </c>
      <c r="AI85" s="219"/>
      <c r="AJ85" s="214" t="str">
        <f t="shared" si="6"/>
        <v/>
      </c>
      <c r="AK85" s="215" t="str">
        <f t="shared" si="7"/>
        <v/>
      </c>
      <c r="AL85" s="220" t="str">
        <f>IFERROR(IF(AND(AF84="Probabilidad",AF85="Probabilidad"),(AL84-(+AL84*AK85)),IF(AND(AF84="Impacto",AF85="Probabilidad"),(AL83-(+AL83*AK85)),IF(AF85="Impacto",AL84,""))),"")</f>
        <v/>
      </c>
      <c r="AM85" s="220" t="str">
        <f>IFERROR(IF(AND(AF84="Impacto",AF85="Impacto"),(AM84-(+AM84*AK85)),IF(AND(AF84="Probabilidad",AF85="Impacto"),(AM83-(+AM83*AK85)),IF(AF85="Probabilidad",AM84,""))),"")</f>
        <v/>
      </c>
      <c r="AN85" s="221"/>
      <c r="AO85" s="221"/>
      <c r="AP85" s="221"/>
      <c r="AQ85" s="598"/>
      <c r="AR85" s="626"/>
      <c r="AS85" s="626"/>
      <c r="AT85" s="619"/>
      <c r="AU85" s="626"/>
      <c r="AV85" s="626"/>
      <c r="AW85" s="619"/>
      <c r="AX85" s="619"/>
      <c r="AY85" s="619"/>
      <c r="AZ85" s="598"/>
      <c r="BA85" s="909"/>
      <c r="BB85" s="909"/>
      <c r="BC85" s="909"/>
      <c r="BD85" s="909"/>
      <c r="BE85" s="909"/>
      <c r="BF85" s="909"/>
      <c r="BG85" s="848"/>
      <c r="BH85" s="593"/>
      <c r="BI85" s="848"/>
      <c r="BJ85" s="848"/>
      <c r="BK85" s="848"/>
      <c r="BL85" s="848"/>
      <c r="BM85" s="593"/>
      <c r="BN85" s="593"/>
      <c r="BO85" s="798"/>
      <c r="CG85" s="7"/>
      <c r="CH85" s="7"/>
      <c r="CM85" s="7"/>
      <c r="CN85" s="7"/>
      <c r="CP85" s="8"/>
      <c r="CV85" s="7"/>
      <c r="CW85" s="7"/>
      <c r="CX85" s="7"/>
      <c r="CY85" s="7"/>
      <c r="CZ85" s="7"/>
      <c r="DA85" s="7"/>
      <c r="DB85" s="7"/>
    </row>
    <row r="86" spans="1:106" ht="15.75" thickBot="1">
      <c r="A86" s="1141"/>
      <c r="B86" s="1144"/>
      <c r="C86" s="1165"/>
      <c r="D86" s="1150"/>
      <c r="E86" s="1150"/>
      <c r="F86" s="1089"/>
      <c r="G86" s="607"/>
      <c r="H86" s="598"/>
      <c r="I86" s="1139"/>
      <c r="J86" s="1162"/>
      <c r="K86" s="1139"/>
      <c r="L86" s="593"/>
      <c r="M86" s="616"/>
      <c r="N86" s="593"/>
      <c r="O86" s="593"/>
      <c r="P86" s="607"/>
      <c r="Q86" s="610"/>
      <c r="R86" s="598"/>
      <c r="S86" s="613"/>
      <c r="T86" s="598"/>
      <c r="U86" s="613"/>
      <c r="V86" s="598"/>
      <c r="W86" s="613"/>
      <c r="X86" s="616"/>
      <c r="Y86" s="613"/>
      <c r="Z86" s="613"/>
      <c r="AA86" s="619"/>
      <c r="AB86" s="216">
        <v>6</v>
      </c>
      <c r="AC86" s="218"/>
      <c r="AD86" s="218"/>
      <c r="AE86" s="218"/>
      <c r="AF86" s="213" t="str">
        <f t="shared" si="4"/>
        <v/>
      </c>
      <c r="AG86" s="219"/>
      <c r="AH86" s="214" t="str">
        <f t="shared" si="5"/>
        <v/>
      </c>
      <c r="AI86" s="219"/>
      <c r="AJ86" s="214" t="str">
        <f t="shared" si="6"/>
        <v/>
      </c>
      <c r="AK86" s="215" t="str">
        <f t="shared" si="7"/>
        <v/>
      </c>
      <c r="AL86" s="220" t="str">
        <f>IFERROR(IF(AND(AF85="Probabilidad",AF86="Probabilidad"),(AL85-(+AL85*AK86)),IF(AND(AF85="Impacto",AF86="Probabilidad"),(AL84-(+AL84*AK86)),IF(AF86="Impacto",AL85,""))),"")</f>
        <v/>
      </c>
      <c r="AM86" s="220" t="str">
        <f>IFERROR(IF(AND(AF85="Impacto",AF86="Impacto"),(AM85-(+AM85*AK86)),IF(AND(AF85="Probabilidad",AF86="Impacto"),(AM84-(+AM84*AK86)),IF(AF86="Probabilidad",AM85,""))),"")</f>
        <v/>
      </c>
      <c r="AN86" s="221"/>
      <c r="AO86" s="221"/>
      <c r="AP86" s="221"/>
      <c r="AQ86" s="598"/>
      <c r="AR86" s="626"/>
      <c r="AS86" s="626"/>
      <c r="AT86" s="619"/>
      <c r="AU86" s="626"/>
      <c r="AV86" s="626"/>
      <c r="AW86" s="619"/>
      <c r="AX86" s="619"/>
      <c r="AY86" s="619"/>
      <c r="AZ86" s="598"/>
      <c r="BA86" s="909"/>
      <c r="BB86" s="909"/>
      <c r="BC86" s="909"/>
      <c r="BD86" s="909"/>
      <c r="BE86" s="909"/>
      <c r="BF86" s="909"/>
      <c r="BG86" s="848"/>
      <c r="BH86" s="593"/>
      <c r="BI86" s="848"/>
      <c r="BJ86" s="848"/>
      <c r="BK86" s="848"/>
      <c r="BL86" s="848"/>
      <c r="BM86" s="593"/>
      <c r="BN86" s="593"/>
      <c r="BO86" s="798"/>
      <c r="CG86" s="7"/>
      <c r="CH86" s="7"/>
      <c r="CM86" s="7"/>
      <c r="CN86" s="7"/>
      <c r="CP86" s="8"/>
      <c r="CV86" s="7"/>
      <c r="CW86" s="7"/>
      <c r="CX86" s="7"/>
      <c r="CY86" s="7"/>
      <c r="CZ86" s="7"/>
      <c r="DA86" s="7"/>
      <c r="DB86" s="7"/>
    </row>
    <row r="87" spans="1:106" ht="67.900000000000006" customHeight="1">
      <c r="A87" s="1141"/>
      <c r="B87" s="1144"/>
      <c r="C87" s="1165"/>
      <c r="D87" s="1150" t="s">
        <v>1376</v>
      </c>
      <c r="E87" s="1150" t="s">
        <v>1415</v>
      </c>
      <c r="F87" s="1089">
        <v>10</v>
      </c>
      <c r="G87" s="593" t="s">
        <v>1489</v>
      </c>
      <c r="H87" s="598" t="s">
        <v>1405</v>
      </c>
      <c r="I87" s="1139" t="s">
        <v>1392</v>
      </c>
      <c r="J87" s="1137" t="str">
        <f>IF(D87="","",IF(D87="RG",[16]Árbol_GF!B137,IF(D87="RF",[16]Árbol_GF!B137,IF(I87="","",(CONCATENATE(I87," ",$M$2," ",G87," ",$M$3," ",O87," ",$M$4," ",N87))))))</f>
        <v xml:space="preserve">Pérdida de Disponibilidad  Intranet  1. Ataques cibernéticos
2. Fallas Humanas  1. Ausencia de parametros de seguridad
1a. Ausencia de copias de respaldo
</v>
      </c>
      <c r="K87" s="1139" t="s">
        <v>205</v>
      </c>
      <c r="L87" s="593" t="s">
        <v>691</v>
      </c>
      <c r="M87" s="689" t="str">
        <f>CONCATENATE(" *",[16]Árbol_GF!C95," *",[16]Árbol_GF!E95," *",[16]Árbol_GF!G95)</f>
        <v xml:space="preserve"> * * *</v>
      </c>
      <c r="N87" s="593" t="s">
        <v>1494</v>
      </c>
      <c r="O87" s="593" t="s">
        <v>1495</v>
      </c>
      <c r="P87" s="607"/>
      <c r="Q87" s="610"/>
      <c r="R87" s="598" t="s">
        <v>175</v>
      </c>
      <c r="S87" s="613">
        <f>IF(R87="Muy Alta",100%,IF(R87="Alta",80%,IF(R87="Media",60%,IF(R87="Baja",40%,IF(R87="Muy Baja",20%,"")))))</f>
        <v>0.6</v>
      </c>
      <c r="T87" s="598" t="s">
        <v>271</v>
      </c>
      <c r="U87" s="613">
        <f>IF(T87="Catastrófico",100%,IF(T87="Mayor",80%,IF(T87="Moderado",60%,IF(T87="Menor",40%,IF(T87="Leve",20%,"")))))</f>
        <v>0.2</v>
      </c>
      <c r="V87" s="598" t="s">
        <v>227</v>
      </c>
      <c r="W87" s="613">
        <f>IF(V87="Catastrófico",100%,IF(V87="Mayor",80%,IF(V87="Moderado",60%,IF(V87="Menor",40%,IF(V87="Leve",20%,"")))))</f>
        <v>0.4</v>
      </c>
      <c r="X87" s="616" t="str">
        <f>IF(Y87=100%,"Catastrófico",IF(Y87=80%,"Mayor",IF(Y87=60%,"Moderado",IF(Y87=40%,"Menor",IF(Y87=20%,"Leve","")))))</f>
        <v>Menor</v>
      </c>
      <c r="Y87" s="613">
        <f>IF(AND(U87="",W87=""),"",MAX(U87,W87))</f>
        <v>0.4</v>
      </c>
      <c r="Z87" s="613" t="str">
        <f>CONCATENATE(R87,X87)</f>
        <v>MediaMenor</v>
      </c>
      <c r="AA87" s="619" t="str">
        <f>IF(Z87="Muy AltaLeve","Alto",IF(Z87="Muy AltaMenor","Alto",IF(Z87="Muy AltaModerado","Alto",IF(Z87="Muy AltaMayor","Alto",IF(Z87="Muy AltaCatastrófico","Extremo",IF(Z87="AltaLeve","Moderado",IF(Z87="AltaMenor","Moderado",IF(Z87="AltaModerado","Alto",IF(Z87="AltaMayor","Alto",IF(Z87="AltaCatastrófico","Extremo",IF(Z87="MediaLeve","Moderado",IF(Z87="MediaMenor","Moderado",IF(Z87="MediaModerado","Moderado",IF(Z87="MediaMayor","Alto",IF(Z87="MediaCatastrófico","Extremo",IF(Z87="BajaLeve","Bajo",IF(Z87="BajaMenor","Moderado",IF(Z87="BajaModerado","Moderado",IF(Z87="BajaMayor","Alto",IF(Z87="BajaCatastrófico","Extremo",IF(Z87="Muy BajaLeve","Bajo",IF(Z87="Muy BajaMenor","Bajo",IF(Z87="Muy BajaModerado","Moderado",IF(Z87="Muy BajaMayor","Alto",IF(Z87="Muy BajaCatastrófico","Extremo","")))))))))))))))))))))))))</f>
        <v>Moderado</v>
      </c>
      <c r="AB87" s="216">
        <v>1</v>
      </c>
      <c r="AC87" s="227" t="s">
        <v>1496</v>
      </c>
      <c r="AD87" s="218" t="s">
        <v>1484</v>
      </c>
      <c r="AE87" s="189" t="s">
        <v>1401</v>
      </c>
      <c r="AF87" s="213" t="str">
        <f t="shared" si="4"/>
        <v>Probabilidad</v>
      </c>
      <c r="AG87" s="219" t="s">
        <v>179</v>
      </c>
      <c r="AH87" s="214">
        <f t="shared" si="5"/>
        <v>0.25</v>
      </c>
      <c r="AI87" s="219" t="s">
        <v>180</v>
      </c>
      <c r="AJ87" s="214">
        <f t="shared" si="6"/>
        <v>0.15</v>
      </c>
      <c r="AK87" s="215">
        <f t="shared" si="7"/>
        <v>0.4</v>
      </c>
      <c r="AL87" s="220">
        <f>IFERROR(IF(AF87="Probabilidad",(S87-(+S87*AK87)),IF(AF87="Impacto",S87,"")),"")</f>
        <v>0.36</v>
      </c>
      <c r="AM87" s="220">
        <f>IFERROR(IF(AF87="Impacto",(Y87-(+Y87*AK87)),IF(AF87="Probabilidad",Y87,"")),"")</f>
        <v>0.4</v>
      </c>
      <c r="AN87" s="221" t="s">
        <v>181</v>
      </c>
      <c r="AO87" s="221" t="s">
        <v>182</v>
      </c>
      <c r="AP87" s="221" t="s">
        <v>1459</v>
      </c>
      <c r="AQ87" s="598" t="s">
        <v>1497</v>
      </c>
      <c r="AR87" s="1153">
        <f>S87</f>
        <v>0.6</v>
      </c>
      <c r="AS87" s="1153">
        <f>IF(AL87="","",MIN(AL87:AL92))</f>
        <v>0.108</v>
      </c>
      <c r="AT87" s="619" t="str">
        <f>IFERROR(IF(AS87="","",IF(AS87&lt;=0.2,"Muy Baja",IF(AS87&lt;=0.4,"Baja",IF(AS87&lt;=0.6,"Media",IF(AS87&lt;=0.8,"Alta","Muy Alta"))))),"")</f>
        <v>Muy Baja</v>
      </c>
      <c r="AU87" s="1153">
        <f>Y87</f>
        <v>0.4</v>
      </c>
      <c r="AV87" s="1153">
        <f>IF(AM87="","",MIN(AM87:AM92))</f>
        <v>0.30000000000000004</v>
      </c>
      <c r="AW87" s="619" t="str">
        <f>IFERROR(IF(AV87="","",IF(AV87&lt;=0.2,"Leve",IF(AV87&lt;=0.4,"Menor",IF(AV87&lt;=0.6,"Moderado",IF(AV87&lt;=0.8,"Mayor","Catastrófico"))))),"")</f>
        <v>Menor</v>
      </c>
      <c r="AX87" s="619" t="str">
        <f>AA87</f>
        <v>Moderado</v>
      </c>
      <c r="AY87" s="619" t="str">
        <f>IFERROR(IF(OR(AND(AT87="Muy Baja",AW87="Leve"),AND(AT87="Muy Baja",AW87="Menor"),AND(AT87="Baja",AW87="Leve")),"Bajo",IF(OR(AND(AT87="Muy baja",AW87="Moderado"),AND(AT87="Baja",AW87="Menor"),AND(AT87="Baja",AW87="Moderado"),AND(AT87="Media",AW87="Leve"),AND(AT87="Media",AW87="Menor"),AND(AT87="Media",AW87="Moderado"),AND(AT87="Alta",AW87="Leve"),AND(AT87="Alta",AW87="Menor")),"Moderado",IF(OR(AND(AT87="Muy Baja",AW87="Mayor"),AND(AT87="Baja",AW87="Mayor"),AND(AT87="Media",AW87="Mayor"),AND(AT87="Alta",AW87="Moderado"),AND(AT87="Alta",AW87="Mayor"),AND(AT87="Muy Alta",AW87="Leve"),AND(AT87="Muy Alta",AW87="Menor"),AND(AT87="Muy Alta",AW87="Moderado"),AND(AT87="Muy Alta",AW87="Mayor")),"Alto",IF(OR(AND(AT87="Muy Baja",AW87="Catastrófico"),AND(AT87="Baja",AW87="Catastrófico"),AND(AT87="Media",AW87="Catastrófico"),AND(AT87="Alta",AW87="Catastrófico"),AND(AT87="Muy Alta",AW87="Catastrófico")),"Extremo","")))),"")</f>
        <v>Bajo</v>
      </c>
      <c r="AZ87" s="598" t="s">
        <v>231</v>
      </c>
      <c r="BA87" s="909" t="s">
        <v>811</v>
      </c>
      <c r="BB87" s="909" t="s">
        <v>811</v>
      </c>
      <c r="BC87" s="909" t="s">
        <v>811</v>
      </c>
      <c r="BD87" s="909" t="s">
        <v>811</v>
      </c>
      <c r="BE87" s="909" t="s">
        <v>811</v>
      </c>
      <c r="BF87" s="909"/>
      <c r="BG87" s="848"/>
      <c r="BH87" s="593"/>
      <c r="BI87" s="848"/>
      <c r="BJ87" s="848"/>
      <c r="BK87" s="848"/>
      <c r="BL87" s="848"/>
      <c r="BM87" s="593"/>
      <c r="BN87" s="593"/>
      <c r="BO87" s="798"/>
      <c r="CG87" s="7"/>
      <c r="CH87" s="7"/>
      <c r="CM87" s="7"/>
      <c r="CN87" s="7"/>
      <c r="CP87" s="8"/>
      <c r="CV87" s="7"/>
      <c r="CW87" s="7"/>
      <c r="CX87" s="7"/>
      <c r="CY87" s="7"/>
      <c r="CZ87" s="7"/>
      <c r="DA87" s="7"/>
      <c r="DB87" s="7"/>
    </row>
    <row r="88" spans="1:106" ht="72">
      <c r="A88" s="1141"/>
      <c r="B88" s="1144"/>
      <c r="C88" s="1165"/>
      <c r="D88" s="1150"/>
      <c r="E88" s="1150"/>
      <c r="F88" s="1089"/>
      <c r="G88" s="593"/>
      <c r="H88" s="598"/>
      <c r="I88" s="1139"/>
      <c r="J88" s="1137"/>
      <c r="K88" s="1139"/>
      <c r="L88" s="593"/>
      <c r="M88" s="616"/>
      <c r="N88" s="593"/>
      <c r="O88" s="593"/>
      <c r="P88" s="607"/>
      <c r="Q88" s="610"/>
      <c r="R88" s="598"/>
      <c r="S88" s="613"/>
      <c r="T88" s="598"/>
      <c r="U88" s="613"/>
      <c r="V88" s="598"/>
      <c r="W88" s="613"/>
      <c r="X88" s="616"/>
      <c r="Y88" s="613"/>
      <c r="Z88" s="613"/>
      <c r="AA88" s="619"/>
      <c r="AB88" s="216">
        <v>2</v>
      </c>
      <c r="AC88" s="262" t="s">
        <v>1498</v>
      </c>
      <c r="AD88" s="218" t="s">
        <v>1484</v>
      </c>
      <c r="AE88" s="218" t="s">
        <v>1439</v>
      </c>
      <c r="AF88" s="213" t="str">
        <f t="shared" si="4"/>
        <v>Probabilidad</v>
      </c>
      <c r="AG88" s="221" t="s">
        <v>179</v>
      </c>
      <c r="AH88" s="214">
        <f t="shared" si="5"/>
        <v>0.25</v>
      </c>
      <c r="AI88" s="221" t="s">
        <v>180</v>
      </c>
      <c r="AJ88" s="214">
        <f t="shared" si="6"/>
        <v>0.15</v>
      </c>
      <c r="AK88" s="215">
        <f t="shared" si="7"/>
        <v>0.4</v>
      </c>
      <c r="AL88" s="220">
        <f>IFERROR(IF(AND(AF87="Probabilidad",AF88="Probabilidad"),(AL87-(+AL87*AK88)),IF(AF88="Probabilidad",(S87-(+S87*AK88)),IF(AF88="Impacto",AL87,""))),"")</f>
        <v>0.216</v>
      </c>
      <c r="AM88" s="220">
        <f>IFERROR(IF(AND(AF87="Impacto",AF88="Impacto"),(AM87-(+AM87*AK88)),IF(AF88="Impacto",(Y87-(Y87*AK88)),IF(AF88="Probabilidad",AM87,""))),"")</f>
        <v>0.4</v>
      </c>
      <c r="AN88" s="221" t="s">
        <v>181</v>
      </c>
      <c r="AO88" s="221" t="s">
        <v>182</v>
      </c>
      <c r="AP88" s="221" t="s">
        <v>1459</v>
      </c>
      <c r="AQ88" s="598"/>
      <c r="AR88" s="626"/>
      <c r="AS88" s="626"/>
      <c r="AT88" s="619"/>
      <c r="AU88" s="626"/>
      <c r="AV88" s="626"/>
      <c r="AW88" s="619"/>
      <c r="AX88" s="619"/>
      <c r="AY88" s="619"/>
      <c r="AZ88" s="598"/>
      <c r="BA88" s="909"/>
      <c r="BB88" s="909"/>
      <c r="BC88" s="909"/>
      <c r="BD88" s="909"/>
      <c r="BE88" s="909"/>
      <c r="BF88" s="909"/>
      <c r="BG88" s="848"/>
      <c r="BH88" s="593"/>
      <c r="BI88" s="848"/>
      <c r="BJ88" s="848"/>
      <c r="BK88" s="848"/>
      <c r="BL88" s="848"/>
      <c r="BM88" s="593"/>
      <c r="BN88" s="593"/>
      <c r="BO88" s="798"/>
      <c r="CG88" s="7"/>
      <c r="CH88" s="7"/>
      <c r="CM88" s="7"/>
      <c r="CN88" s="7"/>
      <c r="CP88" s="8"/>
      <c r="CV88" s="7"/>
      <c r="CW88" s="7"/>
      <c r="CX88" s="7"/>
      <c r="CY88" s="7"/>
      <c r="CZ88" s="7"/>
      <c r="DA88" s="7"/>
      <c r="DB88" s="7"/>
    </row>
    <row r="89" spans="1:106" ht="72">
      <c r="A89" s="1141"/>
      <c r="B89" s="1144"/>
      <c r="C89" s="1165"/>
      <c r="D89" s="1150"/>
      <c r="E89" s="1150"/>
      <c r="F89" s="1089"/>
      <c r="G89" s="593"/>
      <c r="H89" s="598"/>
      <c r="I89" s="1139"/>
      <c r="J89" s="1137"/>
      <c r="K89" s="1139"/>
      <c r="L89" s="593"/>
      <c r="M89" s="616"/>
      <c r="N89" s="593"/>
      <c r="O89" s="593"/>
      <c r="P89" s="607"/>
      <c r="Q89" s="610"/>
      <c r="R89" s="598"/>
      <c r="S89" s="613"/>
      <c r="T89" s="598"/>
      <c r="U89" s="613"/>
      <c r="V89" s="598"/>
      <c r="W89" s="613"/>
      <c r="X89" s="616"/>
      <c r="Y89" s="613"/>
      <c r="Z89" s="613"/>
      <c r="AA89" s="619"/>
      <c r="AB89" s="216">
        <v>3</v>
      </c>
      <c r="AC89" s="217" t="s">
        <v>1499</v>
      </c>
      <c r="AD89" s="218" t="s">
        <v>1484</v>
      </c>
      <c r="AE89" s="218" t="s">
        <v>1399</v>
      </c>
      <c r="AF89" s="213" t="str">
        <f t="shared" si="4"/>
        <v>Probabilidad</v>
      </c>
      <c r="AG89" s="219" t="s">
        <v>179</v>
      </c>
      <c r="AH89" s="214">
        <f t="shared" si="5"/>
        <v>0.25</v>
      </c>
      <c r="AI89" s="219" t="s">
        <v>1440</v>
      </c>
      <c r="AJ89" s="214">
        <f t="shared" si="6"/>
        <v>0.25</v>
      </c>
      <c r="AK89" s="215">
        <f t="shared" si="7"/>
        <v>0.5</v>
      </c>
      <c r="AL89" s="220">
        <f>IFERROR(IF(AND(AF88="Probabilidad",AF89="Probabilidad"),(AL88-(+AL88*AK89)),IF(AND(AF88="Impacto",AF89="Probabilidad"),(AL87-(+AL87*AK89)),IF(AF89="Impacto",AL88,""))),"")</f>
        <v>0.108</v>
      </c>
      <c r="AM89" s="220">
        <f>IFERROR(IF(AND(AF88="Impacto",AF89="Impacto"),(AM88-(+AM88*AK89)),IF(AND(AF88="Probabilidad",AF89="Impacto"),(AM87-(+AM87*AK89)),IF(AF89="Probabilidad",AM88,""))),"")</f>
        <v>0.4</v>
      </c>
      <c r="AN89" s="221" t="s">
        <v>181</v>
      </c>
      <c r="AO89" s="221" t="s">
        <v>182</v>
      </c>
      <c r="AP89" s="221" t="s">
        <v>183</v>
      </c>
      <c r="AQ89" s="598"/>
      <c r="AR89" s="626"/>
      <c r="AS89" s="626"/>
      <c r="AT89" s="619"/>
      <c r="AU89" s="626"/>
      <c r="AV89" s="626"/>
      <c r="AW89" s="619"/>
      <c r="AX89" s="619"/>
      <c r="AY89" s="619"/>
      <c r="AZ89" s="598"/>
      <c r="BA89" s="909"/>
      <c r="BB89" s="909"/>
      <c r="BC89" s="909"/>
      <c r="BD89" s="909"/>
      <c r="BE89" s="909"/>
      <c r="BF89" s="909"/>
      <c r="BG89" s="848"/>
      <c r="BH89" s="593"/>
      <c r="BI89" s="848"/>
      <c r="BJ89" s="848"/>
      <c r="BK89" s="848"/>
      <c r="BL89" s="848"/>
      <c r="BM89" s="593"/>
      <c r="BN89" s="593"/>
      <c r="BO89" s="798"/>
      <c r="CG89" s="7"/>
      <c r="CH89" s="7"/>
      <c r="CM89" s="7"/>
      <c r="CN89" s="7"/>
      <c r="CP89" s="8"/>
      <c r="CV89" s="7"/>
      <c r="CW89" s="7"/>
      <c r="CX89" s="7"/>
      <c r="CY89" s="7"/>
      <c r="CZ89" s="7"/>
      <c r="DA89" s="7"/>
      <c r="DB89" s="7"/>
    </row>
    <row r="90" spans="1:106" ht="72">
      <c r="A90" s="1141"/>
      <c r="B90" s="1144"/>
      <c r="C90" s="1165"/>
      <c r="D90" s="1150"/>
      <c r="E90" s="1150"/>
      <c r="F90" s="1089"/>
      <c r="G90" s="593"/>
      <c r="H90" s="598"/>
      <c r="I90" s="1139"/>
      <c r="J90" s="1137"/>
      <c r="K90" s="1139"/>
      <c r="L90" s="593"/>
      <c r="M90" s="616"/>
      <c r="N90" s="593"/>
      <c r="O90" s="593"/>
      <c r="P90" s="607"/>
      <c r="Q90" s="610"/>
      <c r="R90" s="598"/>
      <c r="S90" s="613"/>
      <c r="T90" s="598"/>
      <c r="U90" s="613"/>
      <c r="V90" s="598"/>
      <c r="W90" s="613"/>
      <c r="X90" s="616"/>
      <c r="Y90" s="613"/>
      <c r="Z90" s="613"/>
      <c r="AA90" s="619"/>
      <c r="AB90" s="216">
        <v>4</v>
      </c>
      <c r="AC90" s="218" t="s">
        <v>1500</v>
      </c>
      <c r="AD90" s="218" t="s">
        <v>1484</v>
      </c>
      <c r="AE90" s="218" t="s">
        <v>1399</v>
      </c>
      <c r="AF90" s="213" t="str">
        <f t="shared" si="4"/>
        <v>Impacto</v>
      </c>
      <c r="AG90" s="219" t="s">
        <v>290</v>
      </c>
      <c r="AH90" s="214">
        <f t="shared" si="5"/>
        <v>0.1</v>
      </c>
      <c r="AI90" s="219" t="s">
        <v>180</v>
      </c>
      <c r="AJ90" s="214">
        <f t="shared" si="6"/>
        <v>0.15</v>
      </c>
      <c r="AK90" s="215">
        <f t="shared" si="7"/>
        <v>0.25</v>
      </c>
      <c r="AL90" s="220">
        <f>IFERROR(IF(AND(AF89="Probabilidad",AF90="Probabilidad"),(AL89-(+AL89*AK90)),IF(AND(AF89="Impacto",AF90="Probabilidad"),(AL88-(+AL88*AK90)),IF(AF90="Impacto",AL89,""))),"")</f>
        <v>0.108</v>
      </c>
      <c r="AM90" s="220">
        <f>IFERROR(IF(AND(AF89="Impacto",AF90="Impacto"),(AM89-(+AM89*AK90)),IF(AND(AF89="Probabilidad",AF90="Impacto"),(AM88-(+AM88*AK90)),IF(AF90="Probabilidad",AM89,""))),"")</f>
        <v>0.30000000000000004</v>
      </c>
      <c r="AN90" s="221" t="s">
        <v>181</v>
      </c>
      <c r="AO90" s="221" t="s">
        <v>1422</v>
      </c>
      <c r="AP90" s="221" t="s">
        <v>1459</v>
      </c>
      <c r="AQ90" s="598"/>
      <c r="AR90" s="626"/>
      <c r="AS90" s="626"/>
      <c r="AT90" s="619"/>
      <c r="AU90" s="626"/>
      <c r="AV90" s="626"/>
      <c r="AW90" s="619"/>
      <c r="AX90" s="619"/>
      <c r="AY90" s="619"/>
      <c r="AZ90" s="598"/>
      <c r="BA90" s="909"/>
      <c r="BB90" s="909"/>
      <c r="BC90" s="909"/>
      <c r="BD90" s="909"/>
      <c r="BE90" s="909"/>
      <c r="BF90" s="909"/>
      <c r="BG90" s="848"/>
      <c r="BH90" s="593"/>
      <c r="BI90" s="848"/>
      <c r="BJ90" s="848"/>
      <c r="BK90" s="848"/>
      <c r="BL90" s="848"/>
      <c r="BM90" s="593"/>
      <c r="BN90" s="593"/>
      <c r="BO90" s="798"/>
      <c r="CG90" s="7"/>
      <c r="CH90" s="7"/>
      <c r="CM90" s="7"/>
      <c r="CN90" s="7"/>
      <c r="CP90" s="8"/>
      <c r="CV90" s="7"/>
      <c r="CW90" s="7"/>
      <c r="CX90" s="7"/>
      <c r="CY90" s="7"/>
      <c r="CZ90" s="7"/>
      <c r="DA90" s="7"/>
      <c r="DB90" s="7"/>
    </row>
    <row r="91" spans="1:106">
      <c r="A91" s="1141"/>
      <c r="B91" s="1144"/>
      <c r="C91" s="1165"/>
      <c r="D91" s="1150"/>
      <c r="E91" s="1150"/>
      <c r="F91" s="1089"/>
      <c r="G91" s="593"/>
      <c r="H91" s="598"/>
      <c r="I91" s="1139"/>
      <c r="J91" s="1137"/>
      <c r="K91" s="1139"/>
      <c r="L91" s="593"/>
      <c r="M91" s="616"/>
      <c r="N91" s="593"/>
      <c r="O91" s="593"/>
      <c r="P91" s="607"/>
      <c r="Q91" s="610"/>
      <c r="R91" s="598"/>
      <c r="S91" s="613"/>
      <c r="T91" s="598"/>
      <c r="U91" s="613"/>
      <c r="V91" s="598"/>
      <c r="W91" s="613"/>
      <c r="X91" s="616"/>
      <c r="Y91" s="613"/>
      <c r="Z91" s="613"/>
      <c r="AA91" s="619"/>
      <c r="AB91" s="216">
        <v>5</v>
      </c>
      <c r="AC91" s="218"/>
      <c r="AD91" s="218"/>
      <c r="AE91" s="218"/>
      <c r="AF91" s="213" t="str">
        <f t="shared" si="4"/>
        <v/>
      </c>
      <c r="AG91" s="219"/>
      <c r="AH91" s="214" t="str">
        <f t="shared" si="5"/>
        <v/>
      </c>
      <c r="AI91" s="219"/>
      <c r="AJ91" s="214" t="str">
        <f t="shared" si="6"/>
        <v/>
      </c>
      <c r="AK91" s="215" t="str">
        <f t="shared" si="7"/>
        <v/>
      </c>
      <c r="AL91" s="220" t="str">
        <f>IFERROR(IF(AND(AF90="Probabilidad",AF91="Probabilidad"),(AL90-(+AL90*AK91)),IF(AND(AF90="Impacto",AF91="Probabilidad"),(AL89-(+AL89*AK91)),IF(AF91="Impacto",AL90,""))),"")</f>
        <v/>
      </c>
      <c r="AM91" s="220" t="str">
        <f>IFERROR(IF(AND(AF90="Impacto",AF91="Impacto"),(AM90-(+AM90*AK91)),IF(AND(AF90="Probabilidad",AF91="Impacto"),(AM89-(+AM89*AK91)),IF(AF91="Probabilidad",AM90,""))),"")</f>
        <v/>
      </c>
      <c r="AN91" s="221"/>
      <c r="AO91" s="221"/>
      <c r="AP91" s="221"/>
      <c r="AQ91" s="598"/>
      <c r="AR91" s="626"/>
      <c r="AS91" s="626"/>
      <c r="AT91" s="619"/>
      <c r="AU91" s="626"/>
      <c r="AV91" s="626"/>
      <c r="AW91" s="619"/>
      <c r="AX91" s="619"/>
      <c r="AY91" s="619"/>
      <c r="AZ91" s="598"/>
      <c r="BA91" s="909"/>
      <c r="BB91" s="909"/>
      <c r="BC91" s="909"/>
      <c r="BD91" s="909"/>
      <c r="BE91" s="909"/>
      <c r="BF91" s="909"/>
      <c r="BG91" s="848"/>
      <c r="BH91" s="593"/>
      <c r="BI91" s="848"/>
      <c r="BJ91" s="848"/>
      <c r="BK91" s="848"/>
      <c r="BL91" s="848"/>
      <c r="BM91" s="593"/>
      <c r="BN91" s="593"/>
      <c r="BO91" s="798"/>
      <c r="CG91" s="7"/>
      <c r="CH91" s="7"/>
      <c r="CM91" s="7"/>
      <c r="CN91" s="7"/>
      <c r="CP91" s="8"/>
      <c r="CV91" s="7"/>
      <c r="CW91" s="7"/>
      <c r="CX91" s="7"/>
      <c r="CY91" s="7"/>
      <c r="CZ91" s="7"/>
      <c r="DA91" s="7"/>
      <c r="DB91" s="7"/>
    </row>
    <row r="92" spans="1:106" ht="15.75" thickBot="1">
      <c r="A92" s="1142"/>
      <c r="B92" s="1145"/>
      <c r="C92" s="1166"/>
      <c r="D92" s="1159"/>
      <c r="E92" s="1159"/>
      <c r="F92" s="1114"/>
      <c r="G92" s="700"/>
      <c r="H92" s="692"/>
      <c r="I92" s="1157"/>
      <c r="J92" s="1156"/>
      <c r="K92" s="1157"/>
      <c r="L92" s="700"/>
      <c r="M92" s="693"/>
      <c r="N92" s="700"/>
      <c r="O92" s="700"/>
      <c r="P92" s="675"/>
      <c r="Q92" s="674"/>
      <c r="R92" s="692"/>
      <c r="S92" s="691"/>
      <c r="T92" s="692"/>
      <c r="U92" s="691"/>
      <c r="V92" s="692"/>
      <c r="W92" s="691"/>
      <c r="X92" s="693"/>
      <c r="Y92" s="691"/>
      <c r="Z92" s="691"/>
      <c r="AA92" s="694"/>
      <c r="AB92" s="141">
        <v>6</v>
      </c>
      <c r="AC92" s="139"/>
      <c r="AD92" s="139"/>
      <c r="AE92" s="139"/>
      <c r="AF92" s="149" t="str">
        <f t="shared" si="4"/>
        <v/>
      </c>
      <c r="AG92" s="142"/>
      <c r="AH92" s="140" t="str">
        <f t="shared" si="5"/>
        <v/>
      </c>
      <c r="AI92" s="142"/>
      <c r="AJ92" s="140" t="str">
        <f t="shared" si="6"/>
        <v/>
      </c>
      <c r="AK92" s="143" t="str">
        <f t="shared" si="7"/>
        <v/>
      </c>
      <c r="AL92" s="152" t="str">
        <f>IFERROR(IF(AND(AF91="Probabilidad",AF92="Probabilidad"),(AL91-(+AL91*AK92)),IF(AND(AF91="Impacto",AF92="Probabilidad"),(AL90-(+AL90*AK92)),IF(AF92="Impacto",AL91,""))),"")</f>
        <v/>
      </c>
      <c r="AM92" s="152" t="str">
        <f>IFERROR(IF(AND(AF91="Impacto",AF92="Impacto"),(AM91-(+AM91*AK92)),IF(AND(AF91="Probabilidad",AF92="Impacto"),(AM90-(+AM90*AK92)),IF(AF92="Probabilidad",AM91,""))),"")</f>
        <v/>
      </c>
      <c r="AN92" s="144"/>
      <c r="AO92" s="144"/>
      <c r="AP92" s="144"/>
      <c r="AQ92" s="692"/>
      <c r="AR92" s="696"/>
      <c r="AS92" s="696"/>
      <c r="AT92" s="694"/>
      <c r="AU92" s="696"/>
      <c r="AV92" s="696"/>
      <c r="AW92" s="694"/>
      <c r="AX92" s="694"/>
      <c r="AY92" s="694"/>
      <c r="AZ92" s="692"/>
      <c r="BA92" s="910"/>
      <c r="BB92" s="910"/>
      <c r="BC92" s="910"/>
      <c r="BD92" s="910"/>
      <c r="BE92" s="910"/>
      <c r="BF92" s="910"/>
      <c r="BG92" s="1113"/>
      <c r="BH92" s="700"/>
      <c r="BI92" s="1113"/>
      <c r="BJ92" s="1113"/>
      <c r="BK92" s="1113"/>
      <c r="BL92" s="1113"/>
      <c r="BM92" s="700"/>
      <c r="BN92" s="700"/>
      <c r="BO92" s="1110"/>
      <c r="CG92" s="7"/>
      <c r="CH92" s="7"/>
      <c r="CM92" s="7"/>
      <c r="CN92" s="7"/>
      <c r="CP92" s="8"/>
      <c r="CV92" s="7"/>
      <c r="CW92" s="7"/>
      <c r="CX92" s="7"/>
      <c r="CY92" s="7"/>
      <c r="CZ92" s="7"/>
      <c r="DA92" s="7"/>
      <c r="DB92" s="7"/>
    </row>
    <row r="93" spans="1:106" ht="67.900000000000006" customHeight="1">
      <c r="A93" s="1169" t="s">
        <v>1501</v>
      </c>
      <c r="B93" s="1172" t="s">
        <v>1374</v>
      </c>
      <c r="C93" s="1175" t="s">
        <v>1502</v>
      </c>
      <c r="D93" s="1178" t="s">
        <v>1376</v>
      </c>
      <c r="E93" s="1178" t="s">
        <v>1503</v>
      </c>
      <c r="F93" s="1180">
        <v>1</v>
      </c>
      <c r="G93" s="908" t="s">
        <v>1504</v>
      </c>
      <c r="H93" s="1138" t="s">
        <v>1379</v>
      </c>
      <c r="I93" s="1138" t="s">
        <v>1380</v>
      </c>
      <c r="J93" s="1136" t="str">
        <f>IF(D93="","",IF(D93="RG",[16]Árbol_GF!B143,IF(D93="RF",[16]Árbol_GF!B143,IF(I93="","",(CONCATENATE(I93," ",$M$2," ",G93," ",$M$3," ",O93," ",$M$4," ",N93))))))</f>
        <v>Pérdida de confidencialidad e integridad  Fileserver OTC 
Sharepoint OTC  Abuso de privilegios
Corrupción de los datos  
1. Desconocimiento de politicas de seguridad de la información por parte de los funcionarios
2. Deficiencia en la gestiòn de accesos del repositorio</v>
      </c>
      <c r="K93" s="1138" t="s">
        <v>205</v>
      </c>
      <c r="L93" s="908" t="s">
        <v>268</v>
      </c>
      <c r="M93" s="689" t="str">
        <f>CONCATENATE(" *",[16]Árbol_GF!C101," *",[16]Árbol_GF!E101," *",[16]Árbol_GF!G101)</f>
        <v xml:space="preserve"> * * *Si seleccionó efecto dañoso seleccione:</v>
      </c>
      <c r="N93" s="1188" t="s">
        <v>1505</v>
      </c>
      <c r="O93" s="1188" t="s">
        <v>1506</v>
      </c>
      <c r="P93" s="908"/>
      <c r="Q93" s="1190"/>
      <c r="R93" s="1138" t="s">
        <v>297</v>
      </c>
      <c r="S93" s="1184">
        <f>IF(R93="Muy Alta",100%,IF(R93="Alta",80%,IF(R93="Media",60%,IF(R93="Baja",40%,IF(R93="Muy Baja",20%,"")))))</f>
        <v>0.8</v>
      </c>
      <c r="T93" s="1138" t="s">
        <v>271</v>
      </c>
      <c r="U93" s="1184">
        <f>IF(T93="Catastrófico",100%,IF(T93="Mayor",80%,IF(T93="Moderado",60%,IF(T93="Menor",40%,IF(T93="Leve",20%,"")))))</f>
        <v>0.2</v>
      </c>
      <c r="V93" s="1138" t="s">
        <v>271</v>
      </c>
      <c r="W93" s="1184">
        <f>IF(V93="Catastrófico",100%,IF(V93="Mayor",80%,IF(V93="Moderado",60%,IF(V93="Menor",40%,IF(V93="Leve",20%,"")))))</f>
        <v>0.2</v>
      </c>
      <c r="X93" s="1182" t="str">
        <f>IF(Y93=100%,"Catastrófico",IF(Y93=80%,"Mayor",IF(Y93=60%,"Moderado",IF(Y93=40%,"Menor",IF(Y93=20%,"Leve","")))))</f>
        <v>Leve</v>
      </c>
      <c r="Y93" s="1184">
        <f>IF(AND(U93="",W93=""),"",MAX(U93,W93))</f>
        <v>0.2</v>
      </c>
      <c r="Z93" s="1184" t="str">
        <f>CONCATENATE(R93,X93)</f>
        <v>AltaLeve</v>
      </c>
      <c r="AA93" s="1182" t="str">
        <f>IF(Z93="Muy AltaLeve","Alto",IF(Z93="Muy AltaMenor","Alto",IF(Z93="Muy AltaModerado","Alto",IF(Z93="Muy AltaMayor","Alto",IF(Z93="Muy AltaCatastrófico","Extremo",IF(Z93="AltaLeve","Moderado",IF(Z93="AltaMenor","Moderado",IF(Z93="AltaModerado","Alto",IF(Z93="AltaMayor","Alto",IF(Z93="AltaCatastrófico","Extremo",IF(Z93="MediaLeve","Moderado",IF(Z93="MediaMenor","Moderado",IF(Z93="MediaModerado","Moderado",IF(Z93="MediaMayor","Alto",IF(Z93="MediaCatastrófico","Extremo",IF(Z93="BajaLeve","Bajo",IF(Z93="BajaMenor","Moderado",IF(Z93="BajaModerado","Moderado",IF(Z93="BajaMayor","Alto",IF(Z93="BajaCatastrófico","Extremo",IF(Z93="Muy BajaLeve","Bajo",IF(Z93="Muy BajaMenor","Bajo",IF(Z93="Muy BajaModerado","Moderado",IF(Z93="Muy BajaMayor","Alto",IF(Z93="Muy BajaCatastrófico","Extremo","")))))))))))))))))))))))))</f>
        <v>Moderado</v>
      </c>
      <c r="AB93" s="263">
        <v>1</v>
      </c>
      <c r="AC93" s="386" t="s">
        <v>1507</v>
      </c>
      <c r="AD93" s="118">
        <v>2</v>
      </c>
      <c r="AE93" s="120" t="s">
        <v>1508</v>
      </c>
      <c r="AF93" s="264" t="str">
        <f t="shared" si="4"/>
        <v>Probabilidad</v>
      </c>
      <c r="AG93" s="265" t="s">
        <v>179</v>
      </c>
      <c r="AH93" s="266">
        <f t="shared" si="5"/>
        <v>0.25</v>
      </c>
      <c r="AI93" s="265" t="s">
        <v>180</v>
      </c>
      <c r="AJ93" s="266">
        <f t="shared" si="6"/>
        <v>0.15</v>
      </c>
      <c r="AK93" s="267">
        <f t="shared" si="7"/>
        <v>0.4</v>
      </c>
      <c r="AL93" s="268">
        <f>IFERROR(IF(AF93="Probabilidad",(S93-(+S93*AK93)),IF(AF93="Impacto",S93,"")),"")</f>
        <v>0.48</v>
      </c>
      <c r="AM93" s="268">
        <f>IFERROR(IF(AF93="Impacto",(Y93-(+Y93*AK93)),IF(AF93="Probabilidad",Y93,"")),"")</f>
        <v>0.2</v>
      </c>
      <c r="AN93" s="265" t="s">
        <v>181</v>
      </c>
      <c r="AO93" s="265" t="s">
        <v>1422</v>
      </c>
      <c r="AP93" s="265" t="s">
        <v>183</v>
      </c>
      <c r="AQ93" s="1138" t="s">
        <v>1509</v>
      </c>
      <c r="AR93" s="1186">
        <f>S93</f>
        <v>0.8</v>
      </c>
      <c r="AS93" s="1186">
        <f>IF(AL93="","",MIN(AL93:AL98))</f>
        <v>0.17279999999999998</v>
      </c>
      <c r="AT93" s="1182" t="str">
        <f>IFERROR(IF(AS93="","",IF(AS93&lt;=0.2,"Muy Baja",IF(AS93&lt;=0.4,"Baja",IF(AS93&lt;=0.6,"Media",IF(AS93&lt;=0.8,"Alta","Muy Alta"))))),"")</f>
        <v>Muy Baja</v>
      </c>
      <c r="AU93" s="1186">
        <f>Y93</f>
        <v>0.2</v>
      </c>
      <c r="AV93" s="1186">
        <f>IF(AM93="","",MIN(AM93:AM98))</f>
        <v>0.15000000000000002</v>
      </c>
      <c r="AW93" s="1182" t="str">
        <f>IFERROR(IF(AV93="","",IF(AV93&lt;=0.2,"Leve",IF(AV93&lt;=0.4,"Menor",IF(AV93&lt;=0.6,"Moderado",IF(AV93&lt;=0.8,"Mayor","Catastrófico"))))),"")</f>
        <v>Leve</v>
      </c>
      <c r="AX93" s="1182" t="str">
        <f>AA93</f>
        <v>Moderado</v>
      </c>
      <c r="AY93" s="1182" t="str">
        <f>IFERROR(IF(OR(AND(AT93="Muy Baja",AW93="Leve"),AND(AT93="Muy Baja",AW93="Menor"),AND(AT93="Baja",AW93="Leve")),"Bajo",IF(OR(AND(AT93="Muy baja",AW93="Moderado"),AND(AT93="Baja",AW93="Menor"),AND(AT93="Baja",AW93="Moderado"),AND(AT93="Media",AW93="Leve"),AND(AT93="Media",AW93="Menor"),AND(AT93="Media",AW93="Moderado"),AND(AT93="Alta",AW93="Leve"),AND(AT93="Alta",AW93="Menor")),"Moderado",IF(OR(AND(AT93="Muy Baja",AW93="Mayor"),AND(AT93="Baja",AW93="Mayor"),AND(AT93="Media",AW93="Mayor"),AND(AT93="Alta",AW93="Moderado"),AND(AT93="Alta",AW93="Mayor"),AND(AT93="Muy Alta",AW93="Leve"),AND(AT93="Muy Alta",AW93="Menor"),AND(AT93="Muy Alta",AW93="Moderado"),AND(AT93="Muy Alta",AW93="Mayor")),"Alto",IF(OR(AND(AT93="Muy Baja",AW93="Catastrófico"),AND(AT93="Baja",AW93="Catastrófico"),AND(AT93="Media",AW93="Catastrófico"),AND(AT93="Alta",AW93="Catastrófico"),AND(AT93="Muy Alta",AW93="Catastrófico")),"Extremo","")))),"")</f>
        <v>Bajo</v>
      </c>
      <c r="AZ93" s="1138" t="s">
        <v>231</v>
      </c>
      <c r="BA93" s="908" t="s">
        <v>811</v>
      </c>
      <c r="BB93" s="908" t="s">
        <v>811</v>
      </c>
      <c r="BC93" s="908" t="s">
        <v>811</v>
      </c>
      <c r="BD93" s="908" t="s">
        <v>811</v>
      </c>
      <c r="BE93" s="908" t="s">
        <v>811</v>
      </c>
      <c r="BF93" s="908"/>
      <c r="BG93" s="727"/>
      <c r="BH93" s="681"/>
      <c r="BI93" s="727"/>
      <c r="BJ93" s="727"/>
      <c r="BK93" s="908"/>
      <c r="BL93" s="1190"/>
      <c r="BM93" s="908"/>
      <c r="BN93" s="908"/>
      <c r="BO93" s="1193"/>
    </row>
    <row r="94" spans="1:106" ht="67.900000000000006" customHeight="1">
      <c r="A94" s="1170"/>
      <c r="B94" s="1173"/>
      <c r="C94" s="1176"/>
      <c r="D94" s="1179"/>
      <c r="E94" s="1179"/>
      <c r="F94" s="1181"/>
      <c r="G94" s="909"/>
      <c r="H94" s="1139"/>
      <c r="I94" s="1139"/>
      <c r="J94" s="1137"/>
      <c r="K94" s="1139"/>
      <c r="L94" s="909"/>
      <c r="M94" s="616"/>
      <c r="N94" s="1189"/>
      <c r="O94" s="1189"/>
      <c r="P94" s="909"/>
      <c r="Q94" s="1191"/>
      <c r="R94" s="1139"/>
      <c r="S94" s="1185"/>
      <c r="T94" s="1139"/>
      <c r="U94" s="1185"/>
      <c r="V94" s="1139"/>
      <c r="W94" s="1185"/>
      <c r="X94" s="1183"/>
      <c r="Y94" s="1185"/>
      <c r="Z94" s="1185"/>
      <c r="AA94" s="1183"/>
      <c r="AB94" s="269">
        <v>2</v>
      </c>
      <c r="AC94" s="304" t="s">
        <v>1387</v>
      </c>
      <c r="AD94" s="156">
        <v>1</v>
      </c>
      <c r="AE94" s="184" t="s">
        <v>1388</v>
      </c>
      <c r="AF94" s="270" t="str">
        <f t="shared" si="4"/>
        <v>Impacto</v>
      </c>
      <c r="AG94" s="271" t="s">
        <v>290</v>
      </c>
      <c r="AH94" s="272">
        <f t="shared" si="5"/>
        <v>0.1</v>
      </c>
      <c r="AI94" s="271" t="s">
        <v>180</v>
      </c>
      <c r="AJ94" s="272">
        <f t="shared" si="6"/>
        <v>0.15</v>
      </c>
      <c r="AK94" s="273">
        <f t="shared" si="7"/>
        <v>0.25</v>
      </c>
      <c r="AL94" s="274">
        <f>IFERROR(IF(AND(AF93="Probabilidad",AF94="Probabilidad"),(AL93-(+AL93*AK94)),IF(AF94="Probabilidad",(S93-(+S93*AK94)),IF(AF94="Impacto",AL93,""))),"")</f>
        <v>0.48</v>
      </c>
      <c r="AM94" s="274">
        <f>IFERROR(IF(AND(AF93="Impacto",AF94="Impacto"),(AM93-(+AM93*AK94)),IF(AF94="Impacto",(Y93-(+Y93*AK94)),IF(AF94="Probabilidad",AM93,""))),"")</f>
        <v>0.15000000000000002</v>
      </c>
      <c r="AN94" s="271" t="s">
        <v>181</v>
      </c>
      <c r="AO94" s="271" t="s">
        <v>1422</v>
      </c>
      <c r="AP94" s="271" t="s">
        <v>183</v>
      </c>
      <c r="AQ94" s="1139"/>
      <c r="AR94" s="1187"/>
      <c r="AS94" s="1187"/>
      <c r="AT94" s="1183"/>
      <c r="AU94" s="1187"/>
      <c r="AV94" s="1187"/>
      <c r="AW94" s="1183"/>
      <c r="AX94" s="1183"/>
      <c r="AY94" s="1183"/>
      <c r="AZ94" s="1139"/>
      <c r="BA94" s="909"/>
      <c r="BB94" s="909"/>
      <c r="BC94" s="909"/>
      <c r="BD94" s="909"/>
      <c r="BE94" s="909"/>
      <c r="BF94" s="909"/>
      <c r="BG94" s="848"/>
      <c r="BH94" s="593"/>
      <c r="BI94" s="848"/>
      <c r="BJ94" s="848"/>
      <c r="BK94" s="909"/>
      <c r="BL94" s="1191"/>
      <c r="BM94" s="909"/>
      <c r="BN94" s="909"/>
      <c r="BO94" s="1194"/>
    </row>
    <row r="95" spans="1:106" ht="150">
      <c r="A95" s="1170"/>
      <c r="B95" s="1173"/>
      <c r="C95" s="1176"/>
      <c r="D95" s="1179"/>
      <c r="E95" s="1179"/>
      <c r="F95" s="1181"/>
      <c r="G95" s="909"/>
      <c r="H95" s="1139"/>
      <c r="I95" s="1139"/>
      <c r="J95" s="1137"/>
      <c r="K95" s="1139"/>
      <c r="L95" s="909"/>
      <c r="M95" s="616"/>
      <c r="N95" s="1189"/>
      <c r="O95" s="1189"/>
      <c r="P95" s="909"/>
      <c r="Q95" s="1191"/>
      <c r="R95" s="1139"/>
      <c r="S95" s="1185"/>
      <c r="T95" s="1139"/>
      <c r="U95" s="1185"/>
      <c r="V95" s="1139"/>
      <c r="W95" s="1185"/>
      <c r="X95" s="1183"/>
      <c r="Y95" s="1185"/>
      <c r="Z95" s="1185"/>
      <c r="AA95" s="1183"/>
      <c r="AB95" s="269">
        <v>3</v>
      </c>
      <c r="AC95" s="306" t="s">
        <v>1510</v>
      </c>
      <c r="AD95" s="156">
        <v>1</v>
      </c>
      <c r="AE95" s="184" t="s">
        <v>1390</v>
      </c>
      <c r="AF95" s="270" t="str">
        <f t="shared" si="4"/>
        <v>Probabilidad</v>
      </c>
      <c r="AG95" s="271" t="s">
        <v>179</v>
      </c>
      <c r="AH95" s="272">
        <f t="shared" si="5"/>
        <v>0.25</v>
      </c>
      <c r="AI95" s="271" t="s">
        <v>180</v>
      </c>
      <c r="AJ95" s="272">
        <f t="shared" si="6"/>
        <v>0.15</v>
      </c>
      <c r="AK95" s="273">
        <f t="shared" si="7"/>
        <v>0.4</v>
      </c>
      <c r="AL95" s="274">
        <f>IFERROR(IF(AND(AF94="Probabilidad",AF95="Probabilidad"),(AL94-(+AL94*AK95)),IF(AND(AF94="Impacto",AF95="Probabilidad"),(AL93-(+AL93*AK95)),IF(AF95="Impacto",AL94,""))),"")</f>
        <v>0.28799999999999998</v>
      </c>
      <c r="AM95" s="274">
        <f>IFERROR(IF(AND(AF94="Impacto",AF95="Impacto"),(AM94-(+AM94*AK95)),IF(AND(AF94="Probabilidad",AF95="Impacto"),(AM93-(+AM93*AK95)),IF(AF95="Probabilidad",AM94,""))),"")</f>
        <v>0.15000000000000002</v>
      </c>
      <c r="AN95" s="271" t="s">
        <v>181</v>
      </c>
      <c r="AO95" s="271" t="s">
        <v>182</v>
      </c>
      <c r="AP95" s="271" t="s">
        <v>183</v>
      </c>
      <c r="AQ95" s="1139"/>
      <c r="AR95" s="1187"/>
      <c r="AS95" s="1187"/>
      <c r="AT95" s="1183"/>
      <c r="AU95" s="1187"/>
      <c r="AV95" s="1187"/>
      <c r="AW95" s="1183"/>
      <c r="AX95" s="1183"/>
      <c r="AY95" s="1183"/>
      <c r="AZ95" s="1139"/>
      <c r="BA95" s="909"/>
      <c r="BB95" s="909"/>
      <c r="BC95" s="909"/>
      <c r="BD95" s="909"/>
      <c r="BE95" s="909"/>
      <c r="BF95" s="909"/>
      <c r="BG95" s="848"/>
      <c r="BH95" s="593"/>
      <c r="BI95" s="848"/>
      <c r="BJ95" s="848"/>
      <c r="BK95" s="909"/>
      <c r="BL95" s="1191"/>
      <c r="BM95" s="909"/>
      <c r="BN95" s="909"/>
      <c r="BO95" s="1194"/>
    </row>
    <row r="96" spans="1:106" ht="67.900000000000006" customHeight="1">
      <c r="A96" s="1170"/>
      <c r="B96" s="1173"/>
      <c r="C96" s="1176"/>
      <c r="D96" s="1179"/>
      <c r="E96" s="1179"/>
      <c r="F96" s="1181"/>
      <c r="G96" s="909"/>
      <c r="H96" s="1139"/>
      <c r="I96" s="1139"/>
      <c r="J96" s="1137"/>
      <c r="K96" s="1139"/>
      <c r="L96" s="909"/>
      <c r="M96" s="616"/>
      <c r="N96" s="1189"/>
      <c r="O96" s="1189"/>
      <c r="P96" s="909"/>
      <c r="Q96" s="1191"/>
      <c r="R96" s="1139"/>
      <c r="S96" s="1185"/>
      <c r="T96" s="1139"/>
      <c r="U96" s="1185"/>
      <c r="V96" s="1139"/>
      <c r="W96" s="1185"/>
      <c r="X96" s="1183"/>
      <c r="Y96" s="1185"/>
      <c r="Z96" s="1185"/>
      <c r="AA96" s="1183"/>
      <c r="AB96" s="269">
        <v>4</v>
      </c>
      <c r="AC96" s="387" t="s">
        <v>1511</v>
      </c>
      <c r="AD96" s="156">
        <v>2</v>
      </c>
      <c r="AE96" s="184" t="s">
        <v>1512</v>
      </c>
      <c r="AF96" s="270" t="str">
        <f t="shared" si="4"/>
        <v>Probabilidad</v>
      </c>
      <c r="AG96" s="271" t="s">
        <v>179</v>
      </c>
      <c r="AH96" s="272">
        <f t="shared" si="5"/>
        <v>0.25</v>
      </c>
      <c r="AI96" s="271" t="s">
        <v>180</v>
      </c>
      <c r="AJ96" s="272">
        <f t="shared" si="6"/>
        <v>0.15</v>
      </c>
      <c r="AK96" s="273">
        <f t="shared" si="7"/>
        <v>0.4</v>
      </c>
      <c r="AL96" s="274">
        <f>IFERROR(IF(AND(AF95="Probabilidad",AF96="Probabilidad"),(AL95-(+AL95*AK96)),IF(AND(AF95="Impacto",AF96="Probabilidad"),(AL94-(+AL94*AK96)),IF(AF96="Impacto",AL95,""))),"")</f>
        <v>0.17279999999999998</v>
      </c>
      <c r="AM96" s="274">
        <f>IFERROR(IF(AND(AF95="Impacto",AF96="Impacto"),(AM95-(+AM95*AK96)),IF(AND(AF95="Probabilidad",AF96="Impacto"),(AM94-(+AM94*AK96)),IF(AF96="Probabilidad",AM95,""))),"")</f>
        <v>0.15000000000000002</v>
      </c>
      <c r="AN96" s="271" t="s">
        <v>181</v>
      </c>
      <c r="AO96" s="271" t="s">
        <v>1422</v>
      </c>
      <c r="AP96" s="271" t="s">
        <v>183</v>
      </c>
      <c r="AQ96" s="1139"/>
      <c r="AR96" s="1187"/>
      <c r="AS96" s="1187"/>
      <c r="AT96" s="1183"/>
      <c r="AU96" s="1187"/>
      <c r="AV96" s="1187"/>
      <c r="AW96" s="1183"/>
      <c r="AX96" s="1183"/>
      <c r="AY96" s="1183"/>
      <c r="AZ96" s="1139"/>
      <c r="BA96" s="909"/>
      <c r="BB96" s="909"/>
      <c r="BC96" s="909"/>
      <c r="BD96" s="909"/>
      <c r="BE96" s="909"/>
      <c r="BF96" s="909"/>
      <c r="BG96" s="848"/>
      <c r="BH96" s="593"/>
      <c r="BI96" s="848"/>
      <c r="BJ96" s="848"/>
      <c r="BK96" s="909"/>
      <c r="BL96" s="1191"/>
      <c r="BM96" s="909"/>
      <c r="BN96" s="909"/>
      <c r="BO96" s="1194"/>
    </row>
    <row r="97" spans="1:67">
      <c r="A97" s="1170"/>
      <c r="B97" s="1173"/>
      <c r="C97" s="1176"/>
      <c r="D97" s="1179"/>
      <c r="E97" s="1179"/>
      <c r="F97" s="1181"/>
      <c r="G97" s="909"/>
      <c r="H97" s="1139"/>
      <c r="I97" s="1139"/>
      <c r="J97" s="1137"/>
      <c r="K97" s="1139"/>
      <c r="L97" s="909"/>
      <c r="M97" s="616"/>
      <c r="N97" s="1189"/>
      <c r="O97" s="1189"/>
      <c r="P97" s="909"/>
      <c r="Q97" s="1191"/>
      <c r="R97" s="1139"/>
      <c r="S97" s="1185"/>
      <c r="T97" s="1139"/>
      <c r="U97" s="1185"/>
      <c r="V97" s="1139"/>
      <c r="W97" s="1185"/>
      <c r="X97" s="1183"/>
      <c r="Y97" s="1185"/>
      <c r="Z97" s="1185"/>
      <c r="AA97" s="1183"/>
      <c r="AB97" s="269">
        <v>5</v>
      </c>
      <c r="AC97" s="156"/>
      <c r="AD97" s="156"/>
      <c r="AE97" s="156"/>
      <c r="AF97" s="270" t="str">
        <f t="shared" si="4"/>
        <v/>
      </c>
      <c r="AG97" s="271"/>
      <c r="AH97" s="272" t="str">
        <f t="shared" si="5"/>
        <v/>
      </c>
      <c r="AI97" s="271"/>
      <c r="AJ97" s="272" t="str">
        <f t="shared" si="6"/>
        <v/>
      </c>
      <c r="AK97" s="273" t="str">
        <f t="shared" si="7"/>
        <v/>
      </c>
      <c r="AL97" s="274" t="str">
        <f>IFERROR(IF(AND(AF96="Probabilidad",AF97="Probabilidad"),(AL96-(+AL96*AK97)),IF(AND(AF96="Impacto",AF97="Probabilidad"),(AL95-(+AL95*AK97)),IF(AF97="Impacto",AL96,""))),"")</f>
        <v/>
      </c>
      <c r="AM97" s="274" t="str">
        <f>IFERROR(IF(AND(AF96="Impacto",AF97="Impacto"),(AM96-(+AM96*AK97)),IF(AND(AF96="Probabilidad",AF97="Impacto"),(AM95-(+AM95*AK97)),IF(AF97="Probabilidad",AM96,""))),"")</f>
        <v/>
      </c>
      <c r="AN97" s="271"/>
      <c r="AO97" s="271"/>
      <c r="AP97" s="271"/>
      <c r="AQ97" s="1139"/>
      <c r="AR97" s="1187"/>
      <c r="AS97" s="1187"/>
      <c r="AT97" s="1183"/>
      <c r="AU97" s="1187"/>
      <c r="AV97" s="1187"/>
      <c r="AW97" s="1183"/>
      <c r="AX97" s="1183"/>
      <c r="AY97" s="1183"/>
      <c r="AZ97" s="1139"/>
      <c r="BA97" s="909"/>
      <c r="BB97" s="909"/>
      <c r="BC97" s="909"/>
      <c r="BD97" s="909"/>
      <c r="BE97" s="909"/>
      <c r="BF97" s="909"/>
      <c r="BG97" s="848"/>
      <c r="BH97" s="593"/>
      <c r="BI97" s="848"/>
      <c r="BJ97" s="848"/>
      <c r="BK97" s="909"/>
      <c r="BL97" s="1191"/>
      <c r="BM97" s="909"/>
      <c r="BN97" s="909"/>
      <c r="BO97" s="1194"/>
    </row>
    <row r="98" spans="1:67" ht="15.75" thickBot="1">
      <c r="A98" s="1170"/>
      <c r="B98" s="1173"/>
      <c r="C98" s="1176"/>
      <c r="D98" s="1179"/>
      <c r="E98" s="1179"/>
      <c r="F98" s="1181"/>
      <c r="G98" s="909"/>
      <c r="H98" s="1139"/>
      <c r="I98" s="1139"/>
      <c r="J98" s="1162"/>
      <c r="K98" s="1139"/>
      <c r="L98" s="909"/>
      <c r="M98" s="616"/>
      <c r="N98" s="1189"/>
      <c r="O98" s="1189"/>
      <c r="P98" s="909"/>
      <c r="Q98" s="1191"/>
      <c r="R98" s="1139"/>
      <c r="S98" s="1185"/>
      <c r="T98" s="1139"/>
      <c r="U98" s="1185"/>
      <c r="V98" s="1139"/>
      <c r="W98" s="1185"/>
      <c r="X98" s="1183"/>
      <c r="Y98" s="1185"/>
      <c r="Z98" s="1185"/>
      <c r="AA98" s="1183"/>
      <c r="AB98" s="269">
        <v>6</v>
      </c>
      <c r="AC98" s="156"/>
      <c r="AD98" s="156"/>
      <c r="AE98" s="156"/>
      <c r="AF98" s="270" t="str">
        <f t="shared" si="4"/>
        <v/>
      </c>
      <c r="AG98" s="271"/>
      <c r="AH98" s="272" t="str">
        <f t="shared" si="5"/>
        <v/>
      </c>
      <c r="AI98" s="271"/>
      <c r="AJ98" s="272" t="str">
        <f t="shared" si="6"/>
        <v/>
      </c>
      <c r="AK98" s="273" t="str">
        <f t="shared" si="7"/>
        <v/>
      </c>
      <c r="AL98" s="274" t="str">
        <f>IFERROR(IF(AND(AF97="Probabilidad",AF98="Probabilidad"),(AL97-(+AL97*AK98)),IF(AND(AF97="Impacto",AF98="Probabilidad"),(AL96-(+AL96*AK98)),IF(AF98="Impacto",AL97,""))),"")</f>
        <v/>
      </c>
      <c r="AM98" s="274" t="str">
        <f>IFERROR(IF(AND(AF97="Impacto",AF98="Impacto"),(AM97-(+AM97*AK98)),IF(AND(AF97="Probabilidad",AF98="Impacto"),(AM96-(+AM96*AK98)),IF(AF98="Probabilidad",AM97,""))),"")</f>
        <v/>
      </c>
      <c r="AN98" s="271"/>
      <c r="AO98" s="271"/>
      <c r="AP98" s="271"/>
      <c r="AQ98" s="1139"/>
      <c r="AR98" s="1187"/>
      <c r="AS98" s="1187"/>
      <c r="AT98" s="1183"/>
      <c r="AU98" s="1187"/>
      <c r="AV98" s="1187"/>
      <c r="AW98" s="1183"/>
      <c r="AX98" s="1183"/>
      <c r="AY98" s="1183"/>
      <c r="AZ98" s="1139"/>
      <c r="BA98" s="909"/>
      <c r="BB98" s="909"/>
      <c r="BC98" s="909"/>
      <c r="BD98" s="909"/>
      <c r="BE98" s="909"/>
      <c r="BF98" s="909"/>
      <c r="BG98" s="848"/>
      <c r="BH98" s="593"/>
      <c r="BI98" s="848"/>
      <c r="BJ98" s="848"/>
      <c r="BK98" s="909"/>
      <c r="BL98" s="1191"/>
      <c r="BM98" s="909"/>
      <c r="BN98" s="909"/>
      <c r="BO98" s="1194"/>
    </row>
    <row r="99" spans="1:67" ht="67.900000000000006" customHeight="1">
      <c r="A99" s="1170"/>
      <c r="B99" s="1173"/>
      <c r="C99" s="1176"/>
      <c r="D99" s="1179" t="s">
        <v>1376</v>
      </c>
      <c r="E99" s="1179" t="s">
        <v>1503</v>
      </c>
      <c r="F99" s="1181">
        <v>2</v>
      </c>
      <c r="G99" s="909" t="s">
        <v>1504</v>
      </c>
      <c r="H99" s="1139" t="s">
        <v>1379</v>
      </c>
      <c r="I99" s="1139" t="s">
        <v>1392</v>
      </c>
      <c r="J99" s="1137" t="str">
        <f>IF(D99="","",IF(D99="RG",[16]Árbol_GF!B149,IF(D99="RF",[16]Árbol_GF!B149,IF(I99="","",(CONCATENATE(I99," ",$M$2," ",G99," ",$M$3," ",O99," ",$M$4," ",N99))))))</f>
        <v>Pérdida de Disponibilidad  Fileserver OTC 
Sharepoint OTC  Perdida de la información 
Fallas tecnologicas
Incumplimiento en el mantenimiento del sistema de información
Saturación del sistema de información  1) Ausencia de copias de respaldo
2) Mantenimiento insuficiente/instalación fallida de los medios de almacenamiento.
3) Gestión inadecuada de la red (Tolerancia a fallas en el enrutamiento)</v>
      </c>
      <c r="K99" s="1139" t="s">
        <v>205</v>
      </c>
      <c r="L99" s="909" t="s">
        <v>691</v>
      </c>
      <c r="M99" s="689" t="str">
        <f>CONCATENATE(" *",[16]Árbol_GF!C107," *",[16]Árbol_GF!E107," *",[16]Árbol_GF!G107)</f>
        <v xml:space="preserve"> * * *</v>
      </c>
      <c r="N99" s="1189" t="s">
        <v>1513</v>
      </c>
      <c r="O99" s="1189" t="s">
        <v>1514</v>
      </c>
      <c r="P99" s="909"/>
      <c r="Q99" s="1191"/>
      <c r="R99" s="1139" t="s">
        <v>297</v>
      </c>
      <c r="S99" s="1185">
        <f>IF(R99="Muy Alta",100%,IF(R99="Alta",80%,IF(R99="Media",60%,IF(R99="Baja",40%,IF(R99="Muy Baja",20%,"")))))</f>
        <v>0.8</v>
      </c>
      <c r="T99" s="1139" t="s">
        <v>271</v>
      </c>
      <c r="U99" s="1185">
        <f>IF(T99="Catastrófico",100%,IF(T99="Mayor",80%,IF(T99="Moderado",60%,IF(T99="Menor",40%,IF(T99="Leve",20%,"")))))</f>
        <v>0.2</v>
      </c>
      <c r="V99" s="1139" t="s">
        <v>271</v>
      </c>
      <c r="W99" s="1185">
        <f>IF(V99="Catastrófico",100%,IF(V99="Mayor",80%,IF(V99="Moderado",60%,IF(V99="Menor",40%,IF(V99="Leve",20%,"")))))</f>
        <v>0.2</v>
      </c>
      <c r="X99" s="1183" t="str">
        <f>IF(Y99=100%,"Catastrófico",IF(Y99=80%,"Mayor",IF(Y99=60%,"Moderado",IF(Y99=40%,"Menor",IF(Y99=20%,"Leve","")))))</f>
        <v>Leve</v>
      </c>
      <c r="Y99" s="1185">
        <f>IF(AND(U99="",W99=""),"",MAX(U99,W99))</f>
        <v>0.2</v>
      </c>
      <c r="Z99" s="1185" t="str">
        <f>CONCATENATE(R99,X99)</f>
        <v>AltaLeve</v>
      </c>
      <c r="AA99" s="1183" t="str">
        <f>IF(Z99="Muy AltaLeve","Alto",IF(Z99="Muy AltaMenor","Alto",IF(Z99="Muy AltaModerado","Alto",IF(Z99="Muy AltaMayor","Alto",IF(Z99="Muy AltaCatastrófico","Extremo",IF(Z99="AltaLeve","Moderado",IF(Z99="AltaMenor","Moderado",IF(Z99="AltaModerado","Alto",IF(Z99="AltaMayor","Alto",IF(Z99="AltaCatastrófico","Extremo",IF(Z99="MediaLeve","Moderado",IF(Z99="MediaMenor","Moderado",IF(Z99="MediaModerado","Moderado",IF(Z99="MediaMayor","Alto",IF(Z99="MediaCatastrófico","Extremo",IF(Z99="BajaLeve","Bajo",IF(Z99="BajaMenor","Moderado",IF(Z99="BajaModerado","Moderado",IF(Z99="BajaMayor","Alto",IF(Z99="BajaCatastrófico","Extremo",IF(Z99="Muy BajaLeve","Bajo",IF(Z99="Muy BajaMenor","Bajo",IF(Z99="Muy BajaModerado","Moderado",IF(Z99="Muy BajaMayor","Alto",IF(Z99="Muy BajaCatastrófico","Extremo","")))))))))))))))))))))))))</f>
        <v>Moderado</v>
      </c>
      <c r="AB99" s="269">
        <v>1</v>
      </c>
      <c r="AC99" s="388" t="s">
        <v>1515</v>
      </c>
      <c r="AD99" s="156">
        <v>1</v>
      </c>
      <c r="AE99" s="184" t="s">
        <v>1516</v>
      </c>
      <c r="AF99" s="270" t="str">
        <f t="shared" si="4"/>
        <v>Probabilidad</v>
      </c>
      <c r="AG99" s="271" t="s">
        <v>179</v>
      </c>
      <c r="AH99" s="272">
        <f t="shared" si="5"/>
        <v>0.25</v>
      </c>
      <c r="AI99" s="271" t="s">
        <v>180</v>
      </c>
      <c r="AJ99" s="272">
        <f t="shared" si="6"/>
        <v>0.15</v>
      </c>
      <c r="AK99" s="273">
        <f t="shared" si="7"/>
        <v>0.4</v>
      </c>
      <c r="AL99" s="274">
        <f>IFERROR(IF(AF99="Probabilidad",(S99-(+S99*AK99)),IF(AF99="Impacto",S99,"")),"")</f>
        <v>0.48</v>
      </c>
      <c r="AM99" s="274">
        <f>IFERROR(IF(AF99="Impacto",(Y99-(+Y99*AK99)),IF(AF99="Probabilidad",Y99,"")),"")</f>
        <v>0.2</v>
      </c>
      <c r="AN99" s="271" t="s">
        <v>181</v>
      </c>
      <c r="AO99" s="271" t="s">
        <v>182</v>
      </c>
      <c r="AP99" s="271" t="s">
        <v>183</v>
      </c>
      <c r="AQ99" s="1139" t="s">
        <v>1517</v>
      </c>
      <c r="AR99" s="1197">
        <f>S99</f>
        <v>0.8</v>
      </c>
      <c r="AS99" s="1197">
        <f>IF(AL99="","",MIN(AL99:AL104))</f>
        <v>0.10367999999999998</v>
      </c>
      <c r="AT99" s="1183" t="str">
        <f>IFERROR(IF(AS99="","",IF(AS99&lt;=0.2,"Muy Baja",IF(AS99&lt;=0.4,"Baja",IF(AS99&lt;=0.6,"Media",IF(AS99&lt;=0.8,"Alta","Muy Alta"))))),"")</f>
        <v>Muy Baja</v>
      </c>
      <c r="AU99" s="1197">
        <f>Y99</f>
        <v>0.2</v>
      </c>
      <c r="AV99" s="1197">
        <f>IF(AM99="","",MIN(AM99:AM104))</f>
        <v>0.11250000000000002</v>
      </c>
      <c r="AW99" s="1183" t="str">
        <f>IFERROR(IF(AV99="","",IF(AV99&lt;=0.2,"Leve",IF(AV99&lt;=0.4,"Menor",IF(AV99&lt;=0.6,"Moderado",IF(AV99&lt;=0.8,"Mayor","Catastrófico"))))),"")</f>
        <v>Leve</v>
      </c>
      <c r="AX99" s="1183" t="str">
        <f>AA99</f>
        <v>Moderado</v>
      </c>
      <c r="AY99" s="1183" t="str">
        <f>IFERROR(IF(OR(AND(AT99="Muy Baja",AW99="Leve"),AND(AT99="Muy Baja",AW99="Menor"),AND(AT99="Baja",AW99="Leve")),"Bajo",IF(OR(AND(AT99="Muy baja",AW99="Moderado"),AND(AT99="Baja",AW99="Menor"),AND(AT99="Baja",AW99="Moderado"),AND(AT99="Media",AW99="Leve"),AND(AT99="Media",AW99="Menor"),AND(AT99="Media",AW99="Moderado"),AND(AT99="Alta",AW99="Leve"),AND(AT99="Alta",AW99="Menor")),"Moderado",IF(OR(AND(AT99="Muy Baja",AW99="Mayor"),AND(AT99="Baja",AW99="Mayor"),AND(AT99="Media",AW99="Mayor"),AND(AT99="Alta",AW99="Moderado"),AND(AT99="Alta",AW99="Mayor"),AND(AT99="Muy Alta",AW99="Leve"),AND(AT99="Muy Alta",AW99="Menor"),AND(AT99="Muy Alta",AW99="Moderado"),AND(AT99="Muy Alta",AW99="Mayor")),"Alto",IF(OR(AND(AT99="Muy Baja",AW99="Catastrófico"),AND(AT99="Baja",AW99="Catastrófico"),AND(AT99="Media",AW99="Catastrófico"),AND(AT99="Alta",AW99="Catastrófico"),AND(AT99="Muy Alta",AW99="Catastrófico")),"Extremo","")))),"")</f>
        <v>Bajo</v>
      </c>
      <c r="AZ99" s="1139" t="s">
        <v>231</v>
      </c>
      <c r="BA99" s="909" t="s">
        <v>811</v>
      </c>
      <c r="BB99" s="909" t="s">
        <v>811</v>
      </c>
      <c r="BC99" s="909" t="s">
        <v>811</v>
      </c>
      <c r="BD99" s="909" t="s">
        <v>811</v>
      </c>
      <c r="BE99" s="909" t="s">
        <v>811</v>
      </c>
      <c r="BF99" s="909"/>
      <c r="BG99" s="909"/>
      <c r="BH99" s="1191"/>
      <c r="BI99" s="1191"/>
      <c r="BJ99" s="1191"/>
      <c r="BK99" s="1191"/>
      <c r="BL99" s="1191"/>
      <c r="BM99" s="909"/>
      <c r="BN99" s="909"/>
      <c r="BO99" s="1194"/>
    </row>
    <row r="100" spans="1:67" ht="72">
      <c r="A100" s="1170"/>
      <c r="B100" s="1173"/>
      <c r="C100" s="1176"/>
      <c r="D100" s="1179"/>
      <c r="E100" s="1179"/>
      <c r="F100" s="1181"/>
      <c r="G100" s="909"/>
      <c r="H100" s="1139"/>
      <c r="I100" s="1139"/>
      <c r="J100" s="1137"/>
      <c r="K100" s="1139"/>
      <c r="L100" s="909"/>
      <c r="M100" s="616"/>
      <c r="N100" s="1189"/>
      <c r="O100" s="1189"/>
      <c r="P100" s="909"/>
      <c r="Q100" s="1191"/>
      <c r="R100" s="1139" t="s">
        <v>297</v>
      </c>
      <c r="S100" s="1185"/>
      <c r="T100" s="1139"/>
      <c r="U100" s="1185"/>
      <c r="V100" s="1139" t="s">
        <v>271</v>
      </c>
      <c r="W100" s="1185"/>
      <c r="X100" s="1183"/>
      <c r="Y100" s="1185"/>
      <c r="Z100" s="1185"/>
      <c r="AA100" s="1183"/>
      <c r="AB100" s="269">
        <v>2</v>
      </c>
      <c r="AC100" s="313" t="s">
        <v>1518</v>
      </c>
      <c r="AD100" s="156">
        <v>1</v>
      </c>
      <c r="AE100" s="184" t="s">
        <v>1519</v>
      </c>
      <c r="AF100" s="270" t="str">
        <f>IF(OR(AG100="Preventivo",AG100="Detectivo"),"Probabilidad",IF(AG100="Correctivo","Impacto",""))</f>
        <v>Probabilidad</v>
      </c>
      <c r="AG100" s="271" t="s">
        <v>179</v>
      </c>
      <c r="AH100" s="272">
        <f t="shared" si="5"/>
        <v>0.25</v>
      </c>
      <c r="AI100" s="271" t="s">
        <v>180</v>
      </c>
      <c r="AJ100" s="272">
        <f t="shared" si="6"/>
        <v>0.15</v>
      </c>
      <c r="AK100" s="273">
        <f t="shared" si="7"/>
        <v>0.4</v>
      </c>
      <c r="AL100" s="274">
        <f>IFERROR(IF(AND(AF99="Probabilidad",AF100="Probabilidad"),(AL99-(+AL99*AK100)),IF(AF100="Probabilidad",(S99-(+S99*AK100)),IF(AF100="Impacto",AL99,""))),"")</f>
        <v>0.28799999999999998</v>
      </c>
      <c r="AM100" s="274">
        <f>IFERROR(IF(AND(AF99="Impacto",AF100="Impacto"),(AM99-(+AM99*AK100)),IF(AF100="Impacto",(Y99-(+Y99*AK100)),IF(AF100="Probabilidad",AM99,""))),"")</f>
        <v>0.2</v>
      </c>
      <c r="AN100" s="271" t="s">
        <v>181</v>
      </c>
      <c r="AO100" s="271" t="s">
        <v>182</v>
      </c>
      <c r="AP100" s="271" t="s">
        <v>183</v>
      </c>
      <c r="AQ100" s="1139"/>
      <c r="AR100" s="1187"/>
      <c r="AS100" s="1187"/>
      <c r="AT100" s="1183"/>
      <c r="AU100" s="1187"/>
      <c r="AV100" s="1187"/>
      <c r="AW100" s="1183"/>
      <c r="AX100" s="1183"/>
      <c r="AY100" s="1183"/>
      <c r="AZ100" s="1139"/>
      <c r="BA100" s="909"/>
      <c r="BB100" s="909"/>
      <c r="BC100" s="909"/>
      <c r="BD100" s="909"/>
      <c r="BE100" s="909"/>
      <c r="BF100" s="909"/>
      <c r="BG100" s="909"/>
      <c r="BH100" s="1191"/>
      <c r="BI100" s="1191"/>
      <c r="BJ100" s="1191"/>
      <c r="BK100" s="1191"/>
      <c r="BL100" s="1191"/>
      <c r="BM100" s="909"/>
      <c r="BN100" s="909"/>
      <c r="BO100" s="1194"/>
    </row>
    <row r="101" spans="1:67" ht="72">
      <c r="A101" s="1170"/>
      <c r="B101" s="1173"/>
      <c r="C101" s="1176"/>
      <c r="D101" s="1179"/>
      <c r="E101" s="1179"/>
      <c r="F101" s="1181"/>
      <c r="G101" s="909"/>
      <c r="H101" s="1139"/>
      <c r="I101" s="1139"/>
      <c r="J101" s="1137"/>
      <c r="K101" s="1139"/>
      <c r="L101" s="909"/>
      <c r="M101" s="616"/>
      <c r="N101" s="1189"/>
      <c r="O101" s="1189"/>
      <c r="P101" s="909"/>
      <c r="Q101" s="1191"/>
      <c r="R101" s="1139" t="s">
        <v>297</v>
      </c>
      <c r="S101" s="1185"/>
      <c r="T101" s="1139"/>
      <c r="U101" s="1185"/>
      <c r="V101" s="1139" t="s">
        <v>271</v>
      </c>
      <c r="W101" s="1185"/>
      <c r="X101" s="1183"/>
      <c r="Y101" s="1185"/>
      <c r="Z101" s="1185"/>
      <c r="AA101" s="1183"/>
      <c r="AB101" s="269">
        <v>3</v>
      </c>
      <c r="AC101" s="389" t="s">
        <v>1520</v>
      </c>
      <c r="AD101" s="156">
        <v>2</v>
      </c>
      <c r="AE101" s="184" t="s">
        <v>1521</v>
      </c>
      <c r="AF101" s="270" t="str">
        <f>IF(OR(AG101="Preventivo",AG101="Detectivo"),"Probabilidad",IF(AG101="Correctivo","Impacto",""))</f>
        <v>Probabilidad</v>
      </c>
      <c r="AG101" s="271" t="s">
        <v>179</v>
      </c>
      <c r="AH101" s="272">
        <f t="shared" si="5"/>
        <v>0.25</v>
      </c>
      <c r="AI101" s="271" t="s">
        <v>180</v>
      </c>
      <c r="AJ101" s="272">
        <f t="shared" si="6"/>
        <v>0.15</v>
      </c>
      <c r="AK101" s="273">
        <f t="shared" si="7"/>
        <v>0.4</v>
      </c>
      <c r="AL101" s="274">
        <f>IFERROR(IF(AND(AF100="Probabilidad",AF101="Probabilidad"),(AL100-(+AL100*AK101)),IF(AND(AF100="Impacto",AF101="Probabilidad"),(AL99-(+AL99*AK101)),IF(AF101="Impacto",AL100,""))),"")</f>
        <v>0.17279999999999998</v>
      </c>
      <c r="AM101" s="274">
        <f>IFERROR(IF(AND(AF100="Impacto",AF101="Impacto"),(AM100-(+AM100*AK101)),IF(AND(AF100="Probabilidad",AF101="Impacto"),(AM99-(+AM99*AK101)),IF(AF101="Probabilidad",AM100,""))),"")</f>
        <v>0.2</v>
      </c>
      <c r="AN101" s="271" t="s">
        <v>181</v>
      </c>
      <c r="AO101" s="271" t="s">
        <v>182</v>
      </c>
      <c r="AP101" s="271" t="s">
        <v>183</v>
      </c>
      <c r="AQ101" s="1139"/>
      <c r="AR101" s="1187"/>
      <c r="AS101" s="1187"/>
      <c r="AT101" s="1183"/>
      <c r="AU101" s="1187"/>
      <c r="AV101" s="1187"/>
      <c r="AW101" s="1183"/>
      <c r="AX101" s="1183"/>
      <c r="AY101" s="1183"/>
      <c r="AZ101" s="1139"/>
      <c r="BA101" s="909"/>
      <c r="BB101" s="909"/>
      <c r="BC101" s="909"/>
      <c r="BD101" s="909"/>
      <c r="BE101" s="909"/>
      <c r="BF101" s="909"/>
      <c r="BG101" s="909"/>
      <c r="BH101" s="1191"/>
      <c r="BI101" s="1191"/>
      <c r="BJ101" s="1191"/>
      <c r="BK101" s="1191"/>
      <c r="BL101" s="1191"/>
      <c r="BM101" s="909"/>
      <c r="BN101" s="909"/>
      <c r="BO101" s="1194"/>
    </row>
    <row r="102" spans="1:67" ht="72">
      <c r="A102" s="1170"/>
      <c r="B102" s="1173"/>
      <c r="C102" s="1176"/>
      <c r="D102" s="1179"/>
      <c r="E102" s="1179"/>
      <c r="F102" s="1181"/>
      <c r="G102" s="909"/>
      <c r="H102" s="1139"/>
      <c r="I102" s="1139"/>
      <c r="J102" s="1137"/>
      <c r="K102" s="1139"/>
      <c r="L102" s="909"/>
      <c r="M102" s="616"/>
      <c r="N102" s="1189"/>
      <c r="O102" s="1189"/>
      <c r="P102" s="909"/>
      <c r="Q102" s="1191"/>
      <c r="R102" s="1139" t="s">
        <v>297</v>
      </c>
      <c r="S102" s="1185"/>
      <c r="T102" s="1139"/>
      <c r="U102" s="1185"/>
      <c r="V102" s="1139" t="s">
        <v>271</v>
      </c>
      <c r="W102" s="1185"/>
      <c r="X102" s="1183"/>
      <c r="Y102" s="1185"/>
      <c r="Z102" s="1185"/>
      <c r="AA102" s="1183"/>
      <c r="AB102" s="269">
        <v>4</v>
      </c>
      <c r="AC102" s="184" t="s">
        <v>1522</v>
      </c>
      <c r="AD102" s="156">
        <v>1</v>
      </c>
      <c r="AE102" s="184" t="s">
        <v>1523</v>
      </c>
      <c r="AF102" s="270" t="str">
        <f t="shared" si="4"/>
        <v>Impacto</v>
      </c>
      <c r="AG102" s="271" t="s">
        <v>290</v>
      </c>
      <c r="AH102" s="272">
        <f t="shared" si="5"/>
        <v>0.1</v>
      </c>
      <c r="AI102" s="271" t="s">
        <v>180</v>
      </c>
      <c r="AJ102" s="272">
        <f t="shared" si="6"/>
        <v>0.15</v>
      </c>
      <c r="AK102" s="273">
        <f t="shared" si="7"/>
        <v>0.25</v>
      </c>
      <c r="AL102" s="274">
        <f>IFERROR(IF(AND(AF101="Probabilidad",AF102="Probabilidad"),(AL101-(+AL101*AK102)),IF(AND(AF101="Impacto",AF102="Probabilidad"),(AL100-(+AL100*AK102)),IF(AF102="Impacto",AL101,""))),"")</f>
        <v>0.17279999999999998</v>
      </c>
      <c r="AM102" s="274">
        <f>IFERROR(IF(AND(AF101="Impacto",AF102="Impacto"),(AM101-(+AM101*AK102)),IF(AND(AF101="Probabilidad",AF102="Impacto"),(AM100-(+AM100*AK102)),IF(AF102="Probabilidad",AM101,""))),"")</f>
        <v>0.15000000000000002</v>
      </c>
      <c r="AN102" s="271" t="s">
        <v>181</v>
      </c>
      <c r="AO102" s="271" t="s">
        <v>182</v>
      </c>
      <c r="AP102" s="271" t="s">
        <v>183</v>
      </c>
      <c r="AQ102" s="1139"/>
      <c r="AR102" s="1187"/>
      <c r="AS102" s="1187"/>
      <c r="AT102" s="1183"/>
      <c r="AU102" s="1187"/>
      <c r="AV102" s="1187"/>
      <c r="AW102" s="1183"/>
      <c r="AX102" s="1183"/>
      <c r="AY102" s="1183"/>
      <c r="AZ102" s="1139"/>
      <c r="BA102" s="909"/>
      <c r="BB102" s="909"/>
      <c r="BC102" s="909"/>
      <c r="BD102" s="909"/>
      <c r="BE102" s="909"/>
      <c r="BF102" s="909"/>
      <c r="BG102" s="909"/>
      <c r="BH102" s="1191"/>
      <c r="BI102" s="1191"/>
      <c r="BJ102" s="1191"/>
      <c r="BK102" s="1191"/>
      <c r="BL102" s="1191"/>
      <c r="BM102" s="909"/>
      <c r="BN102" s="909"/>
      <c r="BO102" s="1194"/>
    </row>
    <row r="103" spans="1:67" ht="72">
      <c r="A103" s="1170"/>
      <c r="B103" s="1173"/>
      <c r="C103" s="1176"/>
      <c r="D103" s="1179"/>
      <c r="E103" s="1179"/>
      <c r="F103" s="1181"/>
      <c r="G103" s="909"/>
      <c r="H103" s="1139"/>
      <c r="I103" s="1139"/>
      <c r="J103" s="1137"/>
      <c r="K103" s="1139"/>
      <c r="L103" s="909"/>
      <c r="M103" s="616"/>
      <c r="N103" s="1189"/>
      <c r="O103" s="1189"/>
      <c r="P103" s="909"/>
      <c r="Q103" s="1191"/>
      <c r="R103" s="1139" t="s">
        <v>297</v>
      </c>
      <c r="S103" s="1185"/>
      <c r="T103" s="1139"/>
      <c r="U103" s="1185"/>
      <c r="V103" s="1139" t="s">
        <v>271</v>
      </c>
      <c r="W103" s="1185"/>
      <c r="X103" s="1183"/>
      <c r="Y103" s="1185"/>
      <c r="Z103" s="1185"/>
      <c r="AA103" s="1183"/>
      <c r="AB103" s="269">
        <v>5</v>
      </c>
      <c r="AC103" s="184" t="s">
        <v>1524</v>
      </c>
      <c r="AD103" s="156">
        <v>1</v>
      </c>
      <c r="AE103" s="184" t="s">
        <v>1523</v>
      </c>
      <c r="AF103" s="270" t="str">
        <f t="shared" si="4"/>
        <v>Impacto</v>
      </c>
      <c r="AG103" s="271" t="s">
        <v>290</v>
      </c>
      <c r="AH103" s="272">
        <f t="shared" si="5"/>
        <v>0.1</v>
      </c>
      <c r="AI103" s="271" t="s">
        <v>180</v>
      </c>
      <c r="AJ103" s="272">
        <f t="shared" si="6"/>
        <v>0.15</v>
      </c>
      <c r="AK103" s="273">
        <f t="shared" si="7"/>
        <v>0.25</v>
      </c>
      <c r="AL103" s="274">
        <f>IFERROR(IF(AND(AF102="Probabilidad",AF103="Probabilidad"),(AL102-(+AL102*AK103)),IF(AND(AF102="Impacto",AF103="Probabilidad"),(AL101-(+AL101*AK103)),IF(AF103="Impacto",AL102,""))),"")</f>
        <v>0.17279999999999998</v>
      </c>
      <c r="AM103" s="274">
        <f>IFERROR(IF(AND(AF102="Impacto",AF103="Impacto"),(AM102-(+AM102*AK103)),IF(AND(AF102="Probabilidad",AF103="Impacto"),(AM101-(+AM101*AK103)),IF(AF103="Probabilidad",AM102,""))),"")</f>
        <v>0.11250000000000002</v>
      </c>
      <c r="AN103" s="271" t="s">
        <v>181</v>
      </c>
      <c r="AO103" s="271" t="s">
        <v>1422</v>
      </c>
      <c r="AP103" s="271" t="s">
        <v>183</v>
      </c>
      <c r="AQ103" s="1139"/>
      <c r="AR103" s="1187"/>
      <c r="AS103" s="1187"/>
      <c r="AT103" s="1183"/>
      <c r="AU103" s="1187"/>
      <c r="AV103" s="1187"/>
      <c r="AW103" s="1183"/>
      <c r="AX103" s="1183"/>
      <c r="AY103" s="1183"/>
      <c r="AZ103" s="1139"/>
      <c r="BA103" s="909"/>
      <c r="BB103" s="909"/>
      <c r="BC103" s="909"/>
      <c r="BD103" s="909"/>
      <c r="BE103" s="909"/>
      <c r="BF103" s="909"/>
      <c r="BG103" s="909"/>
      <c r="BH103" s="1191"/>
      <c r="BI103" s="1191"/>
      <c r="BJ103" s="1191"/>
      <c r="BK103" s="1191"/>
      <c r="BL103" s="1191"/>
      <c r="BM103" s="909"/>
      <c r="BN103" s="909"/>
      <c r="BO103" s="1194"/>
    </row>
    <row r="104" spans="1:67" ht="72.75" thickBot="1">
      <c r="A104" s="1171"/>
      <c r="B104" s="1174"/>
      <c r="C104" s="1177"/>
      <c r="D104" s="1195"/>
      <c r="E104" s="1195"/>
      <c r="F104" s="1196"/>
      <c r="G104" s="910"/>
      <c r="H104" s="1157"/>
      <c r="I104" s="1157"/>
      <c r="J104" s="1156"/>
      <c r="K104" s="1157"/>
      <c r="L104" s="910"/>
      <c r="M104" s="693"/>
      <c r="N104" s="1192"/>
      <c r="O104" s="1192"/>
      <c r="P104" s="910"/>
      <c r="Q104" s="1201"/>
      <c r="R104" s="1157" t="s">
        <v>297</v>
      </c>
      <c r="S104" s="1200"/>
      <c r="T104" s="1157"/>
      <c r="U104" s="1200"/>
      <c r="V104" s="1157" t="s">
        <v>271</v>
      </c>
      <c r="W104" s="1200"/>
      <c r="X104" s="1199"/>
      <c r="Y104" s="1200"/>
      <c r="Z104" s="1200"/>
      <c r="AA104" s="1199"/>
      <c r="AB104" s="553">
        <v>6</v>
      </c>
      <c r="AC104" s="550" t="s">
        <v>1525</v>
      </c>
      <c r="AD104" s="324">
        <v>3</v>
      </c>
      <c r="AE104" s="550" t="s">
        <v>1521</v>
      </c>
      <c r="AF104" s="554" t="str">
        <f t="shared" si="4"/>
        <v>Probabilidad</v>
      </c>
      <c r="AG104" s="325" t="s">
        <v>179</v>
      </c>
      <c r="AH104" s="552">
        <f t="shared" si="5"/>
        <v>0.25</v>
      </c>
      <c r="AI104" s="325" t="s">
        <v>180</v>
      </c>
      <c r="AJ104" s="552">
        <f t="shared" si="6"/>
        <v>0.15</v>
      </c>
      <c r="AK104" s="555">
        <f t="shared" si="7"/>
        <v>0.4</v>
      </c>
      <c r="AL104" s="556">
        <f>IFERROR(IF(AND(AF103="Probabilidad",AF104="Probabilidad"),(AL103-(+AL103*AK104)),IF(AND(AF103="Impacto",AF104="Probabilidad"),(AL102-(+AL102*AK104)),IF(AF104="Impacto",AL103,""))),"")</f>
        <v>0.10367999999999998</v>
      </c>
      <c r="AM104" s="556">
        <f>IFERROR(IF(AND(AF103="Impacto",AF104="Impacto"),(AM103-(+AM103*AK104)),IF(AND(AF103="Probabilidad",AF104="Impacto"),(AM102-(+AM102*AK104)),IF(AF104="Probabilidad",AM103,""))),"")</f>
        <v>0.11250000000000002</v>
      </c>
      <c r="AN104" s="325" t="s">
        <v>181</v>
      </c>
      <c r="AO104" s="325" t="s">
        <v>182</v>
      </c>
      <c r="AP104" s="325" t="s">
        <v>183</v>
      </c>
      <c r="AQ104" s="1157"/>
      <c r="AR104" s="1198"/>
      <c r="AS104" s="1198"/>
      <c r="AT104" s="1199"/>
      <c r="AU104" s="1198"/>
      <c r="AV104" s="1198"/>
      <c r="AW104" s="1199"/>
      <c r="AX104" s="1199"/>
      <c r="AY104" s="1199"/>
      <c r="AZ104" s="1157"/>
      <c r="BA104" s="910"/>
      <c r="BB104" s="910"/>
      <c r="BC104" s="910"/>
      <c r="BD104" s="910"/>
      <c r="BE104" s="910"/>
      <c r="BF104" s="910"/>
      <c r="BG104" s="910"/>
      <c r="BH104" s="1201"/>
      <c r="BI104" s="1201"/>
      <c r="BJ104" s="1201"/>
      <c r="BK104" s="1201"/>
      <c r="BL104" s="1201"/>
      <c r="BM104" s="910"/>
      <c r="BN104" s="910"/>
      <c r="BO104" s="1202"/>
    </row>
    <row r="105" spans="1:67" ht="96.6" customHeight="1">
      <c r="A105" s="1140" t="s">
        <v>1526</v>
      </c>
      <c r="B105" s="1143" t="s">
        <v>1374</v>
      </c>
      <c r="C105" s="1143" t="s">
        <v>1527</v>
      </c>
      <c r="D105" s="1149" t="s">
        <v>1376</v>
      </c>
      <c r="E105" s="1149" t="s">
        <v>1528</v>
      </c>
      <c r="F105" s="1111">
        <v>1</v>
      </c>
      <c r="G105" s="648" t="s">
        <v>1529</v>
      </c>
      <c r="H105" s="644" t="s">
        <v>1443</v>
      </c>
      <c r="I105" s="1138" t="s">
        <v>1380</v>
      </c>
      <c r="J105" s="1136" t="str">
        <f>IF(D105="","",IF(D105="RG",[16]Árbol_GF!B155,IF(D105="RF",[16]Árbol_GF!B155,IF(I105="","",(CONCATENATE(I105," ",$M$2," ",G105," ",$M$3," ",O105," ",$M$4," ",N105))))))</f>
        <v xml:space="preserve">Pérdida de confidencialidad e integridad  1. Tramites no inmediatos
(Información Digital/Electrónica- SIFJ)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K105" s="1138" t="s">
        <v>205</v>
      </c>
      <c r="L105" s="681" t="s">
        <v>691</v>
      </c>
      <c r="M105" s="689" t="str">
        <f>CONCATENATE(" *",[16]Árbol_GF!C113," *",[16]Árbol_GF!E113," *",[16]Árbol_GF!G113)</f>
        <v xml:space="preserve"> * * *</v>
      </c>
      <c r="N105" s="681" t="s">
        <v>1530</v>
      </c>
      <c r="O105" s="681" t="s">
        <v>1531</v>
      </c>
      <c r="P105" s="648"/>
      <c r="Q105" s="646"/>
      <c r="R105" s="644" t="s">
        <v>1532</v>
      </c>
      <c r="S105" s="687">
        <f>IF(R105="Muy Alta",100%,IF(R105="Alta",80%,IF(R105="Media",60%,IF(R105="Baja",40%,IF(R105="Muy Baja",20%,"")))))</f>
        <v>0.8</v>
      </c>
      <c r="T105" s="644" t="s">
        <v>271</v>
      </c>
      <c r="U105" s="687">
        <f>IF(T105="Catastrófico",100%,IF(T105="Mayor",80%,IF(T105="Moderado",60%,IF(T105="Menor",40%,IF(T105="Leve",20%,"")))))</f>
        <v>0.2</v>
      </c>
      <c r="V105" s="644" t="s">
        <v>1533</v>
      </c>
      <c r="W105" s="687">
        <f>IF(V105="Catastrófico",100%,IF(V105="Mayor",80%,IF(V105="Moderado",60%,IF(V105="Menor",40%,IF(V105="Leve",20%,"")))))</f>
        <v>0.6</v>
      </c>
      <c r="X105" s="689" t="str">
        <f>IF(Y105=100%,"Catastrófico",IF(Y105=80%,"Mayor",IF(Y105=60%,"Moderado",IF(Y105=40%,"Menor",IF(Y105=20%,"Leve","")))))</f>
        <v>Moderado</v>
      </c>
      <c r="Y105" s="687">
        <f>IF(AND(U105="",W105=""),"",MAX(U105,W105))</f>
        <v>0.6</v>
      </c>
      <c r="Z105" s="687" t="str">
        <f>CONCATENATE(R105,X105)</f>
        <v>altaModerado</v>
      </c>
      <c r="AA105" s="642" t="str">
        <f>IF(Z105="Muy AltaLeve","Alto",IF(Z105="Muy AltaMenor","Alto",IF(Z105="Muy AltaModerado","Alto",IF(Z105="Muy AltaMayor","Alto",IF(Z105="Muy AltaCatastrófico","Extremo",IF(Z105="AltaLeve","Moderado",IF(Z105="AltaMenor","Moderado",IF(Z105="AltaModerado","Alto",IF(Z105="AltaMayor","Alto",IF(Z105="AltaCatastrófico","Extremo",IF(Z105="MediaLeve","Moderado",IF(Z105="MediaMenor","Moderado",IF(Z105="MediaModerado","Moderado",IF(Z105="MediaMayor","Alto",IF(Z105="MediaCatastrófico","Extremo",IF(Z105="BajaLeve","Bajo",IF(Z105="BajaMenor","Moderado",IF(Z105="BajaModerado","Moderado",IF(Z105="BajaMayor","Alto",IF(Z105="BajaCatastrófico","Extremo",IF(Z105="Muy BajaLeve","Bajo",IF(Z105="Muy BajaMenor","Bajo",IF(Z105="Muy BajaModerado","Moderado",IF(Z105="Muy BajaMayor","Alto",IF(Z105="Muy BajaCatastrófico","Extremo","")))))))))))))))))))))))))</f>
        <v>Alto</v>
      </c>
      <c r="AB105" s="54">
        <v>1</v>
      </c>
      <c r="AC105" s="390" t="s">
        <v>1534</v>
      </c>
      <c r="AD105" s="12" t="s">
        <v>1535</v>
      </c>
      <c r="AE105" s="275" t="s">
        <v>1536</v>
      </c>
      <c r="AF105" s="20" t="str">
        <f t="shared" si="4"/>
        <v>Probabilidad</v>
      </c>
      <c r="AG105" s="391" t="s">
        <v>1537</v>
      </c>
      <c r="AH105" s="22">
        <f t="shared" si="5"/>
        <v>0.25</v>
      </c>
      <c r="AI105" s="391" t="s">
        <v>1538</v>
      </c>
      <c r="AJ105" s="22">
        <f t="shared" si="6"/>
        <v>0.15</v>
      </c>
      <c r="AK105" s="23">
        <f t="shared" si="7"/>
        <v>0.4</v>
      </c>
      <c r="AL105" s="24">
        <f>IFERROR(IF(AF105="Probabilidad",(S105-(+S105*AK105)),IF(AF105="Impacto",S105,"")),"")</f>
        <v>0.48</v>
      </c>
      <c r="AM105" s="24">
        <f>IFERROR(IF(AF105="Impacto",(Y105-(+Y105*AK105)),IF(AF105="Probabilidad",Y105,"")),"")</f>
        <v>0.6</v>
      </c>
      <c r="AN105" s="392" t="s">
        <v>181</v>
      </c>
      <c r="AO105" s="392" t="s">
        <v>182</v>
      </c>
      <c r="AP105" s="392" t="s">
        <v>183</v>
      </c>
      <c r="AQ105" s="644" t="s">
        <v>1539</v>
      </c>
      <c r="AR105" s="640">
        <f>S105</f>
        <v>0.8</v>
      </c>
      <c r="AS105" s="640">
        <f>IF(AL105="","",MIN(AL105:AL110))</f>
        <v>0.23519999999999996</v>
      </c>
      <c r="AT105" s="642" t="str">
        <f>IFERROR(IF(AS105="","",IF(AS105&lt;=0.2,"Muy Baja",IF(AS105&lt;=0.4,"Baja",IF(AS105&lt;=0.6,"Media",IF(AS105&lt;=0.8,"Alta","Muy Alta"))))),"")</f>
        <v>Baja</v>
      </c>
      <c r="AU105" s="640">
        <f>Y105</f>
        <v>0.6</v>
      </c>
      <c r="AV105" s="640">
        <f>IF(AM105="","",MIN(AM105:AM110))</f>
        <v>0.44999999999999996</v>
      </c>
      <c r="AW105" s="642" t="str">
        <f>IFERROR(IF(AV105="","",IF(AV105&lt;=0.2,"Leve",IF(AV105&lt;=0.4,"Menor",IF(AV105&lt;=0.6,"Moderado",IF(AV105&lt;=0.8,"Mayor","Catastrófico"))))),"")</f>
        <v>Moderado</v>
      </c>
      <c r="AX105" s="642" t="str">
        <f>AA105</f>
        <v>Alto</v>
      </c>
      <c r="AY105" s="642" t="str">
        <f>IFERROR(IF(OR(AND(AT105="Muy Baja",AW105="Leve"),AND(AT105="Muy Baja",AW105="Menor"),AND(AT105="Baja",AW105="Leve")),"Bajo",IF(OR(AND(AT105="Muy baja",AW105="Moderado"),AND(AT105="Baja",AW105="Menor"),AND(AT105="Baja",AW105="Moderado"),AND(AT105="Media",AW105="Leve"),AND(AT105="Media",AW105="Menor"),AND(AT105="Media",AW105="Moderado"),AND(AT105="Alta",AW105="Leve"),AND(AT105="Alta",AW105="Menor")),"Moderado",IF(OR(AND(AT105="Muy Baja",AW105="Mayor"),AND(AT105="Baja",AW105="Mayor"),AND(AT105="Media",AW105="Mayor"),AND(AT105="Alta",AW105="Moderado"),AND(AT105="Alta",AW105="Mayor"),AND(AT105="Muy Alta",AW105="Leve"),AND(AT105="Muy Alta",AW105="Menor"),AND(AT105="Muy Alta",AW105="Moderado"),AND(AT105="Muy Alta",AW105="Mayor")),"Alto",IF(OR(AND(AT105="Muy Baja",AW105="Catastrófico"),AND(AT105="Baja",AW105="Catastrófico"),AND(AT105="Media",AW105="Catastrófico"),AND(AT105="Alta",AW105="Catastrófico"),AND(AT105="Muy Alta",AW105="Catastrófico")),"Extremo","")))),"")</f>
        <v>Moderado</v>
      </c>
      <c r="AZ105" s="1138" t="s">
        <v>185</v>
      </c>
      <c r="BA105" s="1175" t="s">
        <v>1540</v>
      </c>
      <c r="BB105" s="1175" t="s">
        <v>1541</v>
      </c>
      <c r="BC105" s="1207" t="s">
        <v>1542</v>
      </c>
      <c r="BD105" s="1207" t="s">
        <v>1543</v>
      </c>
      <c r="BE105" s="1207" t="s">
        <v>1544</v>
      </c>
      <c r="BF105" s="1146"/>
      <c r="BG105" s="1164"/>
      <c r="BH105" s="727"/>
      <c r="BI105" s="727"/>
      <c r="BJ105" s="727"/>
      <c r="BK105" s="727"/>
      <c r="BL105" s="646"/>
      <c r="BM105" s="1205"/>
      <c r="BN105" s="1205"/>
      <c r="BO105" s="1203"/>
    </row>
    <row r="106" spans="1:67" ht="89.25">
      <c r="A106" s="1141"/>
      <c r="B106" s="1144"/>
      <c r="C106" s="1144"/>
      <c r="D106" s="1150"/>
      <c r="E106" s="1150"/>
      <c r="F106" s="1089"/>
      <c r="G106" s="607"/>
      <c r="H106" s="598"/>
      <c r="I106" s="1139"/>
      <c r="J106" s="1137"/>
      <c r="K106" s="1139"/>
      <c r="L106" s="593"/>
      <c r="M106" s="616"/>
      <c r="N106" s="593"/>
      <c r="O106" s="593"/>
      <c r="P106" s="607"/>
      <c r="Q106" s="610"/>
      <c r="R106" s="598"/>
      <c r="S106" s="613"/>
      <c r="T106" s="598"/>
      <c r="U106" s="613"/>
      <c r="V106" s="598"/>
      <c r="W106" s="613"/>
      <c r="X106" s="616"/>
      <c r="Y106" s="613"/>
      <c r="Z106" s="613"/>
      <c r="AA106" s="619"/>
      <c r="AB106" s="216">
        <v>2</v>
      </c>
      <c r="AC106" s="228" t="s">
        <v>1545</v>
      </c>
      <c r="AD106" s="218" t="s">
        <v>1535</v>
      </c>
      <c r="AE106" s="218" t="s">
        <v>1546</v>
      </c>
      <c r="AF106" s="213" t="str">
        <f t="shared" si="4"/>
        <v>Probabilidad</v>
      </c>
      <c r="AG106" s="219" t="s">
        <v>1547</v>
      </c>
      <c r="AH106" s="214">
        <f t="shared" si="5"/>
        <v>0.15</v>
      </c>
      <c r="AI106" s="219" t="s">
        <v>1538</v>
      </c>
      <c r="AJ106" s="214">
        <f t="shared" si="6"/>
        <v>0.15</v>
      </c>
      <c r="AK106" s="215">
        <f t="shared" si="7"/>
        <v>0.3</v>
      </c>
      <c r="AL106" s="220">
        <f>IFERROR(IF(AND(AF105="Probabilidad",AF106="Probabilidad"),(AL105-(+AL105*AK106)),IF(AF106="Probabilidad",(S105-(+S105*AK106)),IF(AF106="Impacto",AL105,""))),"")</f>
        <v>0.33599999999999997</v>
      </c>
      <c r="AM106" s="220">
        <f>IFERROR(IF(AND(AF105="Impacto",AF106="Impacto"),(AM105-(+AM105*AK106)),IF(AF106="Impacto",(Y105-(+Y105*AK106)),IF(AF106="Probabilidad",AM105,""))),"")</f>
        <v>0.6</v>
      </c>
      <c r="AN106" s="221" t="s">
        <v>181</v>
      </c>
      <c r="AO106" s="221" t="s">
        <v>182</v>
      </c>
      <c r="AP106" s="221" t="s">
        <v>183</v>
      </c>
      <c r="AQ106" s="598"/>
      <c r="AR106" s="626"/>
      <c r="AS106" s="626"/>
      <c r="AT106" s="619"/>
      <c r="AU106" s="626"/>
      <c r="AV106" s="626"/>
      <c r="AW106" s="619"/>
      <c r="AX106" s="619"/>
      <c r="AY106" s="619"/>
      <c r="AZ106" s="1139"/>
      <c r="BA106" s="1176"/>
      <c r="BB106" s="1176"/>
      <c r="BC106" s="1208"/>
      <c r="BD106" s="1208"/>
      <c r="BE106" s="1208"/>
      <c r="BF106" s="1147"/>
      <c r="BG106" s="1165"/>
      <c r="BH106" s="593"/>
      <c r="BI106" s="593"/>
      <c r="BJ106" s="593"/>
      <c r="BK106" s="593"/>
      <c r="BL106" s="610"/>
      <c r="BM106" s="1206"/>
      <c r="BN106" s="1206"/>
      <c r="BO106" s="1204"/>
    </row>
    <row r="107" spans="1:67" ht="89.25">
      <c r="A107" s="1141"/>
      <c r="B107" s="1144"/>
      <c r="C107" s="1144"/>
      <c r="D107" s="1150"/>
      <c r="E107" s="1150"/>
      <c r="F107" s="1089"/>
      <c r="G107" s="607"/>
      <c r="H107" s="598"/>
      <c r="I107" s="1139"/>
      <c r="J107" s="1137"/>
      <c r="K107" s="1139"/>
      <c r="L107" s="593"/>
      <c r="M107" s="616"/>
      <c r="N107" s="593"/>
      <c r="O107" s="593"/>
      <c r="P107" s="607"/>
      <c r="Q107" s="610"/>
      <c r="R107" s="598"/>
      <c r="S107" s="613"/>
      <c r="T107" s="598"/>
      <c r="U107" s="613"/>
      <c r="V107" s="598"/>
      <c r="W107" s="613"/>
      <c r="X107" s="616"/>
      <c r="Y107" s="613"/>
      <c r="Z107" s="613"/>
      <c r="AA107" s="619"/>
      <c r="AB107" s="216">
        <v>3</v>
      </c>
      <c r="AC107" s="228" t="s">
        <v>1545</v>
      </c>
      <c r="AD107" s="218" t="s">
        <v>1535</v>
      </c>
      <c r="AE107" s="218" t="s">
        <v>1546</v>
      </c>
      <c r="AF107" s="213" t="str">
        <f t="shared" si="4"/>
        <v>Impacto</v>
      </c>
      <c r="AG107" s="219" t="s">
        <v>1548</v>
      </c>
      <c r="AH107" s="214">
        <f t="shared" si="5"/>
        <v>0.1</v>
      </c>
      <c r="AI107" s="219" t="s">
        <v>1538</v>
      </c>
      <c r="AJ107" s="214">
        <f t="shared" si="6"/>
        <v>0.15</v>
      </c>
      <c r="AK107" s="215">
        <f t="shared" si="7"/>
        <v>0.25</v>
      </c>
      <c r="AL107" s="220">
        <f>IFERROR(IF(AND(AF106="Probabilidad",AF107="Probabilidad"),(AL106-(+AL106*AK107)),IF(AND(AF106="Impacto",AF107="Probabilidad"),(AL105-(+AL105*AK107)),IF(AF107="Impacto",AL106,""))),"")</f>
        <v>0.33599999999999997</v>
      </c>
      <c r="AM107" s="220">
        <f>IFERROR(IF(AND(AF106="Impacto",AF107="Impacto"),(AM106-(+AM106*AK107)),IF(AND(AF106="Probabilidad",AF107="Impacto"),(AM105-(+AM105*AK107)),IF(AF107="Probabilidad",AM106,""))),"")</f>
        <v>0.44999999999999996</v>
      </c>
      <c r="AN107" s="221" t="s">
        <v>181</v>
      </c>
      <c r="AO107" s="221" t="s">
        <v>182</v>
      </c>
      <c r="AP107" s="221" t="s">
        <v>183</v>
      </c>
      <c r="AQ107" s="598"/>
      <c r="AR107" s="626"/>
      <c r="AS107" s="626"/>
      <c r="AT107" s="619"/>
      <c r="AU107" s="626"/>
      <c r="AV107" s="626"/>
      <c r="AW107" s="619"/>
      <c r="AX107" s="619"/>
      <c r="AY107" s="619"/>
      <c r="AZ107" s="1139"/>
      <c r="BA107" s="1176"/>
      <c r="BB107" s="1176"/>
      <c r="BC107" s="1208"/>
      <c r="BD107" s="1208"/>
      <c r="BE107" s="1208"/>
      <c r="BF107" s="1147"/>
      <c r="BG107" s="1165"/>
      <c r="BH107" s="593"/>
      <c r="BI107" s="593"/>
      <c r="BJ107" s="593"/>
      <c r="BK107" s="593"/>
      <c r="BL107" s="610"/>
      <c r="BM107" s="1206"/>
      <c r="BN107" s="1206"/>
      <c r="BO107" s="1204"/>
    </row>
    <row r="108" spans="1:67" ht="75">
      <c r="A108" s="1141"/>
      <c r="B108" s="1144"/>
      <c r="C108" s="1144"/>
      <c r="D108" s="1150"/>
      <c r="E108" s="1150"/>
      <c r="F108" s="1089"/>
      <c r="G108" s="607"/>
      <c r="H108" s="598"/>
      <c r="I108" s="1139"/>
      <c r="J108" s="1137"/>
      <c r="K108" s="1139"/>
      <c r="L108" s="593"/>
      <c r="M108" s="616"/>
      <c r="N108" s="593"/>
      <c r="O108" s="593"/>
      <c r="P108" s="607"/>
      <c r="Q108" s="610"/>
      <c r="R108" s="598"/>
      <c r="S108" s="613"/>
      <c r="T108" s="598"/>
      <c r="U108" s="613"/>
      <c r="V108" s="598"/>
      <c r="W108" s="613"/>
      <c r="X108" s="616"/>
      <c r="Y108" s="613"/>
      <c r="Z108" s="613"/>
      <c r="AA108" s="619"/>
      <c r="AB108" s="216">
        <v>4</v>
      </c>
      <c r="AC108" s="218" t="s">
        <v>1549</v>
      </c>
      <c r="AD108" s="218" t="s">
        <v>1535</v>
      </c>
      <c r="AE108" s="157" t="s">
        <v>1536</v>
      </c>
      <c r="AF108" s="213" t="str">
        <f t="shared" si="4"/>
        <v>Probabilidad</v>
      </c>
      <c r="AG108" s="219" t="s">
        <v>1547</v>
      </c>
      <c r="AH108" s="214">
        <f t="shared" si="5"/>
        <v>0.15</v>
      </c>
      <c r="AI108" s="219" t="s">
        <v>1538</v>
      </c>
      <c r="AJ108" s="214">
        <f t="shared" si="6"/>
        <v>0.15</v>
      </c>
      <c r="AK108" s="215">
        <f t="shared" si="7"/>
        <v>0.3</v>
      </c>
      <c r="AL108" s="220">
        <f>IFERROR(IF(AND(AF107="Probabilidad",AF108="Probabilidad"),(AL107-(+AL107*AK108)),IF(AND(AF107="Impacto",AF108="Probabilidad"),(AL106-(+AL106*AK108)),IF(AF108="Impacto",AL107,""))),"")</f>
        <v>0.23519999999999996</v>
      </c>
      <c r="AM108" s="220">
        <f>IFERROR(IF(AND(AF107="Impacto",AF108="Impacto"),(AM107-(+AM107*AK108)),IF(AND(AF107="Probabilidad",AF108="Impacto"),(AM106-(+AM106*AK108)),IF(AF108="Probabilidad",AM107,""))),"")</f>
        <v>0.44999999999999996</v>
      </c>
      <c r="AN108" s="221" t="s">
        <v>181</v>
      </c>
      <c r="AO108" s="221" t="s">
        <v>182</v>
      </c>
      <c r="AP108" s="221" t="s">
        <v>183</v>
      </c>
      <c r="AQ108" s="598"/>
      <c r="AR108" s="626"/>
      <c r="AS108" s="626"/>
      <c r="AT108" s="619"/>
      <c r="AU108" s="626"/>
      <c r="AV108" s="626"/>
      <c r="AW108" s="619"/>
      <c r="AX108" s="619"/>
      <c r="AY108" s="619"/>
      <c r="AZ108" s="1139"/>
      <c r="BA108" s="1176"/>
      <c r="BB108" s="1176"/>
      <c r="BC108" s="1208"/>
      <c r="BD108" s="1208"/>
      <c r="BE108" s="1208"/>
      <c r="BF108" s="1147"/>
      <c r="BG108" s="1165"/>
      <c r="BH108" s="593"/>
      <c r="BI108" s="593"/>
      <c r="BJ108" s="593"/>
      <c r="BK108" s="593"/>
      <c r="BL108" s="610"/>
      <c r="BM108" s="1206"/>
      <c r="BN108" s="1206"/>
      <c r="BO108" s="1204"/>
    </row>
    <row r="109" spans="1:67">
      <c r="A109" s="1141"/>
      <c r="B109" s="1144"/>
      <c r="C109" s="1144"/>
      <c r="D109" s="1150"/>
      <c r="E109" s="1150"/>
      <c r="F109" s="1089"/>
      <c r="G109" s="607"/>
      <c r="H109" s="598"/>
      <c r="I109" s="1139"/>
      <c r="J109" s="1137"/>
      <c r="K109" s="1139"/>
      <c r="L109" s="593"/>
      <c r="M109" s="616"/>
      <c r="N109" s="593"/>
      <c r="O109" s="593"/>
      <c r="P109" s="607"/>
      <c r="Q109" s="610"/>
      <c r="R109" s="598"/>
      <c r="S109" s="613"/>
      <c r="T109" s="598"/>
      <c r="U109" s="613"/>
      <c r="V109" s="598"/>
      <c r="W109" s="613"/>
      <c r="X109" s="616"/>
      <c r="Y109" s="613"/>
      <c r="Z109" s="613"/>
      <c r="AA109" s="619"/>
      <c r="AB109" s="216">
        <v>5</v>
      </c>
      <c r="AC109" s="228"/>
      <c r="AD109" s="336"/>
      <c r="AE109" s="218"/>
      <c r="AF109" s="213" t="str">
        <f t="shared" si="4"/>
        <v/>
      </c>
      <c r="AG109" s="219"/>
      <c r="AH109" s="214" t="str">
        <f t="shared" si="5"/>
        <v/>
      </c>
      <c r="AI109" s="219"/>
      <c r="AJ109" s="214" t="str">
        <f t="shared" si="6"/>
        <v/>
      </c>
      <c r="AK109" s="215" t="str">
        <f t="shared" si="7"/>
        <v/>
      </c>
      <c r="AL109" s="220" t="str">
        <f>IFERROR(IF(AND(AF108="Probabilidad",AF109="Probabilidad"),(AL108-(+AL108*AK109)),IF(AND(AF108="Impacto",AF109="Probabilidad"),(AL107-(+AL107*AK109)),IF(AF109="Impacto",AL108,""))),"")</f>
        <v/>
      </c>
      <c r="AM109" s="220" t="str">
        <f>IFERROR(IF(AND(AF108="Impacto",AF109="Impacto"),(AM108-(+AM108*AK109)),IF(AND(AF108="Probabilidad",AF109="Impacto"),(AM107-(+AM107*AK109)),IF(AF109="Probabilidad",AM108,""))),"")</f>
        <v/>
      </c>
      <c r="AN109" s="221"/>
      <c r="AO109" s="221"/>
      <c r="AP109" s="221"/>
      <c r="AQ109" s="598"/>
      <c r="AR109" s="626"/>
      <c r="AS109" s="626"/>
      <c r="AT109" s="619"/>
      <c r="AU109" s="626"/>
      <c r="AV109" s="626"/>
      <c r="AW109" s="619"/>
      <c r="AX109" s="619"/>
      <c r="AY109" s="619"/>
      <c r="AZ109" s="1139"/>
      <c r="BA109" s="1176"/>
      <c r="BB109" s="1176"/>
      <c r="BC109" s="1208"/>
      <c r="BD109" s="1208"/>
      <c r="BE109" s="1208"/>
      <c r="BF109" s="1147"/>
      <c r="BG109" s="1165"/>
      <c r="BH109" s="593"/>
      <c r="BI109" s="593"/>
      <c r="BJ109" s="593"/>
      <c r="BK109" s="593"/>
      <c r="BL109" s="610"/>
      <c r="BM109" s="1206"/>
      <c r="BN109" s="1206"/>
      <c r="BO109" s="1204"/>
    </row>
    <row r="110" spans="1:67" ht="15.75" thickBot="1">
      <c r="A110" s="1141"/>
      <c r="B110" s="1144"/>
      <c r="C110" s="1144"/>
      <c r="D110" s="1150"/>
      <c r="E110" s="1150"/>
      <c r="F110" s="1089"/>
      <c r="G110" s="607"/>
      <c r="H110" s="598"/>
      <c r="I110" s="1139"/>
      <c r="J110" s="1162"/>
      <c r="K110" s="1139"/>
      <c r="L110" s="593"/>
      <c r="M110" s="616"/>
      <c r="N110" s="593"/>
      <c r="O110" s="593"/>
      <c r="P110" s="607"/>
      <c r="Q110" s="610"/>
      <c r="R110" s="598"/>
      <c r="S110" s="613"/>
      <c r="T110" s="598"/>
      <c r="U110" s="613"/>
      <c r="V110" s="598"/>
      <c r="W110" s="613"/>
      <c r="X110" s="616"/>
      <c r="Y110" s="613"/>
      <c r="Z110" s="613"/>
      <c r="AA110" s="619"/>
      <c r="AB110" s="216">
        <v>6</v>
      </c>
      <c r="AC110" s="218"/>
      <c r="AD110" s="218"/>
      <c r="AE110" s="218"/>
      <c r="AF110" s="213" t="str">
        <f t="shared" si="4"/>
        <v/>
      </c>
      <c r="AG110" s="219"/>
      <c r="AH110" s="214" t="str">
        <f t="shared" si="5"/>
        <v/>
      </c>
      <c r="AI110" s="219"/>
      <c r="AJ110" s="214" t="str">
        <f t="shared" si="6"/>
        <v/>
      </c>
      <c r="AK110" s="215" t="str">
        <f t="shared" si="7"/>
        <v/>
      </c>
      <c r="AL110" s="220" t="str">
        <f>IFERROR(IF(AND(AF109="Probabilidad",AF110="Probabilidad"),(AL109-(+AL109*AK110)),IF(AND(AF109="Impacto",AF110="Probabilidad"),(AL108-(+AL108*AK110)),IF(AF110="Impacto",AL109,""))),"")</f>
        <v/>
      </c>
      <c r="AM110" s="220" t="str">
        <f>IFERROR(IF(AND(AF109="Impacto",AF110="Impacto"),(AM109-(+AM109*AK110)),IF(AND(AF109="Probabilidad",AF110="Impacto"),(AM108-(+AM108*AK110)),IF(AF110="Probabilidad",AM109,""))),"")</f>
        <v/>
      </c>
      <c r="AN110" s="221"/>
      <c r="AO110" s="221"/>
      <c r="AP110" s="221"/>
      <c r="AQ110" s="598"/>
      <c r="AR110" s="626"/>
      <c r="AS110" s="626"/>
      <c r="AT110" s="619"/>
      <c r="AU110" s="626"/>
      <c r="AV110" s="626"/>
      <c r="AW110" s="619"/>
      <c r="AX110" s="619"/>
      <c r="AY110" s="619"/>
      <c r="AZ110" s="1139"/>
      <c r="BA110" s="1176"/>
      <c r="BB110" s="1176"/>
      <c r="BC110" s="1208"/>
      <c r="BD110" s="1208"/>
      <c r="BE110" s="1208"/>
      <c r="BF110" s="1147"/>
      <c r="BG110" s="1165"/>
      <c r="BH110" s="593"/>
      <c r="BI110" s="593"/>
      <c r="BJ110" s="593"/>
      <c r="BK110" s="593"/>
      <c r="BL110" s="610"/>
      <c r="BM110" s="1206"/>
      <c r="BN110" s="1206"/>
      <c r="BO110" s="1204"/>
    </row>
    <row r="111" spans="1:67" ht="69" customHeight="1">
      <c r="A111" s="1141"/>
      <c r="B111" s="1144"/>
      <c r="C111" s="1144"/>
      <c r="D111" s="1150" t="s">
        <v>1376</v>
      </c>
      <c r="E111" s="1150" t="s">
        <v>1528</v>
      </c>
      <c r="F111" s="1089">
        <v>2</v>
      </c>
      <c r="G111" s="607" t="s">
        <v>1550</v>
      </c>
      <c r="H111" s="598" t="s">
        <v>1443</v>
      </c>
      <c r="I111" s="1139" t="s">
        <v>1392</v>
      </c>
      <c r="J111" s="1137" t="str">
        <f>IF(D111="","",IF(D111="RG",[16]Árbol_GF!B161,IF(D111="RF",[16]Árbol_GF!B161,IF(I111="","",(CONCATENATE(I111," ",$M$2," ",G111," ",$M$3," ",O111," ",$M$4," ",N111))))))</f>
        <v>Pérdida de Disponibilidad  1. Tramites no inmediatos
(Información Digital/Electrónica)
Información electrónica y digital contenida en el Fileserver SIE 
y 
Repositorio Gestión_GIC  
1. Falla en los sistemas.
2. Pérdida o corrupción de la información.
3. Fallas Humanas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K111" s="1139" t="s">
        <v>205</v>
      </c>
      <c r="L111" s="593" t="s">
        <v>691</v>
      </c>
      <c r="M111" s="689" t="str">
        <f>CONCATENATE(" *",[16]Árbol_GF!C119," *",[16]Árbol_GF!E119," *",[16]Árbol_GF!G119)</f>
        <v xml:space="preserve"> * * *Si seleccionó efecto dañoso seleccione:</v>
      </c>
      <c r="N111" s="593" t="s">
        <v>1551</v>
      </c>
      <c r="O111" s="593" t="s">
        <v>1552</v>
      </c>
      <c r="P111" s="1078"/>
      <c r="Q111" s="1081"/>
      <c r="R111" s="598" t="s">
        <v>1532</v>
      </c>
      <c r="S111" s="613">
        <f>IF(R111="Muy Alta",100%,IF(R111="Alta",80%,IF(R111="Media",60%,IF(R111="Baja",40%,IF(R111="Muy Baja",20%,"")))))</f>
        <v>0.8</v>
      </c>
      <c r="T111" s="598" t="s">
        <v>271</v>
      </c>
      <c r="U111" s="613">
        <f>IF(T111="Catastrófico",100%,IF(T111="Mayor",80%,IF(T111="Moderado",60%,IF(T111="Menor",40%,IF(T111="Leve",20%,"")))))</f>
        <v>0.2</v>
      </c>
      <c r="V111" s="598" t="s">
        <v>227</v>
      </c>
      <c r="W111" s="613">
        <f>IF(V111="Catastrófico",100%,IF(V111="Mayor",80%,IF(V111="Moderado",60%,IF(V111="Menor",40%,IF(V111="Leve",20%,"")))))</f>
        <v>0.4</v>
      </c>
      <c r="X111" s="616" t="str">
        <f>IF(Y111=100%,"Catastrófico",IF(Y111=80%,"Mayor",IF(Y111=60%,"Moderado",IF(Y111=40%,"Menor",IF(Y111=20%,"Leve","")))))</f>
        <v>Menor</v>
      </c>
      <c r="Y111" s="613">
        <f>IF(AND(U111="",W111=""),"",MAX(U111,W111))</f>
        <v>0.4</v>
      </c>
      <c r="Z111" s="613" t="str">
        <f>CONCATENATE(R111,X111)</f>
        <v>altaMenor</v>
      </c>
      <c r="AA111" s="619" t="str">
        <f>IF(Z111="Muy AltaLeve","Alto",IF(Z111="Muy AltaMenor","Alto",IF(Z111="Muy AltaModerado","Alto",IF(Z111="Muy AltaMayor","Alto",IF(Z111="Muy AltaCatastrófico","Extremo",IF(Z111="AltaLeve","Moderado",IF(Z111="AltaMenor","Moderado",IF(Z111="AltaModerado","Alto",IF(Z111="AltaMayor","Alto",IF(Z111="AltaCatastrófico","Extremo",IF(Z111="MediaLeve","Moderado",IF(Z111="MediaMenor","Moderado",IF(Z111="MediaModerado","Moderado",IF(Z111="MediaMayor","Alto",IF(Z111="MediaCatastrófico","Extremo",IF(Z111="BajaLeve","Bajo",IF(Z111="BajaMenor","Moderado",IF(Z111="BajaModerado","Moderado",IF(Z111="BajaMayor","Alto",IF(Z111="BajaCatastrófico","Extremo",IF(Z111="Muy BajaLeve","Bajo",IF(Z111="Muy BajaMenor","Bajo",IF(Z111="Muy BajaModerado","Moderado",IF(Z111="Muy BajaMayor","Alto",IF(Z111="Muy BajaCatastrófico","Extremo","")))))))))))))))))))))))))</f>
        <v>Moderado</v>
      </c>
      <c r="AB111" s="216">
        <v>1</v>
      </c>
      <c r="AC111" s="228" t="s">
        <v>1553</v>
      </c>
      <c r="AD111" s="218" t="s">
        <v>1554</v>
      </c>
      <c r="AE111" s="218" t="s">
        <v>1555</v>
      </c>
      <c r="AF111" s="213" t="str">
        <f t="shared" si="4"/>
        <v>Probabilidad</v>
      </c>
      <c r="AG111" s="219" t="s">
        <v>1537</v>
      </c>
      <c r="AH111" s="214">
        <f t="shared" si="5"/>
        <v>0.25</v>
      </c>
      <c r="AI111" s="219" t="s">
        <v>1538</v>
      </c>
      <c r="AJ111" s="214">
        <f t="shared" si="6"/>
        <v>0.15</v>
      </c>
      <c r="AK111" s="215">
        <f t="shared" si="7"/>
        <v>0.4</v>
      </c>
      <c r="AL111" s="220">
        <f>IFERROR(IF(AF111="Probabilidad",(S111-(+S111*AK111)),IF(AF111="Impacto",S111,"")),"")</f>
        <v>0.48</v>
      </c>
      <c r="AM111" s="220">
        <f>IFERROR(IF(AF111="Impacto",(Y111-(+Y111*AK111)),IF(AF111="Probabilidad",Y111,"")),"")</f>
        <v>0.4</v>
      </c>
      <c r="AN111" s="221" t="s">
        <v>181</v>
      </c>
      <c r="AO111" s="221" t="s">
        <v>182</v>
      </c>
      <c r="AP111" s="221" t="s">
        <v>183</v>
      </c>
      <c r="AQ111" s="598" t="s">
        <v>1556</v>
      </c>
      <c r="AR111" s="1153">
        <f>S111</f>
        <v>0.8</v>
      </c>
      <c r="AS111" s="1153">
        <f>IF(AL111="","",MIN(AL111:AL116))</f>
        <v>0.20159999999999997</v>
      </c>
      <c r="AT111" s="619" t="str">
        <f>IFERROR(IF(AS111="","",IF(AS111&lt;=0.2,"Muy Baja",IF(AS111&lt;=0.4,"Baja",IF(AS111&lt;=0.6,"Media",IF(AS111&lt;=0.8,"Alta","Muy Alta"))))),"")</f>
        <v>Baja</v>
      </c>
      <c r="AU111" s="1153">
        <f>Y111</f>
        <v>0.4</v>
      </c>
      <c r="AV111" s="1153">
        <f>IF(AM111="","",MIN(AM111:AM116))</f>
        <v>0.30000000000000004</v>
      </c>
      <c r="AW111" s="619" t="str">
        <f>IFERROR(IF(AV111="","",IF(AV111&lt;=0.2,"Leve",IF(AV111&lt;=0.4,"Menor",IF(AV111&lt;=0.6,"Moderado",IF(AV111&lt;=0.8,"Mayor","Catastrófico"))))),"")</f>
        <v>Menor</v>
      </c>
      <c r="AX111" s="619" t="str">
        <f>AA111</f>
        <v>Moderado</v>
      </c>
      <c r="AY111" s="619" t="str">
        <f>IFERROR(IF(OR(AND(AT111="Muy Baja",AW111="Leve"),AND(AT111="Muy Baja",AW111="Menor"),AND(AT111="Baja",AW111="Leve")),"Bajo",IF(OR(AND(AT111="Muy baja",AW111="Moderado"),AND(AT111="Baja",AW111="Menor"),AND(AT111="Baja",AW111="Moderado"),AND(AT111="Media",AW111="Leve"),AND(AT111="Media",AW111="Menor"),AND(AT111="Media",AW111="Moderado"),AND(AT111="Alta",AW111="Leve"),AND(AT111="Alta",AW111="Menor")),"Moderado",IF(OR(AND(AT111="Muy Baja",AW111="Mayor"),AND(AT111="Baja",AW111="Mayor"),AND(AT111="Media",AW111="Mayor"),AND(AT111="Alta",AW111="Moderado"),AND(AT111="Alta",AW111="Mayor"),AND(AT111="Muy Alta",AW111="Leve"),AND(AT111="Muy Alta",AW111="Menor"),AND(AT111="Muy Alta",AW111="Moderado"),AND(AT111="Muy Alta",AW111="Mayor")),"Alto",IF(OR(AND(AT111="Muy Baja",AW111="Catastrófico"),AND(AT111="Baja",AW111="Catastrófico"),AND(AT111="Media",AW111="Catastrófico"),AND(AT111="Alta",AW111="Catastrófico"),AND(AT111="Muy Alta",AW111="Catastrófico")),"Extremo","")))),"")</f>
        <v>Moderado</v>
      </c>
      <c r="AZ111" s="1139" t="s">
        <v>185</v>
      </c>
      <c r="BA111" s="1210" t="s">
        <v>1557</v>
      </c>
      <c r="BB111" s="1176" t="s">
        <v>1558</v>
      </c>
      <c r="BC111" s="1176" t="s">
        <v>1542</v>
      </c>
      <c r="BD111" s="1176" t="s">
        <v>1559</v>
      </c>
      <c r="BE111" s="1176" t="s">
        <v>1560</v>
      </c>
      <c r="BF111" s="1209"/>
      <c r="BG111" s="1144"/>
      <c r="BH111" s="848"/>
      <c r="BI111" s="848"/>
      <c r="BJ111" s="848"/>
      <c r="BK111" s="848"/>
      <c r="BL111" s="848"/>
      <c r="BM111" s="1206"/>
      <c r="BN111" s="1206"/>
      <c r="BO111" s="1204"/>
    </row>
    <row r="112" spans="1:67" ht="72">
      <c r="A112" s="1141"/>
      <c r="B112" s="1144"/>
      <c r="C112" s="1144"/>
      <c r="D112" s="1150"/>
      <c r="E112" s="1150"/>
      <c r="F112" s="1089"/>
      <c r="G112" s="607"/>
      <c r="H112" s="598"/>
      <c r="I112" s="1139"/>
      <c r="J112" s="1137"/>
      <c r="K112" s="1139"/>
      <c r="L112" s="593"/>
      <c r="M112" s="616"/>
      <c r="N112" s="593"/>
      <c r="O112" s="593"/>
      <c r="P112" s="1078"/>
      <c r="Q112" s="1081"/>
      <c r="R112" s="598"/>
      <c r="S112" s="613"/>
      <c r="T112" s="598"/>
      <c r="U112" s="613"/>
      <c r="V112" s="598"/>
      <c r="W112" s="613"/>
      <c r="X112" s="616"/>
      <c r="Y112" s="613"/>
      <c r="Z112" s="613"/>
      <c r="AA112" s="619"/>
      <c r="AB112" s="216">
        <v>2</v>
      </c>
      <c r="AC112" s="228" t="s">
        <v>1553</v>
      </c>
      <c r="AD112" s="218" t="s">
        <v>1554</v>
      </c>
      <c r="AE112" s="218" t="s">
        <v>1555</v>
      </c>
      <c r="AF112" s="225" t="str">
        <f>IF(OR(AG112="Preventivo",AG112="Detectivo"),"Probabilidad",IF(AG112="Correctivo","Impacto",""))</f>
        <v>Impacto</v>
      </c>
      <c r="AG112" s="219" t="s">
        <v>1548</v>
      </c>
      <c r="AH112" s="214">
        <f t="shared" si="5"/>
        <v>0.1</v>
      </c>
      <c r="AI112" s="219" t="s">
        <v>1538</v>
      </c>
      <c r="AJ112" s="214">
        <f t="shared" si="6"/>
        <v>0.15</v>
      </c>
      <c r="AK112" s="215">
        <f t="shared" si="7"/>
        <v>0.25</v>
      </c>
      <c r="AL112" s="226">
        <f>IFERROR(IF(AND(AF111="Probabilidad",AF112="Probabilidad"),(AL111-(+AL111*AK112)),IF(AF112="Probabilidad",(S111-(+S111*AK112)),IF(AF112="Impacto",AL111,""))),"")</f>
        <v>0.48</v>
      </c>
      <c r="AM112" s="226">
        <f>IFERROR(IF(AND(AF111="Impacto",AF112="Impacto"),(AM111-(+AM111*AK112)),IF(AF112="Impacto",(Y111-(+Y111*AK112)),IF(AF112="Probabilidad",AM111,""))),"")</f>
        <v>0.30000000000000004</v>
      </c>
      <c r="AN112" s="221" t="s">
        <v>181</v>
      </c>
      <c r="AO112" s="221" t="s">
        <v>182</v>
      </c>
      <c r="AP112" s="221" t="s">
        <v>183</v>
      </c>
      <c r="AQ112" s="598"/>
      <c r="AR112" s="626"/>
      <c r="AS112" s="626"/>
      <c r="AT112" s="619"/>
      <c r="AU112" s="626"/>
      <c r="AV112" s="626"/>
      <c r="AW112" s="619"/>
      <c r="AX112" s="619"/>
      <c r="AY112" s="619"/>
      <c r="AZ112" s="1139"/>
      <c r="BA112" s="1210"/>
      <c r="BB112" s="1176"/>
      <c r="BC112" s="1176"/>
      <c r="BD112" s="1176"/>
      <c r="BE112" s="1176"/>
      <c r="BF112" s="1209"/>
      <c r="BG112" s="1144"/>
      <c r="BH112" s="593"/>
      <c r="BI112" s="593"/>
      <c r="BJ112" s="593"/>
      <c r="BK112" s="848"/>
      <c r="BL112" s="848"/>
      <c r="BM112" s="1206"/>
      <c r="BN112" s="1206"/>
      <c r="BO112" s="1204"/>
    </row>
    <row r="113" spans="1:67" ht="114.75">
      <c r="A113" s="1141"/>
      <c r="B113" s="1144"/>
      <c r="C113" s="1144"/>
      <c r="D113" s="1150"/>
      <c r="E113" s="1150"/>
      <c r="F113" s="1089"/>
      <c r="G113" s="607"/>
      <c r="H113" s="598"/>
      <c r="I113" s="1139"/>
      <c r="J113" s="1137"/>
      <c r="K113" s="1139"/>
      <c r="L113" s="593"/>
      <c r="M113" s="616"/>
      <c r="N113" s="593"/>
      <c r="O113" s="593"/>
      <c r="P113" s="1078"/>
      <c r="Q113" s="1081"/>
      <c r="R113" s="598"/>
      <c r="S113" s="613"/>
      <c r="T113" s="598"/>
      <c r="U113" s="613"/>
      <c r="V113" s="598"/>
      <c r="W113" s="613"/>
      <c r="X113" s="616"/>
      <c r="Y113" s="613"/>
      <c r="Z113" s="613"/>
      <c r="AA113" s="619"/>
      <c r="AB113" s="216">
        <v>3</v>
      </c>
      <c r="AC113" s="228" t="s">
        <v>1561</v>
      </c>
      <c r="AD113" s="218" t="s">
        <v>1554</v>
      </c>
      <c r="AE113" s="218" t="s">
        <v>1431</v>
      </c>
      <c r="AF113" s="213" t="str">
        <f>IF(OR(AG113="Preventivo",AG113="Detectivo"),"Probabilidad",IF(AG113="Correctivo","Impacto",""))</f>
        <v>Probabilidad</v>
      </c>
      <c r="AG113" s="219" t="s">
        <v>1547</v>
      </c>
      <c r="AH113" s="214">
        <f t="shared" si="5"/>
        <v>0.15</v>
      </c>
      <c r="AI113" s="219" t="s">
        <v>1538</v>
      </c>
      <c r="AJ113" s="214">
        <f t="shared" si="6"/>
        <v>0.15</v>
      </c>
      <c r="AK113" s="215">
        <f t="shared" si="7"/>
        <v>0.3</v>
      </c>
      <c r="AL113" s="220">
        <f>IFERROR(IF(AND(AF112="Probabilidad",AF113="Probabilidad"),(AL112-(+AL112*AK113)),IF(AND(AF112="Impacto",AF113="Probabilidad"),(AL111-(+AL111*AK113)),IF(AF113="Impacto",AL112,""))),"")</f>
        <v>0.33599999999999997</v>
      </c>
      <c r="AM113" s="220">
        <f>IFERROR(IF(AND(AF112="Impacto",AF113="Impacto"),(AM112-(+AM112*AK113)),IF(AND(AF112="Probabilidad",AF113="Impacto"),(AM111-(+AM111*AK113)),IF(AF113="Probabilidad",AM112,""))),"")</f>
        <v>0.30000000000000004</v>
      </c>
      <c r="AN113" s="221" t="s">
        <v>181</v>
      </c>
      <c r="AO113" s="221" t="s">
        <v>182</v>
      </c>
      <c r="AP113" s="221" t="s">
        <v>183</v>
      </c>
      <c r="AQ113" s="598"/>
      <c r="AR113" s="626"/>
      <c r="AS113" s="626"/>
      <c r="AT113" s="619"/>
      <c r="AU113" s="626"/>
      <c r="AV113" s="626"/>
      <c r="AW113" s="619"/>
      <c r="AX113" s="619"/>
      <c r="AY113" s="619"/>
      <c r="AZ113" s="1139"/>
      <c r="BA113" s="1210"/>
      <c r="BB113" s="1176"/>
      <c r="BC113" s="1176"/>
      <c r="BD113" s="1176"/>
      <c r="BE113" s="1176"/>
      <c r="BF113" s="1209"/>
      <c r="BG113" s="1144"/>
      <c r="BH113" s="593"/>
      <c r="BI113" s="593"/>
      <c r="BJ113" s="593"/>
      <c r="BK113" s="848"/>
      <c r="BL113" s="848"/>
      <c r="BM113" s="1206"/>
      <c r="BN113" s="1206"/>
      <c r="BO113" s="1204"/>
    </row>
    <row r="114" spans="1:67" ht="153">
      <c r="A114" s="1141"/>
      <c r="B114" s="1144"/>
      <c r="C114" s="1144"/>
      <c r="D114" s="1150"/>
      <c r="E114" s="1150"/>
      <c r="F114" s="1089"/>
      <c r="G114" s="607"/>
      <c r="H114" s="598"/>
      <c r="I114" s="1139"/>
      <c r="J114" s="1137"/>
      <c r="K114" s="1139"/>
      <c r="L114" s="593"/>
      <c r="M114" s="616"/>
      <c r="N114" s="593"/>
      <c r="O114" s="593"/>
      <c r="P114" s="1078"/>
      <c r="Q114" s="1081"/>
      <c r="R114" s="598"/>
      <c r="S114" s="613"/>
      <c r="T114" s="598"/>
      <c r="U114" s="613"/>
      <c r="V114" s="598"/>
      <c r="W114" s="613"/>
      <c r="X114" s="616"/>
      <c r="Y114" s="613"/>
      <c r="Z114" s="613"/>
      <c r="AA114" s="619"/>
      <c r="AB114" s="216">
        <v>4</v>
      </c>
      <c r="AC114" s="387" t="s">
        <v>1562</v>
      </c>
      <c r="AD114" s="218" t="s">
        <v>1554</v>
      </c>
      <c r="AE114" s="156" t="s">
        <v>1563</v>
      </c>
      <c r="AF114" s="213" t="str">
        <f t="shared" si="4"/>
        <v>Probabilidad</v>
      </c>
      <c r="AG114" s="219" t="s">
        <v>1537</v>
      </c>
      <c r="AH114" s="214">
        <f t="shared" si="5"/>
        <v>0.25</v>
      </c>
      <c r="AI114" s="219" t="s">
        <v>1538</v>
      </c>
      <c r="AJ114" s="214">
        <f t="shared" si="6"/>
        <v>0.15</v>
      </c>
      <c r="AK114" s="215">
        <f t="shared" si="7"/>
        <v>0.4</v>
      </c>
      <c r="AL114" s="220">
        <f>IFERROR(IF(AND(AF113="Probabilidad",AF114="Probabilidad"),(AL113-(+AL113*AK114)),IF(AND(AF113="Impacto",AF114="Probabilidad"),(AL112-(+AL112*AK114)),IF(AF114="Impacto",AL113,""))),"")</f>
        <v>0.20159999999999997</v>
      </c>
      <c r="AM114" s="220">
        <f>IFERROR(IF(AND(AF113="Impacto",AF114="Impacto"),(AM113-(+AM113*AK114)),IF(AND(AF113="Probabilidad",AF114="Impacto"),(AM112-(+AM112*AK114)),IF(AF114="Probabilidad",AM113,""))),"")</f>
        <v>0.30000000000000004</v>
      </c>
      <c r="AN114" s="221" t="s">
        <v>181</v>
      </c>
      <c r="AO114" s="221" t="s">
        <v>182</v>
      </c>
      <c r="AP114" s="221" t="s">
        <v>183</v>
      </c>
      <c r="AQ114" s="598"/>
      <c r="AR114" s="626"/>
      <c r="AS114" s="626"/>
      <c r="AT114" s="619"/>
      <c r="AU114" s="626"/>
      <c r="AV114" s="626"/>
      <c r="AW114" s="619"/>
      <c r="AX114" s="619"/>
      <c r="AY114" s="619"/>
      <c r="AZ114" s="1139"/>
      <c r="BA114" s="1210"/>
      <c r="BB114" s="1176"/>
      <c r="BC114" s="1176"/>
      <c r="BD114" s="1176"/>
      <c r="BE114" s="1176"/>
      <c r="BF114" s="1209"/>
      <c r="BG114" s="1144"/>
      <c r="BH114" s="593"/>
      <c r="BI114" s="593"/>
      <c r="BJ114" s="593"/>
      <c r="BK114" s="848"/>
      <c r="BL114" s="848"/>
      <c r="BM114" s="1206"/>
      <c r="BN114" s="1206"/>
      <c r="BO114" s="1204"/>
    </row>
    <row r="115" spans="1:67">
      <c r="A115" s="1141"/>
      <c r="B115" s="1144"/>
      <c r="C115" s="1144"/>
      <c r="D115" s="1150"/>
      <c r="E115" s="1150"/>
      <c r="F115" s="1089"/>
      <c r="G115" s="607"/>
      <c r="H115" s="598"/>
      <c r="I115" s="1139"/>
      <c r="J115" s="1137"/>
      <c r="K115" s="1139"/>
      <c r="L115" s="593"/>
      <c r="M115" s="616"/>
      <c r="N115" s="593"/>
      <c r="O115" s="593"/>
      <c r="P115" s="1078"/>
      <c r="Q115" s="1081"/>
      <c r="R115" s="598"/>
      <c r="S115" s="613"/>
      <c r="T115" s="598"/>
      <c r="U115" s="613"/>
      <c r="V115" s="598"/>
      <c r="W115" s="613"/>
      <c r="X115" s="616"/>
      <c r="Y115" s="613"/>
      <c r="Z115" s="613"/>
      <c r="AA115" s="619"/>
      <c r="AB115" s="216">
        <v>5</v>
      </c>
      <c r="AC115" s="218"/>
      <c r="AD115" s="361"/>
      <c r="AE115" s="218"/>
      <c r="AF115" s="213" t="str">
        <f t="shared" si="4"/>
        <v/>
      </c>
      <c r="AG115" s="219"/>
      <c r="AH115" s="214" t="str">
        <f t="shared" si="5"/>
        <v/>
      </c>
      <c r="AI115" s="219"/>
      <c r="AJ115" s="214" t="str">
        <f t="shared" si="6"/>
        <v/>
      </c>
      <c r="AK115" s="215" t="str">
        <f t="shared" si="7"/>
        <v/>
      </c>
      <c r="AL115" s="220" t="str">
        <f>IFERROR(IF(AND(AF114="Probabilidad",AF115="Probabilidad"),(AL114-(+AL114*AK115)),IF(AND(AF114="Impacto",AF115="Probabilidad"),(AL113-(+AL113*AK115)),IF(AF115="Impacto",AL114,""))),"")</f>
        <v/>
      </c>
      <c r="AM115" s="220" t="str">
        <f>IFERROR(IF(AND(AF114="Impacto",AF115="Impacto"),(AM114-(+AM114*AK115)),IF(AND(AF114="Probabilidad",AF115="Impacto"),(AM113-(+AM113*AK115)),IF(AF115="Probabilidad",AM114,""))),"")</f>
        <v/>
      </c>
      <c r="AN115" s="221"/>
      <c r="AO115" s="221"/>
      <c r="AP115" s="221"/>
      <c r="AQ115" s="598"/>
      <c r="AR115" s="626"/>
      <c r="AS115" s="626"/>
      <c r="AT115" s="619"/>
      <c r="AU115" s="626"/>
      <c r="AV115" s="626"/>
      <c r="AW115" s="619"/>
      <c r="AX115" s="619"/>
      <c r="AY115" s="619"/>
      <c r="AZ115" s="1139"/>
      <c r="BA115" s="1210"/>
      <c r="BB115" s="1176"/>
      <c r="BC115" s="1176"/>
      <c r="BD115" s="1176"/>
      <c r="BE115" s="1176"/>
      <c r="BF115" s="1209"/>
      <c r="BG115" s="1144"/>
      <c r="BH115" s="593"/>
      <c r="BI115" s="593"/>
      <c r="BJ115" s="593"/>
      <c r="BK115" s="848"/>
      <c r="BL115" s="848"/>
      <c r="BM115" s="1206"/>
      <c r="BN115" s="1206"/>
      <c r="BO115" s="1204"/>
    </row>
    <row r="116" spans="1:67" ht="15.75" thickBot="1">
      <c r="A116" s="1141"/>
      <c r="B116" s="1144"/>
      <c r="C116" s="1144"/>
      <c r="D116" s="1150"/>
      <c r="E116" s="1150"/>
      <c r="F116" s="1089"/>
      <c r="G116" s="607"/>
      <c r="H116" s="598"/>
      <c r="I116" s="1139"/>
      <c r="J116" s="1162"/>
      <c r="K116" s="1139"/>
      <c r="L116" s="593"/>
      <c r="M116" s="616"/>
      <c r="N116" s="593"/>
      <c r="O116" s="593"/>
      <c r="P116" s="1078"/>
      <c r="Q116" s="1081"/>
      <c r="R116" s="598"/>
      <c r="S116" s="613"/>
      <c r="T116" s="598"/>
      <c r="U116" s="613"/>
      <c r="V116" s="598"/>
      <c r="W116" s="613"/>
      <c r="X116" s="616"/>
      <c r="Y116" s="613"/>
      <c r="Z116" s="613"/>
      <c r="AA116" s="619"/>
      <c r="AB116" s="216">
        <v>6</v>
      </c>
      <c r="AC116" s="218"/>
      <c r="AD116" s="218"/>
      <c r="AE116" s="218"/>
      <c r="AF116" s="213" t="str">
        <f t="shared" si="4"/>
        <v/>
      </c>
      <c r="AG116" s="219"/>
      <c r="AH116" s="214" t="str">
        <f t="shared" si="5"/>
        <v/>
      </c>
      <c r="AI116" s="219"/>
      <c r="AJ116" s="214" t="str">
        <f t="shared" si="6"/>
        <v/>
      </c>
      <c r="AK116" s="215" t="str">
        <f t="shared" si="7"/>
        <v/>
      </c>
      <c r="AL116" s="220" t="str">
        <f>IFERROR(IF(AND(AF115="Probabilidad",AF116="Probabilidad"),(AL115-(+AL115*AK116)),IF(AND(AF115="Impacto",AF116="Probabilidad"),(AL114-(+AL114*AK116)),IF(AF116="Impacto",AL115,""))),"")</f>
        <v/>
      </c>
      <c r="AM116" s="220" t="str">
        <f>IFERROR(IF(AND(AF115="Impacto",AF116="Impacto"),(AM115-(+AM115*AK116)),IF(AND(AF115="Probabilidad",AF116="Impacto"),(AM114-(+AM114*AK116)),IF(AF116="Probabilidad",AM115,""))),"")</f>
        <v/>
      </c>
      <c r="AN116" s="221"/>
      <c r="AO116" s="221"/>
      <c r="AP116" s="221"/>
      <c r="AQ116" s="598"/>
      <c r="AR116" s="626"/>
      <c r="AS116" s="626"/>
      <c r="AT116" s="619"/>
      <c r="AU116" s="626"/>
      <c r="AV116" s="626"/>
      <c r="AW116" s="619"/>
      <c r="AX116" s="619"/>
      <c r="AY116" s="619"/>
      <c r="AZ116" s="1139"/>
      <c r="BA116" s="1210"/>
      <c r="BB116" s="1176"/>
      <c r="BC116" s="1176"/>
      <c r="BD116" s="1176"/>
      <c r="BE116" s="1176"/>
      <c r="BF116" s="1209"/>
      <c r="BG116" s="1144"/>
      <c r="BH116" s="593"/>
      <c r="BI116" s="593"/>
      <c r="BJ116" s="593"/>
      <c r="BK116" s="848"/>
      <c r="BL116" s="848"/>
      <c r="BM116" s="1206"/>
      <c r="BN116" s="1206"/>
      <c r="BO116" s="1204"/>
    </row>
    <row r="117" spans="1:67" ht="82.9" customHeight="1">
      <c r="A117" s="1141"/>
      <c r="B117" s="1144"/>
      <c r="C117" s="1144"/>
      <c r="D117" s="1150" t="s">
        <v>1376</v>
      </c>
      <c r="E117" s="1150" t="s">
        <v>1528</v>
      </c>
      <c r="F117" s="1089">
        <v>3</v>
      </c>
      <c r="G117" s="593" t="s">
        <v>1564</v>
      </c>
      <c r="H117" s="598" t="s">
        <v>1405</v>
      </c>
      <c r="I117" s="1139" t="s">
        <v>1380</v>
      </c>
      <c r="J117" s="1137" t="str">
        <f>IF(D117="","",IF(D117="RG",[16]Árbol_GF!B167,IF(D117="RF",[16]Árbol_GF!B167,IF(I117="","",(CONCATENATE(I117," ",$M$2," ",G117," ",$M$3," ",O117," ",$M$4," ",N117))))))</f>
        <v xml:space="preserve">Pérdida de confidencialidad e integridad  1. Aplicativo Captura en Terreno - CT (SIFJ)
2. SIIC (GIC)
(Software)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K117" s="1139" t="s">
        <v>205</v>
      </c>
      <c r="L117" s="593" t="s">
        <v>691</v>
      </c>
      <c r="M117" s="689" t="str">
        <f>CONCATENATE(" *",[16]Árbol_GF!C125," *",[16]Árbol_GF!E125," *",[16]Árbol_GF!G125)</f>
        <v xml:space="preserve"> * * *</v>
      </c>
      <c r="N117" s="593" t="s">
        <v>1530</v>
      </c>
      <c r="O117" s="593" t="s">
        <v>1531</v>
      </c>
      <c r="P117" s="607"/>
      <c r="Q117" s="610"/>
      <c r="R117" s="598" t="s">
        <v>1532</v>
      </c>
      <c r="S117" s="613">
        <f>IF(R117="Muy Alta",100%,IF(R117="Alta",80%,IF(R117="Media",60%,IF(R117="Baja",40%,IF(R117="Muy Baja",20%,"")))))</f>
        <v>0.8</v>
      </c>
      <c r="T117" s="598" t="s">
        <v>271</v>
      </c>
      <c r="U117" s="613">
        <f>IF(T117="Catastrófico",100%,IF(T117="Mayor",80%,IF(T117="Moderado",60%,IF(T117="Menor",40%,IF(T117="Leve",20%,"")))))</f>
        <v>0.2</v>
      </c>
      <c r="V117" s="598" t="s">
        <v>1565</v>
      </c>
      <c r="W117" s="613">
        <f>IF(V117="Catastrófico",100%,IF(V117="Mayor",80%,IF(V117="Moderado",60%,IF(V117="Menor",40%,IF(V117="Leve",20%,"")))))</f>
        <v>0.4</v>
      </c>
      <c r="X117" s="616" t="str">
        <f>IF(Y117=100%,"Catastrófico",IF(Y117=80%,"Mayor",IF(Y117=60%,"Moderado",IF(Y117=40%,"Menor",IF(Y117=20%,"Leve","")))))</f>
        <v>Menor</v>
      </c>
      <c r="Y117" s="613">
        <f>IF(AND(U117="",W117=""),"",MAX(U117,W117))</f>
        <v>0.4</v>
      </c>
      <c r="Z117" s="613" t="str">
        <f>CONCATENATE(R117,X117)</f>
        <v>altaMenor</v>
      </c>
      <c r="AA117" s="619" t="str">
        <f>IF(Z117="Muy AltaLeve","Alto",IF(Z117="Muy AltaMenor","Alto",IF(Z117="Muy AltaModerado","Alto",IF(Z117="Muy AltaMayor","Alto",IF(Z117="Muy AltaCatastrófico","Extremo",IF(Z117="AltaLeve","Moderado",IF(Z117="AltaMenor","Moderado",IF(Z117="AltaModerado","Alto",IF(Z117="AltaMayor","Alto",IF(Z117="AltaCatastrófico","Extremo",IF(Z117="MediaLeve","Moderado",IF(Z117="MediaMenor","Moderado",IF(Z117="MediaModerado","Moderado",IF(Z117="MediaMayor","Alto",IF(Z117="MediaCatastrófico","Extremo",IF(Z117="BajaLeve","Bajo",IF(Z117="BajaMenor","Moderado",IF(Z117="BajaModerado","Moderado",IF(Z117="BajaMayor","Alto",IF(Z117="BajaCatastrófico","Extremo",IF(Z117="Muy BajaLeve","Bajo",IF(Z117="Muy BajaMenor","Bajo",IF(Z117="Muy BajaModerado","Moderado",IF(Z117="Muy BajaMayor","Alto",IF(Z117="Muy BajaCatastrófico","Extremo","")))))))))))))))))))))))))</f>
        <v>Moderado</v>
      </c>
      <c r="AB117" s="216">
        <v>1</v>
      </c>
      <c r="AC117" s="393" t="s">
        <v>1566</v>
      </c>
      <c r="AD117" s="227" t="s">
        <v>1535</v>
      </c>
      <c r="AE117" s="218" t="s">
        <v>1567</v>
      </c>
      <c r="AF117" s="213" t="str">
        <f t="shared" si="4"/>
        <v>Probabilidad</v>
      </c>
      <c r="AG117" s="219" t="s">
        <v>1547</v>
      </c>
      <c r="AH117" s="214">
        <f t="shared" si="5"/>
        <v>0.15</v>
      </c>
      <c r="AI117" s="219" t="s">
        <v>1440</v>
      </c>
      <c r="AJ117" s="214">
        <f t="shared" si="6"/>
        <v>0.25</v>
      </c>
      <c r="AK117" s="215">
        <f t="shared" si="7"/>
        <v>0.4</v>
      </c>
      <c r="AL117" s="220">
        <f>IFERROR(IF(AF117="Probabilidad",(S117-(+S117*AK117)),IF(AF117="Impacto",S117,"")),"")</f>
        <v>0.48</v>
      </c>
      <c r="AM117" s="220">
        <f>IFERROR(IF(AF117="Impacto",(Y117-(+Y117*AK117)),IF(AF117="Probabilidad",Y117,"")),"")</f>
        <v>0.4</v>
      </c>
      <c r="AN117" s="221" t="s">
        <v>181</v>
      </c>
      <c r="AO117" s="221" t="s">
        <v>182</v>
      </c>
      <c r="AP117" s="221" t="s">
        <v>183</v>
      </c>
      <c r="AQ117" s="598" t="s">
        <v>1568</v>
      </c>
      <c r="AR117" s="1153">
        <f>S117</f>
        <v>0.8</v>
      </c>
      <c r="AS117" s="1153">
        <f>IF(AL117="","",MIN(AL117:AL122))</f>
        <v>0.11524799999999999</v>
      </c>
      <c r="AT117" s="619" t="str">
        <f>IFERROR(IF(AS117="","",IF(AS117&lt;=0.2,"Muy Baja",IF(AS117&lt;=0.4,"Baja",IF(AS117&lt;=0.6,"Media",IF(AS117&lt;=0.8,"Alta","Muy Alta"))))),"")</f>
        <v>Muy Baja</v>
      </c>
      <c r="AU117" s="1153">
        <f>Y117</f>
        <v>0.4</v>
      </c>
      <c r="AV117" s="1153">
        <f>IF(AM117="","",MIN(AM117:AM122))</f>
        <v>0.30000000000000004</v>
      </c>
      <c r="AW117" s="619" t="str">
        <f>IFERROR(IF(AV117="","",IF(AV117&lt;=0.2,"Leve",IF(AV117&lt;=0.4,"Menor",IF(AV117&lt;=0.6,"Moderado",IF(AV117&lt;=0.8,"Mayor","Catastrófico"))))),"")</f>
        <v>Menor</v>
      </c>
      <c r="AX117" s="619" t="str">
        <f>AA117</f>
        <v>Moderado</v>
      </c>
      <c r="AY117" s="619" t="str">
        <f>IFERROR(IF(OR(AND(AT117="Muy Baja",AW117="Leve"),AND(AT117="Muy Baja",AW117="Menor"),AND(AT117="Baja",AW117="Leve")),"Bajo",IF(OR(AND(AT117="Muy baja",AW117="Moderado"),AND(AT117="Baja",AW117="Menor"),AND(AT117="Baja",AW117="Moderado"),AND(AT117="Media",AW117="Leve"),AND(AT117="Media",AW117="Menor"),AND(AT117="Media",AW117="Moderado"),AND(AT117="Alta",AW117="Leve"),AND(AT117="Alta",AW117="Menor")),"Moderado",IF(OR(AND(AT117="Muy Baja",AW117="Mayor"),AND(AT117="Baja",AW117="Mayor"),AND(AT117="Media",AW117="Mayor"),AND(AT117="Alta",AW117="Moderado"),AND(AT117="Alta",AW117="Mayor"),AND(AT117="Muy Alta",AW117="Leve"),AND(AT117="Muy Alta",AW117="Menor"),AND(AT117="Muy Alta",AW117="Moderado"),AND(AT117="Muy Alta",AW117="Mayor")),"Alto",IF(OR(AND(AT117="Muy Baja",AW117="Catastrófico"),AND(AT117="Baja",AW117="Catastrófico"),AND(AT117="Media",AW117="Catastrófico"),AND(AT117="Alta",AW117="Catastrófico"),AND(AT117="Muy Alta",AW117="Catastrófico")),"Extremo","")))),"")</f>
        <v>Bajo</v>
      </c>
      <c r="AZ117" s="1139" t="s">
        <v>231</v>
      </c>
      <c r="BA117" s="1206" t="s">
        <v>190</v>
      </c>
      <c r="BB117" s="1206" t="s">
        <v>190</v>
      </c>
      <c r="BC117" s="1206" t="s">
        <v>190</v>
      </c>
      <c r="BD117" s="1206" t="s">
        <v>190</v>
      </c>
      <c r="BE117" s="1206" t="s">
        <v>190</v>
      </c>
      <c r="BF117" s="593"/>
      <c r="BG117" s="593"/>
      <c r="BH117" s="1206"/>
      <c r="BI117" s="1206"/>
      <c r="BJ117" s="1206"/>
      <c r="BK117" s="848"/>
      <c r="BL117" s="848"/>
      <c r="BM117" s="1206"/>
      <c r="BN117" s="1206"/>
      <c r="BO117" s="1204"/>
    </row>
    <row r="118" spans="1:67" ht="105">
      <c r="A118" s="1141"/>
      <c r="B118" s="1144"/>
      <c r="C118" s="1144"/>
      <c r="D118" s="1150"/>
      <c r="E118" s="1150"/>
      <c r="F118" s="1089"/>
      <c r="G118" s="593"/>
      <c r="H118" s="598"/>
      <c r="I118" s="1139"/>
      <c r="J118" s="1137"/>
      <c r="K118" s="1139"/>
      <c r="L118" s="593"/>
      <c r="M118" s="616"/>
      <c r="N118" s="593"/>
      <c r="O118" s="593"/>
      <c r="P118" s="607"/>
      <c r="Q118" s="610"/>
      <c r="R118" s="598"/>
      <c r="S118" s="613"/>
      <c r="T118" s="598"/>
      <c r="U118" s="613"/>
      <c r="V118" s="598"/>
      <c r="W118" s="613"/>
      <c r="X118" s="616"/>
      <c r="Y118" s="613"/>
      <c r="Z118" s="613"/>
      <c r="AA118" s="619"/>
      <c r="AB118" s="216">
        <v>2</v>
      </c>
      <c r="AC118" s="218" t="s">
        <v>1569</v>
      </c>
      <c r="AD118" s="227" t="s">
        <v>1535</v>
      </c>
      <c r="AE118" s="218" t="s">
        <v>1570</v>
      </c>
      <c r="AF118" s="213" t="str">
        <f t="shared" si="4"/>
        <v>Probabilidad</v>
      </c>
      <c r="AG118" s="219" t="s">
        <v>1547</v>
      </c>
      <c r="AH118" s="214">
        <f t="shared" si="5"/>
        <v>0.15</v>
      </c>
      <c r="AI118" s="219" t="s">
        <v>1538</v>
      </c>
      <c r="AJ118" s="214">
        <f t="shared" si="6"/>
        <v>0.15</v>
      </c>
      <c r="AK118" s="215">
        <f t="shared" si="7"/>
        <v>0.3</v>
      </c>
      <c r="AL118" s="220">
        <f>IFERROR(IF(AND(AF117="Probabilidad",AF118="Probabilidad"),(AL117-(+AL117*AK118)),IF(AF118="Probabilidad",(S117-(+S117*AK118)),IF(AF118="Impacto",AL117,""))),"")</f>
        <v>0.33599999999999997</v>
      </c>
      <c r="AM118" s="220">
        <f>IFERROR(IF(AND(AF117="Impacto",AF118="Impacto"),(AM117-(+AM117*AK118)),IF(AF118="Impacto",(Y117-(+Y117*AK118)),IF(AF118="Probabilidad",AM117,""))),"")</f>
        <v>0.4</v>
      </c>
      <c r="AN118" s="221" t="s">
        <v>181</v>
      </c>
      <c r="AO118" s="221" t="s">
        <v>182</v>
      </c>
      <c r="AP118" s="221" t="s">
        <v>183</v>
      </c>
      <c r="AQ118" s="598"/>
      <c r="AR118" s="626"/>
      <c r="AS118" s="626"/>
      <c r="AT118" s="619"/>
      <c r="AU118" s="626"/>
      <c r="AV118" s="626"/>
      <c r="AW118" s="619"/>
      <c r="AX118" s="619"/>
      <c r="AY118" s="619"/>
      <c r="AZ118" s="1139"/>
      <c r="BA118" s="1206"/>
      <c r="BB118" s="1206"/>
      <c r="BC118" s="1206"/>
      <c r="BD118" s="1206"/>
      <c r="BE118" s="1206"/>
      <c r="BF118" s="593"/>
      <c r="BG118" s="593"/>
      <c r="BH118" s="1206"/>
      <c r="BI118" s="1206"/>
      <c r="BJ118" s="1206"/>
      <c r="BK118" s="848"/>
      <c r="BL118" s="848"/>
      <c r="BM118" s="1206"/>
      <c r="BN118" s="1206"/>
      <c r="BO118" s="1204"/>
    </row>
    <row r="119" spans="1:67" ht="105">
      <c r="A119" s="1141"/>
      <c r="B119" s="1144"/>
      <c r="C119" s="1144"/>
      <c r="D119" s="1150"/>
      <c r="E119" s="1150"/>
      <c r="F119" s="1089"/>
      <c r="G119" s="593"/>
      <c r="H119" s="598"/>
      <c r="I119" s="1139"/>
      <c r="J119" s="1137"/>
      <c r="K119" s="1139"/>
      <c r="L119" s="593"/>
      <c r="M119" s="616"/>
      <c r="N119" s="593"/>
      <c r="O119" s="593"/>
      <c r="P119" s="607"/>
      <c r="Q119" s="610"/>
      <c r="R119" s="598"/>
      <c r="S119" s="613"/>
      <c r="T119" s="598"/>
      <c r="U119" s="613"/>
      <c r="V119" s="598"/>
      <c r="W119" s="613"/>
      <c r="X119" s="616"/>
      <c r="Y119" s="613"/>
      <c r="Z119" s="613"/>
      <c r="AA119" s="619"/>
      <c r="AB119" s="216">
        <v>3</v>
      </c>
      <c r="AC119" s="218" t="s">
        <v>1569</v>
      </c>
      <c r="AD119" s="227" t="s">
        <v>1535</v>
      </c>
      <c r="AE119" s="218" t="s">
        <v>1570</v>
      </c>
      <c r="AF119" s="213" t="str">
        <f t="shared" si="4"/>
        <v>Impacto</v>
      </c>
      <c r="AG119" s="219" t="s">
        <v>1548</v>
      </c>
      <c r="AH119" s="214">
        <f t="shared" si="5"/>
        <v>0.1</v>
      </c>
      <c r="AI119" s="219" t="s">
        <v>1538</v>
      </c>
      <c r="AJ119" s="214">
        <f t="shared" si="6"/>
        <v>0.15</v>
      </c>
      <c r="AK119" s="215">
        <f t="shared" si="7"/>
        <v>0.25</v>
      </c>
      <c r="AL119" s="220">
        <f>IFERROR(IF(AND(AF118="Probabilidad",AF119="Probabilidad"),(AL118-(+AL118*AK119)),IF(AND(AF118="Impacto",AF119="Probabilidad"),(AL117-(+AL117*AK119)),IF(AF119="Impacto",AL118,""))),"")</f>
        <v>0.33599999999999997</v>
      </c>
      <c r="AM119" s="220">
        <f>IFERROR(IF(AND(AF118="Impacto",AF119="Impacto"),(AM118-(+AM118*AK119)),IF(AND(AF118="Probabilidad",AF119="Impacto"),(AM117-(+AM117*AK119)),IF(AF119="Probabilidad",AM118,""))),"")</f>
        <v>0.30000000000000004</v>
      </c>
      <c r="AN119" s="221" t="s">
        <v>181</v>
      </c>
      <c r="AO119" s="221" t="s">
        <v>182</v>
      </c>
      <c r="AP119" s="221" t="s">
        <v>183</v>
      </c>
      <c r="AQ119" s="598"/>
      <c r="AR119" s="626"/>
      <c r="AS119" s="626"/>
      <c r="AT119" s="619"/>
      <c r="AU119" s="626"/>
      <c r="AV119" s="626"/>
      <c r="AW119" s="619"/>
      <c r="AX119" s="619"/>
      <c r="AY119" s="619"/>
      <c r="AZ119" s="1139"/>
      <c r="BA119" s="1206"/>
      <c r="BB119" s="1206"/>
      <c r="BC119" s="1206"/>
      <c r="BD119" s="1206"/>
      <c r="BE119" s="1206"/>
      <c r="BF119" s="593"/>
      <c r="BG119" s="593"/>
      <c r="BH119" s="1206"/>
      <c r="BI119" s="1206"/>
      <c r="BJ119" s="1206"/>
      <c r="BK119" s="848"/>
      <c r="BL119" s="848"/>
      <c r="BM119" s="1206"/>
      <c r="BN119" s="1206"/>
      <c r="BO119" s="1204"/>
    </row>
    <row r="120" spans="1:67" ht="105">
      <c r="A120" s="1141"/>
      <c r="B120" s="1144"/>
      <c r="C120" s="1144"/>
      <c r="D120" s="1150"/>
      <c r="E120" s="1150"/>
      <c r="F120" s="1089"/>
      <c r="G120" s="593"/>
      <c r="H120" s="598"/>
      <c r="I120" s="1139"/>
      <c r="J120" s="1137"/>
      <c r="K120" s="1139"/>
      <c r="L120" s="593"/>
      <c r="M120" s="616"/>
      <c r="N120" s="593"/>
      <c r="O120" s="593"/>
      <c r="P120" s="607"/>
      <c r="Q120" s="610"/>
      <c r="R120" s="598"/>
      <c r="S120" s="613"/>
      <c r="T120" s="598"/>
      <c r="U120" s="613"/>
      <c r="V120" s="598"/>
      <c r="W120" s="613"/>
      <c r="X120" s="616"/>
      <c r="Y120" s="613"/>
      <c r="Z120" s="613"/>
      <c r="AA120" s="619"/>
      <c r="AB120" s="216">
        <v>4</v>
      </c>
      <c r="AC120" s="218" t="s">
        <v>1571</v>
      </c>
      <c r="AD120" s="227" t="s">
        <v>1535</v>
      </c>
      <c r="AE120" s="218" t="s">
        <v>1570</v>
      </c>
      <c r="AF120" s="213" t="str">
        <f t="shared" si="4"/>
        <v>Probabilidad</v>
      </c>
      <c r="AG120" s="219" t="s">
        <v>1547</v>
      </c>
      <c r="AH120" s="214">
        <f t="shared" si="5"/>
        <v>0.15</v>
      </c>
      <c r="AI120" s="219" t="s">
        <v>1538</v>
      </c>
      <c r="AJ120" s="214">
        <f t="shared" si="6"/>
        <v>0.15</v>
      </c>
      <c r="AK120" s="215">
        <f t="shared" si="7"/>
        <v>0.3</v>
      </c>
      <c r="AL120" s="220">
        <f>IFERROR(IF(AND(AF119="Probabilidad",AF120="Probabilidad"),(AL119-(+AL119*AK120)),IF(AND(AF119="Impacto",AF120="Probabilidad"),(AL118-(+AL118*AK120)),IF(AF120="Impacto",AL119,""))),"")</f>
        <v>0.23519999999999996</v>
      </c>
      <c r="AM120" s="220">
        <f>IFERROR(IF(AND(AF119="Impacto",AF120="Impacto"),(AM119-(+AM119*AK120)),IF(AND(AF119="Probabilidad",AF120="Impacto"),(AM118-(+AM118*AK120)),IF(AF120="Probabilidad",AM119,""))),"")</f>
        <v>0.30000000000000004</v>
      </c>
      <c r="AN120" s="221" t="s">
        <v>181</v>
      </c>
      <c r="AO120" s="221" t="s">
        <v>182</v>
      </c>
      <c r="AP120" s="221" t="s">
        <v>183</v>
      </c>
      <c r="AQ120" s="598"/>
      <c r="AR120" s="626"/>
      <c r="AS120" s="626"/>
      <c r="AT120" s="619"/>
      <c r="AU120" s="626"/>
      <c r="AV120" s="626"/>
      <c r="AW120" s="619"/>
      <c r="AX120" s="619"/>
      <c r="AY120" s="619"/>
      <c r="AZ120" s="1139"/>
      <c r="BA120" s="1206"/>
      <c r="BB120" s="1206"/>
      <c r="BC120" s="1206"/>
      <c r="BD120" s="1206"/>
      <c r="BE120" s="1206"/>
      <c r="BF120" s="593"/>
      <c r="BG120" s="593"/>
      <c r="BH120" s="1206"/>
      <c r="BI120" s="1206"/>
      <c r="BJ120" s="1206"/>
      <c r="BK120" s="848"/>
      <c r="BL120" s="848"/>
      <c r="BM120" s="1206"/>
      <c r="BN120" s="1206"/>
      <c r="BO120" s="1204"/>
    </row>
    <row r="121" spans="1:67" ht="114.75">
      <c r="A121" s="1141"/>
      <c r="B121" s="1144"/>
      <c r="C121" s="1144"/>
      <c r="D121" s="1150"/>
      <c r="E121" s="1150"/>
      <c r="F121" s="1089"/>
      <c r="G121" s="593"/>
      <c r="H121" s="598"/>
      <c r="I121" s="1139"/>
      <c r="J121" s="1137"/>
      <c r="K121" s="1139"/>
      <c r="L121" s="593"/>
      <c r="M121" s="616"/>
      <c r="N121" s="593"/>
      <c r="O121" s="593"/>
      <c r="P121" s="607"/>
      <c r="Q121" s="610"/>
      <c r="R121" s="598"/>
      <c r="S121" s="613"/>
      <c r="T121" s="598"/>
      <c r="U121" s="613"/>
      <c r="V121" s="598"/>
      <c r="W121" s="613"/>
      <c r="X121" s="616"/>
      <c r="Y121" s="613"/>
      <c r="Z121" s="613"/>
      <c r="AA121" s="619"/>
      <c r="AB121" s="216">
        <v>5</v>
      </c>
      <c r="AC121" s="228" t="s">
        <v>1561</v>
      </c>
      <c r="AD121" s="227" t="s">
        <v>1535</v>
      </c>
      <c r="AE121" s="218" t="s">
        <v>1431</v>
      </c>
      <c r="AF121" s="213" t="str">
        <f t="shared" si="4"/>
        <v>Probabilidad</v>
      </c>
      <c r="AG121" s="219" t="s">
        <v>1547</v>
      </c>
      <c r="AH121" s="214">
        <f t="shared" si="5"/>
        <v>0.15</v>
      </c>
      <c r="AI121" s="219" t="s">
        <v>1538</v>
      </c>
      <c r="AJ121" s="214">
        <f t="shared" si="6"/>
        <v>0.15</v>
      </c>
      <c r="AK121" s="215">
        <f t="shared" si="7"/>
        <v>0.3</v>
      </c>
      <c r="AL121" s="220">
        <f>IFERROR(IF(AND(AF120="Probabilidad",AF121="Probabilidad"),(AL120-(+AL120*AK121)),IF(AND(AF120="Impacto",AF121="Probabilidad"),(AL119-(+AL119*AK121)),IF(AF121="Impacto",AL120,""))),"")</f>
        <v>0.16463999999999998</v>
      </c>
      <c r="AM121" s="220">
        <f>IFERROR(IF(AND(AF120="Impacto",AF121="Impacto"),(AM120-(+AM120*AK121)),IF(AND(AF120="Probabilidad",AF121="Impacto"),(AM119-(+AM119*AK121)),IF(AF121="Probabilidad",AM120,""))),"")</f>
        <v>0.30000000000000004</v>
      </c>
      <c r="AN121" s="221" t="s">
        <v>181</v>
      </c>
      <c r="AO121" s="221" t="s">
        <v>182</v>
      </c>
      <c r="AP121" s="221" t="s">
        <v>183</v>
      </c>
      <c r="AQ121" s="598"/>
      <c r="AR121" s="626"/>
      <c r="AS121" s="626"/>
      <c r="AT121" s="619"/>
      <c r="AU121" s="626"/>
      <c r="AV121" s="626"/>
      <c r="AW121" s="619"/>
      <c r="AX121" s="619"/>
      <c r="AY121" s="619"/>
      <c r="AZ121" s="1139"/>
      <c r="BA121" s="1206"/>
      <c r="BB121" s="1206"/>
      <c r="BC121" s="1206"/>
      <c r="BD121" s="1206"/>
      <c r="BE121" s="1206"/>
      <c r="BF121" s="593"/>
      <c r="BG121" s="593"/>
      <c r="BH121" s="1206"/>
      <c r="BI121" s="1206"/>
      <c r="BJ121" s="1206"/>
      <c r="BK121" s="848"/>
      <c r="BL121" s="848"/>
      <c r="BM121" s="1206"/>
      <c r="BN121" s="1206"/>
      <c r="BO121" s="1204"/>
    </row>
    <row r="122" spans="1:67" ht="77.25" thickBot="1">
      <c r="A122" s="1141"/>
      <c r="B122" s="1144"/>
      <c r="C122" s="1144"/>
      <c r="D122" s="1150"/>
      <c r="E122" s="1150"/>
      <c r="F122" s="1089"/>
      <c r="G122" s="593"/>
      <c r="H122" s="598"/>
      <c r="I122" s="1139"/>
      <c r="J122" s="1162"/>
      <c r="K122" s="1139"/>
      <c r="L122" s="593"/>
      <c r="M122" s="616"/>
      <c r="N122" s="593"/>
      <c r="O122" s="593"/>
      <c r="P122" s="607"/>
      <c r="Q122" s="610"/>
      <c r="R122" s="598"/>
      <c r="S122" s="613"/>
      <c r="T122" s="598"/>
      <c r="U122" s="613"/>
      <c r="V122" s="598"/>
      <c r="W122" s="613"/>
      <c r="X122" s="616"/>
      <c r="Y122" s="613"/>
      <c r="Z122" s="613"/>
      <c r="AA122" s="619"/>
      <c r="AB122" s="216">
        <v>6</v>
      </c>
      <c r="AC122" s="228" t="s">
        <v>1572</v>
      </c>
      <c r="AD122" s="227" t="s">
        <v>1535</v>
      </c>
      <c r="AE122" s="218" t="s">
        <v>1573</v>
      </c>
      <c r="AF122" s="213" t="str">
        <f t="shared" si="4"/>
        <v>Probabilidad</v>
      </c>
      <c r="AG122" s="219" t="s">
        <v>1547</v>
      </c>
      <c r="AH122" s="214">
        <f t="shared" si="5"/>
        <v>0.15</v>
      </c>
      <c r="AI122" s="219" t="s">
        <v>1538</v>
      </c>
      <c r="AJ122" s="214">
        <f t="shared" si="6"/>
        <v>0.15</v>
      </c>
      <c r="AK122" s="215">
        <f t="shared" si="7"/>
        <v>0.3</v>
      </c>
      <c r="AL122" s="220">
        <f>IFERROR(IF(AND(AF121="Probabilidad",AF122="Probabilidad"),(AL121-(+AL121*AK122)),IF(AND(AF121="Impacto",AF122="Probabilidad"),(AL120-(+AL120*AK122)),IF(AF122="Impacto",AL121,""))),"")</f>
        <v>0.11524799999999999</v>
      </c>
      <c r="AM122" s="220">
        <f>IFERROR(IF(AND(AF121="Impacto",AF122="Impacto"),(AM121-(+AM121*AK122)),IF(AND(AF121="Probabilidad",AF122="Impacto"),(AM120-(+AM120*AK122)),IF(AF122="Probabilidad",AM121,""))),"")</f>
        <v>0.30000000000000004</v>
      </c>
      <c r="AN122" s="221" t="s">
        <v>181</v>
      </c>
      <c r="AO122" s="221" t="s">
        <v>182</v>
      </c>
      <c r="AP122" s="221" t="s">
        <v>183</v>
      </c>
      <c r="AQ122" s="598"/>
      <c r="AR122" s="626"/>
      <c r="AS122" s="626"/>
      <c r="AT122" s="619"/>
      <c r="AU122" s="626"/>
      <c r="AV122" s="626"/>
      <c r="AW122" s="619"/>
      <c r="AX122" s="619"/>
      <c r="AY122" s="619"/>
      <c r="AZ122" s="1139"/>
      <c r="BA122" s="1206"/>
      <c r="BB122" s="1206"/>
      <c r="BC122" s="1206"/>
      <c r="BD122" s="1206"/>
      <c r="BE122" s="1206"/>
      <c r="BF122" s="593"/>
      <c r="BG122" s="593"/>
      <c r="BH122" s="1206"/>
      <c r="BI122" s="1206"/>
      <c r="BJ122" s="1206"/>
      <c r="BK122" s="848"/>
      <c r="BL122" s="848"/>
      <c r="BM122" s="1206"/>
      <c r="BN122" s="1206"/>
      <c r="BO122" s="1204"/>
    </row>
    <row r="123" spans="1:67" ht="69" customHeight="1">
      <c r="A123" s="1141"/>
      <c r="B123" s="1144"/>
      <c r="C123" s="1144"/>
      <c r="D123" s="1150" t="s">
        <v>1376</v>
      </c>
      <c r="E123" s="1150" t="s">
        <v>1528</v>
      </c>
      <c r="F123" s="1089">
        <v>4</v>
      </c>
      <c r="G123" s="593" t="s">
        <v>1574</v>
      </c>
      <c r="H123" s="598" t="s">
        <v>1405</v>
      </c>
      <c r="I123" s="1139" t="s">
        <v>1392</v>
      </c>
      <c r="J123" s="1137" t="str">
        <f>IF(D123="","",IF(D123="RG",[16]Árbol_GF!B173,IF(D123="RF",[16]Árbol_GF!B173,IF(I123="","",(CONCATENATE(I123," ",$M$2," ",G123," ",$M$3," ",O123," ",$M$4," ",N123))))))</f>
        <v>Pérdida de Disponibilidad  1. Aplicativo Captura en Terreno - CT (SIFJ)
2. SIIC (GIC)
3. LPC (GIC)
4. C&amp;L: CABIDA Y LINDEROS (GIC)
5. VISOR CARTOGRÁFICO (GIC)
6. Aplicativo Avalúos comerciales (SIE)
(Software)  
1. Falla en los sistemas.
2. Pérdida o corrupción de la información.
3. Fallas Humanas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K123" s="1139" t="s">
        <v>205</v>
      </c>
      <c r="L123" s="593" t="s">
        <v>691</v>
      </c>
      <c r="M123" s="689" t="str">
        <f>CONCATENATE(" *",[16]Árbol_GF!C131," *",[16]Árbol_GF!E131," *",[16]Árbol_GF!G131)</f>
        <v xml:space="preserve"> * * *</v>
      </c>
      <c r="N123" s="593" t="s">
        <v>1551</v>
      </c>
      <c r="O123" s="593" t="s">
        <v>1552</v>
      </c>
      <c r="P123" s="607"/>
      <c r="Q123" s="754"/>
      <c r="R123" s="598" t="s">
        <v>1532</v>
      </c>
      <c r="S123" s="613">
        <f>IF(R123="Muy Alta",100%,IF(R123="Alta",80%,IF(R123="Media",60%,IF(R123="Baja",40%,IF(R123="Muy Baja",20%,"")))))</f>
        <v>0.8</v>
      </c>
      <c r="T123" s="598" t="s">
        <v>271</v>
      </c>
      <c r="U123" s="613">
        <f>IF(T123="Catastrófico",100%,IF(T123="Mayor",80%,IF(T123="Moderado",60%,IF(T123="Menor",40%,IF(T123="Leve",20%,"")))))</f>
        <v>0.2</v>
      </c>
      <c r="V123" s="598" t="s">
        <v>227</v>
      </c>
      <c r="W123" s="613">
        <f>IF(V123="Catastrófico",100%,IF(V123="Mayor",80%,IF(V123="Moderado",60%,IF(V123="Menor",40%,IF(V123="Leve",20%,"")))))</f>
        <v>0.4</v>
      </c>
      <c r="X123" s="616" t="str">
        <f>IF(Y123=100%,"Catastrófico",IF(Y123=80%,"Mayor",IF(Y123=60%,"Moderado",IF(Y123=40%,"Menor",IF(Y123=20%,"Leve","")))))</f>
        <v>Menor</v>
      </c>
      <c r="Y123" s="613">
        <f>IF(AND(U123="",W123=""),"",MAX(U123,W123))</f>
        <v>0.4</v>
      </c>
      <c r="Z123" s="613" t="str">
        <f>CONCATENATE(R123,X123)</f>
        <v>altaMenor</v>
      </c>
      <c r="AA123" s="619" t="str">
        <f>IF(Z123="Muy AltaLeve","Alto",IF(Z123="Muy AltaMenor","Alto",IF(Z123="Muy AltaModerado","Alto",IF(Z123="Muy AltaMayor","Alto",IF(Z123="Muy AltaCatastrófico","Extremo",IF(Z123="AltaLeve","Moderado",IF(Z123="AltaMenor","Moderado",IF(Z123="AltaModerado","Alto",IF(Z123="AltaMayor","Alto",IF(Z123="AltaCatastrófico","Extremo",IF(Z123="MediaLeve","Moderado",IF(Z123="MediaMenor","Moderado",IF(Z123="MediaModerado","Moderado",IF(Z123="MediaMayor","Alto",IF(Z123="MediaCatastrófico","Extremo",IF(Z123="BajaLeve","Bajo",IF(Z123="BajaMenor","Moderado",IF(Z123="BajaModerado","Moderado",IF(Z123="BajaMayor","Alto",IF(Z123="BajaCatastrófico","Extremo",IF(Z123="Muy BajaLeve","Bajo",IF(Z123="Muy BajaMenor","Bajo",IF(Z123="Muy BajaModerado","Moderado",IF(Z123="Muy BajaMayor","Alto",IF(Z123="Muy BajaCatastrófico","Extremo","")))))))))))))))))))))))))</f>
        <v>Moderado</v>
      </c>
      <c r="AB123" s="216">
        <v>1</v>
      </c>
      <c r="AC123" s="393" t="s">
        <v>1575</v>
      </c>
      <c r="AD123" s="218" t="s">
        <v>1554</v>
      </c>
      <c r="AE123" s="230" t="s">
        <v>1576</v>
      </c>
      <c r="AF123" s="213" t="str">
        <f t="shared" si="4"/>
        <v>Probabilidad</v>
      </c>
      <c r="AG123" s="219" t="s">
        <v>1537</v>
      </c>
      <c r="AH123" s="214">
        <f t="shared" si="5"/>
        <v>0.25</v>
      </c>
      <c r="AI123" s="219" t="s">
        <v>1538</v>
      </c>
      <c r="AJ123" s="214">
        <f t="shared" si="6"/>
        <v>0.15</v>
      </c>
      <c r="AK123" s="215">
        <f t="shared" si="7"/>
        <v>0.4</v>
      </c>
      <c r="AL123" s="220">
        <f>IFERROR(IF(AF123="Probabilidad",(S123-(+S123*AK123)),IF(AF123="Impacto",S123,"")),"")</f>
        <v>0.48</v>
      </c>
      <c r="AM123" s="220">
        <f>IFERROR(IF(AF123="Impacto",(Y123-(+Y123*AK123)),IF(AF123="Probabilidad",Y123,"")),"")</f>
        <v>0.4</v>
      </c>
      <c r="AN123" s="221" t="s">
        <v>181</v>
      </c>
      <c r="AO123" s="221" t="s">
        <v>182</v>
      </c>
      <c r="AP123" s="221" t="s">
        <v>183</v>
      </c>
      <c r="AQ123" s="598" t="s">
        <v>1577</v>
      </c>
      <c r="AR123" s="1153">
        <f>S123</f>
        <v>0.8</v>
      </c>
      <c r="AS123" s="1153">
        <f>IF(AL123="","",MIN(AL123:AL128))</f>
        <v>0.33599999999999997</v>
      </c>
      <c r="AT123" s="619" t="str">
        <f>IFERROR(IF(AS123="","",IF(AS123&lt;=0.2,"Muy Baja",IF(AS123&lt;=0.4,"Baja",IF(AS123&lt;=0.6,"Media",IF(AS123&lt;=0.8,"Alta","Muy Alta"))))),"")</f>
        <v>Baja</v>
      </c>
      <c r="AU123" s="1153">
        <f>Y123</f>
        <v>0.4</v>
      </c>
      <c r="AV123" s="1153">
        <f>IF(AM123="","",MIN(AM123:AM128))</f>
        <v>0.30000000000000004</v>
      </c>
      <c r="AW123" s="619" t="str">
        <f>IFERROR(IF(AV123="","",IF(AV123&lt;=0.2,"Leve",IF(AV123&lt;=0.4,"Menor",IF(AV123&lt;=0.6,"Moderado",IF(AV123&lt;=0.8,"Mayor","Catastrófico"))))),"")</f>
        <v>Menor</v>
      </c>
      <c r="AX123" s="619" t="str">
        <f>AA123</f>
        <v>Moderado</v>
      </c>
      <c r="AY123" s="619" t="str">
        <f>IFERROR(IF(OR(AND(AT123="Muy Baja",AW123="Leve"),AND(AT123="Muy Baja",AW123="Menor"),AND(AT123="Baja",AW123="Leve")),"Bajo",IF(OR(AND(AT123="Muy baja",AW123="Moderado"),AND(AT123="Baja",AW123="Menor"),AND(AT123="Baja",AW123="Moderado"),AND(AT123="Media",AW123="Leve"),AND(AT123="Media",AW123="Menor"),AND(AT123="Media",AW123="Moderado"),AND(AT123="Alta",AW123="Leve"),AND(AT123="Alta",AW123="Menor")),"Moderado",IF(OR(AND(AT123="Muy Baja",AW123="Mayor"),AND(AT123="Baja",AW123="Mayor"),AND(AT123="Media",AW123="Mayor"),AND(AT123="Alta",AW123="Moderado"),AND(AT123="Alta",AW123="Mayor"),AND(AT123="Muy Alta",AW123="Leve"),AND(AT123="Muy Alta",AW123="Menor"),AND(AT123="Muy Alta",AW123="Moderado"),AND(AT123="Muy Alta",AW123="Mayor")),"Alto",IF(OR(AND(AT123="Muy Baja",AW123="Catastrófico"),AND(AT123="Baja",AW123="Catastrófico"),AND(AT123="Media",AW123="Catastrófico"),AND(AT123="Alta",AW123="Catastrófico"),AND(AT123="Muy Alta",AW123="Catastrófico")),"Extremo","")))),"")</f>
        <v>Moderado</v>
      </c>
      <c r="AZ123" s="1139" t="s">
        <v>185</v>
      </c>
      <c r="BA123" s="1210" t="s">
        <v>1578</v>
      </c>
      <c r="BB123" s="1213" t="s">
        <v>1579</v>
      </c>
      <c r="BC123" s="1208" t="s">
        <v>1542</v>
      </c>
      <c r="BD123" s="1208" t="s">
        <v>1559</v>
      </c>
      <c r="BE123" s="1208" t="s">
        <v>1560</v>
      </c>
      <c r="BF123" s="1208"/>
      <c r="BG123" s="1211"/>
      <c r="BH123" s="1212"/>
      <c r="BI123" s="1212"/>
      <c r="BJ123" s="1212"/>
      <c r="BK123" s="848"/>
      <c r="BL123" s="848"/>
      <c r="BM123" s="1206"/>
      <c r="BN123" s="1206"/>
      <c r="BO123" s="1204"/>
    </row>
    <row r="124" spans="1:67" ht="72">
      <c r="A124" s="1141"/>
      <c r="B124" s="1144"/>
      <c r="C124" s="1144"/>
      <c r="D124" s="1150"/>
      <c r="E124" s="1150"/>
      <c r="F124" s="1089"/>
      <c r="G124" s="593"/>
      <c r="H124" s="598"/>
      <c r="I124" s="1139"/>
      <c r="J124" s="1137"/>
      <c r="K124" s="1139"/>
      <c r="L124" s="593"/>
      <c r="M124" s="616"/>
      <c r="N124" s="593"/>
      <c r="O124" s="593"/>
      <c r="P124" s="607"/>
      <c r="Q124" s="754"/>
      <c r="R124" s="598"/>
      <c r="S124" s="613"/>
      <c r="T124" s="598"/>
      <c r="U124" s="613"/>
      <c r="V124" s="598"/>
      <c r="W124" s="613"/>
      <c r="X124" s="616"/>
      <c r="Y124" s="613"/>
      <c r="Z124" s="613"/>
      <c r="AA124" s="619"/>
      <c r="AB124" s="216">
        <v>2</v>
      </c>
      <c r="AC124" s="393" t="s">
        <v>1575</v>
      </c>
      <c r="AD124" s="218" t="s">
        <v>1554</v>
      </c>
      <c r="AE124" s="230" t="s">
        <v>1576</v>
      </c>
      <c r="AF124" s="213" t="str">
        <f t="shared" si="4"/>
        <v>Impacto</v>
      </c>
      <c r="AG124" s="219" t="s">
        <v>1548</v>
      </c>
      <c r="AH124" s="214">
        <f t="shared" si="5"/>
        <v>0.1</v>
      </c>
      <c r="AI124" s="219" t="s">
        <v>1538</v>
      </c>
      <c r="AJ124" s="214">
        <f t="shared" si="6"/>
        <v>0.15</v>
      </c>
      <c r="AK124" s="215">
        <f t="shared" si="7"/>
        <v>0.25</v>
      </c>
      <c r="AL124" s="220">
        <f>IFERROR(IF(AND(AF123="Probabilidad",AF124="Probabilidad"),(AL123-(+AL123*AK124)),IF(AF124="Probabilidad",(S123-(+S123*AK124)),IF(AF124="Impacto",AL123,""))),"")</f>
        <v>0.48</v>
      </c>
      <c r="AM124" s="220">
        <f>IFERROR(IF(AND(AF123="Impacto",AF124="Impacto"),(AM123-(+AM123*AK124)),IF(AF124="Impacto",(Y123-(+Y123*AK124)),IF(AF124="Probabilidad",AM123,""))),"")</f>
        <v>0.30000000000000004</v>
      </c>
      <c r="AN124" s="221" t="s">
        <v>181</v>
      </c>
      <c r="AO124" s="221" t="s">
        <v>182</v>
      </c>
      <c r="AP124" s="221" t="s">
        <v>183</v>
      </c>
      <c r="AQ124" s="598"/>
      <c r="AR124" s="626"/>
      <c r="AS124" s="626"/>
      <c r="AT124" s="619"/>
      <c r="AU124" s="626"/>
      <c r="AV124" s="626"/>
      <c r="AW124" s="619"/>
      <c r="AX124" s="619"/>
      <c r="AY124" s="619"/>
      <c r="AZ124" s="1139"/>
      <c r="BA124" s="1210"/>
      <c r="BB124" s="1213"/>
      <c r="BC124" s="1208"/>
      <c r="BD124" s="1208"/>
      <c r="BE124" s="1208"/>
      <c r="BF124" s="1208"/>
      <c r="BG124" s="1211"/>
      <c r="BH124" s="1206"/>
      <c r="BI124" s="1206"/>
      <c r="BJ124" s="1206"/>
      <c r="BK124" s="848"/>
      <c r="BL124" s="848"/>
      <c r="BM124" s="1206"/>
      <c r="BN124" s="1206"/>
      <c r="BO124" s="1204"/>
    </row>
    <row r="125" spans="1:67" ht="114.75">
      <c r="A125" s="1141"/>
      <c r="B125" s="1144"/>
      <c r="C125" s="1144"/>
      <c r="D125" s="1150"/>
      <c r="E125" s="1150"/>
      <c r="F125" s="1089"/>
      <c r="G125" s="593"/>
      <c r="H125" s="598"/>
      <c r="I125" s="1139"/>
      <c r="J125" s="1137"/>
      <c r="K125" s="1139"/>
      <c r="L125" s="593"/>
      <c r="M125" s="616"/>
      <c r="N125" s="593"/>
      <c r="O125" s="593"/>
      <c r="P125" s="607"/>
      <c r="Q125" s="754"/>
      <c r="R125" s="598"/>
      <c r="S125" s="613"/>
      <c r="T125" s="598"/>
      <c r="U125" s="613"/>
      <c r="V125" s="598"/>
      <c r="W125" s="613"/>
      <c r="X125" s="616"/>
      <c r="Y125" s="613"/>
      <c r="Z125" s="613"/>
      <c r="AA125" s="619"/>
      <c r="AB125" s="216">
        <v>3</v>
      </c>
      <c r="AC125" s="228" t="s">
        <v>1561</v>
      </c>
      <c r="AD125" s="218" t="s">
        <v>1554</v>
      </c>
      <c r="AE125" s="218" t="s">
        <v>1431</v>
      </c>
      <c r="AF125" s="213" t="str">
        <f t="shared" si="4"/>
        <v>Probabilidad</v>
      </c>
      <c r="AG125" s="219" t="s">
        <v>1547</v>
      </c>
      <c r="AH125" s="214">
        <f t="shared" si="5"/>
        <v>0.15</v>
      </c>
      <c r="AI125" s="219" t="s">
        <v>1538</v>
      </c>
      <c r="AJ125" s="214">
        <f t="shared" si="6"/>
        <v>0.15</v>
      </c>
      <c r="AK125" s="215">
        <f t="shared" si="7"/>
        <v>0.3</v>
      </c>
      <c r="AL125" s="220">
        <f>IFERROR(IF(AND(AF124="Probabilidad",AF125="Probabilidad"),(AL124-(+AL124*AK125)),IF(AND(AF124="Impacto",AF125="Probabilidad"),(AL123-(+AL123*AK125)),IF(AF125="Impacto",AL124,""))),"")</f>
        <v>0.33599999999999997</v>
      </c>
      <c r="AM125" s="220">
        <f>IFERROR(IF(AND(AF124="Impacto",AF125="Impacto"),(AM124-(+AM124*AK125)),IF(AND(AF124="Probabilidad",AF125="Impacto"),(AM123-(+AM123*AK125)),IF(AF125="Probabilidad",AM124,""))),"")</f>
        <v>0.30000000000000004</v>
      </c>
      <c r="AN125" s="221" t="s">
        <v>181</v>
      </c>
      <c r="AO125" s="221" t="s">
        <v>182</v>
      </c>
      <c r="AP125" s="221" t="s">
        <v>183</v>
      </c>
      <c r="AQ125" s="598"/>
      <c r="AR125" s="626"/>
      <c r="AS125" s="626"/>
      <c r="AT125" s="619"/>
      <c r="AU125" s="626"/>
      <c r="AV125" s="626"/>
      <c r="AW125" s="619"/>
      <c r="AX125" s="619"/>
      <c r="AY125" s="619"/>
      <c r="AZ125" s="1139"/>
      <c r="BA125" s="1210"/>
      <c r="BB125" s="1213"/>
      <c r="BC125" s="1208"/>
      <c r="BD125" s="1208"/>
      <c r="BE125" s="1208"/>
      <c r="BF125" s="1208"/>
      <c r="BG125" s="1211"/>
      <c r="BH125" s="1206"/>
      <c r="BI125" s="1206"/>
      <c r="BJ125" s="1206"/>
      <c r="BK125" s="848"/>
      <c r="BL125" s="848"/>
      <c r="BM125" s="1206"/>
      <c r="BN125" s="1206"/>
      <c r="BO125" s="1204"/>
    </row>
    <row r="126" spans="1:67">
      <c r="A126" s="1141"/>
      <c r="B126" s="1144"/>
      <c r="C126" s="1144"/>
      <c r="D126" s="1150"/>
      <c r="E126" s="1150"/>
      <c r="F126" s="1089"/>
      <c r="G126" s="593"/>
      <c r="H126" s="598"/>
      <c r="I126" s="1139"/>
      <c r="J126" s="1137"/>
      <c r="K126" s="1139"/>
      <c r="L126" s="593"/>
      <c r="M126" s="616"/>
      <c r="N126" s="593"/>
      <c r="O126" s="593"/>
      <c r="P126" s="607"/>
      <c r="Q126" s="754"/>
      <c r="R126" s="598"/>
      <c r="S126" s="613"/>
      <c r="T126" s="598"/>
      <c r="U126" s="613"/>
      <c r="V126" s="598"/>
      <c r="W126" s="613"/>
      <c r="X126" s="616"/>
      <c r="Y126" s="613"/>
      <c r="Z126" s="613"/>
      <c r="AA126" s="619"/>
      <c r="AB126" s="216">
        <v>4</v>
      </c>
      <c r="AC126" s="218"/>
      <c r="AD126" s="218"/>
      <c r="AE126" s="218"/>
      <c r="AF126" s="213" t="str">
        <f t="shared" si="4"/>
        <v/>
      </c>
      <c r="AG126" s="219"/>
      <c r="AH126" s="214" t="str">
        <f t="shared" si="5"/>
        <v/>
      </c>
      <c r="AI126" s="219"/>
      <c r="AJ126" s="214" t="str">
        <f t="shared" si="6"/>
        <v/>
      </c>
      <c r="AK126" s="215" t="str">
        <f t="shared" si="7"/>
        <v/>
      </c>
      <c r="AL126" s="220" t="str">
        <f>IFERROR(IF(AND(AF125="Probabilidad",AF126="Probabilidad"),(AL125-(+AL125*AK126)),IF(AND(AF125="Impacto",AF126="Probabilidad"),(AL124-(+AL124*AK126)),IF(AF126="Impacto",AL125,""))),"")</f>
        <v/>
      </c>
      <c r="AM126" s="220" t="str">
        <f>IFERROR(IF(AND(AF125="Impacto",AF126="Impacto"),(AM125-(+AM125*AK126)),IF(AND(AF125="Probabilidad",AF126="Impacto"),(AM124-(+AM124*AK126)),IF(AF126="Probabilidad",AM125,""))),"")</f>
        <v/>
      </c>
      <c r="AN126" s="221"/>
      <c r="AO126" s="221"/>
      <c r="AP126" s="221"/>
      <c r="AQ126" s="598"/>
      <c r="AR126" s="626"/>
      <c r="AS126" s="626"/>
      <c r="AT126" s="619"/>
      <c r="AU126" s="626"/>
      <c r="AV126" s="626"/>
      <c r="AW126" s="619"/>
      <c r="AX126" s="619"/>
      <c r="AY126" s="619"/>
      <c r="AZ126" s="1139"/>
      <c r="BA126" s="1210"/>
      <c r="BB126" s="1213"/>
      <c r="BC126" s="1208"/>
      <c r="BD126" s="1208"/>
      <c r="BE126" s="1208"/>
      <c r="BF126" s="1208"/>
      <c r="BG126" s="1211"/>
      <c r="BH126" s="1206"/>
      <c r="BI126" s="1206"/>
      <c r="BJ126" s="1206"/>
      <c r="BK126" s="848"/>
      <c r="BL126" s="848"/>
      <c r="BM126" s="1206"/>
      <c r="BN126" s="1206"/>
      <c r="BO126" s="1204"/>
    </row>
    <row r="127" spans="1:67">
      <c r="A127" s="1141"/>
      <c r="B127" s="1144"/>
      <c r="C127" s="1144"/>
      <c r="D127" s="1150"/>
      <c r="E127" s="1150"/>
      <c r="F127" s="1089"/>
      <c r="G127" s="593"/>
      <c r="H127" s="598"/>
      <c r="I127" s="1139"/>
      <c r="J127" s="1137"/>
      <c r="K127" s="1139"/>
      <c r="L127" s="593"/>
      <c r="M127" s="616"/>
      <c r="N127" s="593"/>
      <c r="O127" s="593"/>
      <c r="P127" s="607"/>
      <c r="Q127" s="754"/>
      <c r="R127" s="598"/>
      <c r="S127" s="613"/>
      <c r="T127" s="598"/>
      <c r="U127" s="613"/>
      <c r="V127" s="598"/>
      <c r="W127" s="613"/>
      <c r="X127" s="616"/>
      <c r="Y127" s="613"/>
      <c r="Z127" s="613"/>
      <c r="AA127" s="619"/>
      <c r="AB127" s="216">
        <v>5</v>
      </c>
      <c r="AC127" s="218"/>
      <c r="AD127" s="218"/>
      <c r="AE127" s="218"/>
      <c r="AF127" s="213" t="str">
        <f t="shared" si="4"/>
        <v/>
      </c>
      <c r="AG127" s="219"/>
      <c r="AH127" s="214" t="str">
        <f t="shared" si="5"/>
        <v/>
      </c>
      <c r="AI127" s="219"/>
      <c r="AJ127" s="214" t="str">
        <f t="shared" si="6"/>
        <v/>
      </c>
      <c r="AK127" s="215" t="str">
        <f t="shared" si="7"/>
        <v/>
      </c>
      <c r="AL127" s="220" t="str">
        <f>IFERROR(IF(AND(AF126="Probabilidad",AF127="Probabilidad"),(AL126-(+AL126*AK127)),IF(AND(AF126="Impacto",AF127="Probabilidad"),(AL125-(+AL125*AK127)),IF(AF127="Impacto",AL126,""))),"")</f>
        <v/>
      </c>
      <c r="AM127" s="220" t="str">
        <f>IFERROR(IF(AND(AF126="Impacto",AF127="Impacto"),(AM126-(+AM126*AK127)),IF(AND(AF126="Probabilidad",AF127="Impacto"),(AM125-(+AM125*AK127)),IF(AF127="Probabilidad",AM126,""))),"")</f>
        <v/>
      </c>
      <c r="AN127" s="221"/>
      <c r="AO127" s="221"/>
      <c r="AP127" s="221"/>
      <c r="AQ127" s="598"/>
      <c r="AR127" s="626"/>
      <c r="AS127" s="626"/>
      <c r="AT127" s="619"/>
      <c r="AU127" s="626"/>
      <c r="AV127" s="626"/>
      <c r="AW127" s="619"/>
      <c r="AX127" s="619"/>
      <c r="AY127" s="619"/>
      <c r="AZ127" s="1139"/>
      <c r="BA127" s="1210"/>
      <c r="BB127" s="1213"/>
      <c r="BC127" s="1208"/>
      <c r="BD127" s="1208"/>
      <c r="BE127" s="1208"/>
      <c r="BF127" s="1208"/>
      <c r="BG127" s="1211"/>
      <c r="BH127" s="1206"/>
      <c r="BI127" s="1206"/>
      <c r="BJ127" s="1206"/>
      <c r="BK127" s="848"/>
      <c r="BL127" s="848"/>
      <c r="BM127" s="1206"/>
      <c r="BN127" s="1206"/>
      <c r="BO127" s="1204"/>
    </row>
    <row r="128" spans="1:67" ht="15.75" thickBot="1">
      <c r="A128" s="1141"/>
      <c r="B128" s="1144"/>
      <c r="C128" s="1144"/>
      <c r="D128" s="1150"/>
      <c r="E128" s="1150"/>
      <c r="F128" s="1089"/>
      <c r="G128" s="593"/>
      <c r="H128" s="598"/>
      <c r="I128" s="1139"/>
      <c r="J128" s="1162"/>
      <c r="K128" s="1139"/>
      <c r="L128" s="593"/>
      <c r="M128" s="616"/>
      <c r="N128" s="593"/>
      <c r="O128" s="593"/>
      <c r="P128" s="607"/>
      <c r="Q128" s="754"/>
      <c r="R128" s="598"/>
      <c r="S128" s="613"/>
      <c r="T128" s="598"/>
      <c r="U128" s="613"/>
      <c r="V128" s="598"/>
      <c r="W128" s="613"/>
      <c r="X128" s="616"/>
      <c r="Y128" s="613"/>
      <c r="Z128" s="613"/>
      <c r="AA128" s="619"/>
      <c r="AB128" s="216">
        <v>6</v>
      </c>
      <c r="AC128" s="218"/>
      <c r="AD128" s="218"/>
      <c r="AE128" s="218"/>
      <c r="AF128" s="213" t="str">
        <f t="shared" si="4"/>
        <v/>
      </c>
      <c r="AG128" s="219"/>
      <c r="AH128" s="214" t="str">
        <f t="shared" si="5"/>
        <v/>
      </c>
      <c r="AI128" s="219"/>
      <c r="AJ128" s="214" t="str">
        <f t="shared" si="6"/>
        <v/>
      </c>
      <c r="AK128" s="215" t="str">
        <f t="shared" si="7"/>
        <v/>
      </c>
      <c r="AL128" s="220" t="str">
        <f>IFERROR(IF(AND(AF127="Probabilidad",AF128="Probabilidad"),(AL127-(+AL127*AK128)),IF(AND(AF127="Impacto",AF128="Probabilidad"),(AL126-(+AL126*AK128)),IF(AF128="Impacto",AL127,""))),"")</f>
        <v/>
      </c>
      <c r="AM128" s="220" t="str">
        <f>IFERROR(IF(AND(AF127="Impacto",AF128="Impacto"),(AM127-(+AM127*AK128)),IF(AND(AF127="Probabilidad",AF128="Impacto"),(AM126-(+AM126*AK128)),IF(AF128="Probabilidad",AM127,""))),"")</f>
        <v/>
      </c>
      <c r="AN128" s="221"/>
      <c r="AO128" s="221"/>
      <c r="AP128" s="221"/>
      <c r="AQ128" s="598"/>
      <c r="AR128" s="626"/>
      <c r="AS128" s="626"/>
      <c r="AT128" s="619"/>
      <c r="AU128" s="626"/>
      <c r="AV128" s="626"/>
      <c r="AW128" s="619"/>
      <c r="AX128" s="619"/>
      <c r="AY128" s="619"/>
      <c r="AZ128" s="1139"/>
      <c r="BA128" s="1210"/>
      <c r="BB128" s="1213"/>
      <c r="BC128" s="1208"/>
      <c r="BD128" s="1208"/>
      <c r="BE128" s="1208"/>
      <c r="BF128" s="1208"/>
      <c r="BG128" s="1211"/>
      <c r="BH128" s="1206"/>
      <c r="BI128" s="1206"/>
      <c r="BJ128" s="1206"/>
      <c r="BK128" s="848"/>
      <c r="BL128" s="848"/>
      <c r="BM128" s="1206"/>
      <c r="BN128" s="1206"/>
      <c r="BO128" s="1204"/>
    </row>
    <row r="129" spans="1:67" ht="110.45" customHeight="1">
      <c r="A129" s="1141"/>
      <c r="B129" s="1144"/>
      <c r="C129" s="1144"/>
      <c r="D129" s="1150" t="s">
        <v>1376</v>
      </c>
      <c r="E129" s="1150" t="s">
        <v>1528</v>
      </c>
      <c r="F129" s="1089">
        <v>5</v>
      </c>
      <c r="G129" s="593" t="s">
        <v>1580</v>
      </c>
      <c r="H129" s="598" t="s">
        <v>1379</v>
      </c>
      <c r="I129" s="1139" t="s">
        <v>1380</v>
      </c>
      <c r="J129" s="1137" t="str">
        <f>IF(D129="","",IF(D129="RG",[16]Árbol_GF!B179,IF(D129="RF",[16]Árbol_GF!B179,IF(I129="","",(CONCATENATE(I129," ",$M$2," ",G129," ",$M$3," ",O129," ",$M$4," ",N129))))))</f>
        <v xml:space="preserve">Pérdida de confidencialidad e integridad  1. Fileserver de la SIE
(Servicio)  1. Perdida, borrado, modificación o uso no autorizado de información
1a Borrado, modificación intencional de la informacion
2. Abuso de derechos
3. Acceso no autorizado por parte de terceros
4. Fallas Humanas  1. Ausencia de Control de acceso 
2. Asignación errada de derechos 
3. Deficiencia en los controles de seguridad del software
4. Desconocimiento o no aplicación de las políticas de seguridad y privacidad de la información </v>
      </c>
      <c r="K129" s="1139" t="s">
        <v>205</v>
      </c>
      <c r="L129" s="593" t="s">
        <v>691</v>
      </c>
      <c r="M129" s="689" t="str">
        <f>CONCATENATE(" *",[16]Árbol_GF!C137," *",[16]Árbol_GF!E137," *",[16]Árbol_GF!G137)</f>
        <v xml:space="preserve"> * * *Si seleccionó efecto dañoso seleccione:</v>
      </c>
      <c r="N129" s="593" t="s">
        <v>1581</v>
      </c>
      <c r="O129" s="593" t="s">
        <v>1582</v>
      </c>
      <c r="P129" s="828"/>
      <c r="Q129" s="754"/>
      <c r="R129" s="598" t="s">
        <v>1532</v>
      </c>
      <c r="S129" s="613">
        <f>IF(R129="Muy Alta",100%,IF(R129="Alta",80%,IF(R129="Media",60%,IF(R129="Baja",40%,IF(R129="Muy Baja",20%,"")))))</f>
        <v>0.8</v>
      </c>
      <c r="T129" s="598"/>
      <c r="U129" s="613" t="str">
        <f>IF(T129="Catastrófico",100%,IF(T129="Mayor",80%,IF(T129="Moderado",60%,IF(T129="Menor",40%,IF(T129="Leve",20%,"")))))</f>
        <v/>
      </c>
      <c r="V129" s="598" t="s">
        <v>1565</v>
      </c>
      <c r="W129" s="613">
        <f>IF(V129="Catastrófico",100%,IF(V129="Mayor",80%,IF(V129="Moderado",60%,IF(V129="Menor",40%,IF(V129="Leve",20%,"")))))</f>
        <v>0.4</v>
      </c>
      <c r="X129" s="616" t="str">
        <f>IF(Y129=100%,"Catastrófico",IF(Y129=80%,"Mayor",IF(Y129=60%,"Moderado",IF(Y129=40%,"Menor",IF(Y129=20%,"Leve","")))))</f>
        <v>Menor</v>
      </c>
      <c r="Y129" s="613">
        <f>IF(AND(U129="",W129=""),"",MAX(U129,W129))</f>
        <v>0.4</v>
      </c>
      <c r="Z129" s="613" t="str">
        <f>CONCATENATE(R129,X129)</f>
        <v>altaMenor</v>
      </c>
      <c r="AA129" s="619" t="str">
        <f>IF(Z129="Muy AltaLeve","Alto",IF(Z129="Muy AltaMenor","Alto",IF(Z129="Muy AltaModerado","Alto",IF(Z129="Muy AltaMayor","Alto",IF(Z129="Muy AltaCatastrófico","Extremo",IF(Z129="AltaLeve","Moderado",IF(Z129="AltaMenor","Moderado",IF(Z129="AltaModerado","Alto",IF(Z129="AltaMayor","Alto",IF(Z129="AltaCatastrófico","Extremo",IF(Z129="MediaLeve","Moderado",IF(Z129="MediaMenor","Moderado",IF(Z129="MediaModerado","Moderado",IF(Z129="MediaMayor","Alto",IF(Z129="MediaCatastrófico","Extremo",IF(Z129="BajaLeve","Bajo",IF(Z129="BajaMenor","Moderado",IF(Z129="BajaModerado","Moderado",IF(Z129="BajaMayor","Alto",IF(Z129="BajaCatastrófico","Extremo",IF(Z129="Muy BajaLeve","Bajo",IF(Z129="Muy BajaMenor","Bajo",IF(Z129="Muy BajaModerado","Moderado",IF(Z129="Muy BajaMayor","Alto",IF(Z129="Muy BajaCatastrófico","Extremo","")))))))))))))))))))))))))</f>
        <v>Moderado</v>
      </c>
      <c r="AB129" s="216">
        <v>1</v>
      </c>
      <c r="AC129" s="228" t="s">
        <v>1583</v>
      </c>
      <c r="AD129" s="218" t="s">
        <v>1584</v>
      </c>
      <c r="AE129" s="218" t="s">
        <v>1385</v>
      </c>
      <c r="AF129" s="213" t="str">
        <f t="shared" si="4"/>
        <v>Probabilidad</v>
      </c>
      <c r="AG129" s="219" t="s">
        <v>1537</v>
      </c>
      <c r="AH129" s="214">
        <f t="shared" si="5"/>
        <v>0.25</v>
      </c>
      <c r="AI129" s="219" t="s">
        <v>1538</v>
      </c>
      <c r="AJ129" s="214">
        <f t="shared" si="6"/>
        <v>0.15</v>
      </c>
      <c r="AK129" s="215">
        <f t="shared" si="7"/>
        <v>0.4</v>
      </c>
      <c r="AL129" s="220">
        <f>IFERROR(IF(AF129="Probabilidad",(S129-(+S129*AK129)),IF(AF129="Impacto",S129,"")),"")</f>
        <v>0.48</v>
      </c>
      <c r="AM129" s="220">
        <f>IFERROR(IF(AF129="Impacto",(Y129-(+Y129*AK129)),IF(AF129="Probabilidad",Y129,"")),"")</f>
        <v>0.4</v>
      </c>
      <c r="AN129" s="221" t="s">
        <v>181</v>
      </c>
      <c r="AO129" s="221" t="s">
        <v>182</v>
      </c>
      <c r="AP129" s="221" t="s">
        <v>183</v>
      </c>
      <c r="AQ129" s="598" t="s">
        <v>1568</v>
      </c>
      <c r="AR129" s="1153">
        <f>S129</f>
        <v>0.8</v>
      </c>
      <c r="AS129" s="1153">
        <f>IF(AL129="","",MIN(AL129:AL134))</f>
        <v>0.33599999999999997</v>
      </c>
      <c r="AT129" s="619" t="str">
        <f>IFERROR(IF(AS129="","",IF(AS129&lt;=0.2,"Muy Baja",IF(AS129&lt;=0.4,"Baja",IF(AS129&lt;=0.6,"Media",IF(AS129&lt;=0.8,"Alta","Muy Alta"))))),"")</f>
        <v>Baja</v>
      </c>
      <c r="AU129" s="1153">
        <f>Y129</f>
        <v>0.4</v>
      </c>
      <c r="AV129" s="1153">
        <f>IF(AM129="","",MIN(AM129:AM134))</f>
        <v>0.30000000000000004</v>
      </c>
      <c r="AW129" s="619" t="str">
        <f>IFERROR(IF(AV129="","",IF(AV129&lt;=0.2,"Leve",IF(AV129&lt;=0.4,"Menor",IF(AV129&lt;=0.6,"Moderado",IF(AV129&lt;=0.8,"Mayor","Catastrófico"))))),"")</f>
        <v>Menor</v>
      </c>
      <c r="AX129" s="619" t="str">
        <f>AA129</f>
        <v>Moderado</v>
      </c>
      <c r="AY129" s="619" t="str">
        <f>IFERROR(IF(OR(AND(AT129="Muy Baja",AW129="Leve"),AND(AT129="Muy Baja",AW129="Menor"),AND(AT129="Baja",AW129="Leve")),"Bajo",IF(OR(AND(AT129="Muy baja",AW129="Moderado"),AND(AT129="Baja",AW129="Menor"),AND(AT129="Baja",AW129="Moderado"),AND(AT129="Media",AW129="Leve"),AND(AT129="Media",AW129="Menor"),AND(AT129="Media",AW129="Moderado"),AND(AT129="Alta",AW129="Leve"),AND(AT129="Alta",AW129="Menor")),"Moderado",IF(OR(AND(AT129="Muy Baja",AW129="Mayor"),AND(AT129="Baja",AW129="Mayor"),AND(AT129="Media",AW129="Mayor"),AND(AT129="Alta",AW129="Moderado"),AND(AT129="Alta",AW129="Mayor"),AND(AT129="Muy Alta",AW129="Leve"),AND(AT129="Muy Alta",AW129="Menor"),AND(AT129="Muy Alta",AW129="Moderado"),AND(AT129="Muy Alta",AW129="Mayor")),"Alto",IF(OR(AND(AT129="Muy Baja",AW129="Catastrófico"),AND(AT129="Baja",AW129="Catastrófico"),AND(AT129="Media",AW129="Catastrófico"),AND(AT129="Alta",AW129="Catastrófico"),AND(AT129="Muy Alta",AW129="Catastrófico")),"Extremo","")))),"")</f>
        <v>Moderado</v>
      </c>
      <c r="AZ129" s="1139" t="s">
        <v>185</v>
      </c>
      <c r="BA129" s="1215" t="s">
        <v>1585</v>
      </c>
      <c r="BB129" s="1215" t="s">
        <v>1586</v>
      </c>
      <c r="BC129" s="1208" t="s">
        <v>1587</v>
      </c>
      <c r="BD129" s="1208" t="s">
        <v>1588</v>
      </c>
      <c r="BE129" s="1214" t="s">
        <v>1544</v>
      </c>
      <c r="BF129" s="607"/>
      <c r="BG129" s="607"/>
      <c r="BH129" s="1212"/>
      <c r="BI129" s="1212"/>
      <c r="BJ129" s="1212"/>
      <c r="BK129" s="848"/>
      <c r="BL129" s="848"/>
      <c r="BM129" s="1206"/>
      <c r="BN129" s="1206"/>
      <c r="BO129" s="1204"/>
    </row>
    <row r="130" spans="1:67" ht="72">
      <c r="A130" s="1141"/>
      <c r="B130" s="1144"/>
      <c r="C130" s="1144"/>
      <c r="D130" s="1150"/>
      <c r="E130" s="1150"/>
      <c r="F130" s="1089"/>
      <c r="G130" s="593"/>
      <c r="H130" s="598"/>
      <c r="I130" s="1139"/>
      <c r="J130" s="1137"/>
      <c r="K130" s="1139"/>
      <c r="L130" s="593"/>
      <c r="M130" s="616"/>
      <c r="N130" s="593"/>
      <c r="O130" s="593"/>
      <c r="P130" s="828"/>
      <c r="Q130" s="754"/>
      <c r="R130" s="598"/>
      <c r="S130" s="613"/>
      <c r="T130" s="598"/>
      <c r="U130" s="613"/>
      <c r="V130" s="598"/>
      <c r="W130" s="613"/>
      <c r="X130" s="616"/>
      <c r="Y130" s="613"/>
      <c r="Z130" s="613"/>
      <c r="AA130" s="619"/>
      <c r="AB130" s="216">
        <v>2</v>
      </c>
      <c r="AC130" s="228" t="s">
        <v>1589</v>
      </c>
      <c r="AD130" s="218" t="s">
        <v>1584</v>
      </c>
      <c r="AE130" s="218" t="s">
        <v>1590</v>
      </c>
      <c r="AF130" s="213" t="str">
        <f t="shared" si="4"/>
        <v>Impacto</v>
      </c>
      <c r="AG130" s="219" t="s">
        <v>1548</v>
      </c>
      <c r="AH130" s="214">
        <f t="shared" si="5"/>
        <v>0.1</v>
      </c>
      <c r="AI130" s="219" t="s">
        <v>1538</v>
      </c>
      <c r="AJ130" s="214">
        <f t="shared" si="6"/>
        <v>0.15</v>
      </c>
      <c r="AK130" s="215">
        <f t="shared" si="7"/>
        <v>0.25</v>
      </c>
      <c r="AL130" s="220">
        <f>IFERROR(IF(AND(AF129="Probabilidad",AF130="Probabilidad"),(AL129-(+AL129*AK130)),IF(AF130="Probabilidad",(S129-(+S129*AK130)),IF(AF130="Impacto",AL129,""))),"")</f>
        <v>0.48</v>
      </c>
      <c r="AM130" s="220">
        <f>IFERROR(IF(AND(AF129="Impacto",AF130="Impacto"),(AM129-(+AM129*AK130)),IF(AF130="Impacto",(Y129-(+Y129*AK130)),IF(AF130="Probabilidad",AM129,""))),"")</f>
        <v>0.30000000000000004</v>
      </c>
      <c r="AN130" s="221" t="s">
        <v>181</v>
      </c>
      <c r="AO130" s="221" t="s">
        <v>182</v>
      </c>
      <c r="AP130" s="221" t="s">
        <v>183</v>
      </c>
      <c r="AQ130" s="598"/>
      <c r="AR130" s="626"/>
      <c r="AS130" s="626"/>
      <c r="AT130" s="619"/>
      <c r="AU130" s="626"/>
      <c r="AV130" s="626"/>
      <c r="AW130" s="619"/>
      <c r="AX130" s="619"/>
      <c r="AY130" s="619"/>
      <c r="AZ130" s="1139"/>
      <c r="BA130" s="1216"/>
      <c r="BB130" s="1216"/>
      <c r="BC130" s="1173"/>
      <c r="BD130" s="1173"/>
      <c r="BE130" s="1214"/>
      <c r="BF130" s="607"/>
      <c r="BG130" s="607"/>
      <c r="BH130" s="1206"/>
      <c r="BI130" s="1206"/>
      <c r="BJ130" s="1206"/>
      <c r="BK130" s="848"/>
      <c r="BL130" s="848"/>
      <c r="BM130" s="1206"/>
      <c r="BN130" s="1206"/>
      <c r="BO130" s="1204"/>
    </row>
    <row r="131" spans="1:67" ht="114.75">
      <c r="A131" s="1141"/>
      <c r="B131" s="1144"/>
      <c r="C131" s="1144"/>
      <c r="D131" s="1150"/>
      <c r="E131" s="1150"/>
      <c r="F131" s="1089"/>
      <c r="G131" s="593"/>
      <c r="H131" s="598"/>
      <c r="I131" s="1139"/>
      <c r="J131" s="1137"/>
      <c r="K131" s="1139"/>
      <c r="L131" s="593"/>
      <c r="M131" s="616"/>
      <c r="N131" s="593"/>
      <c r="O131" s="593"/>
      <c r="P131" s="828"/>
      <c r="Q131" s="754"/>
      <c r="R131" s="598"/>
      <c r="S131" s="613"/>
      <c r="T131" s="598"/>
      <c r="U131" s="613"/>
      <c r="V131" s="598"/>
      <c r="W131" s="613"/>
      <c r="X131" s="616"/>
      <c r="Y131" s="613"/>
      <c r="Z131" s="613"/>
      <c r="AA131" s="619"/>
      <c r="AB131" s="216">
        <v>3</v>
      </c>
      <c r="AC131" s="228" t="s">
        <v>1591</v>
      </c>
      <c r="AD131" s="218" t="s">
        <v>1584</v>
      </c>
      <c r="AE131" s="218" t="s">
        <v>1431</v>
      </c>
      <c r="AF131" s="213" t="str">
        <f t="shared" si="4"/>
        <v>Probabilidad</v>
      </c>
      <c r="AG131" s="219" t="s">
        <v>1547</v>
      </c>
      <c r="AH131" s="214">
        <f t="shared" si="5"/>
        <v>0.15</v>
      </c>
      <c r="AI131" s="219" t="s">
        <v>1538</v>
      </c>
      <c r="AJ131" s="214">
        <f t="shared" si="6"/>
        <v>0.15</v>
      </c>
      <c r="AK131" s="215">
        <f t="shared" si="7"/>
        <v>0.3</v>
      </c>
      <c r="AL131" s="220">
        <f>IFERROR(IF(AND(AF130="Probabilidad",AF131="Probabilidad"),(AL130-(+AL130*AK131)),IF(AND(AF130="Impacto",AF131="Probabilidad"),(AL129-(+AL129*AK131)),IF(AF131="Impacto",AL130,""))),"")</f>
        <v>0.33599999999999997</v>
      </c>
      <c r="AM131" s="220">
        <f>IFERROR(IF(AND(AF130="Impacto",AF131="Impacto"),(AM130-(+AM130*AK131)),IF(AND(AF130="Probabilidad",AF131="Impacto"),(AM129-(+AM129*AK131)),IF(AF131="Probabilidad",AM130,""))),"")</f>
        <v>0.30000000000000004</v>
      </c>
      <c r="AN131" s="221" t="s">
        <v>181</v>
      </c>
      <c r="AO131" s="221" t="s">
        <v>182</v>
      </c>
      <c r="AP131" s="221" t="s">
        <v>183</v>
      </c>
      <c r="AQ131" s="598"/>
      <c r="AR131" s="626"/>
      <c r="AS131" s="626"/>
      <c r="AT131" s="619"/>
      <c r="AU131" s="626"/>
      <c r="AV131" s="626"/>
      <c r="AW131" s="619"/>
      <c r="AX131" s="619"/>
      <c r="AY131" s="619"/>
      <c r="AZ131" s="1139"/>
      <c r="BA131" s="1216"/>
      <c r="BB131" s="1216"/>
      <c r="BC131" s="1173"/>
      <c r="BD131" s="1173"/>
      <c r="BE131" s="1214"/>
      <c r="BF131" s="607"/>
      <c r="BG131" s="607"/>
      <c r="BH131" s="1206"/>
      <c r="BI131" s="1206"/>
      <c r="BJ131" s="1206"/>
      <c r="BK131" s="848"/>
      <c r="BL131" s="848"/>
      <c r="BM131" s="1206"/>
      <c r="BN131" s="1206"/>
      <c r="BO131" s="1204"/>
    </row>
    <row r="132" spans="1:67">
      <c r="A132" s="1141"/>
      <c r="B132" s="1144"/>
      <c r="C132" s="1144"/>
      <c r="D132" s="1150"/>
      <c r="E132" s="1150"/>
      <c r="F132" s="1089"/>
      <c r="G132" s="593"/>
      <c r="H132" s="598"/>
      <c r="I132" s="1139"/>
      <c r="J132" s="1137"/>
      <c r="K132" s="1139"/>
      <c r="L132" s="593"/>
      <c r="M132" s="616"/>
      <c r="N132" s="593"/>
      <c r="O132" s="593"/>
      <c r="P132" s="828"/>
      <c r="Q132" s="754"/>
      <c r="R132" s="598"/>
      <c r="S132" s="613"/>
      <c r="T132" s="598"/>
      <c r="U132" s="613"/>
      <c r="V132" s="598"/>
      <c r="W132" s="613"/>
      <c r="X132" s="616"/>
      <c r="Y132" s="613"/>
      <c r="Z132" s="613"/>
      <c r="AA132" s="619"/>
      <c r="AB132" s="216">
        <v>4</v>
      </c>
      <c r="AC132" s="218"/>
      <c r="AD132" s="218"/>
      <c r="AE132" s="218"/>
      <c r="AF132" s="213" t="str">
        <f t="shared" si="4"/>
        <v/>
      </c>
      <c r="AG132" s="219"/>
      <c r="AH132" s="214" t="str">
        <f t="shared" si="5"/>
        <v/>
      </c>
      <c r="AI132" s="219"/>
      <c r="AJ132" s="214" t="str">
        <f t="shared" si="6"/>
        <v/>
      </c>
      <c r="AK132" s="215" t="str">
        <f t="shared" si="7"/>
        <v/>
      </c>
      <c r="AL132" s="220" t="str">
        <f>IFERROR(IF(AND(AF131="Probabilidad",AF132="Probabilidad"),(AL131-(+AL131*AK132)),IF(AND(AF131="Impacto",AF132="Probabilidad"),(AL130-(+AL130*AK132)),IF(AF132="Impacto",AL131,""))),"")</f>
        <v/>
      </c>
      <c r="AM132" s="220" t="str">
        <f>IFERROR(IF(AND(AF131="Impacto",AF132="Impacto"),(AM131-(+AM131*AK132)),IF(AND(AF131="Probabilidad",AF132="Impacto"),(AM130-(+AM130*AK132)),IF(AF132="Probabilidad",AM131,""))),"")</f>
        <v/>
      </c>
      <c r="AN132" s="221"/>
      <c r="AO132" s="221"/>
      <c r="AP132" s="221"/>
      <c r="AQ132" s="598"/>
      <c r="AR132" s="626"/>
      <c r="AS132" s="626"/>
      <c r="AT132" s="619"/>
      <c r="AU132" s="626"/>
      <c r="AV132" s="626"/>
      <c r="AW132" s="619"/>
      <c r="AX132" s="619"/>
      <c r="AY132" s="619"/>
      <c r="AZ132" s="1139"/>
      <c r="BA132" s="1216"/>
      <c r="BB132" s="1216"/>
      <c r="BC132" s="1173"/>
      <c r="BD132" s="1173"/>
      <c r="BE132" s="1214"/>
      <c r="BF132" s="607"/>
      <c r="BG132" s="607"/>
      <c r="BH132" s="1206"/>
      <c r="BI132" s="1206"/>
      <c r="BJ132" s="1206"/>
      <c r="BK132" s="848"/>
      <c r="BL132" s="848"/>
      <c r="BM132" s="1206"/>
      <c r="BN132" s="1206"/>
      <c r="BO132" s="1204"/>
    </row>
    <row r="133" spans="1:67">
      <c r="A133" s="1141"/>
      <c r="B133" s="1144"/>
      <c r="C133" s="1144"/>
      <c r="D133" s="1150"/>
      <c r="E133" s="1150"/>
      <c r="F133" s="1089"/>
      <c r="G133" s="593"/>
      <c r="H133" s="598"/>
      <c r="I133" s="1139"/>
      <c r="J133" s="1137"/>
      <c r="K133" s="1139"/>
      <c r="L133" s="593"/>
      <c r="M133" s="616"/>
      <c r="N133" s="593"/>
      <c r="O133" s="593"/>
      <c r="P133" s="828"/>
      <c r="Q133" s="754"/>
      <c r="R133" s="598"/>
      <c r="S133" s="613"/>
      <c r="T133" s="598"/>
      <c r="U133" s="613"/>
      <c r="V133" s="598"/>
      <c r="W133" s="613"/>
      <c r="X133" s="616"/>
      <c r="Y133" s="613"/>
      <c r="Z133" s="613"/>
      <c r="AA133" s="619"/>
      <c r="AB133" s="216">
        <v>5</v>
      </c>
      <c r="AC133" s="218"/>
      <c r="AD133" s="218"/>
      <c r="AE133" s="218"/>
      <c r="AF133" s="213" t="str">
        <f t="shared" si="4"/>
        <v/>
      </c>
      <c r="AG133" s="219"/>
      <c r="AH133" s="214" t="str">
        <f t="shared" si="5"/>
        <v/>
      </c>
      <c r="AI133" s="219"/>
      <c r="AJ133" s="214" t="str">
        <f t="shared" si="6"/>
        <v/>
      </c>
      <c r="AK133" s="215" t="str">
        <f t="shared" si="7"/>
        <v/>
      </c>
      <c r="AL133" s="220" t="str">
        <f>IFERROR(IF(AND(AF132="Probabilidad",AF133="Probabilidad"),(AL132-(+AL132*AK133)),IF(AND(AF132="Impacto",AF133="Probabilidad"),(AL131-(+AL131*AK133)),IF(AF133="Impacto",AL132,""))),"")</f>
        <v/>
      </c>
      <c r="AM133" s="220" t="str">
        <f>IFERROR(IF(AND(AF132="Impacto",AF133="Impacto"),(AM132-(+AM132*AK133)),IF(AND(AF132="Probabilidad",AF133="Impacto"),(AM131-(+AM131*AK133)),IF(AF133="Probabilidad",AM132,""))),"")</f>
        <v/>
      </c>
      <c r="AN133" s="221"/>
      <c r="AO133" s="221"/>
      <c r="AP133" s="221"/>
      <c r="AQ133" s="598"/>
      <c r="AR133" s="626"/>
      <c r="AS133" s="626"/>
      <c r="AT133" s="619"/>
      <c r="AU133" s="626"/>
      <c r="AV133" s="626"/>
      <c r="AW133" s="619"/>
      <c r="AX133" s="619"/>
      <c r="AY133" s="619"/>
      <c r="AZ133" s="1139"/>
      <c r="BA133" s="1216"/>
      <c r="BB133" s="1216"/>
      <c r="BC133" s="1173"/>
      <c r="BD133" s="1173"/>
      <c r="BE133" s="1214"/>
      <c r="BF133" s="607"/>
      <c r="BG133" s="607"/>
      <c r="BH133" s="1206"/>
      <c r="BI133" s="1206"/>
      <c r="BJ133" s="1206"/>
      <c r="BK133" s="848"/>
      <c r="BL133" s="848"/>
      <c r="BM133" s="1206"/>
      <c r="BN133" s="1206"/>
      <c r="BO133" s="1204"/>
    </row>
    <row r="134" spans="1:67" ht="15.75" thickBot="1">
      <c r="A134" s="1141"/>
      <c r="B134" s="1144"/>
      <c r="C134" s="1144"/>
      <c r="D134" s="1150"/>
      <c r="E134" s="1150"/>
      <c r="F134" s="1089"/>
      <c r="G134" s="593"/>
      <c r="H134" s="598"/>
      <c r="I134" s="1139"/>
      <c r="J134" s="1162"/>
      <c r="K134" s="1139"/>
      <c r="L134" s="593"/>
      <c r="M134" s="616"/>
      <c r="N134" s="593"/>
      <c r="O134" s="593"/>
      <c r="P134" s="828"/>
      <c r="Q134" s="754"/>
      <c r="R134" s="598"/>
      <c r="S134" s="613"/>
      <c r="T134" s="598"/>
      <c r="U134" s="613"/>
      <c r="V134" s="598"/>
      <c r="W134" s="613"/>
      <c r="X134" s="616"/>
      <c r="Y134" s="613"/>
      <c r="Z134" s="613"/>
      <c r="AA134" s="619"/>
      <c r="AB134" s="216">
        <v>6</v>
      </c>
      <c r="AC134" s="218"/>
      <c r="AD134" s="218"/>
      <c r="AE134" s="218"/>
      <c r="AF134" s="213" t="str">
        <f t="shared" si="4"/>
        <v/>
      </c>
      <c r="AG134" s="219"/>
      <c r="AH134" s="214" t="str">
        <f t="shared" si="5"/>
        <v/>
      </c>
      <c r="AI134" s="219"/>
      <c r="AJ134" s="214" t="str">
        <f t="shared" si="6"/>
        <v/>
      </c>
      <c r="AK134" s="215" t="str">
        <f t="shared" si="7"/>
        <v/>
      </c>
      <c r="AL134" s="220" t="str">
        <f>IFERROR(IF(AND(AF133="Probabilidad",AF134="Probabilidad"),(AL133-(+AL133*AK134)),IF(AND(AF133="Impacto",AF134="Probabilidad"),(AL132-(+AL132*AK134)),IF(AF134="Impacto",AL133,""))),"")</f>
        <v/>
      </c>
      <c r="AM134" s="220" t="str">
        <f>IFERROR(IF(AND(AF133="Impacto",AF134="Impacto"),(AM133-(+AM133*AK134)),IF(AND(AF133="Probabilidad",AF134="Impacto"),(AM132-(+AM132*AK134)),IF(AF134="Probabilidad",AM133,""))),"")</f>
        <v/>
      </c>
      <c r="AN134" s="221"/>
      <c r="AO134" s="221"/>
      <c r="AP134" s="221"/>
      <c r="AQ134" s="598"/>
      <c r="AR134" s="626"/>
      <c r="AS134" s="626"/>
      <c r="AT134" s="619"/>
      <c r="AU134" s="626"/>
      <c r="AV134" s="626"/>
      <c r="AW134" s="619"/>
      <c r="AX134" s="619"/>
      <c r="AY134" s="619"/>
      <c r="AZ134" s="1139"/>
      <c r="BA134" s="1216"/>
      <c r="BB134" s="1216"/>
      <c r="BC134" s="1173"/>
      <c r="BD134" s="1173"/>
      <c r="BE134" s="1214"/>
      <c r="BF134" s="607"/>
      <c r="BG134" s="607"/>
      <c r="BH134" s="1206"/>
      <c r="BI134" s="1206"/>
      <c r="BJ134" s="1206"/>
      <c r="BK134" s="848"/>
      <c r="BL134" s="848"/>
      <c r="BM134" s="1206"/>
      <c r="BN134" s="1206"/>
      <c r="BO134" s="1204"/>
    </row>
    <row r="135" spans="1:67" ht="97.5" customHeight="1">
      <c r="A135" s="1141"/>
      <c r="B135" s="1144"/>
      <c r="C135" s="1144"/>
      <c r="D135" s="1150" t="s">
        <v>1376</v>
      </c>
      <c r="E135" s="1150" t="s">
        <v>1528</v>
      </c>
      <c r="F135" s="1089">
        <v>6</v>
      </c>
      <c r="G135" s="607" t="s">
        <v>1592</v>
      </c>
      <c r="H135" s="598" t="s">
        <v>1379</v>
      </c>
      <c r="I135" s="1139" t="s">
        <v>1392</v>
      </c>
      <c r="J135" s="1137" t="str">
        <f>IF(D135="","",IF(D135="RG",[16]Árbol_GF!B185,IF(D135="RF",[16]Árbol_GF!B185,IF(I135="","",(CONCATENATE(I135," ",$M$2," ",G135," ",$M$3," ",O135," ",$M$4," ",N135))))))</f>
        <v>Pérdida de Disponibilidad  1. Fileserver de la SIE
2. Repositorio Gestion_GIC
(Servicio)  1. Borrado, modificación intencional o no de la informacion
2. Fallas Humanas
3. Fallas en el aplicativo   1. Ausencia de Copias de Respaldo
2. Deficiencia en los planes de continuidad
3. Desconocimiento o no aplicación de las políticas de seguridad y privacidad de la
información 
3. Fallas en los aplicativos por condiciones externas no controlables por la Unidad.</v>
      </c>
      <c r="K135" s="1139" t="s">
        <v>205</v>
      </c>
      <c r="L135" s="593" t="s">
        <v>691</v>
      </c>
      <c r="M135" s="689" t="str">
        <f>CONCATENATE(" *",[16]Árbol_GF!C143," *",[16]Árbol_GF!E143," *",[16]Árbol_GF!G143)</f>
        <v xml:space="preserve"> * * *</v>
      </c>
      <c r="N135" s="593" t="s">
        <v>1593</v>
      </c>
      <c r="O135" s="593" t="s">
        <v>1594</v>
      </c>
      <c r="P135" s="607"/>
      <c r="Q135" s="610"/>
      <c r="R135" s="598" t="s">
        <v>1532</v>
      </c>
      <c r="S135" s="613">
        <f>IF(R135="Muy Alta",100%,IF(R135="Alta",80%,IF(R135="Media",60%,IF(R135="Baja",40%,IF(R135="Muy Baja",20%,"")))))</f>
        <v>0.8</v>
      </c>
      <c r="T135" s="598"/>
      <c r="U135" s="613" t="str">
        <f>IF(T135="Catastrófico",100%,IF(T135="Mayor",80%,IF(T135="Moderado",60%,IF(T135="Menor",40%,IF(T135="Leve",20%,"")))))</f>
        <v/>
      </c>
      <c r="V135" s="598" t="s">
        <v>227</v>
      </c>
      <c r="W135" s="613">
        <f>IF(V135="Catastrófico",100%,IF(V135="Mayor",80%,IF(V135="Moderado",60%,IF(V135="Menor",40%,IF(V135="Leve",20%,"")))))</f>
        <v>0.4</v>
      </c>
      <c r="X135" s="616" t="str">
        <f>IF(Y135=100%,"Catastrófico",IF(Y135=80%,"Mayor",IF(Y135=60%,"Moderado",IF(Y135=40%,"Menor",IF(Y135=20%,"Leve","")))))</f>
        <v>Menor</v>
      </c>
      <c r="Y135" s="613">
        <f>IF(AND(U135="",W135=""),"",MAX(U135,W135))</f>
        <v>0.4</v>
      </c>
      <c r="Z135" s="613" t="str">
        <f>CONCATENATE(R135,X135)</f>
        <v>altaMenor</v>
      </c>
      <c r="AA135" s="619" t="str">
        <f>IF(Z135="Muy AltaLeve","Alto",IF(Z135="Muy AltaMenor","Alto",IF(Z135="Muy AltaModerado","Alto",IF(Z135="Muy AltaMayor","Alto",IF(Z135="Muy AltaCatastrófico","Extremo",IF(Z135="AltaLeve","Moderado",IF(Z135="AltaMenor","Moderado",IF(Z135="AltaModerado","Alto",IF(Z135="AltaMayor","Alto",IF(Z135="AltaCatastrófico","Extremo",IF(Z135="MediaLeve","Moderado",IF(Z135="MediaMenor","Moderado",IF(Z135="MediaModerado","Moderado",IF(Z135="MediaMayor","Alto",IF(Z135="MediaCatastrófico","Extremo",IF(Z135="BajaLeve","Bajo",IF(Z135="BajaMenor","Moderado",IF(Z135="BajaModerado","Moderado",IF(Z135="BajaMayor","Alto",IF(Z135="BajaCatastrófico","Extremo",IF(Z135="Muy BajaLeve","Bajo",IF(Z135="Muy BajaMenor","Bajo",IF(Z135="Muy BajaModerado","Moderado",IF(Z135="Muy BajaMayor","Alto",IF(Z135="Muy BajaCatastrófico","Extremo","")))))))))))))))))))))))))</f>
        <v>Moderado</v>
      </c>
      <c r="AB135" s="216">
        <v>1</v>
      </c>
      <c r="AC135" s="322" t="s">
        <v>1553</v>
      </c>
      <c r="AD135" s="218" t="s">
        <v>1595</v>
      </c>
      <c r="AE135" s="230" t="s">
        <v>1596</v>
      </c>
      <c r="AF135" s="213" t="str">
        <f t="shared" si="4"/>
        <v>Probabilidad</v>
      </c>
      <c r="AG135" s="219" t="s">
        <v>1547</v>
      </c>
      <c r="AH135" s="214">
        <f t="shared" si="5"/>
        <v>0.15</v>
      </c>
      <c r="AI135" s="219" t="s">
        <v>1538</v>
      </c>
      <c r="AJ135" s="214">
        <f t="shared" si="6"/>
        <v>0.15</v>
      </c>
      <c r="AK135" s="215">
        <f t="shared" si="7"/>
        <v>0.3</v>
      </c>
      <c r="AL135" s="220">
        <f>IFERROR(IF(AF135="Probabilidad",(S135-(+S135*AK135)),IF(AF135="Impacto",S135,"")),"")</f>
        <v>0.56000000000000005</v>
      </c>
      <c r="AM135" s="220">
        <f>IFERROR(IF(AF135="Impacto",(Y135-(+Y135*AK135)),IF(AF135="Probabilidad",Y135,"")),"")</f>
        <v>0.4</v>
      </c>
      <c r="AN135" s="221" t="s">
        <v>181</v>
      </c>
      <c r="AO135" s="221" t="s">
        <v>182</v>
      </c>
      <c r="AP135" s="221" t="s">
        <v>183</v>
      </c>
      <c r="AQ135" s="598" t="s">
        <v>1577</v>
      </c>
      <c r="AR135" s="1153">
        <f>S135</f>
        <v>0.8</v>
      </c>
      <c r="AS135" s="1153">
        <f>IF(AL135="","",MIN(AL135:AL140))</f>
        <v>0.39200000000000002</v>
      </c>
      <c r="AT135" s="619" t="str">
        <f>IFERROR(IF(AS135="","",IF(AS135&lt;=0.2,"Muy Baja",IF(AS135&lt;=0.4,"Baja",IF(AS135&lt;=0.6,"Media",IF(AS135&lt;=0.8,"Alta","Muy Alta"))))),"")</f>
        <v>Baja</v>
      </c>
      <c r="AU135" s="1153">
        <f>Y135</f>
        <v>0.4</v>
      </c>
      <c r="AV135" s="1153">
        <f>IF(AM135="","",MIN(AM135:AM140))</f>
        <v>0.30000000000000004</v>
      </c>
      <c r="AW135" s="619" t="str">
        <f>IFERROR(IF(AV135="","",IF(AV135&lt;=0.2,"Leve",IF(AV135&lt;=0.4,"Menor",IF(AV135&lt;=0.6,"Moderado",IF(AV135&lt;=0.8,"Mayor","Catastrófico"))))),"")</f>
        <v>Menor</v>
      </c>
      <c r="AX135" s="619" t="str">
        <f>AA135</f>
        <v>Moderado</v>
      </c>
      <c r="AY135" s="619" t="str">
        <f>IFERROR(IF(OR(AND(AT135="Muy Baja",AW135="Leve"),AND(AT135="Muy Baja",AW135="Menor"),AND(AT135="Baja",AW135="Leve")),"Bajo",IF(OR(AND(AT135="Muy baja",AW135="Moderado"),AND(AT135="Baja",AW135="Menor"),AND(AT135="Baja",AW135="Moderado"),AND(AT135="Media",AW135="Leve"),AND(AT135="Media",AW135="Menor"),AND(AT135="Media",AW135="Moderado"),AND(AT135="Alta",AW135="Leve"),AND(AT135="Alta",AW135="Menor")),"Moderado",IF(OR(AND(AT135="Muy Baja",AW135="Mayor"),AND(AT135="Baja",AW135="Mayor"),AND(AT135="Media",AW135="Mayor"),AND(AT135="Alta",AW135="Moderado"),AND(AT135="Alta",AW135="Mayor"),AND(AT135="Muy Alta",AW135="Leve"),AND(AT135="Muy Alta",AW135="Menor"),AND(AT135="Muy Alta",AW135="Moderado"),AND(AT135="Muy Alta",AW135="Mayor")),"Alto",IF(OR(AND(AT135="Muy Baja",AW135="Catastrófico"),AND(AT135="Baja",AW135="Catastrófico"),AND(AT135="Media",AW135="Catastrófico"),AND(AT135="Alta",AW135="Catastrófico"),AND(AT135="Muy Alta",AW135="Catastrófico")),"Extremo","")))),"")</f>
        <v>Moderado</v>
      </c>
      <c r="AZ135" s="1139" t="s">
        <v>185</v>
      </c>
      <c r="BA135" s="1218" t="s">
        <v>1597</v>
      </c>
      <c r="BB135" s="1215" t="s">
        <v>1598</v>
      </c>
      <c r="BC135" s="1206" t="s">
        <v>1587</v>
      </c>
      <c r="BD135" s="1206" t="s">
        <v>1599</v>
      </c>
      <c r="BE135" s="1219" t="s">
        <v>1600</v>
      </c>
      <c r="BF135" s="1217"/>
      <c r="BG135" s="1211"/>
      <c r="BH135" s="1206"/>
      <c r="BI135" s="1206"/>
      <c r="BJ135" s="1206"/>
      <c r="BK135" s="848"/>
      <c r="BL135" s="848"/>
      <c r="BM135" s="1206"/>
      <c r="BN135" s="1206"/>
      <c r="BO135" s="1204"/>
    </row>
    <row r="136" spans="1:67" ht="107.25" customHeight="1">
      <c r="A136" s="1141"/>
      <c r="B136" s="1144"/>
      <c r="C136" s="1144"/>
      <c r="D136" s="1150"/>
      <c r="E136" s="1150"/>
      <c r="F136" s="1089"/>
      <c r="G136" s="607"/>
      <c r="H136" s="598"/>
      <c r="I136" s="1139"/>
      <c r="J136" s="1137"/>
      <c r="K136" s="1139"/>
      <c r="L136" s="593"/>
      <c r="M136" s="616"/>
      <c r="N136" s="593"/>
      <c r="O136" s="593"/>
      <c r="P136" s="607"/>
      <c r="Q136" s="610"/>
      <c r="R136" s="598"/>
      <c r="S136" s="613"/>
      <c r="T136" s="598"/>
      <c r="U136" s="613"/>
      <c r="V136" s="598"/>
      <c r="W136" s="613"/>
      <c r="X136" s="616"/>
      <c r="Y136" s="613"/>
      <c r="Z136" s="613"/>
      <c r="AA136" s="619"/>
      <c r="AB136" s="216">
        <v>2</v>
      </c>
      <c r="AC136" s="322" t="s">
        <v>1553</v>
      </c>
      <c r="AD136" s="218" t="s">
        <v>1595</v>
      </c>
      <c r="AE136" s="230" t="s">
        <v>1596</v>
      </c>
      <c r="AF136" s="213" t="str">
        <f t="shared" si="4"/>
        <v>Impacto</v>
      </c>
      <c r="AG136" s="219" t="s">
        <v>1548</v>
      </c>
      <c r="AH136" s="214">
        <f t="shared" si="5"/>
        <v>0.1</v>
      </c>
      <c r="AI136" s="219" t="s">
        <v>1538</v>
      </c>
      <c r="AJ136" s="214">
        <f t="shared" si="6"/>
        <v>0.15</v>
      </c>
      <c r="AK136" s="215">
        <f t="shared" si="7"/>
        <v>0.25</v>
      </c>
      <c r="AL136" s="220">
        <f>IFERROR(IF(AND(AF135="Probabilidad",AF136="Probabilidad"),(AL135-(+AL135*AK136)),IF(AF136="Probabilidad",(S135-(+S135*AK136)),IF(AF136="Impacto",AL135,""))),"")</f>
        <v>0.56000000000000005</v>
      </c>
      <c r="AM136" s="220">
        <f>IFERROR(IF(AND(AF135="Impacto",AF136="Impacto"),(AM135-(+AM135*AK136)),IF(AF136="Impacto",(Y135-(+Y135*AK136)),IF(AF136="Probabilidad",AM135,""))),"")</f>
        <v>0.30000000000000004</v>
      </c>
      <c r="AN136" s="221" t="s">
        <v>181</v>
      </c>
      <c r="AO136" s="221" t="s">
        <v>182</v>
      </c>
      <c r="AP136" s="221" t="s">
        <v>183</v>
      </c>
      <c r="AQ136" s="598"/>
      <c r="AR136" s="626"/>
      <c r="AS136" s="626"/>
      <c r="AT136" s="619"/>
      <c r="AU136" s="626"/>
      <c r="AV136" s="626"/>
      <c r="AW136" s="619"/>
      <c r="AX136" s="619"/>
      <c r="AY136" s="619"/>
      <c r="AZ136" s="1139"/>
      <c r="BA136" s="761"/>
      <c r="BB136" s="1216"/>
      <c r="BC136" s="909"/>
      <c r="BD136" s="909"/>
      <c r="BE136" s="1219"/>
      <c r="BF136" s="1217"/>
      <c r="BG136" s="1211"/>
      <c r="BH136" s="1206"/>
      <c r="BI136" s="1206"/>
      <c r="BJ136" s="1206"/>
      <c r="BK136" s="848"/>
      <c r="BL136" s="848"/>
      <c r="BM136" s="1206"/>
      <c r="BN136" s="1206"/>
      <c r="BO136" s="1204"/>
    </row>
    <row r="137" spans="1:67" ht="159.75" customHeight="1">
      <c r="A137" s="1141"/>
      <c r="B137" s="1144"/>
      <c r="C137" s="1144"/>
      <c r="D137" s="1150"/>
      <c r="E137" s="1150"/>
      <c r="F137" s="1089"/>
      <c r="G137" s="607"/>
      <c r="H137" s="598"/>
      <c r="I137" s="1139"/>
      <c r="J137" s="1137"/>
      <c r="K137" s="1139"/>
      <c r="L137" s="593"/>
      <c r="M137" s="616"/>
      <c r="N137" s="593"/>
      <c r="O137" s="593"/>
      <c r="P137" s="607"/>
      <c r="Q137" s="610"/>
      <c r="R137" s="598"/>
      <c r="S137" s="613"/>
      <c r="T137" s="598"/>
      <c r="U137" s="613"/>
      <c r="V137" s="598"/>
      <c r="W137" s="613"/>
      <c r="X137" s="616"/>
      <c r="Y137" s="613"/>
      <c r="Z137" s="613"/>
      <c r="AA137" s="619"/>
      <c r="AB137" s="216">
        <v>3</v>
      </c>
      <c r="AC137" s="228" t="s">
        <v>1591</v>
      </c>
      <c r="AD137" s="218" t="s">
        <v>1595</v>
      </c>
      <c r="AE137" s="218" t="s">
        <v>1431</v>
      </c>
      <c r="AF137" s="213" t="str">
        <f t="shared" ref="AF137:AF200" si="8">IF(OR(AG137="Preventivo",AG137="Detectivo"),"Probabilidad",IF(AG137="Correctivo","Impacto",""))</f>
        <v>Probabilidad</v>
      </c>
      <c r="AG137" s="219" t="s">
        <v>1547</v>
      </c>
      <c r="AH137" s="214">
        <f t="shared" ref="AH137:AH200" si="9">IF(AG137="","",IF(AG137="Preventivo",25%,IF(AG137="Detectivo",15%,IF(AG137="Correctivo",10%))))</f>
        <v>0.15</v>
      </c>
      <c r="AI137" s="219" t="s">
        <v>1538</v>
      </c>
      <c r="AJ137" s="214">
        <f t="shared" ref="AJ137:AJ200" si="10">IF(AI137="Automático",25%,IF(AI137="Manual",15%,""))</f>
        <v>0.15</v>
      </c>
      <c r="AK137" s="215">
        <f t="shared" ref="AK137:AK200" si="11">IF(OR(AH137="",AJ137=""),"",AH137+AJ137)</f>
        <v>0.3</v>
      </c>
      <c r="AL137" s="220">
        <f>IFERROR(IF(AND(AF136="Probabilidad",AF137="Probabilidad"),(AL136-(+AL136*AK137)),IF(AND(AF136="Impacto",AF137="Probabilidad"),(AL135-(+AL135*AK137)),IF(AF137="Impacto",AL136,""))),"")</f>
        <v>0.39200000000000002</v>
      </c>
      <c r="AM137" s="220">
        <f>IFERROR(IF(AND(AF136="Impacto",AF137="Impacto"),(AM136-(+AM136*AK137)),IF(AND(AF136="Probabilidad",AF137="Impacto"),(AM135-(+AM135*AK137)),IF(AF137="Probabilidad",AM136,""))),"")</f>
        <v>0.30000000000000004</v>
      </c>
      <c r="AN137" s="221" t="s">
        <v>181</v>
      </c>
      <c r="AO137" s="221" t="s">
        <v>182</v>
      </c>
      <c r="AP137" s="221" t="s">
        <v>183</v>
      </c>
      <c r="AQ137" s="598"/>
      <c r="AR137" s="626"/>
      <c r="AS137" s="626"/>
      <c r="AT137" s="619"/>
      <c r="AU137" s="626"/>
      <c r="AV137" s="626"/>
      <c r="AW137" s="619"/>
      <c r="AX137" s="619"/>
      <c r="AY137" s="619"/>
      <c r="AZ137" s="1139"/>
      <c r="BA137" s="761"/>
      <c r="BB137" s="1216"/>
      <c r="BC137" s="909"/>
      <c r="BD137" s="909"/>
      <c r="BE137" s="1219"/>
      <c r="BF137" s="1217"/>
      <c r="BG137" s="1211"/>
      <c r="BH137" s="1206"/>
      <c r="BI137" s="1206"/>
      <c r="BJ137" s="1206"/>
      <c r="BK137" s="848"/>
      <c r="BL137" s="848"/>
      <c r="BM137" s="1206"/>
      <c r="BN137" s="1206"/>
      <c r="BO137" s="1204"/>
    </row>
    <row r="138" spans="1:67" ht="35.25" customHeight="1">
      <c r="A138" s="1141"/>
      <c r="B138" s="1144"/>
      <c r="C138" s="1144"/>
      <c r="D138" s="1150"/>
      <c r="E138" s="1150"/>
      <c r="F138" s="1089"/>
      <c r="G138" s="607"/>
      <c r="H138" s="598"/>
      <c r="I138" s="1139"/>
      <c r="J138" s="1137"/>
      <c r="K138" s="1139"/>
      <c r="L138" s="593"/>
      <c r="M138" s="616"/>
      <c r="N138" s="593"/>
      <c r="O138" s="593"/>
      <c r="P138" s="607"/>
      <c r="Q138" s="610"/>
      <c r="R138" s="598"/>
      <c r="S138" s="613"/>
      <c r="T138" s="598"/>
      <c r="U138" s="613"/>
      <c r="V138" s="598"/>
      <c r="W138" s="613"/>
      <c r="X138" s="616"/>
      <c r="Y138" s="613"/>
      <c r="Z138" s="613"/>
      <c r="AA138" s="619"/>
      <c r="AB138" s="216">
        <v>4</v>
      </c>
      <c r="AC138" s="218"/>
      <c r="AD138" s="218"/>
      <c r="AE138" s="218"/>
      <c r="AF138" s="213" t="str">
        <f t="shared" si="8"/>
        <v/>
      </c>
      <c r="AG138" s="219"/>
      <c r="AH138" s="214" t="str">
        <f t="shared" si="9"/>
        <v/>
      </c>
      <c r="AI138" s="219"/>
      <c r="AJ138" s="214" t="str">
        <f t="shared" si="10"/>
        <v/>
      </c>
      <c r="AK138" s="215" t="str">
        <f t="shared" si="11"/>
        <v/>
      </c>
      <c r="AL138" s="220" t="str">
        <f>IFERROR(IF(AND(AF137="Probabilidad",AF138="Probabilidad"),(AL137-(+AL137*AK138)),IF(AND(AF137="Impacto",AF138="Probabilidad"),(AL136-(+AL136*AK138)),IF(AF138="Impacto",AL137,""))),"")</f>
        <v/>
      </c>
      <c r="AM138" s="220" t="str">
        <f>IFERROR(IF(AND(AF137="Impacto",AF138="Impacto"),(AM137-(+AM137*AK138)),IF(AND(AF137="Probabilidad",AF138="Impacto"),(AM136-(+AM136*AK138)),IF(AF138="Probabilidad",AM137,""))),"")</f>
        <v/>
      </c>
      <c r="AN138" s="221"/>
      <c r="AO138" s="221"/>
      <c r="AP138" s="221"/>
      <c r="AQ138" s="598"/>
      <c r="AR138" s="626"/>
      <c r="AS138" s="626"/>
      <c r="AT138" s="619"/>
      <c r="AU138" s="626"/>
      <c r="AV138" s="626"/>
      <c r="AW138" s="619"/>
      <c r="AX138" s="619"/>
      <c r="AY138" s="619"/>
      <c r="AZ138" s="1139"/>
      <c r="BA138" s="761"/>
      <c r="BB138" s="1216"/>
      <c r="BC138" s="909"/>
      <c r="BD138" s="909"/>
      <c r="BE138" s="1219"/>
      <c r="BF138" s="1217"/>
      <c r="BG138" s="1211"/>
      <c r="BH138" s="1206"/>
      <c r="BI138" s="1206"/>
      <c r="BJ138" s="1206"/>
      <c r="BK138" s="848"/>
      <c r="BL138" s="848"/>
      <c r="BM138" s="1206"/>
      <c r="BN138" s="1206"/>
      <c r="BO138" s="1204"/>
    </row>
    <row r="139" spans="1:67">
      <c r="A139" s="1141"/>
      <c r="B139" s="1144"/>
      <c r="C139" s="1144"/>
      <c r="D139" s="1150"/>
      <c r="E139" s="1150"/>
      <c r="F139" s="1089"/>
      <c r="G139" s="607"/>
      <c r="H139" s="598"/>
      <c r="I139" s="1139"/>
      <c r="J139" s="1137"/>
      <c r="K139" s="1139"/>
      <c r="L139" s="593"/>
      <c r="M139" s="616"/>
      <c r="N139" s="593"/>
      <c r="O139" s="593"/>
      <c r="P139" s="607"/>
      <c r="Q139" s="610"/>
      <c r="R139" s="598"/>
      <c r="S139" s="613"/>
      <c r="T139" s="598"/>
      <c r="U139" s="613"/>
      <c r="V139" s="598"/>
      <c r="W139" s="613"/>
      <c r="X139" s="616"/>
      <c r="Y139" s="613"/>
      <c r="Z139" s="613"/>
      <c r="AA139" s="619"/>
      <c r="AB139" s="216">
        <v>5</v>
      </c>
      <c r="AC139" s="218"/>
      <c r="AD139" s="218"/>
      <c r="AE139" s="218"/>
      <c r="AF139" s="213" t="str">
        <f t="shared" si="8"/>
        <v/>
      </c>
      <c r="AG139" s="219"/>
      <c r="AH139" s="214" t="str">
        <f t="shared" si="9"/>
        <v/>
      </c>
      <c r="AI139" s="219"/>
      <c r="AJ139" s="214" t="str">
        <f t="shared" si="10"/>
        <v/>
      </c>
      <c r="AK139" s="215" t="str">
        <f t="shared" si="11"/>
        <v/>
      </c>
      <c r="AL139" s="220" t="str">
        <f>IFERROR(IF(AND(AF138="Probabilidad",AF139="Probabilidad"),(AL138-(+AL138*AK139)),IF(AND(AF138="Impacto",AF139="Probabilidad"),(AL137-(+AL137*AK139)),IF(AF139="Impacto",AL138,""))),"")</f>
        <v/>
      </c>
      <c r="AM139" s="220" t="str">
        <f>IFERROR(IF(AND(AF138="Impacto",AF139="Impacto"),(AM138-(+AM138*AK139)),IF(AND(AF138="Probabilidad",AF139="Impacto"),(AM137-(+AM137*AK139)),IF(AF139="Probabilidad",AM138,""))),"")</f>
        <v/>
      </c>
      <c r="AN139" s="221"/>
      <c r="AO139" s="221"/>
      <c r="AP139" s="221"/>
      <c r="AQ139" s="598"/>
      <c r="AR139" s="626"/>
      <c r="AS139" s="626"/>
      <c r="AT139" s="619"/>
      <c r="AU139" s="626"/>
      <c r="AV139" s="626"/>
      <c r="AW139" s="619"/>
      <c r="AX139" s="619"/>
      <c r="AY139" s="619"/>
      <c r="AZ139" s="1139"/>
      <c r="BA139" s="761"/>
      <c r="BB139" s="1216"/>
      <c r="BC139" s="909"/>
      <c r="BD139" s="909"/>
      <c r="BE139" s="1219"/>
      <c r="BF139" s="1217"/>
      <c r="BG139" s="1211"/>
      <c r="BH139" s="1206"/>
      <c r="BI139" s="1206"/>
      <c r="BJ139" s="1206"/>
      <c r="BK139" s="848"/>
      <c r="BL139" s="848"/>
      <c r="BM139" s="1206"/>
      <c r="BN139" s="1206"/>
      <c r="BO139" s="1204"/>
    </row>
    <row r="140" spans="1:67" ht="15.75" thickBot="1">
      <c r="A140" s="1141"/>
      <c r="B140" s="1144"/>
      <c r="C140" s="1144"/>
      <c r="D140" s="1150"/>
      <c r="E140" s="1150"/>
      <c r="F140" s="1089"/>
      <c r="G140" s="607"/>
      <c r="H140" s="598"/>
      <c r="I140" s="1139"/>
      <c r="J140" s="1162"/>
      <c r="K140" s="1139"/>
      <c r="L140" s="593"/>
      <c r="M140" s="616"/>
      <c r="N140" s="593"/>
      <c r="O140" s="593"/>
      <c r="P140" s="607"/>
      <c r="Q140" s="610"/>
      <c r="R140" s="598"/>
      <c r="S140" s="613"/>
      <c r="T140" s="598"/>
      <c r="U140" s="613"/>
      <c r="V140" s="598"/>
      <c r="W140" s="613"/>
      <c r="X140" s="616"/>
      <c r="Y140" s="613"/>
      <c r="Z140" s="613"/>
      <c r="AA140" s="619"/>
      <c r="AB140" s="216">
        <v>6</v>
      </c>
      <c r="AC140" s="218"/>
      <c r="AD140" s="218"/>
      <c r="AE140" s="218"/>
      <c r="AF140" s="213" t="str">
        <f t="shared" si="8"/>
        <v/>
      </c>
      <c r="AG140" s="219"/>
      <c r="AH140" s="214" t="str">
        <f t="shared" si="9"/>
        <v/>
      </c>
      <c r="AI140" s="219"/>
      <c r="AJ140" s="214" t="str">
        <f t="shared" si="10"/>
        <v/>
      </c>
      <c r="AK140" s="215" t="str">
        <f t="shared" si="11"/>
        <v/>
      </c>
      <c r="AL140" s="220" t="str">
        <f>IFERROR(IF(AND(AF139="Probabilidad",AF140="Probabilidad"),(AL139-(+AL139*AK140)),IF(AND(AF139="Impacto",AF140="Probabilidad"),(AL138-(+AL138*AK140)),IF(AF140="Impacto",AL139,""))),"")</f>
        <v/>
      </c>
      <c r="AM140" s="220" t="str">
        <f>IFERROR(IF(AND(AF139="Impacto",AF140="Impacto"),(AM139-(+AM139*AK140)),IF(AND(AF139="Probabilidad",AF140="Impacto"),(AM138-(+AM138*AK140)),IF(AF140="Probabilidad",AM139,""))),"")</f>
        <v/>
      </c>
      <c r="AN140" s="221"/>
      <c r="AO140" s="221"/>
      <c r="AP140" s="221"/>
      <c r="AQ140" s="598"/>
      <c r="AR140" s="626"/>
      <c r="AS140" s="626"/>
      <c r="AT140" s="619"/>
      <c r="AU140" s="626"/>
      <c r="AV140" s="626"/>
      <c r="AW140" s="619"/>
      <c r="AX140" s="619"/>
      <c r="AY140" s="619"/>
      <c r="AZ140" s="1139"/>
      <c r="BA140" s="761"/>
      <c r="BB140" s="1216"/>
      <c r="BC140" s="909"/>
      <c r="BD140" s="909"/>
      <c r="BE140" s="1219"/>
      <c r="BF140" s="1217"/>
      <c r="BG140" s="1211"/>
      <c r="BH140" s="1206"/>
      <c r="BI140" s="1206"/>
      <c r="BJ140" s="1206"/>
      <c r="BK140" s="848"/>
      <c r="BL140" s="848"/>
      <c r="BM140" s="1206"/>
      <c r="BN140" s="1206"/>
      <c r="BO140" s="1204"/>
    </row>
    <row r="141" spans="1:67" ht="110.45" customHeight="1">
      <c r="A141" s="1141"/>
      <c r="B141" s="1144"/>
      <c r="C141" s="1144"/>
      <c r="D141" s="1150" t="s">
        <v>1376</v>
      </c>
      <c r="E141" s="1150" t="s">
        <v>1528</v>
      </c>
      <c r="F141" s="1089">
        <v>7</v>
      </c>
      <c r="G141" s="593" t="s">
        <v>1601</v>
      </c>
      <c r="H141" s="598" t="s">
        <v>1460</v>
      </c>
      <c r="I141" s="1139" t="s">
        <v>1461</v>
      </c>
      <c r="J141" s="1137" t="str">
        <f>IF(D141="","",IF(D141="RG",[16]Árbol_GF!B191,IF(D141="RF",[16]Árbol_GF!B191,IF(I141="","",(CONCATENATE(I141," ",$M$2," ",G141," ",$M$3," ",O141," ",$M$4," ",N141))))))</f>
        <v>Pérdida de Confidencialidad  Recurso Humano de la GIC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K141" s="1139" t="s">
        <v>205</v>
      </c>
      <c r="L141" s="593" t="s">
        <v>268</v>
      </c>
      <c r="M141" s="689" t="str">
        <f>CONCATENATE(" *",[16]Árbol_GF!C149," *",[16]Árbol_GF!E149," *",[16]Árbol_GF!G149)</f>
        <v xml:space="preserve"> * * *</v>
      </c>
      <c r="N141" s="593" t="s">
        <v>1602</v>
      </c>
      <c r="O141" s="593" t="s">
        <v>1603</v>
      </c>
      <c r="P141" s="607"/>
      <c r="Q141" s="610"/>
      <c r="R141" s="598" t="s">
        <v>1532</v>
      </c>
      <c r="S141" s="613">
        <f>IF(R141="Muy Alta",100%,IF(R141="Alta",80%,IF(R141="Media",60%,IF(R141="Baja",40%,IF(R141="Muy Baja",20%,"")))))</f>
        <v>0.8</v>
      </c>
      <c r="T141" s="598"/>
      <c r="U141" s="613" t="str">
        <f>IF(T141="Catastrófico",100%,IF(T141="Mayor",80%,IF(T141="Moderado",60%,IF(T141="Menor",40%,IF(T141="Leve",20%,"")))))</f>
        <v/>
      </c>
      <c r="V141" s="598" t="s">
        <v>1604</v>
      </c>
      <c r="W141" s="613">
        <f>IF(V141="Catastrófico",100%,IF(V141="Mayor",80%,IF(V141="Moderado",60%,IF(V141="Menor",40%,IF(V141="Leve",20%,"")))))</f>
        <v>0.2</v>
      </c>
      <c r="X141" s="616" t="str">
        <f>IF(Y141=100%,"Catastrófico",IF(Y141=80%,"Mayor",IF(Y141=60%,"Moderado",IF(Y141=40%,"Menor",IF(Y141=20%,"Leve","")))))</f>
        <v>Leve</v>
      </c>
      <c r="Y141" s="613">
        <f>IF(AND(U141="",W141=""),"",MAX(U141,W141))</f>
        <v>0.2</v>
      </c>
      <c r="Z141" s="613" t="str">
        <f>CONCATENATE(R141,X141)</f>
        <v>altaLeve</v>
      </c>
      <c r="AA141" s="619" t="str">
        <f>IF(Z141="Muy AltaLeve","Alto",IF(Z141="Muy AltaMenor","Alto",IF(Z141="Muy AltaModerado","Alto",IF(Z141="Muy AltaMayor","Alto",IF(Z141="Muy AltaCatastrófico","Extremo",IF(Z141="AltaLeve","Moderado",IF(Z141="AltaMenor","Moderado",IF(Z141="AltaModerado","Alto",IF(Z141="AltaMayor","Alto",IF(Z141="AltaCatastrófico","Extremo",IF(Z141="MediaLeve","Moderado",IF(Z141="MediaMenor","Moderado",IF(Z141="MediaModerado","Moderado",IF(Z141="MediaMayor","Alto",IF(Z141="MediaCatastrófico","Extremo",IF(Z141="BajaLeve","Bajo",IF(Z141="BajaMenor","Moderado",IF(Z141="BajaModerado","Moderado",IF(Z141="BajaMayor","Alto",IF(Z141="BajaCatastrófico","Extremo",IF(Z141="Muy BajaLeve","Bajo",IF(Z141="Muy BajaMenor","Bajo",IF(Z141="Muy BajaModerado","Moderado",IF(Z141="Muy BajaMayor","Alto",IF(Z141="Muy BajaCatastrófico","Extremo","")))))))))))))))))))))))))</f>
        <v>Moderado</v>
      </c>
      <c r="AB141" s="216">
        <v>1</v>
      </c>
      <c r="AC141" s="228" t="s">
        <v>1561</v>
      </c>
      <c r="AD141" s="218" t="s">
        <v>1595</v>
      </c>
      <c r="AE141" s="218" t="s">
        <v>1431</v>
      </c>
      <c r="AF141" s="213" t="str">
        <f t="shared" si="8"/>
        <v>Probabilidad</v>
      </c>
      <c r="AG141" s="219" t="s">
        <v>1547</v>
      </c>
      <c r="AH141" s="214">
        <f t="shared" si="9"/>
        <v>0.15</v>
      </c>
      <c r="AI141" s="219" t="s">
        <v>1538</v>
      </c>
      <c r="AJ141" s="214">
        <f t="shared" si="10"/>
        <v>0.15</v>
      </c>
      <c r="AK141" s="215">
        <f t="shared" si="11"/>
        <v>0.3</v>
      </c>
      <c r="AL141" s="220">
        <f>IFERROR(IF(AF141="Probabilidad",(S141-(+S141*AK141)),IF(AF141="Impacto",S141,"")),"")</f>
        <v>0.56000000000000005</v>
      </c>
      <c r="AM141" s="220">
        <f>IFERROR(IF(AF141="Impacto",(Y141-(+Y141*AK141)),IF(AF141="Probabilidad",Y141,"")),"")</f>
        <v>0.2</v>
      </c>
      <c r="AN141" s="221" t="s">
        <v>181</v>
      </c>
      <c r="AO141" s="221" t="s">
        <v>182</v>
      </c>
      <c r="AP141" s="221" t="s">
        <v>183</v>
      </c>
      <c r="AQ141" s="598" t="s">
        <v>1470</v>
      </c>
      <c r="AR141" s="1153">
        <f>S141</f>
        <v>0.8</v>
      </c>
      <c r="AS141" s="1153">
        <f>IF(AL141="","",MIN(AL141:AL146))</f>
        <v>0.33600000000000002</v>
      </c>
      <c r="AT141" s="619" t="str">
        <f>IFERROR(IF(AS141="","",IF(AS141&lt;=0.2,"Muy Baja",IF(AS141&lt;=0.4,"Baja",IF(AS141&lt;=0.6,"Media",IF(AS141&lt;=0.8,"Alta","Muy Alta"))))),"")</f>
        <v>Baja</v>
      </c>
      <c r="AU141" s="1153">
        <f>Y141</f>
        <v>0.2</v>
      </c>
      <c r="AV141" s="1153">
        <f>IF(AM141="","",MIN(AM141:AM146))</f>
        <v>0.2</v>
      </c>
      <c r="AW141" s="619" t="str">
        <f>IFERROR(IF(AV141="","",IF(AV141&lt;=0.2,"Leve",IF(AV141&lt;=0.4,"Menor",IF(AV141&lt;=0.6,"Moderado",IF(AV141&lt;=0.8,"Mayor","Catastrófico"))))),"")</f>
        <v>Leve</v>
      </c>
      <c r="AX141" s="619" t="str">
        <f>AA141</f>
        <v>Moderado</v>
      </c>
      <c r="AY141" s="619" t="str">
        <f>IFERROR(IF(OR(AND(AT141="Muy Baja",AW141="Leve"),AND(AT141="Muy Baja",AW141="Menor"),AND(AT141="Baja",AW141="Leve")),"Bajo",IF(OR(AND(AT141="Muy baja",AW141="Moderado"),AND(AT141="Baja",AW141="Menor"),AND(AT141="Baja",AW141="Moderado"),AND(AT141="Media",AW141="Leve"),AND(AT141="Media",AW141="Menor"),AND(AT141="Media",AW141="Moderado"),AND(AT141="Alta",AW141="Leve"),AND(AT141="Alta",AW141="Menor")),"Moderado",IF(OR(AND(AT141="Muy Baja",AW141="Mayor"),AND(AT141="Baja",AW141="Mayor"),AND(AT141="Media",AW141="Mayor"),AND(AT141="Alta",AW141="Moderado"),AND(AT141="Alta",AW141="Mayor"),AND(AT141="Muy Alta",AW141="Leve"),AND(AT141="Muy Alta",AW141="Menor"),AND(AT141="Muy Alta",AW141="Moderado"),AND(AT141="Muy Alta",AW141="Mayor")),"Alto",IF(OR(AND(AT141="Muy Baja",AW141="Catastrófico"),AND(AT141="Baja",AW141="Catastrófico"),AND(AT141="Media",AW141="Catastrófico"),AND(AT141="Alta",AW141="Catastrófico"),AND(AT141="Muy Alta",AW141="Catastrófico")),"Extremo","")))),"")</f>
        <v>Bajo</v>
      </c>
      <c r="AZ141" s="598" t="s">
        <v>231</v>
      </c>
      <c r="BA141" s="1206" t="s">
        <v>190</v>
      </c>
      <c r="BB141" s="1206" t="s">
        <v>190</v>
      </c>
      <c r="BC141" s="1206" t="s">
        <v>190</v>
      </c>
      <c r="BD141" s="1206" t="s">
        <v>190</v>
      </c>
      <c r="BE141" s="1206" t="s">
        <v>190</v>
      </c>
      <c r="BF141" s="593"/>
      <c r="BG141" s="593"/>
      <c r="BH141" s="1206"/>
      <c r="BI141" s="1206"/>
      <c r="BJ141" s="1206"/>
      <c r="BK141" s="848"/>
      <c r="BL141" s="848"/>
      <c r="BM141" s="1206"/>
      <c r="BN141" s="1206"/>
      <c r="BO141" s="1204"/>
    </row>
    <row r="142" spans="1:67" ht="127.5">
      <c r="A142" s="1141"/>
      <c r="B142" s="1144"/>
      <c r="C142" s="1144"/>
      <c r="D142" s="1150"/>
      <c r="E142" s="1150"/>
      <c r="F142" s="1089"/>
      <c r="G142" s="593"/>
      <c r="H142" s="598"/>
      <c r="I142" s="1139"/>
      <c r="J142" s="1137"/>
      <c r="K142" s="1139"/>
      <c r="L142" s="593"/>
      <c r="M142" s="616"/>
      <c r="N142" s="593"/>
      <c r="O142" s="593"/>
      <c r="P142" s="607"/>
      <c r="Q142" s="610"/>
      <c r="R142" s="598"/>
      <c r="S142" s="613"/>
      <c r="T142" s="598"/>
      <c r="U142" s="613"/>
      <c r="V142" s="598"/>
      <c r="W142" s="613"/>
      <c r="X142" s="616"/>
      <c r="Y142" s="613"/>
      <c r="Z142" s="613"/>
      <c r="AA142" s="619"/>
      <c r="AB142" s="216">
        <v>2</v>
      </c>
      <c r="AC142" s="228" t="s">
        <v>1605</v>
      </c>
      <c r="AD142" s="218" t="s">
        <v>1606</v>
      </c>
      <c r="AE142" s="218" t="s">
        <v>1607</v>
      </c>
      <c r="AF142" s="213" t="str">
        <f t="shared" si="8"/>
        <v>Probabilidad</v>
      </c>
      <c r="AG142" s="219" t="s">
        <v>1537</v>
      </c>
      <c r="AH142" s="214">
        <f t="shared" si="9"/>
        <v>0.25</v>
      </c>
      <c r="AI142" s="219" t="s">
        <v>1538</v>
      </c>
      <c r="AJ142" s="214">
        <f t="shared" si="10"/>
        <v>0.15</v>
      </c>
      <c r="AK142" s="215">
        <f t="shared" si="11"/>
        <v>0.4</v>
      </c>
      <c r="AL142" s="220">
        <f>IFERROR(IF(AND(AF141="Probabilidad",AF142="Probabilidad"),(AL141-(+AL141*AK142)),IF(AF142="Probabilidad",(S141-(+S141*AK142)),IF(AF142="Impacto",AL141,""))),"")</f>
        <v>0.33600000000000002</v>
      </c>
      <c r="AM142" s="220">
        <f>IFERROR(IF(AND(AF141="Impacto",AF142="Impacto"),(AM141-(+AM141*AK142)),IF(AF142="Impacto",(Y141-(Y141*AK142)),IF(AF142="Probabilidad",AM141,""))),"")</f>
        <v>0.2</v>
      </c>
      <c r="AN142" s="221" t="s">
        <v>181</v>
      </c>
      <c r="AO142" s="221" t="s">
        <v>182</v>
      </c>
      <c r="AP142" s="221" t="s">
        <v>183</v>
      </c>
      <c r="AQ142" s="598"/>
      <c r="AR142" s="626"/>
      <c r="AS142" s="626"/>
      <c r="AT142" s="619"/>
      <c r="AU142" s="626"/>
      <c r="AV142" s="626"/>
      <c r="AW142" s="619"/>
      <c r="AX142" s="619"/>
      <c r="AY142" s="619"/>
      <c r="AZ142" s="598"/>
      <c r="BA142" s="1206"/>
      <c r="BB142" s="1206"/>
      <c r="BC142" s="1206"/>
      <c r="BD142" s="1206"/>
      <c r="BE142" s="1206"/>
      <c r="BF142" s="593"/>
      <c r="BG142" s="593"/>
      <c r="BH142" s="1206"/>
      <c r="BI142" s="1206"/>
      <c r="BJ142" s="1206"/>
      <c r="BK142" s="848"/>
      <c r="BL142" s="848"/>
      <c r="BM142" s="1206"/>
      <c r="BN142" s="1206"/>
      <c r="BO142" s="1204"/>
    </row>
    <row r="143" spans="1:67">
      <c r="A143" s="1141"/>
      <c r="B143" s="1144"/>
      <c r="C143" s="1144"/>
      <c r="D143" s="1150"/>
      <c r="E143" s="1150"/>
      <c r="F143" s="1089"/>
      <c r="G143" s="593"/>
      <c r="H143" s="598"/>
      <c r="I143" s="1139"/>
      <c r="J143" s="1137"/>
      <c r="K143" s="1139"/>
      <c r="L143" s="593"/>
      <c r="M143" s="616"/>
      <c r="N143" s="593"/>
      <c r="O143" s="593"/>
      <c r="P143" s="607"/>
      <c r="Q143" s="610"/>
      <c r="R143" s="598"/>
      <c r="S143" s="613"/>
      <c r="T143" s="598"/>
      <c r="U143" s="613"/>
      <c r="V143" s="598"/>
      <c r="W143" s="613"/>
      <c r="X143" s="616"/>
      <c r="Y143" s="613"/>
      <c r="Z143" s="613"/>
      <c r="AA143" s="619"/>
      <c r="AB143" s="216">
        <v>3</v>
      </c>
      <c r="AC143" s="218"/>
      <c r="AD143" s="218"/>
      <c r="AE143" s="218"/>
      <c r="AF143" s="213" t="str">
        <f t="shared" si="8"/>
        <v/>
      </c>
      <c r="AG143" s="219"/>
      <c r="AH143" s="214" t="str">
        <f t="shared" si="9"/>
        <v/>
      </c>
      <c r="AI143" s="219"/>
      <c r="AJ143" s="214" t="str">
        <f t="shared" si="10"/>
        <v/>
      </c>
      <c r="AK143" s="215" t="str">
        <f t="shared" si="11"/>
        <v/>
      </c>
      <c r="AL143" s="220" t="str">
        <f>IFERROR(IF(AND(AF142="Probabilidad",AF143="Probabilidad"),(AL142-(+AL142*AK143)),IF(AND(AF142="Impacto",AF143="Probabilidad"),(AL141-(+AL141*AK143)),IF(AF143="Impacto",AL142,""))),"")</f>
        <v/>
      </c>
      <c r="AM143" s="220" t="str">
        <f>IFERROR(IF(AND(AF142="Impacto",AF143="Impacto"),(AM142-(+AM142*AK143)),IF(AND(AF142="Probabilidad",AF143="Impacto"),(AM141-(+AM141*AK143)),IF(AF143="Probabilidad",AM142,""))),"")</f>
        <v/>
      </c>
      <c r="AN143" s="221"/>
      <c r="AO143" s="221"/>
      <c r="AP143" s="221"/>
      <c r="AQ143" s="598"/>
      <c r="AR143" s="626"/>
      <c r="AS143" s="626"/>
      <c r="AT143" s="619"/>
      <c r="AU143" s="626"/>
      <c r="AV143" s="626"/>
      <c r="AW143" s="619"/>
      <c r="AX143" s="619"/>
      <c r="AY143" s="619"/>
      <c r="AZ143" s="598"/>
      <c r="BA143" s="1206"/>
      <c r="BB143" s="1206"/>
      <c r="BC143" s="1206"/>
      <c r="BD143" s="1206"/>
      <c r="BE143" s="1206"/>
      <c r="BF143" s="593"/>
      <c r="BG143" s="593"/>
      <c r="BH143" s="1206"/>
      <c r="BI143" s="1206"/>
      <c r="BJ143" s="1206"/>
      <c r="BK143" s="848"/>
      <c r="BL143" s="848"/>
      <c r="BM143" s="1206"/>
      <c r="BN143" s="1206"/>
      <c r="BO143" s="1204"/>
    </row>
    <row r="144" spans="1:67">
      <c r="A144" s="1141"/>
      <c r="B144" s="1144"/>
      <c r="C144" s="1144"/>
      <c r="D144" s="1150"/>
      <c r="E144" s="1150"/>
      <c r="F144" s="1089"/>
      <c r="G144" s="593"/>
      <c r="H144" s="598"/>
      <c r="I144" s="1139"/>
      <c r="J144" s="1137"/>
      <c r="K144" s="1139"/>
      <c r="L144" s="593"/>
      <c r="M144" s="616"/>
      <c r="N144" s="593"/>
      <c r="O144" s="593"/>
      <c r="P144" s="607"/>
      <c r="Q144" s="610"/>
      <c r="R144" s="598"/>
      <c r="S144" s="613"/>
      <c r="T144" s="598"/>
      <c r="U144" s="613"/>
      <c r="V144" s="598"/>
      <c r="W144" s="613"/>
      <c r="X144" s="616"/>
      <c r="Y144" s="613"/>
      <c r="Z144" s="613"/>
      <c r="AA144" s="619"/>
      <c r="AB144" s="216">
        <v>4</v>
      </c>
      <c r="AC144" s="218"/>
      <c r="AD144" s="218"/>
      <c r="AE144" s="218"/>
      <c r="AF144" s="213" t="str">
        <f t="shared" si="8"/>
        <v/>
      </c>
      <c r="AG144" s="219"/>
      <c r="AH144" s="214" t="str">
        <f t="shared" si="9"/>
        <v/>
      </c>
      <c r="AI144" s="219"/>
      <c r="AJ144" s="214" t="str">
        <f t="shared" si="10"/>
        <v/>
      </c>
      <c r="AK144" s="215" t="str">
        <f t="shared" si="11"/>
        <v/>
      </c>
      <c r="AL144" s="220" t="str">
        <f>IFERROR(IF(AND(AF143="Probabilidad",AF144="Probabilidad"),(AL143-(+AL143*AK144)),IF(AND(AF143="Impacto",AF144="Probabilidad"),(AL142-(+AL142*AK144)),IF(AF144="Impacto",AL143,""))),"")</f>
        <v/>
      </c>
      <c r="AM144" s="220" t="str">
        <f>IFERROR(IF(AND(AF143="Impacto",AF144="Impacto"),(AM143-(+AM143*AK144)),IF(AND(AF143="Probabilidad",AF144="Impacto"),(AM142-(+AM142*AK144)),IF(AF144="Probabilidad",AM143,""))),"")</f>
        <v/>
      </c>
      <c r="AN144" s="221"/>
      <c r="AO144" s="221"/>
      <c r="AP144" s="221"/>
      <c r="AQ144" s="598"/>
      <c r="AR144" s="626"/>
      <c r="AS144" s="626"/>
      <c r="AT144" s="619"/>
      <c r="AU144" s="626"/>
      <c r="AV144" s="626"/>
      <c r="AW144" s="619"/>
      <c r="AX144" s="619"/>
      <c r="AY144" s="619"/>
      <c r="AZ144" s="598"/>
      <c r="BA144" s="1206"/>
      <c r="BB144" s="1206"/>
      <c r="BC144" s="1206"/>
      <c r="BD144" s="1206"/>
      <c r="BE144" s="1206"/>
      <c r="BF144" s="593"/>
      <c r="BG144" s="593"/>
      <c r="BH144" s="1206"/>
      <c r="BI144" s="1206"/>
      <c r="BJ144" s="1206"/>
      <c r="BK144" s="848"/>
      <c r="BL144" s="848"/>
      <c r="BM144" s="1206"/>
      <c r="BN144" s="1206"/>
      <c r="BO144" s="1204"/>
    </row>
    <row r="145" spans="1:67">
      <c r="A145" s="1141"/>
      <c r="B145" s="1144"/>
      <c r="C145" s="1144"/>
      <c r="D145" s="1150"/>
      <c r="E145" s="1150"/>
      <c r="F145" s="1089"/>
      <c r="G145" s="593"/>
      <c r="H145" s="598"/>
      <c r="I145" s="1139"/>
      <c r="J145" s="1137"/>
      <c r="K145" s="1139"/>
      <c r="L145" s="593"/>
      <c r="M145" s="616"/>
      <c r="N145" s="593"/>
      <c r="O145" s="593"/>
      <c r="P145" s="607"/>
      <c r="Q145" s="610"/>
      <c r="R145" s="598"/>
      <c r="S145" s="613"/>
      <c r="T145" s="598"/>
      <c r="U145" s="613"/>
      <c r="V145" s="598"/>
      <c r="W145" s="613"/>
      <c r="X145" s="616"/>
      <c r="Y145" s="613"/>
      <c r="Z145" s="613"/>
      <c r="AA145" s="619"/>
      <c r="AB145" s="216">
        <v>5</v>
      </c>
      <c r="AC145" s="218"/>
      <c r="AD145" s="218"/>
      <c r="AE145" s="218"/>
      <c r="AF145" s="213" t="str">
        <f t="shared" si="8"/>
        <v/>
      </c>
      <c r="AG145" s="219"/>
      <c r="AH145" s="214" t="str">
        <f t="shared" si="9"/>
        <v/>
      </c>
      <c r="AI145" s="219"/>
      <c r="AJ145" s="214" t="str">
        <f t="shared" si="10"/>
        <v/>
      </c>
      <c r="AK145" s="215" t="str">
        <f t="shared" si="11"/>
        <v/>
      </c>
      <c r="AL145" s="220" t="str">
        <f>IFERROR(IF(AND(AF144="Probabilidad",AF145="Probabilidad"),(AL144-(+AL144*AK145)),IF(AND(AF144="Impacto",AF145="Probabilidad"),(AL143-(+AL143*AK145)),IF(AF145="Impacto",AL144,""))),"")</f>
        <v/>
      </c>
      <c r="AM145" s="220" t="str">
        <f>IFERROR(IF(AND(AF144="Impacto",AF145="Impacto"),(AM144-(+AM144*AK145)),IF(AND(AF144="Probabilidad",AF145="Impacto"),(AM143-(+AM143*AK145)),IF(AF145="Probabilidad",AM144,""))),"")</f>
        <v/>
      </c>
      <c r="AN145" s="221"/>
      <c r="AO145" s="221"/>
      <c r="AP145" s="221"/>
      <c r="AQ145" s="598"/>
      <c r="AR145" s="626"/>
      <c r="AS145" s="626"/>
      <c r="AT145" s="619"/>
      <c r="AU145" s="626"/>
      <c r="AV145" s="626"/>
      <c r="AW145" s="619"/>
      <c r="AX145" s="619"/>
      <c r="AY145" s="619"/>
      <c r="AZ145" s="598"/>
      <c r="BA145" s="1206"/>
      <c r="BB145" s="1206"/>
      <c r="BC145" s="1206"/>
      <c r="BD145" s="1206"/>
      <c r="BE145" s="1206"/>
      <c r="BF145" s="593"/>
      <c r="BG145" s="593"/>
      <c r="BH145" s="1206"/>
      <c r="BI145" s="1206"/>
      <c r="BJ145" s="1206"/>
      <c r="BK145" s="848"/>
      <c r="BL145" s="848"/>
      <c r="BM145" s="1206"/>
      <c r="BN145" s="1206"/>
      <c r="BO145" s="1204"/>
    </row>
    <row r="146" spans="1:67" ht="15.75" thickBot="1">
      <c r="A146" s="1141"/>
      <c r="B146" s="1144"/>
      <c r="C146" s="1144"/>
      <c r="D146" s="1150"/>
      <c r="E146" s="1150"/>
      <c r="F146" s="1089"/>
      <c r="G146" s="593"/>
      <c r="H146" s="598"/>
      <c r="I146" s="1139"/>
      <c r="J146" s="1162"/>
      <c r="K146" s="1139"/>
      <c r="L146" s="593"/>
      <c r="M146" s="616"/>
      <c r="N146" s="593"/>
      <c r="O146" s="593"/>
      <c r="P146" s="607"/>
      <c r="Q146" s="610"/>
      <c r="R146" s="598"/>
      <c r="S146" s="613"/>
      <c r="T146" s="598"/>
      <c r="U146" s="613"/>
      <c r="V146" s="598"/>
      <c r="W146" s="613"/>
      <c r="X146" s="616"/>
      <c r="Y146" s="613"/>
      <c r="Z146" s="613"/>
      <c r="AA146" s="619"/>
      <c r="AB146" s="216">
        <v>6</v>
      </c>
      <c r="AC146" s="218"/>
      <c r="AD146" s="218"/>
      <c r="AE146" s="218"/>
      <c r="AF146" s="213" t="str">
        <f t="shared" si="8"/>
        <v/>
      </c>
      <c r="AG146" s="219"/>
      <c r="AH146" s="214" t="str">
        <f t="shared" si="9"/>
        <v/>
      </c>
      <c r="AI146" s="219"/>
      <c r="AJ146" s="214" t="str">
        <f t="shared" si="10"/>
        <v/>
      </c>
      <c r="AK146" s="215" t="str">
        <f t="shared" si="11"/>
        <v/>
      </c>
      <c r="AL146" s="220" t="str">
        <f>IFERROR(IF(AND(AF145="Probabilidad",AF146="Probabilidad"),(AL145-(+AL145*AK146)),IF(AND(AF145="Impacto",AF146="Probabilidad"),(AL144-(+AL144*AK146)),IF(AF146="Impacto",AL145,""))),"")</f>
        <v/>
      </c>
      <c r="AM146" s="220" t="str">
        <f>IFERROR(IF(AND(AF145="Impacto",AF146="Impacto"),(AM145-(+AM145*AK146)),IF(AND(AF145="Probabilidad",AF146="Impacto"),(AM144-(+AM144*AK146)),IF(AF146="Probabilidad",AM145,""))),"")</f>
        <v/>
      </c>
      <c r="AN146" s="221"/>
      <c r="AO146" s="221"/>
      <c r="AP146" s="221"/>
      <c r="AQ146" s="598"/>
      <c r="AR146" s="626"/>
      <c r="AS146" s="626"/>
      <c r="AT146" s="619"/>
      <c r="AU146" s="626"/>
      <c r="AV146" s="626"/>
      <c r="AW146" s="619"/>
      <c r="AX146" s="619"/>
      <c r="AY146" s="619"/>
      <c r="AZ146" s="598"/>
      <c r="BA146" s="1206"/>
      <c r="BB146" s="1206"/>
      <c r="BC146" s="1206"/>
      <c r="BD146" s="1206"/>
      <c r="BE146" s="1206"/>
      <c r="BF146" s="593"/>
      <c r="BG146" s="593"/>
      <c r="BH146" s="1206"/>
      <c r="BI146" s="1206"/>
      <c r="BJ146" s="1206"/>
      <c r="BK146" s="848"/>
      <c r="BL146" s="848"/>
      <c r="BM146" s="1206"/>
      <c r="BN146" s="1206"/>
      <c r="BO146" s="1204"/>
    </row>
    <row r="147" spans="1:67" ht="110.45" customHeight="1">
      <c r="A147" s="1141"/>
      <c r="B147" s="1144"/>
      <c r="C147" s="1144"/>
      <c r="D147" s="1150" t="s">
        <v>1376</v>
      </c>
      <c r="E147" s="1150" t="s">
        <v>1528</v>
      </c>
      <c r="F147" s="1089">
        <v>8</v>
      </c>
      <c r="G147" s="593" t="s">
        <v>1601</v>
      </c>
      <c r="H147" s="598" t="s">
        <v>1460</v>
      </c>
      <c r="I147" s="1139" t="s">
        <v>1392</v>
      </c>
      <c r="J147" s="1137" t="str">
        <f>IF(D147="","",IF(D147="RG",[16]Árbol_GF!B197,IF(D147="RF",[16]Árbol_GF!B197,IF(I147="","",(CONCATENATE(I147," ",$M$2," ",G147," ",$M$3," ",O147," ",$M$4," ",N147))))))</f>
        <v>Pérdida de Disponibilidad  Recurso Humano de la GIC  1 y 3. Pérdida, borrado, modificación de información o Acceso no autorizado a los expedientes digitales con Datos Personales
2. Fallas Humanas  
1. Ausencia de respaldo de la información  digital
2. Desconocimiento de Políticas de Seguridad de la Información
3. Ausencia de Planes de continuidad</v>
      </c>
      <c r="K147" s="1139" t="s">
        <v>205</v>
      </c>
      <c r="L147" s="593" t="s">
        <v>268</v>
      </c>
      <c r="M147" s="689" t="str">
        <f>CONCATENATE(" *",[16]Árbol_GF!C155," *",[16]Árbol_GF!E155," *",[16]Árbol_GF!G155)</f>
        <v xml:space="preserve"> * * *Si seleccionó efecto dañoso seleccione:</v>
      </c>
      <c r="N147" s="593" t="s">
        <v>1608</v>
      </c>
      <c r="O147" s="593" t="s">
        <v>1609</v>
      </c>
      <c r="P147" s="607"/>
      <c r="Q147" s="610"/>
      <c r="R147" s="598" t="s">
        <v>226</v>
      </c>
      <c r="S147" s="613">
        <f>IF(R147="Muy Alta",100%,IF(R147="Alta",80%,IF(R147="Media",60%,IF(R147="Baja",40%,IF(R147="Muy Baja",20%,"")))))</f>
        <v>0.4</v>
      </c>
      <c r="T147" s="598"/>
      <c r="U147" s="613" t="str">
        <f>IF(T147="Catastrófico",100%,IF(T147="Mayor",80%,IF(T147="Moderado",60%,IF(T147="Menor",40%,IF(T147="Leve",20%,"")))))</f>
        <v/>
      </c>
      <c r="V147" s="598" t="s">
        <v>1565</v>
      </c>
      <c r="W147" s="613">
        <f>IF(V147="Catastrófico",100%,IF(V147="Mayor",80%,IF(V147="Moderado",60%,IF(V147="Menor",40%,IF(V147="Leve",20%,"")))))</f>
        <v>0.4</v>
      </c>
      <c r="X147" s="616" t="str">
        <f>IF(Y147=100%,"Catastrófico",IF(Y147=80%,"Mayor",IF(Y147=60%,"Moderado",IF(Y147=40%,"Menor",IF(Y147=20%,"Leve","")))))</f>
        <v>Menor</v>
      </c>
      <c r="Y147" s="613">
        <f>IF(AND(U147="",W147=""),"",MAX(U147,W147))</f>
        <v>0.4</v>
      </c>
      <c r="Z147" s="613" t="str">
        <f>CONCATENATE(R147,X147)</f>
        <v>BajaMenor</v>
      </c>
      <c r="AA147" s="619" t="str">
        <f>IF(Z147="Muy AltaLeve","Alto",IF(Z147="Muy AltaMenor","Alto",IF(Z147="Muy AltaModerado","Alto",IF(Z147="Muy AltaMayor","Alto",IF(Z147="Muy AltaCatastrófico","Extremo",IF(Z147="AltaLeve","Moderado",IF(Z147="AltaMenor","Moderado",IF(Z147="AltaModerado","Alto",IF(Z147="AltaMayor","Alto",IF(Z147="AltaCatastrófico","Extremo",IF(Z147="MediaLeve","Moderado",IF(Z147="MediaMenor","Moderado",IF(Z147="MediaModerado","Moderado",IF(Z147="MediaMayor","Alto",IF(Z147="MediaCatastrófico","Extremo",IF(Z147="BajaLeve","Bajo",IF(Z147="BajaMenor","Moderado",IF(Z147="BajaModerado","Moderado",IF(Z147="BajaMayor","Alto",IF(Z147="BajaCatastrófico","Extremo",IF(Z147="Muy BajaLeve","Bajo",IF(Z147="Muy BajaMenor","Bajo",IF(Z147="Muy BajaModerado","Moderado",IF(Z147="Muy BajaMayor","Alto",IF(Z147="Muy BajaCatastrófico","Extremo","")))))))))))))))))))))))))</f>
        <v>Moderado</v>
      </c>
      <c r="AB147" s="216">
        <v>1</v>
      </c>
      <c r="AC147" s="228" t="s">
        <v>1561</v>
      </c>
      <c r="AD147" s="218" t="s">
        <v>1595</v>
      </c>
      <c r="AE147" s="218" t="s">
        <v>1431</v>
      </c>
      <c r="AF147" s="213" t="str">
        <f t="shared" si="8"/>
        <v>Probabilidad</v>
      </c>
      <c r="AG147" s="219" t="s">
        <v>1547</v>
      </c>
      <c r="AH147" s="214">
        <f t="shared" si="9"/>
        <v>0.15</v>
      </c>
      <c r="AI147" s="219" t="s">
        <v>1538</v>
      </c>
      <c r="AJ147" s="214">
        <f t="shared" si="10"/>
        <v>0.15</v>
      </c>
      <c r="AK147" s="215">
        <f t="shared" si="11"/>
        <v>0.3</v>
      </c>
      <c r="AL147" s="220">
        <f>IFERROR(IF(AF147="Probabilidad",(S147-(+S147*AK147)),IF(AF147="Impacto",S147,"")),"")</f>
        <v>0.28000000000000003</v>
      </c>
      <c r="AM147" s="220">
        <f>IFERROR(IF(AF147="Impacto",(Y147-(+Y147*AK147)),IF(AF147="Probabilidad",Y147,"")),"")</f>
        <v>0.4</v>
      </c>
      <c r="AN147" s="221" t="s">
        <v>181</v>
      </c>
      <c r="AO147" s="221" t="s">
        <v>182</v>
      </c>
      <c r="AP147" s="221" t="s">
        <v>183</v>
      </c>
      <c r="AQ147" s="598" t="s">
        <v>1470</v>
      </c>
      <c r="AR147" s="1153">
        <f>S147</f>
        <v>0.4</v>
      </c>
      <c r="AS147" s="1153">
        <f>IF(AL147="","",MIN(AL147:AL152))</f>
        <v>0.16800000000000001</v>
      </c>
      <c r="AT147" s="619" t="str">
        <f>IFERROR(IF(AS147="","",IF(AS147&lt;=0.2,"Muy Baja",IF(AS147&lt;=0.4,"Baja",IF(AS147&lt;=0.6,"Media",IF(AS147&lt;=0.8,"Alta","Muy Alta"))))),"")</f>
        <v>Muy Baja</v>
      </c>
      <c r="AU147" s="1153">
        <f>Y147</f>
        <v>0.4</v>
      </c>
      <c r="AV147" s="1153">
        <f>IF(AM147="","",MIN(AM147:AM152))</f>
        <v>0.4</v>
      </c>
      <c r="AW147" s="619" t="str">
        <f>IFERROR(IF(AV147="","",IF(AV147&lt;=0.2,"Leve",IF(AV147&lt;=0.4,"Menor",IF(AV147&lt;=0.6,"Moderado",IF(AV147&lt;=0.8,"Mayor","Catastrófico"))))),"")</f>
        <v>Menor</v>
      </c>
      <c r="AX147" s="619" t="str">
        <f>AA147</f>
        <v>Moderado</v>
      </c>
      <c r="AY147" s="619" t="str">
        <f>IFERROR(IF(OR(AND(AT147="Muy Baja",AW147="Leve"),AND(AT147="Muy Baja",AW147="Menor"),AND(AT147="Baja",AW147="Leve")),"Bajo",IF(OR(AND(AT147="Muy baja",AW147="Moderado"),AND(AT147="Baja",AW147="Menor"),AND(AT147="Baja",AW147="Moderado"),AND(AT147="Media",AW147="Leve"),AND(AT147="Media",AW147="Menor"),AND(AT147="Media",AW147="Moderado"),AND(AT147="Alta",AW147="Leve"),AND(AT147="Alta",AW147="Menor")),"Moderado",IF(OR(AND(AT147="Muy Baja",AW147="Mayor"),AND(AT147="Baja",AW147="Mayor"),AND(AT147="Media",AW147="Mayor"),AND(AT147="Alta",AW147="Moderado"),AND(AT147="Alta",AW147="Mayor"),AND(AT147="Muy Alta",AW147="Leve"),AND(AT147="Muy Alta",AW147="Menor"),AND(AT147="Muy Alta",AW147="Moderado"),AND(AT147="Muy Alta",AW147="Mayor")),"Alto",IF(OR(AND(AT147="Muy Baja",AW147="Catastrófico"),AND(AT147="Baja",AW147="Catastrófico"),AND(AT147="Media",AW147="Catastrófico"),AND(AT147="Alta",AW147="Catastrófico"),AND(AT147="Muy Alta",AW147="Catastrófico")),"Extremo","")))),"")</f>
        <v>Bajo</v>
      </c>
      <c r="AZ147" s="598" t="s">
        <v>231</v>
      </c>
      <c r="BA147" s="1206" t="s">
        <v>190</v>
      </c>
      <c r="BB147" s="1206" t="s">
        <v>190</v>
      </c>
      <c r="BC147" s="1206" t="s">
        <v>190</v>
      </c>
      <c r="BD147" s="1206" t="s">
        <v>190</v>
      </c>
      <c r="BE147" s="1206" t="s">
        <v>190</v>
      </c>
      <c r="BF147" s="593"/>
      <c r="BG147" s="593"/>
      <c r="BH147" s="1206"/>
      <c r="BI147" s="1206"/>
      <c r="BJ147" s="1206"/>
      <c r="BK147" s="848"/>
      <c r="BL147" s="848"/>
      <c r="BM147" s="1206"/>
      <c r="BN147" s="1206"/>
      <c r="BO147" s="1204"/>
    </row>
    <row r="148" spans="1:67" ht="102">
      <c r="A148" s="1141"/>
      <c r="B148" s="1144"/>
      <c r="C148" s="1144"/>
      <c r="D148" s="1150"/>
      <c r="E148" s="1150"/>
      <c r="F148" s="1089"/>
      <c r="G148" s="593"/>
      <c r="H148" s="598"/>
      <c r="I148" s="1139"/>
      <c r="J148" s="1137"/>
      <c r="K148" s="1139"/>
      <c r="L148" s="593"/>
      <c r="M148" s="616"/>
      <c r="N148" s="593"/>
      <c r="O148" s="593"/>
      <c r="P148" s="607"/>
      <c r="Q148" s="610"/>
      <c r="R148" s="598"/>
      <c r="S148" s="613"/>
      <c r="T148" s="598"/>
      <c r="U148" s="613"/>
      <c r="V148" s="598"/>
      <c r="W148" s="613"/>
      <c r="X148" s="616"/>
      <c r="Y148" s="613"/>
      <c r="Z148" s="613"/>
      <c r="AA148" s="619"/>
      <c r="AB148" s="216">
        <v>2</v>
      </c>
      <c r="AC148" s="228" t="s">
        <v>1610</v>
      </c>
      <c r="AD148" s="218" t="s">
        <v>1606</v>
      </c>
      <c r="AE148" s="218" t="s">
        <v>1611</v>
      </c>
      <c r="AF148" s="213" t="str">
        <f t="shared" si="8"/>
        <v>Probabilidad</v>
      </c>
      <c r="AG148" s="219" t="s">
        <v>1537</v>
      </c>
      <c r="AH148" s="214">
        <f t="shared" si="9"/>
        <v>0.25</v>
      </c>
      <c r="AI148" s="219" t="s">
        <v>1538</v>
      </c>
      <c r="AJ148" s="214">
        <f t="shared" si="10"/>
        <v>0.15</v>
      </c>
      <c r="AK148" s="215">
        <f t="shared" si="11"/>
        <v>0.4</v>
      </c>
      <c r="AL148" s="220">
        <f>IFERROR(IF(AND(AF147="Probabilidad",AF148="Probabilidad"),(AL147-(+AL147*AK148)),IF(AF148="Probabilidad",(S147-(+S147*AK148)),IF(AF148="Impacto",AL147,""))),"")</f>
        <v>0.16800000000000001</v>
      </c>
      <c r="AM148" s="220">
        <f>IFERROR(IF(AND(AF147="Impacto",AF148="Impacto"),(AM147-(+AM147*AK148)),IF(AF148="Impacto",(Y147-(Y147*AK148)),IF(AF148="Probabilidad",AM147,""))),"")</f>
        <v>0.4</v>
      </c>
      <c r="AN148" s="221" t="s">
        <v>181</v>
      </c>
      <c r="AO148" s="221" t="s">
        <v>182</v>
      </c>
      <c r="AP148" s="221" t="s">
        <v>183</v>
      </c>
      <c r="AQ148" s="598"/>
      <c r="AR148" s="626"/>
      <c r="AS148" s="626"/>
      <c r="AT148" s="619"/>
      <c r="AU148" s="626"/>
      <c r="AV148" s="626"/>
      <c r="AW148" s="619"/>
      <c r="AX148" s="619"/>
      <c r="AY148" s="619"/>
      <c r="AZ148" s="598"/>
      <c r="BA148" s="1206"/>
      <c r="BB148" s="1206"/>
      <c r="BC148" s="1206"/>
      <c r="BD148" s="1206"/>
      <c r="BE148" s="1206"/>
      <c r="BF148" s="593"/>
      <c r="BG148" s="593"/>
      <c r="BH148" s="1206"/>
      <c r="BI148" s="1206"/>
      <c r="BJ148" s="1206"/>
      <c r="BK148" s="848"/>
      <c r="BL148" s="848"/>
      <c r="BM148" s="1206"/>
      <c r="BN148" s="1206"/>
      <c r="BO148" s="1204"/>
    </row>
    <row r="149" spans="1:67">
      <c r="A149" s="1141"/>
      <c r="B149" s="1144"/>
      <c r="C149" s="1144"/>
      <c r="D149" s="1150"/>
      <c r="E149" s="1150"/>
      <c r="F149" s="1089"/>
      <c r="G149" s="593"/>
      <c r="H149" s="598"/>
      <c r="I149" s="1139"/>
      <c r="J149" s="1137"/>
      <c r="K149" s="1139"/>
      <c r="L149" s="593"/>
      <c r="M149" s="616"/>
      <c r="N149" s="593"/>
      <c r="O149" s="593"/>
      <c r="P149" s="607"/>
      <c r="Q149" s="610"/>
      <c r="R149" s="598"/>
      <c r="S149" s="613"/>
      <c r="T149" s="598"/>
      <c r="U149" s="613"/>
      <c r="V149" s="598"/>
      <c r="W149" s="613"/>
      <c r="X149" s="616"/>
      <c r="Y149" s="613"/>
      <c r="Z149" s="613"/>
      <c r="AA149" s="619"/>
      <c r="AB149" s="216">
        <v>3</v>
      </c>
      <c r="AC149" s="218"/>
      <c r="AD149" s="218"/>
      <c r="AE149" s="218"/>
      <c r="AF149" s="213" t="str">
        <f t="shared" si="8"/>
        <v/>
      </c>
      <c r="AG149" s="219"/>
      <c r="AH149" s="214" t="str">
        <f t="shared" si="9"/>
        <v/>
      </c>
      <c r="AI149" s="219"/>
      <c r="AJ149" s="214" t="str">
        <f t="shared" si="10"/>
        <v/>
      </c>
      <c r="AK149" s="215" t="str">
        <f t="shared" si="11"/>
        <v/>
      </c>
      <c r="AL149" s="220" t="str">
        <f>IFERROR(IF(AND(AF148="Probabilidad",AF149="Probabilidad"),(AL148-(+AL148*AK149)),IF(AND(AF148="Impacto",AF149="Probabilidad"),(AL147-(+AL147*AK149)),IF(AF149="Impacto",AL148,""))),"")</f>
        <v/>
      </c>
      <c r="AM149" s="220" t="str">
        <f>IFERROR(IF(AND(AF148="Impacto",AF149="Impacto"),(AM148-(+AM148*AK149)),IF(AND(AF148="Probabilidad",AF149="Impacto"),(AM147-(+AM147*AK149)),IF(AF149="Probabilidad",AM148,""))),"")</f>
        <v/>
      </c>
      <c r="AN149" s="221"/>
      <c r="AO149" s="221"/>
      <c r="AP149" s="221"/>
      <c r="AQ149" s="598"/>
      <c r="AR149" s="626"/>
      <c r="AS149" s="626"/>
      <c r="AT149" s="619"/>
      <c r="AU149" s="626"/>
      <c r="AV149" s="626"/>
      <c r="AW149" s="619"/>
      <c r="AX149" s="619"/>
      <c r="AY149" s="619"/>
      <c r="AZ149" s="598"/>
      <c r="BA149" s="1206"/>
      <c r="BB149" s="1206"/>
      <c r="BC149" s="1206"/>
      <c r="BD149" s="1206"/>
      <c r="BE149" s="1206"/>
      <c r="BF149" s="593"/>
      <c r="BG149" s="593"/>
      <c r="BH149" s="1206"/>
      <c r="BI149" s="1206"/>
      <c r="BJ149" s="1206"/>
      <c r="BK149" s="848"/>
      <c r="BL149" s="848"/>
      <c r="BM149" s="1206"/>
      <c r="BN149" s="1206"/>
      <c r="BO149" s="1204"/>
    </row>
    <row r="150" spans="1:67">
      <c r="A150" s="1141"/>
      <c r="B150" s="1144"/>
      <c r="C150" s="1144"/>
      <c r="D150" s="1150"/>
      <c r="E150" s="1150"/>
      <c r="F150" s="1089"/>
      <c r="G150" s="593"/>
      <c r="H150" s="598"/>
      <c r="I150" s="1139"/>
      <c r="J150" s="1137"/>
      <c r="K150" s="1139"/>
      <c r="L150" s="593"/>
      <c r="M150" s="616"/>
      <c r="N150" s="593"/>
      <c r="O150" s="593"/>
      <c r="P150" s="607"/>
      <c r="Q150" s="610"/>
      <c r="R150" s="598"/>
      <c r="S150" s="613"/>
      <c r="T150" s="598"/>
      <c r="U150" s="613"/>
      <c r="V150" s="598"/>
      <c r="W150" s="613"/>
      <c r="X150" s="616"/>
      <c r="Y150" s="613"/>
      <c r="Z150" s="613"/>
      <c r="AA150" s="619"/>
      <c r="AB150" s="216">
        <v>4</v>
      </c>
      <c r="AC150" s="218"/>
      <c r="AD150" s="218"/>
      <c r="AE150" s="218"/>
      <c r="AF150" s="213" t="str">
        <f t="shared" si="8"/>
        <v/>
      </c>
      <c r="AG150" s="219"/>
      <c r="AH150" s="214" t="str">
        <f t="shared" si="9"/>
        <v/>
      </c>
      <c r="AI150" s="219"/>
      <c r="AJ150" s="214" t="str">
        <f t="shared" si="10"/>
        <v/>
      </c>
      <c r="AK150" s="215" t="str">
        <f t="shared" si="11"/>
        <v/>
      </c>
      <c r="AL150" s="220" t="str">
        <f>IFERROR(IF(AND(AF149="Probabilidad",AF150="Probabilidad"),(AL149-(+AL149*AK150)),IF(AND(AF149="Impacto",AF150="Probabilidad"),(AL148-(+AL148*AK150)),IF(AF150="Impacto",AL149,""))),"")</f>
        <v/>
      </c>
      <c r="AM150" s="226" t="str">
        <f>IFERROR(IF(AND(AF149="Impacto",AF150="Impacto"),(AM149-(+AM149*AK150)),IF(AND(AF149="Probabilidad",AF150="Impacto"),(AM148-(+AM148*AK150)),IF(AF150="Probabilidad",AM149,""))),"")</f>
        <v/>
      </c>
      <c r="AN150" s="221"/>
      <c r="AO150" s="221"/>
      <c r="AP150" s="221"/>
      <c r="AQ150" s="598"/>
      <c r="AR150" s="626"/>
      <c r="AS150" s="626"/>
      <c r="AT150" s="619"/>
      <c r="AU150" s="626"/>
      <c r="AV150" s="626"/>
      <c r="AW150" s="619"/>
      <c r="AX150" s="619"/>
      <c r="AY150" s="619"/>
      <c r="AZ150" s="598"/>
      <c r="BA150" s="1206"/>
      <c r="BB150" s="1206"/>
      <c r="BC150" s="1206"/>
      <c r="BD150" s="1206"/>
      <c r="BE150" s="1206"/>
      <c r="BF150" s="593"/>
      <c r="BG150" s="593"/>
      <c r="BH150" s="1206"/>
      <c r="BI150" s="1206"/>
      <c r="BJ150" s="1206"/>
      <c r="BK150" s="848"/>
      <c r="BL150" s="848"/>
      <c r="BM150" s="1206"/>
      <c r="BN150" s="1206"/>
      <c r="BO150" s="1204"/>
    </row>
    <row r="151" spans="1:67">
      <c r="A151" s="1141"/>
      <c r="B151" s="1144"/>
      <c r="C151" s="1144"/>
      <c r="D151" s="1150"/>
      <c r="E151" s="1150"/>
      <c r="F151" s="1089"/>
      <c r="G151" s="593"/>
      <c r="H151" s="598"/>
      <c r="I151" s="1139"/>
      <c r="J151" s="1137"/>
      <c r="K151" s="1139"/>
      <c r="L151" s="593"/>
      <c r="M151" s="616"/>
      <c r="N151" s="593"/>
      <c r="O151" s="593"/>
      <c r="P151" s="607"/>
      <c r="Q151" s="610"/>
      <c r="R151" s="598"/>
      <c r="S151" s="613"/>
      <c r="T151" s="598"/>
      <c r="U151" s="613"/>
      <c r="V151" s="598"/>
      <c r="W151" s="613"/>
      <c r="X151" s="616"/>
      <c r="Y151" s="613"/>
      <c r="Z151" s="613"/>
      <c r="AA151" s="619"/>
      <c r="AB151" s="216">
        <v>5</v>
      </c>
      <c r="AC151" s="218"/>
      <c r="AD151" s="218"/>
      <c r="AE151" s="218"/>
      <c r="AF151" s="213" t="str">
        <f t="shared" si="8"/>
        <v/>
      </c>
      <c r="AG151" s="219"/>
      <c r="AH151" s="214" t="str">
        <f t="shared" si="9"/>
        <v/>
      </c>
      <c r="AI151" s="219"/>
      <c r="AJ151" s="214" t="str">
        <f t="shared" si="10"/>
        <v/>
      </c>
      <c r="AK151" s="215" t="str">
        <f t="shared" si="11"/>
        <v/>
      </c>
      <c r="AL151" s="220" t="str">
        <f>IFERROR(IF(AND(AF150="Probabilidad",AF151="Probabilidad"),(AL150-(+AL150*AK151)),IF(AND(AF150="Impacto",AF151="Probabilidad"),(AL149-(+AL149*AK151)),IF(AF151="Impacto",AL150,""))),"")</f>
        <v/>
      </c>
      <c r="AM151" s="220" t="str">
        <f>IFERROR(IF(AND(AF150="Impacto",AF151="Impacto"),(AM150-(+AM150*AK151)),IF(AND(AF150="Probabilidad",AF151="Impacto"),(AM149-(+AM149*AK151)),IF(AF151="Probabilidad",AM150,""))),"")</f>
        <v/>
      </c>
      <c r="AN151" s="221"/>
      <c r="AO151" s="221"/>
      <c r="AP151" s="221"/>
      <c r="AQ151" s="598"/>
      <c r="AR151" s="626"/>
      <c r="AS151" s="626"/>
      <c r="AT151" s="619"/>
      <c r="AU151" s="626"/>
      <c r="AV151" s="626"/>
      <c r="AW151" s="619"/>
      <c r="AX151" s="619"/>
      <c r="AY151" s="619"/>
      <c r="AZ151" s="598"/>
      <c r="BA151" s="1206"/>
      <c r="BB151" s="1206"/>
      <c r="BC151" s="1206"/>
      <c r="BD151" s="1206"/>
      <c r="BE151" s="1206"/>
      <c r="BF151" s="593"/>
      <c r="BG151" s="593"/>
      <c r="BH151" s="1206"/>
      <c r="BI151" s="1206"/>
      <c r="BJ151" s="1206"/>
      <c r="BK151" s="848"/>
      <c r="BL151" s="848"/>
      <c r="BM151" s="1206"/>
      <c r="BN151" s="1206"/>
      <c r="BO151" s="1204"/>
    </row>
    <row r="152" spans="1:67" ht="15.75" thickBot="1">
      <c r="A152" s="1141"/>
      <c r="B152" s="1144"/>
      <c r="C152" s="1144"/>
      <c r="D152" s="1150"/>
      <c r="E152" s="1150"/>
      <c r="F152" s="1089"/>
      <c r="G152" s="593"/>
      <c r="H152" s="598"/>
      <c r="I152" s="1139"/>
      <c r="J152" s="1162"/>
      <c r="K152" s="1139"/>
      <c r="L152" s="593"/>
      <c r="M152" s="616"/>
      <c r="N152" s="593"/>
      <c r="O152" s="593"/>
      <c r="P152" s="607"/>
      <c r="Q152" s="610"/>
      <c r="R152" s="598"/>
      <c r="S152" s="613"/>
      <c r="T152" s="598"/>
      <c r="U152" s="613"/>
      <c r="V152" s="598"/>
      <c r="W152" s="613"/>
      <c r="X152" s="616"/>
      <c r="Y152" s="613"/>
      <c r="Z152" s="613"/>
      <c r="AA152" s="619"/>
      <c r="AB152" s="216">
        <v>6</v>
      </c>
      <c r="AC152" s="218"/>
      <c r="AD152" s="218"/>
      <c r="AE152" s="218"/>
      <c r="AF152" s="213" t="str">
        <f t="shared" si="8"/>
        <v/>
      </c>
      <c r="AG152" s="219"/>
      <c r="AH152" s="214" t="str">
        <f t="shared" si="9"/>
        <v/>
      </c>
      <c r="AI152" s="219"/>
      <c r="AJ152" s="214" t="str">
        <f t="shared" si="10"/>
        <v/>
      </c>
      <c r="AK152" s="215" t="str">
        <f t="shared" si="11"/>
        <v/>
      </c>
      <c r="AL152" s="220" t="str">
        <f>IFERROR(IF(AND(AF151="Probabilidad",AF152="Probabilidad"),(AL151-(+AL151*AK152)),IF(AND(AF151="Impacto",AF152="Probabilidad"),(AL150-(+AL150*AK152)),IF(AF152="Impacto",AL151,""))),"")</f>
        <v/>
      </c>
      <c r="AM152" s="220" t="str">
        <f>IFERROR(IF(AND(AF151="Impacto",AF152="Impacto"),(AM151-(+AM151*AK152)),IF(AND(AF151="Probabilidad",AF152="Impacto"),(AM150-(+AM150*AK152)),IF(AF152="Probabilidad",AM151,""))),"")</f>
        <v/>
      </c>
      <c r="AN152" s="221"/>
      <c r="AO152" s="221"/>
      <c r="AP152" s="221"/>
      <c r="AQ152" s="598"/>
      <c r="AR152" s="626"/>
      <c r="AS152" s="626"/>
      <c r="AT152" s="619"/>
      <c r="AU152" s="626"/>
      <c r="AV152" s="626"/>
      <c r="AW152" s="619"/>
      <c r="AX152" s="619"/>
      <c r="AY152" s="619"/>
      <c r="AZ152" s="598"/>
      <c r="BA152" s="1206"/>
      <c r="BB152" s="1206"/>
      <c r="BC152" s="1206"/>
      <c r="BD152" s="1206"/>
      <c r="BE152" s="1206"/>
      <c r="BF152" s="593"/>
      <c r="BG152" s="593"/>
      <c r="BH152" s="1206"/>
      <c r="BI152" s="1206"/>
      <c r="BJ152" s="1206"/>
      <c r="BK152" s="848"/>
      <c r="BL152" s="848"/>
      <c r="BM152" s="1206"/>
      <c r="BN152" s="1206"/>
      <c r="BO152" s="1204"/>
    </row>
    <row r="153" spans="1:67" ht="114.75">
      <c r="A153" s="1141"/>
      <c r="B153" s="1144"/>
      <c r="C153" s="1144"/>
      <c r="D153" s="1150" t="s">
        <v>1376</v>
      </c>
      <c r="E153" s="1150" t="s">
        <v>1528</v>
      </c>
      <c r="F153" s="1089">
        <v>9</v>
      </c>
      <c r="G153" s="593" t="s">
        <v>1612</v>
      </c>
      <c r="H153" s="598" t="s">
        <v>1613</v>
      </c>
      <c r="I153" s="1139" t="s">
        <v>1380</v>
      </c>
      <c r="J153" s="1137" t="str">
        <f>IF(D153="","",IF(D153="RG",[16]Árbol_GF!B203,IF(D153="RF",[16]Árbol_GF!B203,IF(I153="","",(CONCATENATE(I153," ",$M$2," ",G153," ",$M$3," ",O153," ",$M$4," ",N153))))))</f>
        <v>Pérdida de confidencialidad e integridad  Equipos de cómputo de funcionarios / contratistas de la SIE  1,2,3 . Error en el Uso  1. Entrenamiento insuficiente en seguridad
2. Uso incorrecto de software y hardware
3. Falta de conciencia acerca de la seguridad</v>
      </c>
      <c r="K153" s="1139" t="s">
        <v>205</v>
      </c>
      <c r="L153" s="593" t="s">
        <v>691</v>
      </c>
      <c r="M153" s="689" t="str">
        <f>CONCATENATE(" *",[16]Árbol_GF!C161," *",[16]Árbol_GF!E161," *",[16]Árbol_GF!G161)</f>
        <v xml:space="preserve"> * * *</v>
      </c>
      <c r="N153" s="593" t="s">
        <v>1614</v>
      </c>
      <c r="O153" s="593" t="s">
        <v>1615</v>
      </c>
      <c r="P153" s="607"/>
      <c r="Q153" s="610"/>
      <c r="R153" s="598" t="s">
        <v>226</v>
      </c>
      <c r="S153" s="613">
        <f>IF(R153="Muy Alta",100%,IF(R153="Alta",80%,IF(R153="Media",60%,IF(R153="Baja",40%,IF(R153="Muy Baja",20%,"")))))</f>
        <v>0.4</v>
      </c>
      <c r="T153" s="598"/>
      <c r="U153" s="613" t="str">
        <f>IF(T153="Catastrófico",100%,IF(T153="Mayor",80%,IF(T153="Moderado",60%,IF(T153="Menor",40%,IF(T153="Leve",20%,"")))))</f>
        <v/>
      </c>
      <c r="V153" s="598" t="s">
        <v>271</v>
      </c>
      <c r="W153" s="613">
        <f>IF(V153="Catastrófico",100%,IF(V153="Mayor",80%,IF(V153="Moderado",60%,IF(V153="Menor",40%,IF(V153="Leve",20%,"")))))</f>
        <v>0.2</v>
      </c>
      <c r="X153" s="616" t="str">
        <f>IF(Y153=100%,"Catastrófico",IF(Y153=80%,"Mayor",IF(Y153=60%,"Moderado",IF(Y153=40%,"Menor",IF(Y153=20%,"Leve","")))))</f>
        <v>Leve</v>
      </c>
      <c r="Y153" s="613">
        <f>IF(AND(U153="",W153=""),"",MAX(U153,W153))</f>
        <v>0.2</v>
      </c>
      <c r="Z153" s="613" t="str">
        <f>CONCATENATE(R153,X153)</f>
        <v>BajaLeve</v>
      </c>
      <c r="AA153" s="619" t="str">
        <f>IF(Z153="Muy AltaLeve","Alto",IF(Z153="Muy AltaMenor","Alto",IF(Z153="Muy AltaModerado","Alto",IF(Z153="Muy AltaMayor","Alto",IF(Z153="Muy AltaCatastrófico","Extremo",IF(Z153="AltaLeve","Moderado",IF(Z153="AltaMenor","Moderado",IF(Z153="AltaModerado","Alto",IF(Z153="AltaMayor","Alto",IF(Z153="AltaCatastrófico","Extremo",IF(Z153="MediaLeve","Moderado",IF(Z153="MediaMenor","Moderado",IF(Z153="MediaModerado","Moderado",IF(Z153="MediaMayor","Alto",IF(Z153="MediaCatastrófico","Extremo",IF(Z153="BajaLeve","Bajo",IF(Z153="BajaMenor","Moderado",IF(Z153="BajaModerado","Moderado",IF(Z153="BajaMayor","Alto",IF(Z153="BajaCatastrófico","Extremo",IF(Z153="Muy BajaLeve","Bajo",IF(Z153="Muy BajaMenor","Bajo",IF(Z153="Muy BajaModerado","Moderado",IF(Z153="Muy BajaMayor","Alto",IF(Z153="Muy BajaCatastrófico","Extremo","")))))))))))))))))))))))))</f>
        <v>Bajo</v>
      </c>
      <c r="AB153" s="216">
        <v>1</v>
      </c>
      <c r="AC153" s="228" t="s">
        <v>1561</v>
      </c>
      <c r="AD153" s="218" t="s">
        <v>1595</v>
      </c>
      <c r="AE153" s="218" t="s">
        <v>1431</v>
      </c>
      <c r="AF153" s="213" t="str">
        <f t="shared" si="8"/>
        <v>Probabilidad</v>
      </c>
      <c r="AG153" s="219" t="s">
        <v>1547</v>
      </c>
      <c r="AH153" s="214">
        <f t="shared" si="9"/>
        <v>0.15</v>
      </c>
      <c r="AI153" s="219" t="s">
        <v>1538</v>
      </c>
      <c r="AJ153" s="214">
        <f t="shared" si="10"/>
        <v>0.15</v>
      </c>
      <c r="AK153" s="215">
        <f t="shared" si="11"/>
        <v>0.3</v>
      </c>
      <c r="AL153" s="220">
        <f>IFERROR(IF(AF153="Probabilidad",(S153-(+S153*AK153)),IF(AF153="Impacto",S153,"")),"")</f>
        <v>0.28000000000000003</v>
      </c>
      <c r="AM153" s="220">
        <f>IFERROR(IF(AF153="Impacto",(Y153-(+Y153*AK153)),IF(AF153="Probabilidad",Y153,"")),"")</f>
        <v>0.2</v>
      </c>
      <c r="AN153" s="221" t="s">
        <v>181</v>
      </c>
      <c r="AO153" s="221" t="s">
        <v>182</v>
      </c>
      <c r="AP153" s="221" t="s">
        <v>183</v>
      </c>
      <c r="AQ153" s="598" t="s">
        <v>1616</v>
      </c>
      <c r="AR153" s="1153">
        <f>S153</f>
        <v>0.4</v>
      </c>
      <c r="AS153" s="1153">
        <f>IF(AL153="","",MIN(AL153:AL158))</f>
        <v>5.04E-2</v>
      </c>
      <c r="AT153" s="619" t="str">
        <f>IFERROR(IF(AS153="","",IF(AS153&lt;=0.2,"Muy Baja",IF(AS153&lt;=0.4,"Baja",IF(AS153&lt;=0.6,"Media",IF(AS153&lt;=0.8,"Alta","Muy Alta"))))),"")</f>
        <v>Muy Baja</v>
      </c>
      <c r="AU153" s="1153">
        <f>Y153</f>
        <v>0.2</v>
      </c>
      <c r="AV153" s="1153">
        <f>IF(AM153="","",MIN(AM153:AM158))</f>
        <v>0.2</v>
      </c>
      <c r="AW153" s="619" t="str">
        <f>IFERROR(IF(AV153="","",IF(AV153&lt;=0.2,"Leve",IF(AV153&lt;=0.4,"Menor",IF(AV153&lt;=0.6,"Moderado",IF(AV153&lt;=0.8,"Mayor","Catastrófico"))))),"")</f>
        <v>Leve</v>
      </c>
      <c r="AX153" s="619" t="str">
        <f>AA153</f>
        <v>Bajo</v>
      </c>
      <c r="AY153" s="619" t="str">
        <f>IFERROR(IF(OR(AND(AT153="Muy Baja",AW153="Leve"),AND(AT153="Muy Baja",AW153="Menor"),AND(AT153="Baja",AW153="Leve")),"Bajo",IF(OR(AND(AT153="Muy baja",AW153="Moderado"),AND(AT153="Baja",AW153="Menor"),AND(AT153="Baja",AW153="Moderado"),AND(AT153="Media",AW153="Leve"),AND(AT153="Media",AW153="Menor"),AND(AT153="Media",AW153="Moderado"),AND(AT153="Alta",AW153="Leve"),AND(AT153="Alta",AW153="Menor")),"Moderado",IF(OR(AND(AT153="Muy Baja",AW153="Mayor"),AND(AT153="Baja",AW153="Mayor"),AND(AT153="Media",AW153="Mayor"),AND(AT153="Alta",AW153="Moderado"),AND(AT153="Alta",AW153="Mayor"),AND(AT153="Muy Alta",AW153="Leve"),AND(AT153="Muy Alta",AW153="Menor"),AND(AT153="Muy Alta",AW153="Moderado"),AND(AT153="Muy Alta",AW153="Mayor")),"Alto",IF(OR(AND(AT153="Muy Baja",AW153="Catastrófico"),AND(AT153="Baja",AW153="Catastrófico"),AND(AT153="Media",AW153="Catastrófico"),AND(AT153="Alta",AW153="Catastrófico"),AND(AT153="Muy Alta",AW153="Catastrófico")),"Extremo","")))),"")</f>
        <v>Bajo</v>
      </c>
      <c r="AZ153" s="598" t="s">
        <v>231</v>
      </c>
      <c r="BA153" s="1206" t="s">
        <v>190</v>
      </c>
      <c r="BB153" s="1206" t="s">
        <v>190</v>
      </c>
      <c r="BC153" s="1206" t="s">
        <v>190</v>
      </c>
      <c r="BD153" s="1206" t="s">
        <v>190</v>
      </c>
      <c r="BE153" s="1206" t="s">
        <v>190</v>
      </c>
      <c r="BF153" s="593"/>
      <c r="BG153" s="593"/>
      <c r="BH153" s="1206"/>
      <c r="BI153" s="1206"/>
      <c r="BJ153" s="1206"/>
      <c r="BK153" s="848"/>
      <c r="BL153" s="848"/>
      <c r="BM153" s="1206"/>
      <c r="BN153" s="1206"/>
      <c r="BO153" s="1204"/>
    </row>
    <row r="154" spans="1:67" ht="72">
      <c r="A154" s="1141"/>
      <c r="B154" s="1144"/>
      <c r="C154" s="1144"/>
      <c r="D154" s="1150"/>
      <c r="E154" s="1150"/>
      <c r="F154" s="1089"/>
      <c r="G154" s="593"/>
      <c r="H154" s="598"/>
      <c r="I154" s="1139"/>
      <c r="J154" s="1137"/>
      <c r="K154" s="1139"/>
      <c r="L154" s="593"/>
      <c r="M154" s="616"/>
      <c r="N154" s="593"/>
      <c r="O154" s="593"/>
      <c r="P154" s="607"/>
      <c r="Q154" s="610"/>
      <c r="R154" s="598"/>
      <c r="S154" s="613"/>
      <c r="T154" s="598"/>
      <c r="U154" s="613"/>
      <c r="V154" s="598"/>
      <c r="W154" s="613"/>
      <c r="X154" s="616"/>
      <c r="Y154" s="613"/>
      <c r="Z154" s="613"/>
      <c r="AA154" s="619"/>
      <c r="AB154" s="216">
        <v>2</v>
      </c>
      <c r="AC154" s="307" t="s">
        <v>1617</v>
      </c>
      <c r="AD154" s="218" t="s">
        <v>1618</v>
      </c>
      <c r="AE154" s="166" t="s">
        <v>1619</v>
      </c>
      <c r="AF154" s="213" t="str">
        <f t="shared" si="8"/>
        <v>Probabilidad</v>
      </c>
      <c r="AG154" s="219" t="s">
        <v>1537</v>
      </c>
      <c r="AH154" s="214">
        <f t="shared" si="9"/>
        <v>0.25</v>
      </c>
      <c r="AI154" s="219" t="s">
        <v>1440</v>
      </c>
      <c r="AJ154" s="214">
        <f t="shared" si="10"/>
        <v>0.25</v>
      </c>
      <c r="AK154" s="215">
        <f t="shared" si="11"/>
        <v>0.5</v>
      </c>
      <c r="AL154" s="220">
        <f>IFERROR(IF(AND(AF153="Probabilidad",AF154="Probabilidad"),(AL153-(+AL153*AK154)),IF(AF154="Probabilidad",(S153-(+S153*AK154)),IF(AF154="Impacto",AL153,""))),"")</f>
        <v>0.14000000000000001</v>
      </c>
      <c r="AM154" s="220">
        <f>IFERROR(IF(AND(AF153="Impacto",AF154="Impacto"),(AM153-(+AM153*AK154)),IF(AF154="Impacto",(Y153-(Y153*AK154)),IF(AF154="Probabilidad",AM153,""))),"")</f>
        <v>0.2</v>
      </c>
      <c r="AN154" s="221" t="s">
        <v>181</v>
      </c>
      <c r="AO154" s="221" t="s">
        <v>182</v>
      </c>
      <c r="AP154" s="221" t="s">
        <v>183</v>
      </c>
      <c r="AQ154" s="598"/>
      <c r="AR154" s="626"/>
      <c r="AS154" s="626"/>
      <c r="AT154" s="619"/>
      <c r="AU154" s="626"/>
      <c r="AV154" s="626"/>
      <c r="AW154" s="619"/>
      <c r="AX154" s="619"/>
      <c r="AY154" s="619"/>
      <c r="AZ154" s="598"/>
      <c r="BA154" s="1206"/>
      <c r="BB154" s="1206"/>
      <c r="BC154" s="1206"/>
      <c r="BD154" s="1206"/>
      <c r="BE154" s="1206"/>
      <c r="BF154" s="593"/>
      <c r="BG154" s="593"/>
      <c r="BH154" s="1206"/>
      <c r="BI154" s="1206"/>
      <c r="BJ154" s="1206"/>
      <c r="BK154" s="848"/>
      <c r="BL154" s="848"/>
      <c r="BM154" s="1206"/>
      <c r="BN154" s="1206"/>
      <c r="BO154" s="1204"/>
    </row>
    <row r="155" spans="1:67" ht="72">
      <c r="A155" s="1141"/>
      <c r="B155" s="1144"/>
      <c r="C155" s="1144"/>
      <c r="D155" s="1150"/>
      <c r="E155" s="1150"/>
      <c r="F155" s="1089"/>
      <c r="G155" s="593"/>
      <c r="H155" s="598"/>
      <c r="I155" s="1139"/>
      <c r="J155" s="1137"/>
      <c r="K155" s="1139"/>
      <c r="L155" s="593"/>
      <c r="M155" s="616"/>
      <c r="N155" s="593"/>
      <c r="O155" s="593"/>
      <c r="P155" s="607"/>
      <c r="Q155" s="610"/>
      <c r="R155" s="598"/>
      <c r="S155" s="613"/>
      <c r="T155" s="598"/>
      <c r="U155" s="613"/>
      <c r="V155" s="598"/>
      <c r="W155" s="613"/>
      <c r="X155" s="616"/>
      <c r="Y155" s="613"/>
      <c r="Z155" s="613"/>
      <c r="AA155" s="619"/>
      <c r="AB155" s="216">
        <v>3</v>
      </c>
      <c r="AC155" s="307" t="s">
        <v>1620</v>
      </c>
      <c r="AD155" s="218" t="s">
        <v>1621</v>
      </c>
      <c r="AE155" s="166" t="s">
        <v>1619</v>
      </c>
      <c r="AF155" s="213" t="str">
        <f t="shared" si="8"/>
        <v>Probabilidad</v>
      </c>
      <c r="AG155" s="219" t="s">
        <v>1547</v>
      </c>
      <c r="AH155" s="214">
        <f t="shared" si="9"/>
        <v>0.15</v>
      </c>
      <c r="AI155" s="219" t="s">
        <v>1440</v>
      </c>
      <c r="AJ155" s="214">
        <f t="shared" si="10"/>
        <v>0.25</v>
      </c>
      <c r="AK155" s="215">
        <f t="shared" si="11"/>
        <v>0.4</v>
      </c>
      <c r="AL155" s="220">
        <f>IFERROR(IF(AND(AF154="Probabilidad",AF155="Probabilidad"),(AL154-(+AL154*AK155)),IF(AND(AF154="Impacto",AF155="Probabilidad"),(AL153-(+AL153*AK155)),IF(AF155="Impacto",AL154,""))),"")</f>
        <v>8.4000000000000005E-2</v>
      </c>
      <c r="AM155" s="220">
        <f>IFERROR(IF(AND(AF154="Impacto",AF155="Impacto"),(AM154-(+AM154*AK155)),IF(AND(AF154="Probabilidad",AF155="Impacto"),(AM153-(+AM153*AK155)),IF(AF155="Probabilidad",AM154,""))),"")</f>
        <v>0.2</v>
      </c>
      <c r="AN155" s="221" t="s">
        <v>181</v>
      </c>
      <c r="AO155" s="221" t="s">
        <v>182</v>
      </c>
      <c r="AP155" s="221" t="s">
        <v>183</v>
      </c>
      <c r="AQ155" s="598"/>
      <c r="AR155" s="626"/>
      <c r="AS155" s="626"/>
      <c r="AT155" s="619"/>
      <c r="AU155" s="626"/>
      <c r="AV155" s="626"/>
      <c r="AW155" s="619"/>
      <c r="AX155" s="619"/>
      <c r="AY155" s="619"/>
      <c r="AZ155" s="598"/>
      <c r="BA155" s="1206"/>
      <c r="BB155" s="1206"/>
      <c r="BC155" s="1206"/>
      <c r="BD155" s="1206"/>
      <c r="BE155" s="1206"/>
      <c r="BF155" s="593"/>
      <c r="BG155" s="593"/>
      <c r="BH155" s="1206"/>
      <c r="BI155" s="1206"/>
      <c r="BJ155" s="1206"/>
      <c r="BK155" s="848"/>
      <c r="BL155" s="848"/>
      <c r="BM155" s="1206"/>
      <c r="BN155" s="1206"/>
      <c r="BO155" s="1204"/>
    </row>
    <row r="156" spans="1:67" ht="72">
      <c r="A156" s="1141"/>
      <c r="B156" s="1144"/>
      <c r="C156" s="1144"/>
      <c r="D156" s="1150"/>
      <c r="E156" s="1150"/>
      <c r="F156" s="1089"/>
      <c r="G156" s="593"/>
      <c r="H156" s="598"/>
      <c r="I156" s="1139"/>
      <c r="J156" s="1137"/>
      <c r="K156" s="1139"/>
      <c r="L156" s="593"/>
      <c r="M156" s="616"/>
      <c r="N156" s="593"/>
      <c r="O156" s="593"/>
      <c r="P156" s="607"/>
      <c r="Q156" s="610"/>
      <c r="R156" s="598"/>
      <c r="S156" s="613"/>
      <c r="T156" s="598"/>
      <c r="U156" s="613"/>
      <c r="V156" s="598"/>
      <c r="W156" s="613"/>
      <c r="X156" s="616"/>
      <c r="Y156" s="613"/>
      <c r="Z156" s="613"/>
      <c r="AA156" s="619"/>
      <c r="AB156" s="216">
        <v>4</v>
      </c>
      <c r="AC156" s="307" t="s">
        <v>1622</v>
      </c>
      <c r="AD156" s="218" t="s">
        <v>1623</v>
      </c>
      <c r="AE156" s="166" t="s">
        <v>1619</v>
      </c>
      <c r="AF156" s="213" t="str">
        <f t="shared" si="8"/>
        <v>Probabilidad</v>
      </c>
      <c r="AG156" s="219" t="s">
        <v>1547</v>
      </c>
      <c r="AH156" s="214">
        <f t="shared" si="9"/>
        <v>0.15</v>
      </c>
      <c r="AI156" s="219" t="s">
        <v>1440</v>
      </c>
      <c r="AJ156" s="214">
        <f t="shared" si="10"/>
        <v>0.25</v>
      </c>
      <c r="AK156" s="215">
        <f t="shared" si="11"/>
        <v>0.4</v>
      </c>
      <c r="AL156" s="220">
        <f>IFERROR(IF(AND(AF155="Probabilidad",AF156="Probabilidad"),(AL155-(+AL155*AK156)),IF(AND(AF155="Impacto",AF156="Probabilidad"),(AL154-(+AL154*AK156)),IF(AF156="Impacto",AL155,""))),"")</f>
        <v>5.04E-2</v>
      </c>
      <c r="AM156" s="220">
        <f>IFERROR(IF(AND(AF155="Impacto",AF156="Impacto"),(AM155-(+AM155*AK156)),IF(AND(AF155="Probabilidad",AF156="Impacto"),(AM154-(+AM154*AK156)),IF(AF156="Probabilidad",AM155,""))),"")</f>
        <v>0.2</v>
      </c>
      <c r="AN156" s="221" t="s">
        <v>181</v>
      </c>
      <c r="AO156" s="221" t="s">
        <v>182</v>
      </c>
      <c r="AP156" s="221" t="s">
        <v>183</v>
      </c>
      <c r="AQ156" s="598"/>
      <c r="AR156" s="626"/>
      <c r="AS156" s="626"/>
      <c r="AT156" s="619"/>
      <c r="AU156" s="626"/>
      <c r="AV156" s="626"/>
      <c r="AW156" s="619"/>
      <c r="AX156" s="619"/>
      <c r="AY156" s="619"/>
      <c r="AZ156" s="598"/>
      <c r="BA156" s="1206"/>
      <c r="BB156" s="1206"/>
      <c r="BC156" s="1206"/>
      <c r="BD156" s="1206"/>
      <c r="BE156" s="1206"/>
      <c r="BF156" s="593"/>
      <c r="BG156" s="593"/>
      <c r="BH156" s="1206"/>
      <c r="BI156" s="1206"/>
      <c r="BJ156" s="1206"/>
      <c r="BK156" s="848"/>
      <c r="BL156" s="848"/>
      <c r="BM156" s="1206"/>
      <c r="BN156" s="1206"/>
      <c r="BO156" s="1204"/>
    </row>
    <row r="157" spans="1:67">
      <c r="A157" s="1141"/>
      <c r="B157" s="1144"/>
      <c r="C157" s="1144"/>
      <c r="D157" s="1150"/>
      <c r="E157" s="1150"/>
      <c r="F157" s="1089"/>
      <c r="G157" s="593"/>
      <c r="H157" s="598"/>
      <c r="I157" s="1139"/>
      <c r="J157" s="1137"/>
      <c r="K157" s="1139"/>
      <c r="L157" s="593"/>
      <c r="M157" s="616"/>
      <c r="N157" s="593"/>
      <c r="O157" s="593"/>
      <c r="P157" s="607"/>
      <c r="Q157" s="610"/>
      <c r="R157" s="598"/>
      <c r="S157" s="613"/>
      <c r="T157" s="598"/>
      <c r="U157" s="613"/>
      <c r="V157" s="598"/>
      <c r="W157" s="613"/>
      <c r="X157" s="616"/>
      <c r="Y157" s="613"/>
      <c r="Z157" s="613"/>
      <c r="AA157" s="619"/>
      <c r="AB157" s="216">
        <v>5</v>
      </c>
      <c r="AC157" s="218"/>
      <c r="AD157" s="218"/>
      <c r="AE157" s="218"/>
      <c r="AF157" s="213" t="str">
        <f t="shared" si="8"/>
        <v/>
      </c>
      <c r="AG157" s="219"/>
      <c r="AH157" s="214" t="str">
        <f t="shared" si="9"/>
        <v/>
      </c>
      <c r="AI157" s="219"/>
      <c r="AJ157" s="214" t="str">
        <f t="shared" si="10"/>
        <v/>
      </c>
      <c r="AK157" s="215" t="str">
        <f t="shared" si="11"/>
        <v/>
      </c>
      <c r="AL157" s="220" t="str">
        <f>IFERROR(IF(AND(AF156="Probabilidad",AF157="Probabilidad"),(AL156-(+AL156*AK157)),IF(AND(AF156="Impacto",AF157="Probabilidad"),(AL155-(+AL155*AK157)),IF(AF157="Impacto",AL156,""))),"")</f>
        <v/>
      </c>
      <c r="AM157" s="220" t="str">
        <f>IFERROR(IF(AND(AF156="Impacto",AF157="Impacto"),(AM156-(+AM156*AK157)),IF(AND(AF156="Probabilidad",AF157="Impacto"),(AM155-(+AM155*AK157)),IF(AF157="Probabilidad",AM156,""))),"")</f>
        <v/>
      </c>
      <c r="AN157" s="221"/>
      <c r="AO157" s="221"/>
      <c r="AP157" s="221"/>
      <c r="AQ157" s="598"/>
      <c r="AR157" s="626"/>
      <c r="AS157" s="626"/>
      <c r="AT157" s="619"/>
      <c r="AU157" s="626"/>
      <c r="AV157" s="626"/>
      <c r="AW157" s="619"/>
      <c r="AX157" s="619"/>
      <c r="AY157" s="619"/>
      <c r="AZ157" s="598"/>
      <c r="BA157" s="1206"/>
      <c r="BB157" s="1206"/>
      <c r="BC157" s="1206"/>
      <c r="BD157" s="1206"/>
      <c r="BE157" s="1206"/>
      <c r="BF157" s="593"/>
      <c r="BG157" s="593"/>
      <c r="BH157" s="1206"/>
      <c r="BI157" s="1206"/>
      <c r="BJ157" s="1206"/>
      <c r="BK157" s="848"/>
      <c r="BL157" s="848"/>
      <c r="BM157" s="1206"/>
      <c r="BN157" s="1206"/>
      <c r="BO157" s="1204"/>
    </row>
    <row r="158" spans="1:67" ht="15.75" thickBot="1">
      <c r="A158" s="1141"/>
      <c r="B158" s="1144"/>
      <c r="C158" s="1144"/>
      <c r="D158" s="1150"/>
      <c r="E158" s="1150"/>
      <c r="F158" s="1089"/>
      <c r="G158" s="593"/>
      <c r="H158" s="598"/>
      <c r="I158" s="1139"/>
      <c r="J158" s="1162"/>
      <c r="K158" s="1139"/>
      <c r="L158" s="593"/>
      <c r="M158" s="616"/>
      <c r="N158" s="593"/>
      <c r="O158" s="593"/>
      <c r="P158" s="607"/>
      <c r="Q158" s="610"/>
      <c r="R158" s="598"/>
      <c r="S158" s="613"/>
      <c r="T158" s="598"/>
      <c r="U158" s="613"/>
      <c r="V158" s="598"/>
      <c r="W158" s="613"/>
      <c r="X158" s="616"/>
      <c r="Y158" s="613"/>
      <c r="Z158" s="613"/>
      <c r="AA158" s="619"/>
      <c r="AB158" s="216">
        <v>6</v>
      </c>
      <c r="AC158" s="218"/>
      <c r="AD158" s="218"/>
      <c r="AE158" s="218"/>
      <c r="AF158" s="213" t="str">
        <f t="shared" si="8"/>
        <v/>
      </c>
      <c r="AG158" s="219"/>
      <c r="AH158" s="214" t="str">
        <f t="shared" si="9"/>
        <v/>
      </c>
      <c r="AI158" s="219"/>
      <c r="AJ158" s="214" t="str">
        <f t="shared" si="10"/>
        <v/>
      </c>
      <c r="AK158" s="215" t="str">
        <f t="shared" si="11"/>
        <v/>
      </c>
      <c r="AL158" s="220" t="str">
        <f>IFERROR(IF(AND(AF157="Probabilidad",AF158="Probabilidad"),(AL157-(+AL157*AK158)),IF(AND(AF157="Impacto",AF158="Probabilidad"),(AL156-(+AL156*AK158)),IF(AF158="Impacto",AL157,""))),"")</f>
        <v/>
      </c>
      <c r="AM158" s="220" t="str">
        <f>IFERROR(IF(AND(AF157="Impacto",AF158="Impacto"),(AM157-(+AM157*AK158)),IF(AND(AF157="Probabilidad",AF158="Impacto"),(AM156-(+AM156*AK158)),IF(AF158="Probabilidad",AM157,""))),"")</f>
        <v/>
      </c>
      <c r="AN158" s="221"/>
      <c r="AO158" s="221"/>
      <c r="AP158" s="221"/>
      <c r="AQ158" s="598"/>
      <c r="AR158" s="626"/>
      <c r="AS158" s="626"/>
      <c r="AT158" s="619"/>
      <c r="AU158" s="626"/>
      <c r="AV158" s="626"/>
      <c r="AW158" s="619"/>
      <c r="AX158" s="619"/>
      <c r="AY158" s="619"/>
      <c r="AZ158" s="598"/>
      <c r="BA158" s="1206"/>
      <c r="BB158" s="1206"/>
      <c r="BC158" s="1206"/>
      <c r="BD158" s="1206"/>
      <c r="BE158" s="1206"/>
      <c r="BF158" s="593"/>
      <c r="BG158" s="593"/>
      <c r="BH158" s="1206"/>
      <c r="BI158" s="1206"/>
      <c r="BJ158" s="1206"/>
      <c r="BK158" s="848"/>
      <c r="BL158" s="848"/>
      <c r="BM158" s="1206"/>
      <c r="BN158" s="1206"/>
      <c r="BO158" s="1204"/>
    </row>
    <row r="159" spans="1:67" ht="114.75">
      <c r="A159" s="1141"/>
      <c r="B159" s="1144"/>
      <c r="C159" s="1144"/>
      <c r="D159" s="1150" t="s">
        <v>1376</v>
      </c>
      <c r="E159" s="1150" t="s">
        <v>1528</v>
      </c>
      <c r="F159" s="1089">
        <v>10</v>
      </c>
      <c r="G159" s="593" t="s">
        <v>1612</v>
      </c>
      <c r="H159" s="598" t="s">
        <v>1613</v>
      </c>
      <c r="I159" s="1139" t="s">
        <v>1392</v>
      </c>
      <c r="J159" s="1137" t="str">
        <f>IF(D159="","",IF(D159="RG",[16]Árbol_GF!B209,IF(D159="RF",[16]Árbol_GF!B209,IF(I159="","",(CONCATENATE(I159," ",$M$2," ",G159," ",$M$3," ",O159," ",$M$4," ",N159))))))</f>
        <v>Pérdida de Disponibilidad  Equipos de cómputo de funcionarios / contratistas de la SIE  1. Incumplimiento en la disponibilidad del personal
2. Abuso de derechos   1. Ausencia del personal
2. Desconicimiento de politicas</v>
      </c>
      <c r="K159" s="1139" t="s">
        <v>205</v>
      </c>
      <c r="L159" s="593" t="s">
        <v>691</v>
      </c>
      <c r="M159" s="689" t="str">
        <f>CONCATENATE(" *",[16]Árbol_GF!C167," *",[16]Árbol_GF!E167," *",[16]Árbol_GF!G167)</f>
        <v xml:space="preserve"> * * *</v>
      </c>
      <c r="N159" s="593" t="s">
        <v>1624</v>
      </c>
      <c r="O159" s="593" t="s">
        <v>1625</v>
      </c>
      <c r="P159" s="607"/>
      <c r="Q159" s="610"/>
      <c r="R159" s="598" t="s">
        <v>226</v>
      </c>
      <c r="S159" s="613">
        <f>IF(R159="Muy Alta",100%,IF(R159="Alta",80%,IF(R159="Media",60%,IF(R159="Baja",40%,IF(R159="Muy Baja",20%,"")))))</f>
        <v>0.4</v>
      </c>
      <c r="T159" s="598"/>
      <c r="U159" s="613" t="str">
        <f>IF(T159="Catastrófico",100%,IF(T159="Mayor",80%,IF(T159="Moderado",60%,IF(T159="Menor",40%,IF(T159="Leve",20%,"")))))</f>
        <v/>
      </c>
      <c r="V159" s="598" t="s">
        <v>271</v>
      </c>
      <c r="W159" s="613">
        <f>IF(V159="Catastrófico",100%,IF(V159="Mayor",80%,IF(V159="Moderado",60%,IF(V159="Menor",40%,IF(V159="Leve",20%,"")))))</f>
        <v>0.2</v>
      </c>
      <c r="X159" s="616" t="str">
        <f>IF(Y159=100%,"Catastrófico",IF(Y159=80%,"Mayor",IF(Y159=60%,"Moderado",IF(Y159=40%,"Menor",IF(Y159=20%,"Leve","")))))</f>
        <v>Leve</v>
      </c>
      <c r="Y159" s="613">
        <f>IF(AND(U159="",W159=""),"",MAX(U159,W159))</f>
        <v>0.2</v>
      </c>
      <c r="Z159" s="613" t="str">
        <f>CONCATENATE(R159,X159)</f>
        <v>BajaLeve</v>
      </c>
      <c r="AA159" s="619" t="str">
        <f>IF(Z159="Muy AltaLeve","Alto",IF(Z159="Muy AltaMenor","Alto",IF(Z159="Muy AltaModerado","Alto",IF(Z159="Muy AltaMayor","Alto",IF(Z159="Muy AltaCatastrófico","Extremo",IF(Z159="AltaLeve","Moderado",IF(Z159="AltaMenor","Moderado",IF(Z159="AltaModerado","Alto",IF(Z159="AltaMayor","Alto",IF(Z159="AltaCatastrófico","Extremo",IF(Z159="MediaLeve","Moderado",IF(Z159="MediaMenor","Moderado",IF(Z159="MediaModerado","Moderado",IF(Z159="MediaMayor","Alto",IF(Z159="MediaCatastrófico","Extremo",IF(Z159="BajaLeve","Bajo",IF(Z159="BajaMenor","Moderado",IF(Z159="BajaModerado","Moderado",IF(Z159="BajaMayor","Alto",IF(Z159="BajaCatastrófico","Extremo",IF(Z159="Muy BajaLeve","Bajo",IF(Z159="Muy BajaMenor","Bajo",IF(Z159="Muy BajaModerado","Moderado",IF(Z159="Muy BajaMayor","Alto",IF(Z159="Muy BajaCatastrófico","Extremo","")))))))))))))))))))))))))</f>
        <v>Bajo</v>
      </c>
      <c r="AB159" s="216">
        <v>1</v>
      </c>
      <c r="AC159" s="228" t="s">
        <v>1561</v>
      </c>
      <c r="AD159" s="218" t="s">
        <v>1384</v>
      </c>
      <c r="AE159" s="218" t="s">
        <v>1431</v>
      </c>
      <c r="AF159" s="213" t="str">
        <f t="shared" si="8"/>
        <v>Probabilidad</v>
      </c>
      <c r="AG159" s="219" t="s">
        <v>1547</v>
      </c>
      <c r="AH159" s="214">
        <f t="shared" si="9"/>
        <v>0.15</v>
      </c>
      <c r="AI159" s="219" t="s">
        <v>1538</v>
      </c>
      <c r="AJ159" s="214">
        <f t="shared" si="10"/>
        <v>0.15</v>
      </c>
      <c r="AK159" s="215">
        <f t="shared" si="11"/>
        <v>0.3</v>
      </c>
      <c r="AL159" s="220">
        <f>IFERROR(IF(AF159="Probabilidad",(S159-(+S159*AK159)),IF(AF159="Impacto",S159,"")),"")</f>
        <v>0.28000000000000003</v>
      </c>
      <c r="AM159" s="220">
        <f>IFERROR(IF(AF159="Impacto",(Y159-(+Y159*AK159)),IF(AF159="Probabilidad",Y159,"")),"")</f>
        <v>0.2</v>
      </c>
      <c r="AN159" s="221" t="s">
        <v>181</v>
      </c>
      <c r="AO159" s="221" t="s">
        <v>182</v>
      </c>
      <c r="AP159" s="221" t="s">
        <v>183</v>
      </c>
      <c r="AQ159" s="598" t="s">
        <v>1616</v>
      </c>
      <c r="AR159" s="1153">
        <f>S159</f>
        <v>0.4</v>
      </c>
      <c r="AS159" s="1153">
        <f>IF(AL159="","",MIN(AL159:AL164))</f>
        <v>8.4000000000000005E-2</v>
      </c>
      <c r="AT159" s="619" t="str">
        <f>IFERROR(IF(AS159="","",IF(AS159&lt;=0.2,"Muy Baja",IF(AS159&lt;=0.4,"Baja",IF(AS159&lt;=0.6,"Media",IF(AS159&lt;=0.8,"Alta","Muy Alta"))))),"")</f>
        <v>Muy Baja</v>
      </c>
      <c r="AU159" s="1153">
        <f>Y159</f>
        <v>0.2</v>
      </c>
      <c r="AV159" s="1153">
        <f>IF(AM159="","",MIN(AM159:AM164))</f>
        <v>0.13</v>
      </c>
      <c r="AW159" s="619" t="str">
        <f>IFERROR(IF(AV159="","",IF(AV159&lt;=0.2,"Leve",IF(AV159&lt;=0.4,"Menor",IF(AV159&lt;=0.6,"Moderado",IF(AV159&lt;=0.8,"Mayor","Catastrófico"))))),"")</f>
        <v>Leve</v>
      </c>
      <c r="AX159" s="619" t="str">
        <f>AA159</f>
        <v>Bajo</v>
      </c>
      <c r="AY159" s="619" t="str">
        <f>IFERROR(IF(OR(AND(AT159="Muy Baja",AW159="Leve"),AND(AT159="Muy Baja",AW159="Menor"),AND(AT159="Baja",AW159="Leve")),"Bajo",IF(OR(AND(AT159="Muy baja",AW159="Moderado"),AND(AT159="Baja",AW159="Menor"),AND(AT159="Baja",AW159="Moderado"),AND(AT159="Media",AW159="Leve"),AND(AT159="Media",AW159="Menor"),AND(AT159="Media",AW159="Moderado"),AND(AT159="Alta",AW159="Leve"),AND(AT159="Alta",AW159="Menor")),"Moderado",IF(OR(AND(AT159="Muy Baja",AW159="Mayor"),AND(AT159="Baja",AW159="Mayor"),AND(AT159="Media",AW159="Mayor"),AND(AT159="Alta",AW159="Moderado"),AND(AT159="Alta",AW159="Mayor"),AND(AT159="Muy Alta",AW159="Leve"),AND(AT159="Muy Alta",AW159="Menor"),AND(AT159="Muy Alta",AW159="Moderado"),AND(AT159="Muy Alta",AW159="Mayor")),"Alto",IF(OR(AND(AT159="Muy Baja",AW159="Catastrófico"),AND(AT159="Baja",AW159="Catastrófico"),AND(AT159="Media",AW159="Catastrófico"),AND(AT159="Alta",AW159="Catastrófico"),AND(AT159="Muy Alta",AW159="Catastrófico")),"Extremo","")))),"")</f>
        <v>Bajo</v>
      </c>
      <c r="AZ159" s="598" t="s">
        <v>231</v>
      </c>
      <c r="BA159" s="1206" t="s">
        <v>190</v>
      </c>
      <c r="BB159" s="1206" t="s">
        <v>190</v>
      </c>
      <c r="BC159" s="1206" t="s">
        <v>190</v>
      </c>
      <c r="BD159" s="1206" t="s">
        <v>190</v>
      </c>
      <c r="BE159" s="1206" t="s">
        <v>190</v>
      </c>
      <c r="BF159" s="593"/>
      <c r="BG159" s="593"/>
      <c r="BH159" s="1206"/>
      <c r="BI159" s="1206"/>
      <c r="BJ159" s="1206"/>
      <c r="BK159" s="848"/>
      <c r="BL159" s="848"/>
      <c r="BM159" s="1206"/>
      <c r="BN159" s="1206"/>
      <c r="BO159" s="1204"/>
    </row>
    <row r="160" spans="1:67" ht="72">
      <c r="A160" s="1141"/>
      <c r="B160" s="1144"/>
      <c r="C160" s="1144"/>
      <c r="D160" s="1150"/>
      <c r="E160" s="1150"/>
      <c r="F160" s="1089"/>
      <c r="G160" s="593"/>
      <c r="H160" s="598"/>
      <c r="I160" s="1139"/>
      <c r="J160" s="1137"/>
      <c r="K160" s="1139"/>
      <c r="L160" s="593"/>
      <c r="M160" s="616"/>
      <c r="N160" s="593"/>
      <c r="O160" s="593"/>
      <c r="P160" s="607"/>
      <c r="Q160" s="610"/>
      <c r="R160" s="598"/>
      <c r="S160" s="613"/>
      <c r="T160" s="598"/>
      <c r="U160" s="613"/>
      <c r="V160" s="598"/>
      <c r="W160" s="613"/>
      <c r="X160" s="616"/>
      <c r="Y160" s="613"/>
      <c r="Z160" s="613"/>
      <c r="AA160" s="619"/>
      <c r="AB160" s="216">
        <v>2</v>
      </c>
      <c r="AC160" s="307" t="s">
        <v>1626</v>
      </c>
      <c r="AD160" s="218" t="s">
        <v>1384</v>
      </c>
      <c r="AE160" s="166" t="s">
        <v>1627</v>
      </c>
      <c r="AF160" s="213" t="str">
        <f t="shared" si="8"/>
        <v>Probabilidad</v>
      </c>
      <c r="AG160" s="219" t="s">
        <v>1537</v>
      </c>
      <c r="AH160" s="214">
        <f t="shared" si="9"/>
        <v>0.25</v>
      </c>
      <c r="AI160" s="219" t="s">
        <v>1440</v>
      </c>
      <c r="AJ160" s="214">
        <f t="shared" si="10"/>
        <v>0.25</v>
      </c>
      <c r="AK160" s="215">
        <f t="shared" si="11"/>
        <v>0.5</v>
      </c>
      <c r="AL160" s="220">
        <f>IFERROR(IF(AND(AF159="Probabilidad",AF160="Probabilidad"),(AL159-(+AL159*AK160)),IF(AF160="Probabilidad",(S159-(+S159*AK160)),IF(AF160="Impacto",AL159,""))),"")</f>
        <v>0.14000000000000001</v>
      </c>
      <c r="AM160" s="220">
        <f>IFERROR(IF(AND(AF159="Impacto",AF160="Impacto"),(AM159-(+AM159*AK160)),IF(AF160="Impacto",(Y159-(Y159*AK160)),IF(AF160="Probabilidad",AM159,""))),"")</f>
        <v>0.2</v>
      </c>
      <c r="AN160" s="221" t="s">
        <v>181</v>
      </c>
      <c r="AO160" s="221" t="s">
        <v>182</v>
      </c>
      <c r="AP160" s="221" t="s">
        <v>183</v>
      </c>
      <c r="AQ160" s="598"/>
      <c r="AR160" s="626"/>
      <c r="AS160" s="626"/>
      <c r="AT160" s="619"/>
      <c r="AU160" s="626"/>
      <c r="AV160" s="626"/>
      <c r="AW160" s="619"/>
      <c r="AX160" s="619"/>
      <c r="AY160" s="619"/>
      <c r="AZ160" s="598"/>
      <c r="BA160" s="1206"/>
      <c r="BB160" s="1206"/>
      <c r="BC160" s="1206"/>
      <c r="BD160" s="1206"/>
      <c r="BE160" s="1206"/>
      <c r="BF160" s="593"/>
      <c r="BG160" s="593"/>
      <c r="BH160" s="1206"/>
      <c r="BI160" s="1206"/>
      <c r="BJ160" s="1206"/>
      <c r="BK160" s="848"/>
      <c r="BL160" s="848"/>
      <c r="BM160" s="1206"/>
      <c r="BN160" s="1206"/>
      <c r="BO160" s="1204"/>
    </row>
    <row r="161" spans="1:67" ht="72">
      <c r="A161" s="1141"/>
      <c r="B161" s="1144"/>
      <c r="C161" s="1144"/>
      <c r="D161" s="1150"/>
      <c r="E161" s="1150"/>
      <c r="F161" s="1089"/>
      <c r="G161" s="593"/>
      <c r="H161" s="598"/>
      <c r="I161" s="1139"/>
      <c r="J161" s="1137"/>
      <c r="K161" s="1139"/>
      <c r="L161" s="593"/>
      <c r="M161" s="616"/>
      <c r="N161" s="593"/>
      <c r="O161" s="593"/>
      <c r="P161" s="607"/>
      <c r="Q161" s="610"/>
      <c r="R161" s="598"/>
      <c r="S161" s="613"/>
      <c r="T161" s="598"/>
      <c r="U161" s="613"/>
      <c r="V161" s="598"/>
      <c r="W161" s="613"/>
      <c r="X161" s="616"/>
      <c r="Y161" s="613"/>
      <c r="Z161" s="613"/>
      <c r="AA161" s="619"/>
      <c r="AB161" s="216">
        <v>3</v>
      </c>
      <c r="AC161" s="307" t="s">
        <v>1626</v>
      </c>
      <c r="AD161" s="218" t="s">
        <v>1384</v>
      </c>
      <c r="AE161" s="166" t="s">
        <v>1627</v>
      </c>
      <c r="AF161" s="213" t="str">
        <f t="shared" si="8"/>
        <v>Probabilidad</v>
      </c>
      <c r="AG161" s="219" t="s">
        <v>1547</v>
      </c>
      <c r="AH161" s="214">
        <f t="shared" si="9"/>
        <v>0.15</v>
      </c>
      <c r="AI161" s="219" t="s">
        <v>1440</v>
      </c>
      <c r="AJ161" s="214">
        <f t="shared" si="10"/>
        <v>0.25</v>
      </c>
      <c r="AK161" s="215">
        <f t="shared" si="11"/>
        <v>0.4</v>
      </c>
      <c r="AL161" s="220">
        <f>IFERROR(IF(AND(AF160="Probabilidad",AF161="Probabilidad"),(AL160-(+AL160*AK161)),IF(AND(AF160="Impacto",AF161="Probabilidad"),(AL159-(+AL159*AK161)),IF(AF161="Impacto",AL160,""))),"")</f>
        <v>8.4000000000000005E-2</v>
      </c>
      <c r="AM161" s="220">
        <f>IFERROR(IF(AND(AF160="Impacto",AF161="Impacto"),(AM160-(+AM160*AK161)),IF(AND(AF160="Probabilidad",AF161="Impacto"),(AM159-(+AM159*AK161)),IF(AF161="Probabilidad",AM160,""))),"")</f>
        <v>0.2</v>
      </c>
      <c r="AN161" s="221" t="s">
        <v>181</v>
      </c>
      <c r="AO161" s="221" t="s">
        <v>182</v>
      </c>
      <c r="AP161" s="221" t="s">
        <v>183</v>
      </c>
      <c r="AQ161" s="598"/>
      <c r="AR161" s="626"/>
      <c r="AS161" s="626"/>
      <c r="AT161" s="619"/>
      <c r="AU161" s="626"/>
      <c r="AV161" s="626"/>
      <c r="AW161" s="619"/>
      <c r="AX161" s="619"/>
      <c r="AY161" s="619"/>
      <c r="AZ161" s="598"/>
      <c r="BA161" s="1206"/>
      <c r="BB161" s="1206"/>
      <c r="BC161" s="1206"/>
      <c r="BD161" s="1206"/>
      <c r="BE161" s="1206"/>
      <c r="BF161" s="593"/>
      <c r="BG161" s="593"/>
      <c r="BH161" s="1206"/>
      <c r="BI161" s="1206"/>
      <c r="BJ161" s="1206"/>
      <c r="BK161" s="848"/>
      <c r="BL161" s="848"/>
      <c r="BM161" s="1206"/>
      <c r="BN161" s="1206"/>
      <c r="BO161" s="1204"/>
    </row>
    <row r="162" spans="1:67" ht="72">
      <c r="A162" s="1141"/>
      <c r="B162" s="1144"/>
      <c r="C162" s="1144"/>
      <c r="D162" s="1150"/>
      <c r="E162" s="1150"/>
      <c r="F162" s="1089"/>
      <c r="G162" s="593"/>
      <c r="H162" s="598"/>
      <c r="I162" s="1139"/>
      <c r="J162" s="1137"/>
      <c r="K162" s="1139"/>
      <c r="L162" s="593"/>
      <c r="M162" s="616"/>
      <c r="N162" s="593"/>
      <c r="O162" s="593"/>
      <c r="P162" s="607"/>
      <c r="Q162" s="610"/>
      <c r="R162" s="598"/>
      <c r="S162" s="613"/>
      <c r="T162" s="598"/>
      <c r="U162" s="613"/>
      <c r="V162" s="598"/>
      <c r="W162" s="613"/>
      <c r="X162" s="616"/>
      <c r="Y162" s="613"/>
      <c r="Z162" s="613"/>
      <c r="AA162" s="619"/>
      <c r="AB162" s="216">
        <v>4</v>
      </c>
      <c r="AC162" s="307" t="s">
        <v>1626</v>
      </c>
      <c r="AD162" s="218" t="s">
        <v>1384</v>
      </c>
      <c r="AE162" s="166" t="s">
        <v>1627</v>
      </c>
      <c r="AF162" s="213" t="str">
        <f t="shared" si="8"/>
        <v>Impacto</v>
      </c>
      <c r="AG162" s="219" t="s">
        <v>1548</v>
      </c>
      <c r="AH162" s="214">
        <f t="shared" si="9"/>
        <v>0.1</v>
      </c>
      <c r="AI162" s="219" t="s">
        <v>1440</v>
      </c>
      <c r="AJ162" s="214">
        <f t="shared" si="10"/>
        <v>0.25</v>
      </c>
      <c r="AK162" s="215">
        <f t="shared" si="11"/>
        <v>0.35</v>
      </c>
      <c r="AL162" s="220">
        <f>IFERROR(IF(AND(AF161="Probabilidad",AF162="Probabilidad"),(AL161-(+AL161*AK162)),IF(AND(AF161="Impacto",AF162="Probabilidad"),(AL160-(+AL160*AK162)),IF(AF162="Impacto",AL161,""))),"")</f>
        <v>8.4000000000000005E-2</v>
      </c>
      <c r="AM162" s="220">
        <f>IFERROR(IF(AND(AF161="Impacto",AF162="Impacto"),(AM161-(+AM161*AK162)),IF(AND(AF161="Probabilidad",AF162="Impacto"),(AM160-(+AM160*AK162)),IF(AF162="Probabilidad",AM161,""))),"")</f>
        <v>0.13</v>
      </c>
      <c r="AN162" s="221" t="s">
        <v>181</v>
      </c>
      <c r="AO162" s="221" t="s">
        <v>182</v>
      </c>
      <c r="AP162" s="221" t="s">
        <v>183</v>
      </c>
      <c r="AQ162" s="598"/>
      <c r="AR162" s="626"/>
      <c r="AS162" s="626"/>
      <c r="AT162" s="619"/>
      <c r="AU162" s="626"/>
      <c r="AV162" s="626"/>
      <c r="AW162" s="619"/>
      <c r="AX162" s="619"/>
      <c r="AY162" s="619"/>
      <c r="AZ162" s="598"/>
      <c r="BA162" s="1206"/>
      <c r="BB162" s="1206"/>
      <c r="BC162" s="1206"/>
      <c r="BD162" s="1206"/>
      <c r="BE162" s="1206"/>
      <c r="BF162" s="593"/>
      <c r="BG162" s="593"/>
      <c r="BH162" s="1206"/>
      <c r="BI162" s="1206"/>
      <c r="BJ162" s="1206"/>
      <c r="BK162" s="848"/>
      <c r="BL162" s="848"/>
      <c r="BM162" s="1206"/>
      <c r="BN162" s="1206"/>
      <c r="BO162" s="1204"/>
    </row>
    <row r="163" spans="1:67">
      <c r="A163" s="1141"/>
      <c r="B163" s="1144"/>
      <c r="C163" s="1144"/>
      <c r="D163" s="1150"/>
      <c r="E163" s="1150"/>
      <c r="F163" s="1089"/>
      <c r="G163" s="593"/>
      <c r="H163" s="598"/>
      <c r="I163" s="1139"/>
      <c r="J163" s="1137"/>
      <c r="K163" s="1139"/>
      <c r="L163" s="593"/>
      <c r="M163" s="616"/>
      <c r="N163" s="593"/>
      <c r="O163" s="593"/>
      <c r="P163" s="607"/>
      <c r="Q163" s="610"/>
      <c r="R163" s="598"/>
      <c r="S163" s="613"/>
      <c r="T163" s="598"/>
      <c r="U163" s="613"/>
      <c r="V163" s="598"/>
      <c r="W163" s="613"/>
      <c r="X163" s="616"/>
      <c r="Y163" s="613"/>
      <c r="Z163" s="613"/>
      <c r="AA163" s="619"/>
      <c r="AB163" s="216">
        <v>5</v>
      </c>
      <c r="AC163" s="218"/>
      <c r="AD163" s="218"/>
      <c r="AE163" s="218"/>
      <c r="AF163" s="213" t="str">
        <f t="shared" si="8"/>
        <v/>
      </c>
      <c r="AG163" s="219"/>
      <c r="AH163" s="214" t="str">
        <f t="shared" si="9"/>
        <v/>
      </c>
      <c r="AI163" s="219"/>
      <c r="AJ163" s="214" t="str">
        <f t="shared" si="10"/>
        <v/>
      </c>
      <c r="AK163" s="215" t="str">
        <f t="shared" si="11"/>
        <v/>
      </c>
      <c r="AL163" s="220" t="str">
        <f>IFERROR(IF(AND(AF162="Probabilidad",AF163="Probabilidad"),(AL162-(+AL162*AK163)),IF(AND(AF162="Impacto",AF163="Probabilidad"),(AL161-(+AL161*AK163)),IF(AF163="Impacto",AL162,""))),"")</f>
        <v/>
      </c>
      <c r="AM163" s="220" t="str">
        <f>IFERROR(IF(AND(AF162="Impacto",AF163="Impacto"),(AM162-(+AM162*AK163)),IF(AND(AF162="Probabilidad",AF163="Impacto"),(AM161-(+AM161*AK163)),IF(AF163="Probabilidad",AM162,""))),"")</f>
        <v/>
      </c>
      <c r="AN163" s="221"/>
      <c r="AO163" s="221"/>
      <c r="AP163" s="221"/>
      <c r="AQ163" s="598"/>
      <c r="AR163" s="626"/>
      <c r="AS163" s="626"/>
      <c r="AT163" s="619"/>
      <c r="AU163" s="626"/>
      <c r="AV163" s="626"/>
      <c r="AW163" s="619"/>
      <c r="AX163" s="619"/>
      <c r="AY163" s="619"/>
      <c r="AZ163" s="598"/>
      <c r="BA163" s="1206"/>
      <c r="BB163" s="1206"/>
      <c r="BC163" s="1206"/>
      <c r="BD163" s="1206"/>
      <c r="BE163" s="1206"/>
      <c r="BF163" s="593"/>
      <c r="BG163" s="593"/>
      <c r="BH163" s="1206"/>
      <c r="BI163" s="1206"/>
      <c r="BJ163" s="1206"/>
      <c r="BK163" s="848"/>
      <c r="BL163" s="848"/>
      <c r="BM163" s="1206"/>
      <c r="BN163" s="1206"/>
      <c r="BO163" s="1204"/>
    </row>
    <row r="164" spans="1:67" ht="15.75" thickBot="1">
      <c r="A164" s="1141"/>
      <c r="B164" s="1144"/>
      <c r="C164" s="1144"/>
      <c r="D164" s="1150"/>
      <c r="E164" s="1150"/>
      <c r="F164" s="1089"/>
      <c r="G164" s="593"/>
      <c r="H164" s="598"/>
      <c r="I164" s="1139"/>
      <c r="J164" s="1162"/>
      <c r="K164" s="1139"/>
      <c r="L164" s="593"/>
      <c r="M164" s="616"/>
      <c r="N164" s="593"/>
      <c r="O164" s="593"/>
      <c r="P164" s="607"/>
      <c r="Q164" s="610"/>
      <c r="R164" s="598"/>
      <c r="S164" s="613"/>
      <c r="T164" s="598"/>
      <c r="U164" s="613"/>
      <c r="V164" s="598"/>
      <c r="W164" s="613"/>
      <c r="X164" s="616"/>
      <c r="Y164" s="613"/>
      <c r="Z164" s="613"/>
      <c r="AA164" s="619"/>
      <c r="AB164" s="216">
        <v>6</v>
      </c>
      <c r="AC164" s="218"/>
      <c r="AD164" s="218"/>
      <c r="AE164" s="218"/>
      <c r="AF164" s="213" t="str">
        <f t="shared" si="8"/>
        <v/>
      </c>
      <c r="AG164" s="219"/>
      <c r="AH164" s="214" t="str">
        <f t="shared" si="9"/>
        <v/>
      </c>
      <c r="AI164" s="219"/>
      <c r="AJ164" s="214" t="str">
        <f t="shared" si="10"/>
        <v/>
      </c>
      <c r="AK164" s="215" t="str">
        <f t="shared" si="11"/>
        <v/>
      </c>
      <c r="AL164" s="220" t="str">
        <f>IFERROR(IF(AND(AF163="Probabilidad",AF164="Probabilidad"),(AL163-(+AL163*AK164)),IF(AND(AF163="Impacto",AF164="Probabilidad"),(AL162-(+AL162*AK164)),IF(AF164="Impacto",AL163,""))),"")</f>
        <v/>
      </c>
      <c r="AM164" s="220" t="str">
        <f>IFERROR(IF(AND(AF163="Impacto",AF164="Impacto"),(AM163-(+AM163*AK164)),IF(AND(AF163="Probabilidad",AF164="Impacto"),(AM162-(+AM162*AK164)),IF(AF164="Probabilidad",AM163,""))),"")</f>
        <v/>
      </c>
      <c r="AN164" s="221"/>
      <c r="AO164" s="221"/>
      <c r="AP164" s="221"/>
      <c r="AQ164" s="598"/>
      <c r="AR164" s="626"/>
      <c r="AS164" s="626"/>
      <c r="AT164" s="619"/>
      <c r="AU164" s="626"/>
      <c r="AV164" s="626"/>
      <c r="AW164" s="619"/>
      <c r="AX164" s="619"/>
      <c r="AY164" s="619"/>
      <c r="AZ164" s="598"/>
      <c r="BA164" s="1206"/>
      <c r="BB164" s="1206"/>
      <c r="BC164" s="1206"/>
      <c r="BD164" s="1206"/>
      <c r="BE164" s="1206"/>
      <c r="BF164" s="593"/>
      <c r="BG164" s="593"/>
      <c r="BH164" s="1206"/>
      <c r="BI164" s="1206"/>
      <c r="BJ164" s="1206"/>
      <c r="BK164" s="848"/>
      <c r="BL164" s="848"/>
      <c r="BM164" s="1206"/>
      <c r="BN164" s="1206"/>
      <c r="BO164" s="1204"/>
    </row>
    <row r="165" spans="1:67" ht="82.9" customHeight="1">
      <c r="A165" s="1141"/>
      <c r="B165" s="1144"/>
      <c r="C165" s="1144"/>
      <c r="D165" s="1150" t="s">
        <v>1376</v>
      </c>
      <c r="E165" s="1150" t="s">
        <v>1528</v>
      </c>
      <c r="F165" s="1089">
        <v>11</v>
      </c>
      <c r="G165" s="593" t="s">
        <v>1628</v>
      </c>
      <c r="H165" s="598" t="s">
        <v>1629</v>
      </c>
      <c r="I165" s="1139" t="s">
        <v>1380</v>
      </c>
      <c r="J165" s="1137" t="str">
        <f>IF(D165="","",IF(D165="RG",[16]Árbol_GF!B215,IF(D165="RF",[16]Árbol_GF!B215,IF(I165="","",(CONCATENATE(I165," ",$M$2," ",G165," ",$M$3," ",O165," ",$M$4," ",N165))))))</f>
        <v>Pérdida de confidencialidad e integridad  Archivo de Gestión de la SIE  1. Hurto de medios y documentos  1. Almacenamiento sin ptocección
Ausencia de protección física de la edificación, puertas y ventanas</v>
      </c>
      <c r="K165" s="1139" t="s">
        <v>205</v>
      </c>
      <c r="L165" s="593" t="s">
        <v>336</v>
      </c>
      <c r="M165" s="689" t="str">
        <f>CONCATENATE(" *",[16]Árbol_GF!C173," *",[16]Árbol_GF!E173," *",[16]Árbol_GF!G173)</f>
        <v xml:space="preserve"> * * *Si seleccionó efecto dañoso seleccione:</v>
      </c>
      <c r="N165" s="593" t="s">
        <v>1630</v>
      </c>
      <c r="O165" s="593" t="s">
        <v>1631</v>
      </c>
      <c r="P165" s="607"/>
      <c r="Q165" s="610"/>
      <c r="R165" s="598" t="s">
        <v>226</v>
      </c>
      <c r="S165" s="613">
        <f>IF(R165="Muy Alta",100%,IF(R165="Alta",80%,IF(R165="Media",60%,IF(R165="Baja",40%,IF(R165="Muy Baja",20%,"")))))</f>
        <v>0.4</v>
      </c>
      <c r="T165" s="598"/>
      <c r="U165" s="613" t="str">
        <f>IF(T165="Catastrófico",100%,IF(T165="Mayor",80%,IF(T165="Moderado",60%,IF(T165="Menor",40%,IF(T165="Leve",20%,"")))))</f>
        <v/>
      </c>
      <c r="V165" s="598" t="s">
        <v>227</v>
      </c>
      <c r="W165" s="613">
        <f>IF(V165="Catastrófico",100%,IF(V165="Mayor",80%,IF(V165="Moderado",60%,IF(V165="Menor",40%,IF(V165="Leve",20%,"")))))</f>
        <v>0.4</v>
      </c>
      <c r="X165" s="616" t="str">
        <f>IF(Y165=100%,"Catastrófico",IF(Y165=80%,"Mayor",IF(Y165=60%,"Moderado",IF(Y165=40%,"Menor",IF(Y165=20%,"Leve","")))))</f>
        <v>Menor</v>
      </c>
      <c r="Y165" s="613">
        <f>IF(AND(U165="",W165=""),"",MAX(U165,W165))</f>
        <v>0.4</v>
      </c>
      <c r="Z165" s="613" t="str">
        <f>CONCATENATE(R165,X165)</f>
        <v>BajaMenor</v>
      </c>
      <c r="AA165" s="619" t="str">
        <f>IF(Z165="Muy AltaLeve","Alto",IF(Z165="Muy AltaMenor","Alto",IF(Z165="Muy AltaModerado","Alto",IF(Z165="Muy AltaMayor","Alto",IF(Z165="Muy AltaCatastrófico","Extremo",IF(Z165="AltaLeve","Moderado",IF(Z165="AltaMenor","Moderado",IF(Z165="AltaModerado","Alto",IF(Z165="AltaMayor","Alto",IF(Z165="AltaCatastrófico","Extremo",IF(Z165="MediaLeve","Moderado",IF(Z165="MediaMenor","Moderado",IF(Z165="MediaModerado","Moderado",IF(Z165="MediaMayor","Alto",IF(Z165="MediaCatastrófico","Extremo",IF(Z165="BajaLeve","Bajo",IF(Z165="BajaMenor","Moderado",IF(Z165="BajaModerado","Moderado",IF(Z165="BajaMayor","Alto",IF(Z165="BajaCatastrófico","Extremo",IF(Z165="Muy BajaLeve","Bajo",IF(Z165="Muy BajaMenor","Bajo",IF(Z165="Muy BajaModerado","Moderado",IF(Z165="Muy BajaMayor","Alto",IF(Z165="Muy BajaCatastrófico","Extremo","")))))))))))))))))))))))))</f>
        <v>Moderado</v>
      </c>
      <c r="AB165" s="216">
        <v>1</v>
      </c>
      <c r="AC165" s="228" t="s">
        <v>1632</v>
      </c>
      <c r="AD165" s="218">
        <v>1</v>
      </c>
      <c r="AE165" s="156" t="s">
        <v>1633</v>
      </c>
      <c r="AF165" s="213" t="str">
        <f t="shared" si="8"/>
        <v>Probabilidad</v>
      </c>
      <c r="AG165" s="219" t="s">
        <v>1537</v>
      </c>
      <c r="AH165" s="214">
        <f t="shared" si="9"/>
        <v>0.25</v>
      </c>
      <c r="AI165" s="219" t="s">
        <v>1440</v>
      </c>
      <c r="AJ165" s="214">
        <f t="shared" si="10"/>
        <v>0.25</v>
      </c>
      <c r="AK165" s="215">
        <f t="shared" si="11"/>
        <v>0.5</v>
      </c>
      <c r="AL165" s="220">
        <f>IFERROR(IF(AF165="Probabilidad",(S165-(+S165*AK165)),IF(AF165="Impacto",S165,"")),"")</f>
        <v>0.2</v>
      </c>
      <c r="AM165" s="220">
        <f>IFERROR(IF(AF165="Impacto",(Y165-(+Y165*AK165)),IF(AF165="Probabilidad",Y165,"")),"")</f>
        <v>0.4</v>
      </c>
      <c r="AN165" s="221" t="s">
        <v>181</v>
      </c>
      <c r="AO165" s="221" t="s">
        <v>182</v>
      </c>
      <c r="AP165" s="221" t="s">
        <v>183</v>
      </c>
      <c r="AQ165" s="598" t="s">
        <v>1634</v>
      </c>
      <c r="AR165" s="1153">
        <f>S165</f>
        <v>0.4</v>
      </c>
      <c r="AS165" s="1153">
        <f>IF(AL165="","",MIN(AL165:AL170))</f>
        <v>0.14000000000000001</v>
      </c>
      <c r="AT165" s="619" t="str">
        <f>IFERROR(IF(AS165="","",IF(AS165&lt;=0.2,"Muy Baja",IF(AS165&lt;=0.4,"Baja",IF(AS165&lt;=0.6,"Media",IF(AS165&lt;=0.8,"Alta","Muy Alta"))))),"")</f>
        <v>Muy Baja</v>
      </c>
      <c r="AU165" s="1153">
        <f>Y165</f>
        <v>0.4</v>
      </c>
      <c r="AV165" s="1153">
        <f>IF(AM165="","",MIN(AM165:AM170))</f>
        <v>0.4</v>
      </c>
      <c r="AW165" s="619" t="str">
        <f>IFERROR(IF(AV165="","",IF(AV165&lt;=0.2,"Leve",IF(AV165&lt;=0.4,"Menor",IF(AV165&lt;=0.6,"Moderado",IF(AV165&lt;=0.8,"Mayor","Catastrófico"))))),"")</f>
        <v>Menor</v>
      </c>
      <c r="AX165" s="619" t="str">
        <f>AA165</f>
        <v>Moderado</v>
      </c>
      <c r="AY165" s="619" t="str">
        <f>IFERROR(IF(OR(AND(AT165="Muy Baja",AW165="Leve"),AND(AT165="Muy Baja",AW165="Menor"),AND(AT165="Baja",AW165="Leve")),"Bajo",IF(OR(AND(AT165="Muy baja",AW165="Moderado"),AND(AT165="Baja",AW165="Menor"),AND(AT165="Baja",AW165="Moderado"),AND(AT165="Media",AW165="Leve"),AND(AT165="Media",AW165="Menor"),AND(AT165="Media",AW165="Moderado"),AND(AT165="Alta",AW165="Leve"),AND(AT165="Alta",AW165="Menor")),"Moderado",IF(OR(AND(AT165="Muy Baja",AW165="Mayor"),AND(AT165="Baja",AW165="Mayor"),AND(AT165="Media",AW165="Mayor"),AND(AT165="Alta",AW165="Moderado"),AND(AT165="Alta",AW165="Mayor"),AND(AT165="Muy Alta",AW165="Leve"),AND(AT165="Muy Alta",AW165="Menor"),AND(AT165="Muy Alta",AW165="Moderado"),AND(AT165="Muy Alta",AW165="Mayor")),"Alto",IF(OR(AND(AT165="Muy Baja",AW165="Catastrófico"),AND(AT165="Baja",AW165="Catastrófico"),AND(AT165="Media",AW165="Catastrófico"),AND(AT165="Alta",AW165="Catastrófico"),AND(AT165="Muy Alta",AW165="Catastrófico")),"Extremo","")))),"")</f>
        <v>Bajo</v>
      </c>
      <c r="AZ165" s="598" t="s">
        <v>231</v>
      </c>
      <c r="BA165" s="1206" t="s">
        <v>190</v>
      </c>
      <c r="BB165" s="1206" t="s">
        <v>190</v>
      </c>
      <c r="BC165" s="1206" t="s">
        <v>190</v>
      </c>
      <c r="BD165" s="1206" t="s">
        <v>190</v>
      </c>
      <c r="BE165" s="1206" t="s">
        <v>190</v>
      </c>
      <c r="BF165" s="593"/>
      <c r="BG165" s="593"/>
      <c r="BH165" s="1206"/>
      <c r="BI165" s="1206"/>
      <c r="BJ165" s="1206"/>
      <c r="BK165" s="848"/>
      <c r="BL165" s="848"/>
      <c r="BM165" s="1206"/>
      <c r="BN165" s="1206"/>
      <c r="BO165" s="1204"/>
    </row>
    <row r="166" spans="1:67" ht="114.75">
      <c r="A166" s="1141"/>
      <c r="B166" s="1144"/>
      <c r="C166" s="1144"/>
      <c r="D166" s="1150"/>
      <c r="E166" s="1150"/>
      <c r="F166" s="1089"/>
      <c r="G166" s="593"/>
      <c r="H166" s="598"/>
      <c r="I166" s="1139"/>
      <c r="J166" s="1137"/>
      <c r="K166" s="1139"/>
      <c r="L166" s="593"/>
      <c r="M166" s="616"/>
      <c r="N166" s="593"/>
      <c r="O166" s="593"/>
      <c r="P166" s="607"/>
      <c r="Q166" s="610"/>
      <c r="R166" s="598"/>
      <c r="S166" s="613"/>
      <c r="T166" s="598"/>
      <c r="U166" s="613"/>
      <c r="V166" s="598"/>
      <c r="W166" s="613"/>
      <c r="X166" s="616"/>
      <c r="Y166" s="613"/>
      <c r="Z166" s="613"/>
      <c r="AA166" s="619"/>
      <c r="AB166" s="216">
        <v>2</v>
      </c>
      <c r="AC166" s="227" t="s">
        <v>1561</v>
      </c>
      <c r="AD166" s="218">
        <v>1</v>
      </c>
      <c r="AE166" s="217" t="s">
        <v>1431</v>
      </c>
      <c r="AF166" s="213" t="str">
        <f t="shared" si="8"/>
        <v>Probabilidad</v>
      </c>
      <c r="AG166" s="219" t="s">
        <v>1547</v>
      </c>
      <c r="AH166" s="214">
        <f t="shared" si="9"/>
        <v>0.15</v>
      </c>
      <c r="AI166" s="219" t="s">
        <v>1538</v>
      </c>
      <c r="AJ166" s="214">
        <f t="shared" si="10"/>
        <v>0.15</v>
      </c>
      <c r="AK166" s="215">
        <f t="shared" si="11"/>
        <v>0.3</v>
      </c>
      <c r="AL166" s="220">
        <f>IFERROR(IF(AND(AF165="Probabilidad",AF166="Probabilidad"),(AL165-(+AL165*AK166)),IF(AF166="Probabilidad",(S165-(+S165*AK166)),IF(AF166="Impacto",AL165,""))),"")</f>
        <v>0.14000000000000001</v>
      </c>
      <c r="AM166" s="220">
        <f>IFERROR(IF(AND(AF165="Impacto",AF166="Impacto"),(AM165-(+AM165*AK166)),IF(AF166="Impacto",(Y165-(Y165*AK166)),IF(AF166="Probabilidad",AM165,""))),"")</f>
        <v>0.4</v>
      </c>
      <c r="AN166" s="221" t="s">
        <v>181</v>
      </c>
      <c r="AO166" s="221" t="s">
        <v>182</v>
      </c>
      <c r="AP166" s="221" t="s">
        <v>183</v>
      </c>
      <c r="AQ166" s="598"/>
      <c r="AR166" s="626"/>
      <c r="AS166" s="626"/>
      <c r="AT166" s="619"/>
      <c r="AU166" s="626"/>
      <c r="AV166" s="626"/>
      <c r="AW166" s="619"/>
      <c r="AX166" s="619"/>
      <c r="AY166" s="619"/>
      <c r="AZ166" s="598"/>
      <c r="BA166" s="1206"/>
      <c r="BB166" s="1206"/>
      <c r="BC166" s="1206"/>
      <c r="BD166" s="1206"/>
      <c r="BE166" s="1206"/>
      <c r="BF166" s="593"/>
      <c r="BG166" s="593"/>
      <c r="BH166" s="1206"/>
      <c r="BI166" s="1206"/>
      <c r="BJ166" s="1206"/>
      <c r="BK166" s="848"/>
      <c r="BL166" s="848"/>
      <c r="BM166" s="1206"/>
      <c r="BN166" s="1206"/>
      <c r="BO166" s="1204"/>
    </row>
    <row r="167" spans="1:67">
      <c r="A167" s="1141"/>
      <c r="B167" s="1144"/>
      <c r="C167" s="1144"/>
      <c r="D167" s="1150"/>
      <c r="E167" s="1150"/>
      <c r="F167" s="1089"/>
      <c r="G167" s="593"/>
      <c r="H167" s="598"/>
      <c r="I167" s="1139"/>
      <c r="J167" s="1137"/>
      <c r="K167" s="1139"/>
      <c r="L167" s="593"/>
      <c r="M167" s="616"/>
      <c r="N167" s="593"/>
      <c r="O167" s="593"/>
      <c r="P167" s="607"/>
      <c r="Q167" s="610"/>
      <c r="R167" s="598"/>
      <c r="S167" s="613"/>
      <c r="T167" s="598"/>
      <c r="U167" s="613"/>
      <c r="V167" s="598"/>
      <c r="W167" s="613"/>
      <c r="X167" s="616"/>
      <c r="Y167" s="613"/>
      <c r="Z167" s="613"/>
      <c r="AA167" s="619"/>
      <c r="AB167" s="216">
        <v>3</v>
      </c>
      <c r="AC167" s="218"/>
      <c r="AD167" s="218"/>
      <c r="AE167" s="218"/>
      <c r="AF167" s="213" t="str">
        <f t="shared" si="8"/>
        <v/>
      </c>
      <c r="AG167" s="219"/>
      <c r="AH167" s="214" t="str">
        <f t="shared" si="9"/>
        <v/>
      </c>
      <c r="AI167" s="219"/>
      <c r="AJ167" s="214" t="str">
        <f t="shared" si="10"/>
        <v/>
      </c>
      <c r="AK167" s="215" t="str">
        <f t="shared" si="11"/>
        <v/>
      </c>
      <c r="AL167" s="220" t="str">
        <f>IFERROR(IF(AND(AF166="Probabilidad",AF167="Probabilidad"),(AL166-(+AL166*AK167)),IF(AND(AF166="Impacto",AF167="Probabilidad"),(AL165-(+AL165*AK167)),IF(AF167="Impacto",AL166,""))),"")</f>
        <v/>
      </c>
      <c r="AM167" s="220" t="str">
        <f>IFERROR(IF(AND(AF166="Impacto",AF167="Impacto"),(AM166-(+AM166*AK167)),IF(AND(AF166="Probabilidad",AF167="Impacto"),(AM165-(+AM165*AK167)),IF(AF167="Probabilidad",AM166,""))),"")</f>
        <v/>
      </c>
      <c r="AN167" s="221"/>
      <c r="AO167" s="221"/>
      <c r="AP167" s="221"/>
      <c r="AQ167" s="598"/>
      <c r="AR167" s="626"/>
      <c r="AS167" s="626"/>
      <c r="AT167" s="619"/>
      <c r="AU167" s="626"/>
      <c r="AV167" s="626"/>
      <c r="AW167" s="619"/>
      <c r="AX167" s="619"/>
      <c r="AY167" s="619"/>
      <c r="AZ167" s="598"/>
      <c r="BA167" s="1206"/>
      <c r="BB167" s="1206"/>
      <c r="BC167" s="1206"/>
      <c r="BD167" s="1206"/>
      <c r="BE167" s="1206"/>
      <c r="BF167" s="593"/>
      <c r="BG167" s="593"/>
      <c r="BH167" s="1206"/>
      <c r="BI167" s="1206"/>
      <c r="BJ167" s="1206"/>
      <c r="BK167" s="848"/>
      <c r="BL167" s="848"/>
      <c r="BM167" s="1206"/>
      <c r="BN167" s="1206"/>
      <c r="BO167" s="1204"/>
    </row>
    <row r="168" spans="1:67">
      <c r="A168" s="1141"/>
      <c r="B168" s="1144"/>
      <c r="C168" s="1144"/>
      <c r="D168" s="1150"/>
      <c r="E168" s="1150"/>
      <c r="F168" s="1089"/>
      <c r="G168" s="593"/>
      <c r="H168" s="598"/>
      <c r="I168" s="1139"/>
      <c r="J168" s="1137"/>
      <c r="K168" s="1139"/>
      <c r="L168" s="593"/>
      <c r="M168" s="616"/>
      <c r="N168" s="593"/>
      <c r="O168" s="593"/>
      <c r="P168" s="607"/>
      <c r="Q168" s="610"/>
      <c r="R168" s="598"/>
      <c r="S168" s="613"/>
      <c r="T168" s="598"/>
      <c r="U168" s="613"/>
      <c r="V168" s="598"/>
      <c r="W168" s="613"/>
      <c r="X168" s="616"/>
      <c r="Y168" s="613"/>
      <c r="Z168" s="613"/>
      <c r="AA168" s="619"/>
      <c r="AB168" s="216">
        <v>4</v>
      </c>
      <c r="AC168" s="218"/>
      <c r="AD168" s="218"/>
      <c r="AE168" s="218"/>
      <c r="AF168" s="213" t="str">
        <f t="shared" si="8"/>
        <v/>
      </c>
      <c r="AG168" s="219"/>
      <c r="AH168" s="214" t="str">
        <f t="shared" si="9"/>
        <v/>
      </c>
      <c r="AI168" s="219"/>
      <c r="AJ168" s="214" t="str">
        <f t="shared" si="10"/>
        <v/>
      </c>
      <c r="AK168" s="215" t="str">
        <f t="shared" si="11"/>
        <v/>
      </c>
      <c r="AL168" s="220" t="str">
        <f>IFERROR(IF(AND(AF167="Probabilidad",AF168="Probabilidad"),(AL167-(+AL167*AK168)),IF(AND(AF167="Impacto",AF168="Probabilidad"),(AL166-(+AL166*AK168)),IF(AF168="Impacto",AL167,""))),"")</f>
        <v/>
      </c>
      <c r="AM168" s="220" t="str">
        <f>IFERROR(IF(AND(AF167="Impacto",AF168="Impacto"),(AM167-(+AM167*AK168)),IF(AND(AF167="Probabilidad",AF168="Impacto"),(AM166-(+AM166*AK168)),IF(AF168="Probabilidad",AM167,""))),"")</f>
        <v/>
      </c>
      <c r="AN168" s="221"/>
      <c r="AO168" s="221"/>
      <c r="AP168" s="221"/>
      <c r="AQ168" s="598"/>
      <c r="AR168" s="626"/>
      <c r="AS168" s="626"/>
      <c r="AT168" s="619"/>
      <c r="AU168" s="626"/>
      <c r="AV168" s="626"/>
      <c r="AW168" s="619"/>
      <c r="AX168" s="619"/>
      <c r="AY168" s="619"/>
      <c r="AZ168" s="598"/>
      <c r="BA168" s="1206"/>
      <c r="BB168" s="1206"/>
      <c r="BC168" s="1206"/>
      <c r="BD168" s="1206"/>
      <c r="BE168" s="1206"/>
      <c r="BF168" s="593"/>
      <c r="BG168" s="593"/>
      <c r="BH168" s="1206"/>
      <c r="BI168" s="1206"/>
      <c r="BJ168" s="1206"/>
      <c r="BK168" s="848"/>
      <c r="BL168" s="848"/>
      <c r="BM168" s="1206"/>
      <c r="BN168" s="1206"/>
      <c r="BO168" s="1204"/>
    </row>
    <row r="169" spans="1:67">
      <c r="A169" s="1141"/>
      <c r="B169" s="1144"/>
      <c r="C169" s="1144"/>
      <c r="D169" s="1150"/>
      <c r="E169" s="1150"/>
      <c r="F169" s="1089"/>
      <c r="G169" s="593"/>
      <c r="H169" s="598"/>
      <c r="I169" s="1139"/>
      <c r="J169" s="1137"/>
      <c r="K169" s="1139"/>
      <c r="L169" s="593"/>
      <c r="M169" s="616"/>
      <c r="N169" s="593"/>
      <c r="O169" s="593"/>
      <c r="P169" s="607"/>
      <c r="Q169" s="610"/>
      <c r="R169" s="598"/>
      <c r="S169" s="613"/>
      <c r="T169" s="598"/>
      <c r="U169" s="613"/>
      <c r="V169" s="598"/>
      <c r="W169" s="613"/>
      <c r="X169" s="616"/>
      <c r="Y169" s="613"/>
      <c r="Z169" s="613"/>
      <c r="AA169" s="619"/>
      <c r="AB169" s="216">
        <v>5</v>
      </c>
      <c r="AC169" s="218"/>
      <c r="AD169" s="218"/>
      <c r="AE169" s="218"/>
      <c r="AF169" s="213" t="str">
        <f t="shared" si="8"/>
        <v/>
      </c>
      <c r="AG169" s="219"/>
      <c r="AH169" s="214" t="str">
        <f t="shared" si="9"/>
        <v/>
      </c>
      <c r="AI169" s="219"/>
      <c r="AJ169" s="214" t="str">
        <f t="shared" si="10"/>
        <v/>
      </c>
      <c r="AK169" s="215" t="str">
        <f t="shared" si="11"/>
        <v/>
      </c>
      <c r="AL169" s="220" t="str">
        <f>IFERROR(IF(AND(AF168="Probabilidad",AF169="Probabilidad"),(AL168-(+AL168*AK169)),IF(AND(AF168="Impacto",AF169="Probabilidad"),(AL167-(+AL167*AK169)),IF(AF169="Impacto",AL168,""))),"")</f>
        <v/>
      </c>
      <c r="AM169" s="220" t="str">
        <f>IFERROR(IF(AND(AF168="Impacto",AF169="Impacto"),(AM168-(+AM168*AK169)),IF(AND(AF168="Probabilidad",AF169="Impacto"),(AM167-(+AM167*AK169)),IF(AF169="Probabilidad",AM168,""))),"")</f>
        <v/>
      </c>
      <c r="AN169" s="221"/>
      <c r="AO169" s="221"/>
      <c r="AP169" s="221"/>
      <c r="AQ169" s="598"/>
      <c r="AR169" s="626"/>
      <c r="AS169" s="626"/>
      <c r="AT169" s="619"/>
      <c r="AU169" s="626"/>
      <c r="AV169" s="626"/>
      <c r="AW169" s="619"/>
      <c r="AX169" s="619"/>
      <c r="AY169" s="619"/>
      <c r="AZ169" s="598"/>
      <c r="BA169" s="1206"/>
      <c r="BB169" s="1206"/>
      <c r="BC169" s="1206"/>
      <c r="BD169" s="1206"/>
      <c r="BE169" s="1206"/>
      <c r="BF169" s="593"/>
      <c r="BG169" s="593"/>
      <c r="BH169" s="1206"/>
      <c r="BI169" s="1206"/>
      <c r="BJ169" s="1206"/>
      <c r="BK169" s="848"/>
      <c r="BL169" s="848"/>
      <c r="BM169" s="1206"/>
      <c r="BN169" s="1206"/>
      <c r="BO169" s="1204"/>
    </row>
    <row r="170" spans="1:67" ht="15.75" thickBot="1">
      <c r="A170" s="1141"/>
      <c r="B170" s="1144"/>
      <c r="C170" s="1144"/>
      <c r="D170" s="1150"/>
      <c r="E170" s="1150"/>
      <c r="F170" s="1089"/>
      <c r="G170" s="593"/>
      <c r="H170" s="598"/>
      <c r="I170" s="1139"/>
      <c r="J170" s="1162"/>
      <c r="K170" s="1139"/>
      <c r="L170" s="593"/>
      <c r="M170" s="616"/>
      <c r="N170" s="593"/>
      <c r="O170" s="593"/>
      <c r="P170" s="607"/>
      <c r="Q170" s="610"/>
      <c r="R170" s="598"/>
      <c r="S170" s="613"/>
      <c r="T170" s="598"/>
      <c r="U170" s="613"/>
      <c r="V170" s="598"/>
      <c r="W170" s="613"/>
      <c r="X170" s="616"/>
      <c r="Y170" s="613"/>
      <c r="Z170" s="613"/>
      <c r="AA170" s="619"/>
      <c r="AB170" s="216">
        <v>6</v>
      </c>
      <c r="AC170" s="218"/>
      <c r="AD170" s="218"/>
      <c r="AE170" s="218"/>
      <c r="AF170" s="213" t="str">
        <f t="shared" si="8"/>
        <v/>
      </c>
      <c r="AG170" s="219"/>
      <c r="AH170" s="214" t="str">
        <f t="shared" si="9"/>
        <v/>
      </c>
      <c r="AI170" s="219"/>
      <c r="AJ170" s="214" t="str">
        <f t="shared" si="10"/>
        <v/>
      </c>
      <c r="AK170" s="215" t="str">
        <f t="shared" si="11"/>
        <v/>
      </c>
      <c r="AL170" s="220" t="str">
        <f>IFERROR(IF(AND(AF169="Probabilidad",AF170="Probabilidad"),(AL169-(+AL169*AK170)),IF(AND(AF169="Impacto",AF170="Probabilidad"),(AL168-(+AL168*AK170)),IF(AF170="Impacto",AL169,""))),"")</f>
        <v/>
      </c>
      <c r="AM170" s="220" t="str">
        <f>IFERROR(IF(AND(AF169="Impacto",AF170="Impacto"),(AM169-(+AM169*AK170)),IF(AND(AF169="Probabilidad",AF170="Impacto"),(AM168-(+AM168*AK170)),IF(AF170="Probabilidad",AM169,""))),"")</f>
        <v/>
      </c>
      <c r="AN170" s="221"/>
      <c r="AO170" s="221"/>
      <c r="AP170" s="221"/>
      <c r="AQ170" s="598"/>
      <c r="AR170" s="626"/>
      <c r="AS170" s="626"/>
      <c r="AT170" s="619"/>
      <c r="AU170" s="626"/>
      <c r="AV170" s="626"/>
      <c r="AW170" s="619"/>
      <c r="AX170" s="619"/>
      <c r="AY170" s="619"/>
      <c r="AZ170" s="598"/>
      <c r="BA170" s="1206"/>
      <c r="BB170" s="1206"/>
      <c r="BC170" s="1206"/>
      <c r="BD170" s="1206"/>
      <c r="BE170" s="1206"/>
      <c r="BF170" s="593"/>
      <c r="BG170" s="593"/>
      <c r="BH170" s="1206"/>
      <c r="BI170" s="1206"/>
      <c r="BJ170" s="1206"/>
      <c r="BK170" s="848"/>
      <c r="BL170" s="848"/>
      <c r="BM170" s="1206"/>
      <c r="BN170" s="1206"/>
      <c r="BO170" s="1204"/>
    </row>
    <row r="171" spans="1:67" ht="82.9" customHeight="1">
      <c r="A171" s="1141"/>
      <c r="B171" s="1144"/>
      <c r="C171" s="1144"/>
      <c r="D171" s="1150" t="s">
        <v>1376</v>
      </c>
      <c r="E171" s="1150" t="s">
        <v>1528</v>
      </c>
      <c r="F171" s="1089">
        <v>12</v>
      </c>
      <c r="G171" s="593" t="s">
        <v>1628</v>
      </c>
      <c r="H171" s="598" t="s">
        <v>1629</v>
      </c>
      <c r="I171" s="1139" t="s">
        <v>1392</v>
      </c>
      <c r="J171" s="1137" t="str">
        <f>IF(D171="","",IF(D171="RG",[16]Árbol_GF!B221,IF(D171="RF",[16]Árbol_GF!B221,IF(I171="","",(CONCATENATE(I171," ",$M$2," ",G171," ",$M$3," ",O171," ",$M$4," ",N171))))))</f>
        <v>Pérdida de Disponibilidad  Archivo de Gestión de la SIE  Pérdida del suministro de energía
2. Perdida, destrucción de información  1. Red energética inestable
2. Ausencia de protección física de la edificación, puertas y ventanas
3. Falta de planes de continuidad de negocio</v>
      </c>
      <c r="K171" s="1139" t="s">
        <v>205</v>
      </c>
      <c r="L171" s="593" t="s">
        <v>336</v>
      </c>
      <c r="M171" s="689" t="str">
        <f>CONCATENATE(" *",[16]Árbol_GF!C179," *",[16]Árbol_GF!E179," *",[16]Árbol_GF!G179)</f>
        <v xml:space="preserve"> * * *</v>
      </c>
      <c r="N171" s="593" t="s">
        <v>1635</v>
      </c>
      <c r="O171" s="593" t="s">
        <v>1636</v>
      </c>
      <c r="P171" s="607"/>
      <c r="Q171" s="610"/>
      <c r="R171" s="598" t="s">
        <v>226</v>
      </c>
      <c r="S171" s="613">
        <f>IF(R171="Muy Alta",100%,IF(R171="Alta",80%,IF(R171="Media",60%,IF(R171="Baja",40%,IF(R171="Muy Baja",20%,"")))))</f>
        <v>0.4</v>
      </c>
      <c r="T171" s="598"/>
      <c r="U171" s="613" t="str">
        <f>IF(T171="Catastrófico",100%,IF(T171="Mayor",80%,IF(T171="Moderado",60%,IF(T171="Menor",40%,IF(T171="Leve",20%,"")))))</f>
        <v/>
      </c>
      <c r="V171" s="598" t="s">
        <v>227</v>
      </c>
      <c r="W171" s="613">
        <f>IF(V171="Catastrófico",100%,IF(V171="Mayor",80%,IF(V171="Moderado",60%,IF(V171="Menor",40%,IF(V171="Leve",20%,"")))))</f>
        <v>0.4</v>
      </c>
      <c r="X171" s="616" t="str">
        <f>IF(Y171=100%,"Catastrófico",IF(Y171=80%,"Mayor",IF(Y171=60%,"Moderado",IF(Y171=40%,"Menor",IF(Y171=20%,"Leve","")))))</f>
        <v>Menor</v>
      </c>
      <c r="Y171" s="613">
        <f>IF(AND(U171="",W171=""),"",MAX(U171,W171))</f>
        <v>0.4</v>
      </c>
      <c r="Z171" s="613" t="str">
        <f>CONCATENATE(R171,X171)</f>
        <v>BajaMenor</v>
      </c>
      <c r="AA171" s="619" t="str">
        <f>IF(Z171="Muy AltaLeve","Alto",IF(Z171="Muy AltaMenor","Alto",IF(Z171="Muy AltaModerado","Alto",IF(Z171="Muy AltaMayor","Alto",IF(Z171="Muy AltaCatastrófico","Extremo",IF(Z171="AltaLeve","Moderado",IF(Z171="AltaMenor","Moderado",IF(Z171="AltaModerado","Alto",IF(Z171="AltaMayor","Alto",IF(Z171="AltaCatastrófico","Extremo",IF(Z171="MediaLeve","Moderado",IF(Z171="MediaMenor","Moderado",IF(Z171="MediaModerado","Moderado",IF(Z171="MediaMayor","Alto",IF(Z171="MediaCatastrófico","Extremo",IF(Z171="BajaLeve","Bajo",IF(Z171="BajaMenor","Moderado",IF(Z171="BajaModerado","Moderado",IF(Z171="BajaMayor","Alto",IF(Z171="BajaCatastrófico","Extremo",IF(Z171="Muy BajaLeve","Bajo",IF(Z171="Muy BajaMenor","Bajo",IF(Z171="Muy BajaModerado","Moderado",IF(Z171="Muy BajaMayor","Alto",IF(Z171="Muy BajaCatastrófico","Extremo","")))))))))))))))))))))))))</f>
        <v>Moderado</v>
      </c>
      <c r="AB171" s="216">
        <v>1</v>
      </c>
      <c r="AC171" s="228" t="s">
        <v>1632</v>
      </c>
      <c r="AD171" s="218" t="s">
        <v>1396</v>
      </c>
      <c r="AE171" s="156" t="s">
        <v>1633</v>
      </c>
      <c r="AF171" s="213" t="str">
        <f t="shared" si="8"/>
        <v>Probabilidad</v>
      </c>
      <c r="AG171" s="219" t="s">
        <v>1537</v>
      </c>
      <c r="AH171" s="214">
        <f t="shared" si="9"/>
        <v>0.25</v>
      </c>
      <c r="AI171" s="219" t="s">
        <v>1440</v>
      </c>
      <c r="AJ171" s="214">
        <f t="shared" si="10"/>
        <v>0.25</v>
      </c>
      <c r="AK171" s="215">
        <f t="shared" si="11"/>
        <v>0.5</v>
      </c>
      <c r="AL171" s="220">
        <f>IFERROR(IF(AF171="Probabilidad",(S171-(+S171*AK171)),IF(AF171="Impacto",S171,"")),"")</f>
        <v>0.2</v>
      </c>
      <c r="AM171" s="220">
        <f>IFERROR(IF(AF171="Impacto",(Y171-(+Y171*AK171)),IF(AF171="Probabilidad",Y171,"")),"")</f>
        <v>0.4</v>
      </c>
      <c r="AN171" s="221" t="s">
        <v>181</v>
      </c>
      <c r="AO171" s="221" t="s">
        <v>182</v>
      </c>
      <c r="AP171" s="221" t="s">
        <v>183</v>
      </c>
      <c r="AQ171" s="598" t="s">
        <v>1634</v>
      </c>
      <c r="AR171" s="1153">
        <f>S171</f>
        <v>0.4</v>
      </c>
      <c r="AS171" s="1153">
        <f>IF(AL171="","",MIN(AL171:AL176))</f>
        <v>0.14000000000000001</v>
      </c>
      <c r="AT171" s="619" t="str">
        <f>IFERROR(IF(AS171="","",IF(AS171&lt;=0.2,"Muy Baja",IF(AS171&lt;=0.4,"Baja",IF(AS171&lt;=0.6,"Media",IF(AS171&lt;=0.8,"Alta","Muy Alta"))))),"")</f>
        <v>Muy Baja</v>
      </c>
      <c r="AU171" s="1153">
        <f>Y171</f>
        <v>0.4</v>
      </c>
      <c r="AV171" s="1153">
        <f>IF(AM171="","",MIN(AM171:AM176))</f>
        <v>0.4</v>
      </c>
      <c r="AW171" s="619" t="str">
        <f>IFERROR(IF(AV171="","",IF(AV171&lt;=0.2,"Leve",IF(AV171&lt;=0.4,"Menor",IF(AV171&lt;=0.6,"Moderado",IF(AV171&lt;=0.8,"Mayor","Catastrófico"))))),"")</f>
        <v>Menor</v>
      </c>
      <c r="AX171" s="619" t="str">
        <f>AA171</f>
        <v>Moderado</v>
      </c>
      <c r="AY171" s="619" t="str">
        <f>IFERROR(IF(OR(AND(AT171="Muy Baja",AW171="Leve"),AND(AT171="Muy Baja",AW171="Menor"),AND(AT171="Baja",AW171="Leve")),"Bajo",IF(OR(AND(AT171="Muy baja",AW171="Moderado"),AND(AT171="Baja",AW171="Menor"),AND(AT171="Baja",AW171="Moderado"),AND(AT171="Media",AW171="Leve"),AND(AT171="Media",AW171="Menor"),AND(AT171="Media",AW171="Moderado"),AND(AT171="Alta",AW171="Leve"),AND(AT171="Alta",AW171="Menor")),"Moderado",IF(OR(AND(AT171="Muy Baja",AW171="Mayor"),AND(AT171="Baja",AW171="Mayor"),AND(AT171="Media",AW171="Mayor"),AND(AT171="Alta",AW171="Moderado"),AND(AT171="Alta",AW171="Mayor"),AND(AT171="Muy Alta",AW171="Leve"),AND(AT171="Muy Alta",AW171="Menor"),AND(AT171="Muy Alta",AW171="Moderado"),AND(AT171="Muy Alta",AW171="Mayor")),"Alto",IF(OR(AND(AT171="Muy Baja",AW171="Catastrófico"),AND(AT171="Baja",AW171="Catastrófico"),AND(AT171="Media",AW171="Catastrófico"),AND(AT171="Alta",AW171="Catastrófico"),AND(AT171="Muy Alta",AW171="Catastrófico")),"Extremo","")))),"")</f>
        <v>Bajo</v>
      </c>
      <c r="AZ171" s="598" t="s">
        <v>231</v>
      </c>
      <c r="BA171" s="1206" t="s">
        <v>190</v>
      </c>
      <c r="BB171" s="1206" t="s">
        <v>190</v>
      </c>
      <c r="BC171" s="1206" t="s">
        <v>190</v>
      </c>
      <c r="BD171" s="1206" t="s">
        <v>190</v>
      </c>
      <c r="BE171" s="1206" t="s">
        <v>190</v>
      </c>
      <c r="BF171" s="593"/>
      <c r="BG171" s="593"/>
      <c r="BH171" s="1206"/>
      <c r="BI171" s="1206"/>
      <c r="BJ171" s="1206"/>
      <c r="BK171" s="848"/>
      <c r="BL171" s="848"/>
      <c r="BM171" s="1206"/>
      <c r="BN171" s="1206"/>
      <c r="BO171" s="1204"/>
    </row>
    <row r="172" spans="1:67" ht="114.75">
      <c r="A172" s="1141"/>
      <c r="B172" s="1144"/>
      <c r="C172" s="1144"/>
      <c r="D172" s="1150"/>
      <c r="E172" s="1150"/>
      <c r="F172" s="1089"/>
      <c r="G172" s="593"/>
      <c r="H172" s="598"/>
      <c r="I172" s="1139"/>
      <c r="J172" s="1137"/>
      <c r="K172" s="1139"/>
      <c r="L172" s="593"/>
      <c r="M172" s="616"/>
      <c r="N172" s="593"/>
      <c r="O172" s="593"/>
      <c r="P172" s="607"/>
      <c r="Q172" s="610"/>
      <c r="R172" s="598"/>
      <c r="S172" s="613"/>
      <c r="T172" s="598"/>
      <c r="U172" s="613"/>
      <c r="V172" s="598"/>
      <c r="W172" s="613"/>
      <c r="X172" s="616"/>
      <c r="Y172" s="613"/>
      <c r="Z172" s="613"/>
      <c r="AA172" s="619"/>
      <c r="AB172" s="216">
        <v>2</v>
      </c>
      <c r="AC172" s="227" t="s">
        <v>1561</v>
      </c>
      <c r="AD172" s="218" t="s">
        <v>1637</v>
      </c>
      <c r="AE172" s="217" t="s">
        <v>1431</v>
      </c>
      <c r="AF172" s="213" t="str">
        <f t="shared" si="8"/>
        <v>Probabilidad</v>
      </c>
      <c r="AG172" s="219" t="s">
        <v>1547</v>
      </c>
      <c r="AH172" s="214">
        <f t="shared" si="9"/>
        <v>0.15</v>
      </c>
      <c r="AI172" s="219" t="s">
        <v>1538</v>
      </c>
      <c r="AJ172" s="214">
        <f t="shared" si="10"/>
        <v>0.15</v>
      </c>
      <c r="AK172" s="215">
        <f t="shared" si="11"/>
        <v>0.3</v>
      </c>
      <c r="AL172" s="220">
        <f>IFERROR(IF(AND(AF171="Probabilidad",AF172="Probabilidad"),(AL171-(+AL171*AK172)),IF(AF172="Probabilidad",(S171-(+S171*AK172)),IF(AF172="Impacto",AL171,""))),"")</f>
        <v>0.14000000000000001</v>
      </c>
      <c r="AM172" s="220">
        <f>IFERROR(IF(AND(AF171="Impacto",AF172="Impacto"),(AM171-(+AM171*AK172)),IF(AF172="Impacto",(Y171-(Y171*AK172)),IF(AF172="Probabilidad",AM171,""))),"")</f>
        <v>0.4</v>
      </c>
      <c r="AN172" s="221" t="s">
        <v>181</v>
      </c>
      <c r="AO172" s="221" t="s">
        <v>182</v>
      </c>
      <c r="AP172" s="221" t="s">
        <v>183</v>
      </c>
      <c r="AQ172" s="598"/>
      <c r="AR172" s="626"/>
      <c r="AS172" s="626"/>
      <c r="AT172" s="619"/>
      <c r="AU172" s="626"/>
      <c r="AV172" s="626"/>
      <c r="AW172" s="619"/>
      <c r="AX172" s="619"/>
      <c r="AY172" s="619"/>
      <c r="AZ172" s="598"/>
      <c r="BA172" s="1206"/>
      <c r="BB172" s="1206"/>
      <c r="BC172" s="1206"/>
      <c r="BD172" s="1206"/>
      <c r="BE172" s="1206"/>
      <c r="BF172" s="593"/>
      <c r="BG172" s="593"/>
      <c r="BH172" s="1206"/>
      <c r="BI172" s="1206"/>
      <c r="BJ172" s="1206"/>
      <c r="BK172" s="848"/>
      <c r="BL172" s="848"/>
      <c r="BM172" s="1206"/>
      <c r="BN172" s="1206"/>
      <c r="BO172" s="1204"/>
    </row>
    <row r="173" spans="1:67">
      <c r="A173" s="1141"/>
      <c r="B173" s="1144"/>
      <c r="C173" s="1144"/>
      <c r="D173" s="1150"/>
      <c r="E173" s="1150"/>
      <c r="F173" s="1089"/>
      <c r="G173" s="593"/>
      <c r="H173" s="598"/>
      <c r="I173" s="1139"/>
      <c r="J173" s="1137"/>
      <c r="K173" s="1139"/>
      <c r="L173" s="593"/>
      <c r="M173" s="616"/>
      <c r="N173" s="593"/>
      <c r="O173" s="593"/>
      <c r="P173" s="607"/>
      <c r="Q173" s="610"/>
      <c r="R173" s="598"/>
      <c r="S173" s="613"/>
      <c r="T173" s="598"/>
      <c r="U173" s="613"/>
      <c r="V173" s="598"/>
      <c r="W173" s="613"/>
      <c r="X173" s="616"/>
      <c r="Y173" s="613"/>
      <c r="Z173" s="613"/>
      <c r="AA173" s="619"/>
      <c r="AB173" s="216">
        <v>3</v>
      </c>
      <c r="AC173" s="218"/>
      <c r="AD173" s="218"/>
      <c r="AE173" s="218"/>
      <c r="AF173" s="213" t="str">
        <f t="shared" si="8"/>
        <v/>
      </c>
      <c r="AG173" s="219"/>
      <c r="AH173" s="214" t="str">
        <f t="shared" si="9"/>
        <v/>
      </c>
      <c r="AI173" s="219"/>
      <c r="AJ173" s="214" t="str">
        <f t="shared" si="10"/>
        <v/>
      </c>
      <c r="AK173" s="215" t="str">
        <f t="shared" si="11"/>
        <v/>
      </c>
      <c r="AL173" s="220" t="str">
        <f>IFERROR(IF(AND(AF172="Probabilidad",AF173="Probabilidad"),(AL172-(+AL172*AK173)),IF(AND(AF172="Impacto",AF173="Probabilidad"),(AL171-(+AL171*AK173)),IF(AF173="Impacto",AL172,""))),"")</f>
        <v/>
      </c>
      <c r="AM173" s="220" t="str">
        <f>IFERROR(IF(AND(AF172="Impacto",AF173="Impacto"),(AM172-(+AM172*AK173)),IF(AND(AF172="Probabilidad",AF173="Impacto"),(AM171-(+AM171*AK173)),IF(AF173="Probabilidad",AM172,""))),"")</f>
        <v/>
      </c>
      <c r="AN173" s="221"/>
      <c r="AO173" s="221"/>
      <c r="AP173" s="221"/>
      <c r="AQ173" s="598"/>
      <c r="AR173" s="626"/>
      <c r="AS173" s="626"/>
      <c r="AT173" s="619"/>
      <c r="AU173" s="626"/>
      <c r="AV173" s="626"/>
      <c r="AW173" s="619"/>
      <c r="AX173" s="619"/>
      <c r="AY173" s="619"/>
      <c r="AZ173" s="598"/>
      <c r="BA173" s="1206"/>
      <c r="BB173" s="1206"/>
      <c r="BC173" s="1206"/>
      <c r="BD173" s="1206"/>
      <c r="BE173" s="1206"/>
      <c r="BF173" s="593"/>
      <c r="BG173" s="593"/>
      <c r="BH173" s="1206"/>
      <c r="BI173" s="1206"/>
      <c r="BJ173" s="1206"/>
      <c r="BK173" s="848"/>
      <c r="BL173" s="848"/>
      <c r="BM173" s="1206"/>
      <c r="BN173" s="1206"/>
      <c r="BO173" s="1204"/>
    </row>
    <row r="174" spans="1:67">
      <c r="A174" s="1141"/>
      <c r="B174" s="1144"/>
      <c r="C174" s="1144"/>
      <c r="D174" s="1150"/>
      <c r="E174" s="1150"/>
      <c r="F174" s="1089"/>
      <c r="G174" s="593"/>
      <c r="H174" s="598"/>
      <c r="I174" s="1139"/>
      <c r="J174" s="1137"/>
      <c r="K174" s="1139"/>
      <c r="L174" s="593"/>
      <c r="M174" s="616"/>
      <c r="N174" s="593"/>
      <c r="O174" s="593"/>
      <c r="P174" s="607"/>
      <c r="Q174" s="610"/>
      <c r="R174" s="598"/>
      <c r="S174" s="613"/>
      <c r="T174" s="598"/>
      <c r="U174" s="613"/>
      <c r="V174" s="598"/>
      <c r="W174" s="613"/>
      <c r="X174" s="616"/>
      <c r="Y174" s="613"/>
      <c r="Z174" s="613"/>
      <c r="AA174" s="619"/>
      <c r="AB174" s="216">
        <v>4</v>
      </c>
      <c r="AC174" s="218"/>
      <c r="AD174" s="218"/>
      <c r="AE174" s="218"/>
      <c r="AF174" s="213" t="str">
        <f t="shared" si="8"/>
        <v/>
      </c>
      <c r="AG174" s="219"/>
      <c r="AH174" s="214" t="str">
        <f t="shared" si="9"/>
        <v/>
      </c>
      <c r="AI174" s="219"/>
      <c r="AJ174" s="214" t="str">
        <f t="shared" si="10"/>
        <v/>
      </c>
      <c r="AK174" s="215" t="str">
        <f t="shared" si="11"/>
        <v/>
      </c>
      <c r="AL174" s="220" t="str">
        <f>IFERROR(IF(AND(AF173="Probabilidad",AF174="Probabilidad"),(AL173-(+AL173*AK174)),IF(AND(AF173="Impacto",AF174="Probabilidad"),(AL172-(+AL172*AK174)),IF(AF174="Impacto",AL173,""))),"")</f>
        <v/>
      </c>
      <c r="AM174" s="220" t="str">
        <f>IFERROR(IF(AND(AF173="Impacto",AF174="Impacto"),(AM173-(+AM173*AK174)),IF(AND(AF173="Probabilidad",AF174="Impacto"),(AM172-(+AM172*AK174)),IF(AF174="Probabilidad",AM173,""))),"")</f>
        <v/>
      </c>
      <c r="AN174" s="221"/>
      <c r="AO174" s="221"/>
      <c r="AP174" s="221"/>
      <c r="AQ174" s="598"/>
      <c r="AR174" s="626"/>
      <c r="AS174" s="626"/>
      <c r="AT174" s="619"/>
      <c r="AU174" s="626"/>
      <c r="AV174" s="626"/>
      <c r="AW174" s="619"/>
      <c r="AX174" s="619"/>
      <c r="AY174" s="619"/>
      <c r="AZ174" s="598"/>
      <c r="BA174" s="1206"/>
      <c r="BB174" s="1206"/>
      <c r="BC174" s="1206"/>
      <c r="BD174" s="1206"/>
      <c r="BE174" s="1206"/>
      <c r="BF174" s="593"/>
      <c r="BG174" s="593"/>
      <c r="BH174" s="1206"/>
      <c r="BI174" s="1206"/>
      <c r="BJ174" s="1206"/>
      <c r="BK174" s="848"/>
      <c r="BL174" s="848"/>
      <c r="BM174" s="1206"/>
      <c r="BN174" s="1206"/>
      <c r="BO174" s="1204"/>
    </row>
    <row r="175" spans="1:67">
      <c r="A175" s="1141"/>
      <c r="B175" s="1144"/>
      <c r="C175" s="1144"/>
      <c r="D175" s="1150"/>
      <c r="E175" s="1150"/>
      <c r="F175" s="1089"/>
      <c r="G175" s="593"/>
      <c r="H175" s="598"/>
      <c r="I175" s="1139"/>
      <c r="J175" s="1137"/>
      <c r="K175" s="1139"/>
      <c r="L175" s="593"/>
      <c r="M175" s="616"/>
      <c r="N175" s="593"/>
      <c r="O175" s="593"/>
      <c r="P175" s="607"/>
      <c r="Q175" s="610"/>
      <c r="R175" s="598"/>
      <c r="S175" s="613"/>
      <c r="T175" s="598"/>
      <c r="U175" s="613"/>
      <c r="V175" s="598"/>
      <c r="W175" s="613"/>
      <c r="X175" s="616"/>
      <c r="Y175" s="613"/>
      <c r="Z175" s="613"/>
      <c r="AA175" s="619"/>
      <c r="AB175" s="216">
        <v>5</v>
      </c>
      <c r="AC175" s="218"/>
      <c r="AD175" s="218"/>
      <c r="AE175" s="218"/>
      <c r="AF175" s="213" t="str">
        <f t="shared" si="8"/>
        <v/>
      </c>
      <c r="AG175" s="219"/>
      <c r="AH175" s="214" t="str">
        <f t="shared" si="9"/>
        <v/>
      </c>
      <c r="AI175" s="219"/>
      <c r="AJ175" s="214" t="str">
        <f t="shared" si="10"/>
        <v/>
      </c>
      <c r="AK175" s="215" t="str">
        <f t="shared" si="11"/>
        <v/>
      </c>
      <c r="AL175" s="220" t="str">
        <f>IFERROR(IF(AND(AF174="Probabilidad",AF175="Probabilidad"),(AL174-(+AL174*AK175)),IF(AND(AF174="Impacto",AF175="Probabilidad"),(AL173-(+AL173*AK175)),IF(AF175="Impacto",AL174,""))),"")</f>
        <v/>
      </c>
      <c r="AM175" s="220" t="str">
        <f>IFERROR(IF(AND(AF174="Impacto",AF175="Impacto"),(AM174-(+AM174*AK175)),IF(AND(AF174="Probabilidad",AF175="Impacto"),(AM173-(+AM173*AK175)),IF(AF175="Probabilidad",AM174,""))),"")</f>
        <v/>
      </c>
      <c r="AN175" s="221"/>
      <c r="AO175" s="221"/>
      <c r="AP175" s="221"/>
      <c r="AQ175" s="598"/>
      <c r="AR175" s="626"/>
      <c r="AS175" s="626"/>
      <c r="AT175" s="619"/>
      <c r="AU175" s="626"/>
      <c r="AV175" s="626"/>
      <c r="AW175" s="619"/>
      <c r="AX175" s="619"/>
      <c r="AY175" s="619"/>
      <c r="AZ175" s="598"/>
      <c r="BA175" s="1206"/>
      <c r="BB175" s="1206"/>
      <c r="BC175" s="1206"/>
      <c r="BD175" s="1206"/>
      <c r="BE175" s="1206"/>
      <c r="BF175" s="593"/>
      <c r="BG175" s="593"/>
      <c r="BH175" s="1206"/>
      <c r="BI175" s="1206"/>
      <c r="BJ175" s="1206"/>
      <c r="BK175" s="848"/>
      <c r="BL175" s="848"/>
      <c r="BM175" s="1206"/>
      <c r="BN175" s="1206"/>
      <c r="BO175" s="1204"/>
    </row>
    <row r="176" spans="1:67" ht="15.75" thickBot="1">
      <c r="A176" s="1142"/>
      <c r="B176" s="1145"/>
      <c r="C176" s="1145"/>
      <c r="D176" s="1159"/>
      <c r="E176" s="1159"/>
      <c r="F176" s="1114"/>
      <c r="G176" s="700"/>
      <c r="H176" s="692"/>
      <c r="I176" s="1157"/>
      <c r="J176" s="1156"/>
      <c r="K176" s="1157"/>
      <c r="L176" s="700"/>
      <c r="M176" s="693"/>
      <c r="N176" s="700"/>
      <c r="O176" s="700"/>
      <c r="P176" s="675"/>
      <c r="Q176" s="674"/>
      <c r="R176" s="692"/>
      <c r="S176" s="691"/>
      <c r="T176" s="692"/>
      <c r="U176" s="691"/>
      <c r="V176" s="692"/>
      <c r="W176" s="691"/>
      <c r="X176" s="693"/>
      <c r="Y176" s="691"/>
      <c r="Z176" s="691"/>
      <c r="AA176" s="694"/>
      <c r="AB176" s="141">
        <v>6</v>
      </c>
      <c r="AC176" s="139"/>
      <c r="AD176" s="139"/>
      <c r="AE176" s="139"/>
      <c r="AF176" s="149" t="str">
        <f t="shared" si="8"/>
        <v/>
      </c>
      <c r="AG176" s="142"/>
      <c r="AH176" s="140" t="str">
        <f t="shared" si="9"/>
        <v/>
      </c>
      <c r="AI176" s="142"/>
      <c r="AJ176" s="140" t="str">
        <f t="shared" si="10"/>
        <v/>
      </c>
      <c r="AK176" s="143" t="str">
        <f t="shared" si="11"/>
        <v/>
      </c>
      <c r="AL176" s="152" t="str">
        <f>IFERROR(IF(AND(AF175="Probabilidad",AF176="Probabilidad"),(AL175-(+AL175*AK176)),IF(AND(AF175="Impacto",AF176="Probabilidad"),(AL174-(+AL174*AK176)),IF(AF176="Impacto",AL175,""))),"")</f>
        <v/>
      </c>
      <c r="AM176" s="152" t="str">
        <f>IFERROR(IF(AND(AF175="Impacto",AF176="Impacto"),(AM175-(+AM175*AK176)),IF(AND(AF175="Probabilidad",AF176="Impacto"),(AM174-(+AM174*AK176)),IF(AF176="Probabilidad",AM175,""))),"")</f>
        <v/>
      </c>
      <c r="AN176" s="144"/>
      <c r="AO176" s="144"/>
      <c r="AP176" s="144"/>
      <c r="AQ176" s="692"/>
      <c r="AR176" s="696"/>
      <c r="AS176" s="696"/>
      <c r="AT176" s="694"/>
      <c r="AU176" s="696"/>
      <c r="AV176" s="696"/>
      <c r="AW176" s="694"/>
      <c r="AX176" s="694"/>
      <c r="AY176" s="694"/>
      <c r="AZ176" s="692"/>
      <c r="BA176" s="1220"/>
      <c r="BB176" s="1220"/>
      <c r="BC176" s="1220"/>
      <c r="BD176" s="1220"/>
      <c r="BE176" s="1220"/>
      <c r="BF176" s="700"/>
      <c r="BG176" s="700"/>
      <c r="BH176" s="1220"/>
      <c r="BI176" s="1220"/>
      <c r="BJ176" s="1220"/>
      <c r="BK176" s="1113"/>
      <c r="BL176" s="1113"/>
      <c r="BM176" s="1220"/>
      <c r="BN176" s="1220"/>
      <c r="BO176" s="1221"/>
    </row>
    <row r="177" spans="1:67" ht="110.45" customHeight="1">
      <c r="A177" s="1140" t="s">
        <v>1638</v>
      </c>
      <c r="B177" s="1143" t="s">
        <v>1374</v>
      </c>
      <c r="C177" s="1164" t="s">
        <v>1639</v>
      </c>
      <c r="D177" s="1149" t="s">
        <v>1376</v>
      </c>
      <c r="E177" s="1149" t="s">
        <v>1528</v>
      </c>
      <c r="F177" s="1111">
        <v>13</v>
      </c>
      <c r="G177" s="648" t="s">
        <v>1640</v>
      </c>
      <c r="H177" s="644" t="s">
        <v>1641</v>
      </c>
      <c r="I177" s="1138" t="s">
        <v>1380</v>
      </c>
      <c r="J177" s="1136" t="str">
        <f>IF(D177="","",IF(D177="RG",[16]Árbol_GF!B227,IF(D177="RF",[16]Árbol_GF!B227,IF(I177="","",(CONCATENATE(I177," ",$M$2," ",G177," ",$M$3," ",O177," ",$M$4," ",N177))))))</f>
        <v>Pérdida de confidencialidad e integridad  1. Tramites Inmediatos
2. Tramites no inmediatos 
3. Resoluciones
4. PQRS
5. OFICIOS Entidades territoriales -  UAECD
6. Memorias de la Actualización Catastral
7. Memorias de la Conservación Catastral
(Información Análoga)
  1. Perdida o hurto  de información                                                                               1. Desconocimiento de las políticas de seguridad de la información                                                                                                  4. Insuficiencia en la gesti{on de accesos
Ausencia de protección física de la edificación, puertas y ventanas</v>
      </c>
      <c r="K177" s="1138" t="s">
        <v>205</v>
      </c>
      <c r="L177" s="681" t="s">
        <v>691</v>
      </c>
      <c r="M177" s="689" t="str">
        <f>CONCATENATE(" *",[16]Árbol_GF!C185," *",[16]Árbol_GF!E185," *",[16]Árbol_GF!G185)</f>
        <v xml:space="preserve"> * * *</v>
      </c>
      <c r="N177" s="681" t="s">
        <v>1642</v>
      </c>
      <c r="O177" s="681" t="s">
        <v>1643</v>
      </c>
      <c r="P177" s="648"/>
      <c r="Q177" s="646"/>
      <c r="R177" s="644" t="s">
        <v>175</v>
      </c>
      <c r="S177" s="687">
        <f>IF(R177="Muy Alta",100%,IF(R177="Alta",80%,IF(R177="Media",60%,IF(R177="Baja",40%,IF(R177="Muy Baja",20%,"")))))</f>
        <v>0.6</v>
      </c>
      <c r="T177" s="644" t="s">
        <v>271</v>
      </c>
      <c r="U177" s="687">
        <f>IF(T177="Catastrófico",100%,IF(T177="Mayor",80%,IF(T177="Moderado",60%,IF(T177="Menor",40%,IF(T177="Leve",20%,"")))))</f>
        <v>0.2</v>
      </c>
      <c r="V177" s="644" t="s">
        <v>371</v>
      </c>
      <c r="W177" s="687">
        <f>IF(V177="Catastrófico",100%,IF(V177="Mayor",80%,IF(V177="Moderado",60%,IF(V177="Menor",40%,IF(V177="Leve",20%,"")))))</f>
        <v>0.8</v>
      </c>
      <c r="X177" s="689" t="str">
        <f>IF(Y177=100%,"Catastrófico",IF(Y177=80%,"Mayor",IF(Y177=60%,"Moderado",IF(Y177=40%,"Menor",IF(Y177=20%,"Leve","")))))</f>
        <v>Mayor</v>
      </c>
      <c r="Y177" s="687">
        <f>IF(AND(U177="",W177=""),"",MAX(U177,W177))</f>
        <v>0.8</v>
      </c>
      <c r="Z177" s="687" t="str">
        <f>CONCATENATE(R177,X177)</f>
        <v>MediaMayor</v>
      </c>
      <c r="AA177" s="642" t="str">
        <f>IF(Z177="Muy AltaLeve","Alto",IF(Z177="Muy AltaMenor","Alto",IF(Z177="Muy AltaModerado","Alto",IF(Z177="Muy AltaMayor","Alto",IF(Z177="Muy AltaCatastrófico","Extremo",IF(Z177="AltaLeve","Moderado",IF(Z177="AltaMenor","Moderado",IF(Z177="AltaModerado","Alto",IF(Z177="AltaMayor","Alto",IF(Z177="AltaCatastrófico","Extremo",IF(Z177="MediaLeve","Moderado",IF(Z177="MediaMenor","Moderado",IF(Z177="MediaModerado","Moderado",IF(Z177="MediaMayor","Alto",IF(Z177="MediaCatastrófico","Extremo",IF(Z177="BajaLeve","Bajo",IF(Z177="BajaMenor","Moderado",IF(Z177="BajaModerado","Moderado",IF(Z177="BajaMayor","Alto",IF(Z177="BajaCatastrófico","Extremo",IF(Z177="Muy BajaLeve","Bajo",IF(Z177="Muy BajaMenor","Bajo",IF(Z177="Muy BajaModerado","Moderado",IF(Z177="Muy BajaMayor","Alto",IF(Z177="Muy BajaCatastrófico","Extremo","")))))))))))))))))))))))))</f>
        <v>Alto</v>
      </c>
      <c r="AB177" s="54">
        <v>1</v>
      </c>
      <c r="AC177" s="394" t="s">
        <v>1561</v>
      </c>
      <c r="AD177" s="95">
        <v>1</v>
      </c>
      <c r="AE177" s="12" t="s">
        <v>1431</v>
      </c>
      <c r="AF177" s="20" t="str">
        <f t="shared" si="8"/>
        <v>Probabilidad</v>
      </c>
      <c r="AG177" s="13" t="s">
        <v>1547</v>
      </c>
      <c r="AH177" s="22">
        <f t="shared" si="9"/>
        <v>0.15</v>
      </c>
      <c r="AI177" s="13" t="s">
        <v>1538</v>
      </c>
      <c r="AJ177" s="22">
        <f t="shared" si="10"/>
        <v>0.15</v>
      </c>
      <c r="AK177" s="23">
        <f t="shared" si="11"/>
        <v>0.3</v>
      </c>
      <c r="AL177" s="24">
        <f>IFERROR(IF(AF177="Probabilidad",(S177-(+S177*AK177)),IF(AF177="Impacto",S177,"")),"")</f>
        <v>0.42</v>
      </c>
      <c r="AM177" s="24">
        <f>IFERROR(IF(AF177="Impacto",(Y177-(+Y177*AK177)),IF(AF177="Probabilidad",Y177,"")),"")</f>
        <v>0.8</v>
      </c>
      <c r="AN177" s="14" t="s">
        <v>181</v>
      </c>
      <c r="AO177" s="14" t="s">
        <v>182</v>
      </c>
      <c r="AP177" s="14" t="s">
        <v>183</v>
      </c>
      <c r="AQ177" s="644" t="s">
        <v>1644</v>
      </c>
      <c r="AR177" s="640">
        <f>S177</f>
        <v>0.6</v>
      </c>
      <c r="AS177" s="640">
        <f>IF(AL177="","",MIN(AL177:AL182))</f>
        <v>0.1764</v>
      </c>
      <c r="AT177" s="642" t="str">
        <f>IFERROR(IF(AS177="","",IF(AS177&lt;=0.2,"Muy Baja",IF(AS177&lt;=0.4,"Baja",IF(AS177&lt;=0.6,"Media",IF(AS177&lt;=0.8,"Alta","Muy Alta"))))),"")</f>
        <v>Muy Baja</v>
      </c>
      <c r="AU177" s="640">
        <f>Y177</f>
        <v>0.8</v>
      </c>
      <c r="AV177" s="640">
        <f>IF(AM177="","",MIN(AM177:AM182))</f>
        <v>0.8</v>
      </c>
      <c r="AW177" s="642" t="str">
        <f>IFERROR(IF(AV177="","",IF(AV177&lt;=0.2,"Leve",IF(AV177&lt;=0.4,"Menor",IF(AV177&lt;=0.6,"Moderado",IF(AV177&lt;=0.8,"Mayor","Catastrófico"))))),"")</f>
        <v>Mayor</v>
      </c>
      <c r="AX177" s="642" t="str">
        <f>AA177</f>
        <v>Alto</v>
      </c>
      <c r="AY177" s="642" t="str">
        <f>IFERROR(IF(OR(AND(AT177="Muy Baja",AW177="Leve"),AND(AT177="Muy Baja",AW177="Menor"),AND(AT177="Baja",AW177="Leve")),"Bajo",IF(OR(AND(AT177="Muy baja",AW177="Moderado"),AND(AT177="Baja",AW177="Menor"),AND(AT177="Baja",AW177="Moderado"),AND(AT177="Media",AW177="Leve"),AND(AT177="Media",AW177="Menor"),AND(AT177="Media",AW177="Moderado"),AND(AT177="Alta",AW177="Leve"),AND(AT177="Alta",AW177="Menor")),"Moderado",IF(OR(AND(AT177="Muy Baja",AW177="Mayor"),AND(AT177="Baja",AW177="Mayor"),AND(AT177="Media",AW177="Mayor"),AND(AT177="Alta",AW177="Moderado"),AND(AT177="Alta",AW177="Mayor"),AND(AT177="Muy Alta",AW177="Leve"),AND(AT177="Muy Alta",AW177="Menor"),AND(AT177="Muy Alta",AW177="Moderado"),AND(AT177="Muy Alta",AW177="Mayor")),"Alto",IF(OR(AND(AT177="Muy Baja",AW177="Catastrófico"),AND(AT177="Baja",AW177="Catastrófico"),AND(AT177="Media",AW177="Catastrófico"),AND(AT177="Alta",AW177="Catastrófico"),AND(AT177="Muy Alta",AW177="Catastrófico")),"Extremo","")))),"")</f>
        <v>Alto</v>
      </c>
      <c r="AZ177" s="1138" t="s">
        <v>185</v>
      </c>
      <c r="BA177" s="1227" t="s">
        <v>1645</v>
      </c>
      <c r="BB177" s="1229" t="s">
        <v>1646</v>
      </c>
      <c r="BC177" s="681" t="s">
        <v>1647</v>
      </c>
      <c r="BD177" s="681" t="s">
        <v>1648</v>
      </c>
      <c r="BE177" s="1167" t="s">
        <v>1560</v>
      </c>
      <c r="BF177" s="1205"/>
      <c r="BG177" s="1223"/>
      <c r="BH177" s="1225"/>
      <c r="BI177" s="1225"/>
      <c r="BJ177" s="1225"/>
      <c r="BK177" s="681"/>
      <c r="BL177" s="646"/>
      <c r="BM177" s="648"/>
      <c r="BN177" s="648"/>
      <c r="BO177" s="650"/>
    </row>
    <row r="178" spans="1:67" ht="127.5">
      <c r="A178" s="1141"/>
      <c r="B178" s="1144"/>
      <c r="C178" s="1165"/>
      <c r="D178" s="1150"/>
      <c r="E178" s="1150"/>
      <c r="F178" s="1089"/>
      <c r="G178" s="607"/>
      <c r="H178" s="598"/>
      <c r="I178" s="1139"/>
      <c r="J178" s="1137"/>
      <c r="K178" s="1139"/>
      <c r="L178" s="593"/>
      <c r="M178" s="616"/>
      <c r="N178" s="593"/>
      <c r="O178" s="593"/>
      <c r="P178" s="607"/>
      <c r="Q178" s="610"/>
      <c r="R178" s="598"/>
      <c r="S178" s="613"/>
      <c r="T178" s="598"/>
      <c r="U178" s="613"/>
      <c r="V178" s="598"/>
      <c r="W178" s="613"/>
      <c r="X178" s="616"/>
      <c r="Y178" s="613"/>
      <c r="Z178" s="613"/>
      <c r="AA178" s="619"/>
      <c r="AB178" s="216">
        <v>2</v>
      </c>
      <c r="AC178" s="277" t="s">
        <v>1649</v>
      </c>
      <c r="AD178" s="217">
        <v>1</v>
      </c>
      <c r="AE178" s="217" t="s">
        <v>1650</v>
      </c>
      <c r="AF178" s="213" t="str">
        <f t="shared" si="8"/>
        <v>Probabilidad</v>
      </c>
      <c r="AG178" s="219" t="s">
        <v>1547</v>
      </c>
      <c r="AH178" s="214">
        <f t="shared" si="9"/>
        <v>0.15</v>
      </c>
      <c r="AI178" s="219" t="s">
        <v>1538</v>
      </c>
      <c r="AJ178" s="214">
        <f t="shared" si="10"/>
        <v>0.15</v>
      </c>
      <c r="AK178" s="215">
        <f t="shared" si="11"/>
        <v>0.3</v>
      </c>
      <c r="AL178" s="220">
        <f>IFERROR(IF(AND(AF177="Probabilidad",AF178="Probabilidad"),(AL177-(+AL177*AK178)),IF(AF178="Probabilidad",(S177-(+S177*AK178)),IF(AF178="Impacto",AL177,""))),"")</f>
        <v>0.29399999999999998</v>
      </c>
      <c r="AM178" s="220">
        <f>IFERROR(IF(AND(AF177="Impacto",AF178="Impacto"),(AM177-(+AM177*AK178)),IF(AF178="Impacto",(Y177-(+Y177*AK178)),IF(AF178="Probabilidad",AM177,""))),"")</f>
        <v>0.8</v>
      </c>
      <c r="AN178" s="221" t="s">
        <v>181</v>
      </c>
      <c r="AO178" s="221" t="s">
        <v>182</v>
      </c>
      <c r="AP178" s="221" t="s">
        <v>183</v>
      </c>
      <c r="AQ178" s="598"/>
      <c r="AR178" s="626"/>
      <c r="AS178" s="626"/>
      <c r="AT178" s="619"/>
      <c r="AU178" s="626"/>
      <c r="AV178" s="626"/>
      <c r="AW178" s="619"/>
      <c r="AX178" s="619"/>
      <c r="AY178" s="619"/>
      <c r="AZ178" s="1139"/>
      <c r="BA178" s="1228"/>
      <c r="BB178" s="761"/>
      <c r="BC178" s="593"/>
      <c r="BD178" s="593"/>
      <c r="BE178" s="1168"/>
      <c r="BF178" s="1222"/>
      <c r="BG178" s="1224"/>
      <c r="BH178" s="1226"/>
      <c r="BI178" s="1226"/>
      <c r="BJ178" s="1226"/>
      <c r="BK178" s="593"/>
      <c r="BL178" s="610"/>
      <c r="BM178" s="607"/>
      <c r="BN178" s="607"/>
      <c r="BO178" s="651"/>
    </row>
    <row r="179" spans="1:67" ht="114.75">
      <c r="A179" s="1141"/>
      <c r="B179" s="1144"/>
      <c r="C179" s="1165"/>
      <c r="D179" s="1150"/>
      <c r="E179" s="1150"/>
      <c r="F179" s="1089"/>
      <c r="G179" s="607"/>
      <c r="H179" s="598"/>
      <c r="I179" s="1139"/>
      <c r="J179" s="1137"/>
      <c r="K179" s="1139"/>
      <c r="L179" s="593"/>
      <c r="M179" s="616"/>
      <c r="N179" s="593"/>
      <c r="O179" s="593"/>
      <c r="P179" s="607"/>
      <c r="Q179" s="610"/>
      <c r="R179" s="598"/>
      <c r="S179" s="613"/>
      <c r="T179" s="598"/>
      <c r="U179" s="613"/>
      <c r="V179" s="598"/>
      <c r="W179" s="613"/>
      <c r="X179" s="616"/>
      <c r="Y179" s="613"/>
      <c r="Z179" s="613"/>
      <c r="AA179" s="619"/>
      <c r="AB179" s="216">
        <v>3</v>
      </c>
      <c r="AC179" s="277" t="s">
        <v>1651</v>
      </c>
      <c r="AD179" s="217">
        <v>1</v>
      </c>
      <c r="AE179" s="217" t="s">
        <v>1607</v>
      </c>
      <c r="AF179" s="213" t="str">
        <f t="shared" si="8"/>
        <v>Probabilidad</v>
      </c>
      <c r="AG179" s="219" t="s">
        <v>1537</v>
      </c>
      <c r="AH179" s="214">
        <f t="shared" si="9"/>
        <v>0.25</v>
      </c>
      <c r="AI179" s="219" t="s">
        <v>1538</v>
      </c>
      <c r="AJ179" s="214">
        <f t="shared" si="10"/>
        <v>0.15</v>
      </c>
      <c r="AK179" s="215">
        <f t="shared" si="11"/>
        <v>0.4</v>
      </c>
      <c r="AL179" s="220">
        <f>IFERROR(IF(AND(AF178="Probabilidad",AF179="Probabilidad"),(AL178-(+AL178*AK179)),IF(AND(AF178="Impacto",AF179="Probabilidad"),(AL177-(+AL177*AK179)),IF(AF179="Impacto",AL178,""))),"")</f>
        <v>0.1764</v>
      </c>
      <c r="AM179" s="220">
        <f>IFERROR(IF(AND(AF178="Impacto",AF179="Impacto"),(AM178-(+AM178*AK179)),IF(AND(AF178="Probabilidad",AF179="Impacto"),(AM177-(+AM177*AK179)),IF(AF179="Probabilidad",AM178,""))),"")</f>
        <v>0.8</v>
      </c>
      <c r="AN179" s="221" t="s">
        <v>181</v>
      </c>
      <c r="AO179" s="221" t="s">
        <v>182</v>
      </c>
      <c r="AP179" s="221" t="s">
        <v>183</v>
      </c>
      <c r="AQ179" s="598"/>
      <c r="AR179" s="626"/>
      <c r="AS179" s="626"/>
      <c r="AT179" s="619"/>
      <c r="AU179" s="626"/>
      <c r="AV179" s="626"/>
      <c r="AW179" s="619"/>
      <c r="AX179" s="619"/>
      <c r="AY179" s="619"/>
      <c r="AZ179" s="1139"/>
      <c r="BA179" s="1228"/>
      <c r="BB179" s="761"/>
      <c r="BC179" s="593"/>
      <c r="BD179" s="593"/>
      <c r="BE179" s="1168"/>
      <c r="BF179" s="1222"/>
      <c r="BG179" s="1224"/>
      <c r="BH179" s="1226"/>
      <c r="BI179" s="1226"/>
      <c r="BJ179" s="1226"/>
      <c r="BK179" s="593"/>
      <c r="BL179" s="610"/>
      <c r="BM179" s="607"/>
      <c r="BN179" s="607"/>
      <c r="BO179" s="651"/>
    </row>
    <row r="180" spans="1:67">
      <c r="A180" s="1141"/>
      <c r="B180" s="1144"/>
      <c r="C180" s="1165"/>
      <c r="D180" s="1150"/>
      <c r="E180" s="1150"/>
      <c r="F180" s="1089"/>
      <c r="G180" s="607"/>
      <c r="H180" s="598"/>
      <c r="I180" s="1139"/>
      <c r="J180" s="1137"/>
      <c r="K180" s="1139"/>
      <c r="L180" s="593"/>
      <c r="M180" s="616"/>
      <c r="N180" s="593"/>
      <c r="O180" s="593"/>
      <c r="P180" s="607"/>
      <c r="Q180" s="610"/>
      <c r="R180" s="598"/>
      <c r="S180" s="613"/>
      <c r="T180" s="598"/>
      <c r="U180" s="613"/>
      <c r="V180" s="598"/>
      <c r="W180" s="613"/>
      <c r="X180" s="616"/>
      <c r="Y180" s="613"/>
      <c r="Z180" s="613"/>
      <c r="AA180" s="619"/>
      <c r="AB180" s="216">
        <v>4</v>
      </c>
      <c r="AC180" s="322"/>
      <c r="AD180" s="217"/>
      <c r="AE180" s="218"/>
      <c r="AF180" s="213" t="str">
        <f t="shared" si="8"/>
        <v/>
      </c>
      <c r="AG180" s="219"/>
      <c r="AH180" s="214" t="str">
        <f t="shared" si="9"/>
        <v/>
      </c>
      <c r="AI180" s="219"/>
      <c r="AJ180" s="214" t="str">
        <f t="shared" si="10"/>
        <v/>
      </c>
      <c r="AK180" s="215" t="str">
        <f t="shared" si="11"/>
        <v/>
      </c>
      <c r="AL180" s="220" t="str">
        <f>IFERROR(IF(AND(AF179="Probabilidad",AF180="Probabilidad"),(AL179-(+AL179*AK180)),IF(AND(AF179="Impacto",AF180="Probabilidad"),(AL178-(+AL178*AK180)),IF(AF180="Impacto",AL179,""))),"")</f>
        <v/>
      </c>
      <c r="AM180" s="220" t="str">
        <f>IFERROR(IF(AND(AF179="Impacto",AF180="Impacto"),(AM179-(+AM179*AK180)),IF(AND(AF179="Probabilidad",AF180="Impacto"),(AM178-(+AM178*AK180)),IF(AF180="Probabilidad",AM179,""))),"")</f>
        <v/>
      </c>
      <c r="AN180" s="557"/>
      <c r="AO180" s="557"/>
      <c r="AP180" s="557"/>
      <c r="AQ180" s="598"/>
      <c r="AR180" s="626"/>
      <c r="AS180" s="626"/>
      <c r="AT180" s="619"/>
      <c r="AU180" s="626"/>
      <c r="AV180" s="626"/>
      <c r="AW180" s="619"/>
      <c r="AX180" s="619"/>
      <c r="AY180" s="619"/>
      <c r="AZ180" s="1139"/>
      <c r="BA180" s="1228"/>
      <c r="BB180" s="761"/>
      <c r="BC180" s="593"/>
      <c r="BD180" s="593"/>
      <c r="BE180" s="1168"/>
      <c r="BF180" s="1222"/>
      <c r="BG180" s="1224"/>
      <c r="BH180" s="1226"/>
      <c r="BI180" s="1226"/>
      <c r="BJ180" s="1226"/>
      <c r="BK180" s="593"/>
      <c r="BL180" s="610"/>
      <c r="BM180" s="607"/>
      <c r="BN180" s="607"/>
      <c r="BO180" s="651"/>
    </row>
    <row r="181" spans="1:67">
      <c r="A181" s="1141"/>
      <c r="B181" s="1144"/>
      <c r="C181" s="1165"/>
      <c r="D181" s="1150"/>
      <c r="E181" s="1150"/>
      <c r="F181" s="1089"/>
      <c r="G181" s="607"/>
      <c r="H181" s="598"/>
      <c r="I181" s="1139"/>
      <c r="J181" s="1137"/>
      <c r="K181" s="1139"/>
      <c r="L181" s="593"/>
      <c r="M181" s="616"/>
      <c r="N181" s="593"/>
      <c r="O181" s="593"/>
      <c r="P181" s="607"/>
      <c r="Q181" s="610"/>
      <c r="R181" s="598"/>
      <c r="S181" s="613"/>
      <c r="T181" s="598"/>
      <c r="U181" s="613"/>
      <c r="V181" s="598"/>
      <c r="W181" s="613"/>
      <c r="X181" s="616"/>
      <c r="Y181" s="613"/>
      <c r="Z181" s="613"/>
      <c r="AA181" s="619"/>
      <c r="AB181" s="216">
        <v>5</v>
      </c>
      <c r="AC181" s="322"/>
      <c r="AD181" s="217"/>
      <c r="AE181" s="218"/>
      <c r="AF181" s="213" t="str">
        <f t="shared" si="8"/>
        <v/>
      </c>
      <c r="AG181" s="219"/>
      <c r="AH181" s="214" t="str">
        <f t="shared" si="9"/>
        <v/>
      </c>
      <c r="AI181" s="219"/>
      <c r="AJ181" s="214" t="str">
        <f t="shared" si="10"/>
        <v/>
      </c>
      <c r="AK181" s="215" t="str">
        <f t="shared" si="11"/>
        <v/>
      </c>
      <c r="AL181" s="220" t="str">
        <f>IFERROR(IF(AND(AF180="Probabilidad",AF181="Probabilidad"),(AL180-(+AL180*AK181)),IF(AND(AF180="Impacto",AF181="Probabilidad"),(AL179-(+AL179*AK181)),IF(AF181="Impacto",AL180,""))),"")</f>
        <v/>
      </c>
      <c r="AM181" s="220" t="str">
        <f>IFERROR(IF(AND(AF180="Impacto",AF181="Impacto"),(AM180-(+AM180*AK181)),IF(AND(AF180="Probabilidad",AF181="Impacto"),(AM179-(+AM179*AK181)),IF(AF181="Probabilidad",AM180,""))),"")</f>
        <v/>
      </c>
      <c r="AN181" s="221"/>
      <c r="AO181" s="221"/>
      <c r="AP181" s="221"/>
      <c r="AQ181" s="598"/>
      <c r="AR181" s="626"/>
      <c r="AS181" s="626"/>
      <c r="AT181" s="619"/>
      <c r="AU181" s="626"/>
      <c r="AV181" s="626"/>
      <c r="AW181" s="619"/>
      <c r="AX181" s="619"/>
      <c r="AY181" s="619"/>
      <c r="AZ181" s="1139"/>
      <c r="BA181" s="1228"/>
      <c r="BB181" s="761"/>
      <c r="BC181" s="593"/>
      <c r="BD181" s="593"/>
      <c r="BE181" s="1168"/>
      <c r="BF181" s="1222"/>
      <c r="BG181" s="1224"/>
      <c r="BH181" s="1226"/>
      <c r="BI181" s="1226"/>
      <c r="BJ181" s="1226"/>
      <c r="BK181" s="593"/>
      <c r="BL181" s="610"/>
      <c r="BM181" s="607"/>
      <c r="BN181" s="607"/>
      <c r="BO181" s="651"/>
    </row>
    <row r="182" spans="1:67" ht="15.75" thickBot="1">
      <c r="A182" s="1141"/>
      <c r="B182" s="1144"/>
      <c r="C182" s="1165"/>
      <c r="D182" s="1150"/>
      <c r="E182" s="1150"/>
      <c r="F182" s="1089"/>
      <c r="G182" s="607"/>
      <c r="H182" s="598"/>
      <c r="I182" s="1139"/>
      <c r="J182" s="1162"/>
      <c r="K182" s="1139"/>
      <c r="L182" s="593"/>
      <c r="M182" s="616"/>
      <c r="N182" s="593"/>
      <c r="O182" s="593"/>
      <c r="P182" s="607"/>
      <c r="Q182" s="610"/>
      <c r="R182" s="598"/>
      <c r="S182" s="613"/>
      <c r="T182" s="598"/>
      <c r="U182" s="613"/>
      <c r="V182" s="598"/>
      <c r="W182" s="613"/>
      <c r="X182" s="616"/>
      <c r="Y182" s="613"/>
      <c r="Z182" s="613"/>
      <c r="AA182" s="619"/>
      <c r="AB182" s="216">
        <v>6</v>
      </c>
      <c r="AC182" s="230"/>
      <c r="AD182" s="217"/>
      <c r="AE182" s="218"/>
      <c r="AF182" s="213" t="str">
        <f t="shared" si="8"/>
        <v/>
      </c>
      <c r="AG182" s="219"/>
      <c r="AH182" s="214" t="str">
        <f t="shared" si="9"/>
        <v/>
      </c>
      <c r="AI182" s="219"/>
      <c r="AJ182" s="214" t="str">
        <f t="shared" si="10"/>
        <v/>
      </c>
      <c r="AK182" s="215" t="str">
        <f t="shared" si="11"/>
        <v/>
      </c>
      <c r="AL182" s="220" t="str">
        <f>IFERROR(IF(AND(AF181="Probabilidad",AF182="Probabilidad"),(AL181-(+AL181*AK182)),IF(AND(AF181="Impacto",AF182="Probabilidad"),(AL180-(+AL180*AK182)),IF(AF182="Impacto",AL181,""))),"")</f>
        <v/>
      </c>
      <c r="AM182" s="220" t="str">
        <f>IFERROR(IF(AND(AF181="Impacto",AF182="Impacto"),(AM181-(+AM181*AK182)),IF(AND(AF181="Probabilidad",AF182="Impacto"),(AM180-(+AM180*AK182)),IF(AF182="Probabilidad",AM181,""))),"")</f>
        <v/>
      </c>
      <c r="AN182" s="221"/>
      <c r="AO182" s="221"/>
      <c r="AP182" s="221"/>
      <c r="AQ182" s="598"/>
      <c r="AR182" s="626"/>
      <c r="AS182" s="626"/>
      <c r="AT182" s="619"/>
      <c r="AU182" s="626"/>
      <c r="AV182" s="626"/>
      <c r="AW182" s="619"/>
      <c r="AX182" s="619"/>
      <c r="AY182" s="619"/>
      <c r="AZ182" s="1139"/>
      <c r="BA182" s="1228"/>
      <c r="BB182" s="761"/>
      <c r="BC182" s="593"/>
      <c r="BD182" s="593"/>
      <c r="BE182" s="1168"/>
      <c r="BF182" s="1222"/>
      <c r="BG182" s="1224"/>
      <c r="BH182" s="1226"/>
      <c r="BI182" s="1226"/>
      <c r="BJ182" s="1226"/>
      <c r="BK182" s="593"/>
      <c r="BL182" s="610"/>
      <c r="BM182" s="607"/>
      <c r="BN182" s="607"/>
      <c r="BO182" s="651"/>
    </row>
    <row r="183" spans="1:67" ht="124.15" customHeight="1">
      <c r="A183" s="1141"/>
      <c r="B183" s="1144"/>
      <c r="C183" s="1165"/>
      <c r="D183" s="1150" t="s">
        <v>1376</v>
      </c>
      <c r="E183" s="1150" t="s">
        <v>1528</v>
      </c>
      <c r="F183" s="1089">
        <v>14</v>
      </c>
      <c r="G183" s="607" t="s">
        <v>1652</v>
      </c>
      <c r="H183" s="598" t="s">
        <v>1641</v>
      </c>
      <c r="I183" s="1139" t="s">
        <v>1392</v>
      </c>
      <c r="J183" s="1137" t="str">
        <f>IF(D183="","",IF(D183="RG",[16]Árbol_GF!B233,IF(D183="RF",[16]Árbol_GF!B233,IF(I183="","",(CONCATENATE(I183," ",$M$2," ",G183," ",$M$3," ",O183," ",$M$4," ",N183))))))</f>
        <v>Pérdida de Disponibilidad  1. Tramites Inmediatos
2. Tramites no inmediatos 
3. Resoluciones
4. PQRS
5. OFICIOS Entidades territoriales -  UAECD
6. Memorias de la Actualización Catastral
7. Memorias de la Conservación Catastral
(Información Análoga)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183" s="1139" t="s">
        <v>205</v>
      </c>
      <c r="L183" s="593" t="s">
        <v>691</v>
      </c>
      <c r="M183" s="689" t="str">
        <f>CONCATENATE(" *",[16]Árbol_GF!C191," *",[16]Árbol_GF!E191," *",[16]Árbol_GF!G191)</f>
        <v xml:space="preserve"> * * *Si seleccionó efecto dañoso seleccione:</v>
      </c>
      <c r="N183" s="593" t="s">
        <v>1653</v>
      </c>
      <c r="O183" s="593" t="s">
        <v>1654</v>
      </c>
      <c r="P183" s="1078"/>
      <c r="Q183" s="1081"/>
      <c r="R183" s="598" t="s">
        <v>175</v>
      </c>
      <c r="S183" s="613">
        <f>IF(R183="Muy Alta",100%,IF(R183="Alta",80%,IF(R183="Media",60%,IF(R183="Baja",40%,IF(R183="Muy Baja",20%,"")))))</f>
        <v>0.6</v>
      </c>
      <c r="T183" s="598" t="s">
        <v>271</v>
      </c>
      <c r="U183" s="613">
        <f>IF(T183="Catastrófico",100%,IF(T183="Mayor",80%,IF(T183="Moderado",60%,IF(T183="Menor",40%,IF(T183="Leve",20%,"")))))</f>
        <v>0.2</v>
      </c>
      <c r="V183" s="598" t="s">
        <v>371</v>
      </c>
      <c r="W183" s="613">
        <f>IF(V183="Catastrófico",100%,IF(V183="Mayor",80%,IF(V183="Moderado",60%,IF(V183="Menor",40%,IF(V183="Leve",20%,"")))))</f>
        <v>0.8</v>
      </c>
      <c r="X183" s="616" t="str">
        <f>IF(Y183=100%,"Catastrófico",IF(Y183=80%,"Mayor",IF(Y183=60%,"Moderado",IF(Y183=40%,"Menor",IF(Y183=20%,"Leve","")))))</f>
        <v>Mayor</v>
      </c>
      <c r="Y183" s="613">
        <f>IF(AND(U183="",W183=""),"",MAX(U183,W183))</f>
        <v>0.8</v>
      </c>
      <c r="Z183" s="613" t="str">
        <f>CONCATENATE(R183,X183)</f>
        <v>MediaMayor</v>
      </c>
      <c r="AA183" s="619" t="str">
        <f>IF(Z183="Muy AltaLeve","Alto",IF(Z183="Muy AltaMenor","Alto",IF(Z183="Muy AltaModerado","Alto",IF(Z183="Muy AltaMayor","Alto",IF(Z183="Muy AltaCatastrófico","Extremo",IF(Z183="AltaLeve","Moderado",IF(Z183="AltaMenor","Moderado",IF(Z183="AltaModerado","Alto",IF(Z183="AltaMayor","Alto",IF(Z183="AltaCatastrófico","Extremo",IF(Z183="MediaLeve","Moderado",IF(Z183="MediaMenor","Moderado",IF(Z183="MediaModerado","Moderado",IF(Z183="MediaMayor","Alto",IF(Z183="MediaCatastrófico","Extremo",IF(Z183="BajaLeve","Bajo",IF(Z183="BajaMenor","Moderado",IF(Z183="BajaModerado","Moderado",IF(Z183="BajaMayor","Alto",IF(Z183="BajaCatastrófico","Extremo",IF(Z183="Muy BajaLeve","Bajo",IF(Z183="Muy BajaMenor","Bajo",IF(Z183="Muy BajaModerado","Moderado",IF(Z183="Muy BajaMayor","Alto",IF(Z183="Muy BajaCatastrófico","Extremo","")))))))))))))))))))))))))</f>
        <v>Alto</v>
      </c>
      <c r="AB183" s="216">
        <v>1</v>
      </c>
      <c r="AC183" s="277" t="s">
        <v>1655</v>
      </c>
      <c r="AD183" s="217">
        <v>1</v>
      </c>
      <c r="AE183" s="217" t="s">
        <v>1650</v>
      </c>
      <c r="AF183" s="213" t="str">
        <f t="shared" si="8"/>
        <v>Probabilidad</v>
      </c>
      <c r="AG183" s="219" t="s">
        <v>1537</v>
      </c>
      <c r="AH183" s="214">
        <f t="shared" si="9"/>
        <v>0.25</v>
      </c>
      <c r="AI183" s="219" t="s">
        <v>1538</v>
      </c>
      <c r="AJ183" s="214">
        <f t="shared" si="10"/>
        <v>0.15</v>
      </c>
      <c r="AK183" s="215">
        <f t="shared" si="11"/>
        <v>0.4</v>
      </c>
      <c r="AL183" s="220">
        <f>IFERROR(IF(AF183="Probabilidad",(S183-(+S183*AK183)),IF(AF183="Impacto",S183,"")),"")</f>
        <v>0.36</v>
      </c>
      <c r="AM183" s="220">
        <f>IFERROR(IF(AF183="Impacto",(Y183-(+Y183*AK183)),IF(AF183="Probabilidad",Y183,"")),"")</f>
        <v>0.8</v>
      </c>
      <c r="AN183" s="221" t="s">
        <v>181</v>
      </c>
      <c r="AO183" s="221" t="s">
        <v>182</v>
      </c>
      <c r="AP183" s="221" t="s">
        <v>183</v>
      </c>
      <c r="AQ183" s="598" t="s">
        <v>1644</v>
      </c>
      <c r="AR183" s="1153">
        <f>S183</f>
        <v>0.6</v>
      </c>
      <c r="AS183" s="1153">
        <f>IF(AL183="","",MIN(AL183:AL188))</f>
        <v>0.1512</v>
      </c>
      <c r="AT183" s="619" t="str">
        <f>IFERROR(IF(AS183="","",IF(AS183&lt;=0.2,"Muy Baja",IF(AS183&lt;=0.4,"Baja",IF(AS183&lt;=0.6,"Media",IF(AS183&lt;=0.8,"Alta","Muy Alta"))))),"")</f>
        <v>Muy Baja</v>
      </c>
      <c r="AU183" s="1153">
        <f>Y183</f>
        <v>0.8</v>
      </c>
      <c r="AV183" s="1153">
        <f>IF(AM183="","",MIN(AM183:AM188))</f>
        <v>0.8</v>
      </c>
      <c r="AW183" s="619" t="str">
        <f>IFERROR(IF(AV183="","",IF(AV183&lt;=0.2,"Leve",IF(AV183&lt;=0.4,"Menor",IF(AV183&lt;=0.6,"Moderado",IF(AV183&lt;=0.8,"Mayor","Catastrófico"))))),"")</f>
        <v>Mayor</v>
      </c>
      <c r="AX183" s="619" t="str">
        <f>AA183</f>
        <v>Alto</v>
      </c>
      <c r="AY183" s="619" t="str">
        <f>IFERROR(IF(OR(AND(AT183="Muy Baja",AW183="Leve"),AND(AT183="Muy Baja",AW183="Menor"),AND(AT183="Baja",AW183="Leve")),"Bajo",IF(OR(AND(AT183="Muy baja",AW183="Moderado"),AND(AT183="Baja",AW183="Menor"),AND(AT183="Baja",AW183="Moderado"),AND(AT183="Media",AW183="Leve"),AND(AT183="Media",AW183="Menor"),AND(AT183="Media",AW183="Moderado"),AND(AT183="Alta",AW183="Leve"),AND(AT183="Alta",AW183="Menor")),"Moderado",IF(OR(AND(AT183="Muy Baja",AW183="Mayor"),AND(AT183="Baja",AW183="Mayor"),AND(AT183="Media",AW183="Mayor"),AND(AT183="Alta",AW183="Moderado"),AND(AT183="Alta",AW183="Mayor"),AND(AT183="Muy Alta",AW183="Leve"),AND(AT183="Muy Alta",AW183="Menor"),AND(AT183="Muy Alta",AW183="Moderado"),AND(AT183="Muy Alta",AW183="Mayor")),"Alto",IF(OR(AND(AT183="Muy Baja",AW183="Catastrófico"),AND(AT183="Baja",AW183="Catastrófico"),AND(AT183="Media",AW183="Catastrófico"),AND(AT183="Alta",AW183="Catastrófico"),AND(AT183="Muy Alta",AW183="Catastrófico")),"Extremo","")))),"")</f>
        <v>Alto</v>
      </c>
      <c r="AZ183" s="1139" t="s">
        <v>185</v>
      </c>
      <c r="BA183" s="1230" t="s">
        <v>1656</v>
      </c>
      <c r="BB183" s="1231" t="s">
        <v>1657</v>
      </c>
      <c r="BC183" s="593" t="s">
        <v>1647</v>
      </c>
      <c r="BD183" s="593" t="s">
        <v>1648</v>
      </c>
      <c r="BE183" s="1168" t="s">
        <v>1560</v>
      </c>
      <c r="BF183" s="1232"/>
      <c r="BG183" s="1224"/>
      <c r="BH183" s="1226"/>
      <c r="BI183" s="1226"/>
      <c r="BJ183" s="1226"/>
      <c r="BK183" s="848"/>
      <c r="BL183" s="848"/>
      <c r="BM183" s="593"/>
      <c r="BN183" s="593"/>
      <c r="BO183" s="798"/>
    </row>
    <row r="184" spans="1:67" ht="114.75">
      <c r="A184" s="1141"/>
      <c r="B184" s="1144"/>
      <c r="C184" s="1165"/>
      <c r="D184" s="1150"/>
      <c r="E184" s="1150"/>
      <c r="F184" s="1089"/>
      <c r="G184" s="607"/>
      <c r="H184" s="598"/>
      <c r="I184" s="1139"/>
      <c r="J184" s="1137"/>
      <c r="K184" s="1139"/>
      <c r="L184" s="593"/>
      <c r="M184" s="616"/>
      <c r="N184" s="593"/>
      <c r="O184" s="593"/>
      <c r="P184" s="1078"/>
      <c r="Q184" s="1081"/>
      <c r="R184" s="598"/>
      <c r="S184" s="613"/>
      <c r="T184" s="598"/>
      <c r="U184" s="613"/>
      <c r="V184" s="598"/>
      <c r="W184" s="613"/>
      <c r="X184" s="616"/>
      <c r="Y184" s="613"/>
      <c r="Z184" s="613"/>
      <c r="AA184" s="619"/>
      <c r="AB184" s="216">
        <v>2</v>
      </c>
      <c r="AC184" s="277" t="s">
        <v>1561</v>
      </c>
      <c r="AD184" s="217">
        <v>1</v>
      </c>
      <c r="AE184" s="217" t="s">
        <v>1431</v>
      </c>
      <c r="AF184" s="225" t="str">
        <f>IF(OR(AG184="Preventivo",AG184="Detectivo"),"Probabilidad",IF(AG184="Correctivo","Impacto",""))</f>
        <v>Probabilidad</v>
      </c>
      <c r="AG184" s="219" t="s">
        <v>1547</v>
      </c>
      <c r="AH184" s="214">
        <f t="shared" si="9"/>
        <v>0.15</v>
      </c>
      <c r="AI184" s="219" t="s">
        <v>1538</v>
      </c>
      <c r="AJ184" s="214">
        <f t="shared" si="10"/>
        <v>0.15</v>
      </c>
      <c r="AK184" s="215">
        <f t="shared" si="11"/>
        <v>0.3</v>
      </c>
      <c r="AL184" s="226">
        <f>IFERROR(IF(AND(AF183="Probabilidad",AF184="Probabilidad"),(AL183-(+AL183*AK184)),IF(AF184="Probabilidad",(S183-(+S183*AK184)),IF(AF184="Impacto",AL183,""))),"")</f>
        <v>0.252</v>
      </c>
      <c r="AM184" s="226">
        <f>IFERROR(IF(AND(AF183="Impacto",AF184="Impacto"),(AM183-(+AM183*AK184)),IF(AF184="Impacto",(Y183-(+Y183*AK184)),IF(AF184="Probabilidad",AM183,""))),"")</f>
        <v>0.8</v>
      </c>
      <c r="AN184" s="221" t="s">
        <v>181</v>
      </c>
      <c r="AO184" s="221" t="s">
        <v>182</v>
      </c>
      <c r="AP184" s="221" t="s">
        <v>183</v>
      </c>
      <c r="AQ184" s="598"/>
      <c r="AR184" s="626"/>
      <c r="AS184" s="626"/>
      <c r="AT184" s="619"/>
      <c r="AU184" s="626"/>
      <c r="AV184" s="626"/>
      <c r="AW184" s="619"/>
      <c r="AX184" s="619"/>
      <c r="AY184" s="619"/>
      <c r="AZ184" s="1139"/>
      <c r="BA184" s="1228"/>
      <c r="BB184" s="761"/>
      <c r="BC184" s="593"/>
      <c r="BD184" s="593"/>
      <c r="BE184" s="1168"/>
      <c r="BF184" s="1217"/>
      <c r="BG184" s="1224"/>
      <c r="BH184" s="1226"/>
      <c r="BI184" s="1226"/>
      <c r="BJ184" s="1226"/>
      <c r="BK184" s="848"/>
      <c r="BL184" s="848"/>
      <c r="BM184" s="593"/>
      <c r="BN184" s="593"/>
      <c r="BO184" s="798"/>
    </row>
    <row r="185" spans="1:67" ht="75">
      <c r="A185" s="1141"/>
      <c r="B185" s="1144"/>
      <c r="C185" s="1165"/>
      <c r="D185" s="1150"/>
      <c r="E185" s="1150"/>
      <c r="F185" s="1089"/>
      <c r="G185" s="607"/>
      <c r="H185" s="598"/>
      <c r="I185" s="1139"/>
      <c r="J185" s="1137"/>
      <c r="K185" s="1139"/>
      <c r="L185" s="593"/>
      <c r="M185" s="616"/>
      <c r="N185" s="593"/>
      <c r="O185" s="593"/>
      <c r="P185" s="1078"/>
      <c r="Q185" s="1081"/>
      <c r="R185" s="598"/>
      <c r="S185" s="613"/>
      <c r="T185" s="598"/>
      <c r="U185" s="613"/>
      <c r="V185" s="598"/>
      <c r="W185" s="613"/>
      <c r="X185" s="616"/>
      <c r="Y185" s="613"/>
      <c r="Z185" s="613"/>
      <c r="AA185" s="619"/>
      <c r="AB185" s="216">
        <v>3</v>
      </c>
      <c r="AC185" s="278" t="s">
        <v>1658</v>
      </c>
      <c r="AD185" s="217">
        <v>1</v>
      </c>
      <c r="AE185" s="217" t="s">
        <v>1431</v>
      </c>
      <c r="AF185" s="213" t="str">
        <f>IF(OR(AG185="Preventivo",AG185="Detectivo"),"Probabilidad",IF(AG185="Correctivo","Impacto",""))</f>
        <v>Probabilidad</v>
      </c>
      <c r="AG185" s="219" t="s">
        <v>1537</v>
      </c>
      <c r="AH185" s="214">
        <f t="shared" si="9"/>
        <v>0.25</v>
      </c>
      <c r="AI185" s="219" t="s">
        <v>1538</v>
      </c>
      <c r="AJ185" s="214">
        <f t="shared" si="10"/>
        <v>0.15</v>
      </c>
      <c r="AK185" s="215">
        <f t="shared" si="11"/>
        <v>0.4</v>
      </c>
      <c r="AL185" s="220">
        <f>IFERROR(IF(AND(AF184="Probabilidad",AF185="Probabilidad"),(AL184-(+AL184*AK185)),IF(AND(AF184="Impacto",AF185="Probabilidad"),(AL183-(+AL183*AK185)),IF(AF185="Impacto",AL184,""))),"")</f>
        <v>0.1512</v>
      </c>
      <c r="AM185" s="220">
        <f>IFERROR(IF(AND(AF184="Impacto",AF185="Impacto"),(AM184-(+AM184*AK185)),IF(AND(AF184="Probabilidad",AF185="Impacto"),(AM183-(+AM183*AK185)),IF(AF185="Probabilidad",AM184,""))),"")</f>
        <v>0.8</v>
      </c>
      <c r="AN185" s="221" t="s">
        <v>181</v>
      </c>
      <c r="AO185" s="221" t="s">
        <v>182</v>
      </c>
      <c r="AP185" s="221" t="s">
        <v>183</v>
      </c>
      <c r="AQ185" s="598"/>
      <c r="AR185" s="626"/>
      <c r="AS185" s="626"/>
      <c r="AT185" s="619"/>
      <c r="AU185" s="626"/>
      <c r="AV185" s="626"/>
      <c r="AW185" s="619"/>
      <c r="AX185" s="619"/>
      <c r="AY185" s="619"/>
      <c r="AZ185" s="1139"/>
      <c r="BA185" s="1228"/>
      <c r="BB185" s="761"/>
      <c r="BC185" s="593"/>
      <c r="BD185" s="593"/>
      <c r="BE185" s="1168"/>
      <c r="BF185" s="1217"/>
      <c r="BG185" s="1224"/>
      <c r="BH185" s="1226"/>
      <c r="BI185" s="1226"/>
      <c r="BJ185" s="1226"/>
      <c r="BK185" s="848"/>
      <c r="BL185" s="848"/>
      <c r="BM185" s="593"/>
      <c r="BN185" s="593"/>
      <c r="BO185" s="798"/>
    </row>
    <row r="186" spans="1:67">
      <c r="A186" s="1141"/>
      <c r="B186" s="1144"/>
      <c r="C186" s="1165"/>
      <c r="D186" s="1150"/>
      <c r="E186" s="1150"/>
      <c r="F186" s="1089"/>
      <c r="G186" s="607"/>
      <c r="H186" s="598"/>
      <c r="I186" s="1139"/>
      <c r="J186" s="1137"/>
      <c r="K186" s="1139"/>
      <c r="L186" s="593"/>
      <c r="M186" s="616"/>
      <c r="N186" s="593"/>
      <c r="O186" s="593"/>
      <c r="P186" s="1078"/>
      <c r="Q186" s="1081"/>
      <c r="R186" s="598"/>
      <c r="S186" s="613"/>
      <c r="T186" s="598"/>
      <c r="U186" s="613"/>
      <c r="V186" s="598"/>
      <c r="W186" s="613"/>
      <c r="X186" s="616"/>
      <c r="Y186" s="613"/>
      <c r="Z186" s="613"/>
      <c r="AA186" s="619"/>
      <c r="AB186" s="216">
        <v>4</v>
      </c>
      <c r="AC186" s="395"/>
      <c r="AD186" s="217"/>
      <c r="AE186" s="156"/>
      <c r="AF186" s="213" t="str">
        <f t="shared" si="8"/>
        <v/>
      </c>
      <c r="AG186" s="219"/>
      <c r="AH186" s="214" t="str">
        <f t="shared" si="9"/>
        <v/>
      </c>
      <c r="AI186" s="219"/>
      <c r="AJ186" s="214" t="str">
        <f t="shared" si="10"/>
        <v/>
      </c>
      <c r="AK186" s="215" t="str">
        <f t="shared" si="11"/>
        <v/>
      </c>
      <c r="AL186" s="220" t="str">
        <f>IFERROR(IF(AND(AF185="Probabilidad",AF186="Probabilidad"),(AL185-(+AL185*AK186)),IF(AND(AF185="Impacto",AF186="Probabilidad"),(AL184-(+AL184*AK186)),IF(AF186="Impacto",AL185,""))),"")</f>
        <v/>
      </c>
      <c r="AM186" s="220" t="str">
        <f>IFERROR(IF(AND(AF185="Impacto",AF186="Impacto"),(AM185-(+AM185*AK186)),IF(AND(AF185="Probabilidad",AF186="Impacto"),(AM184-(+AM184*AK186)),IF(AF186="Probabilidad",AM185,""))),"")</f>
        <v/>
      </c>
      <c r="AN186" s="557"/>
      <c r="AO186" s="557"/>
      <c r="AP186" s="557"/>
      <c r="AQ186" s="598"/>
      <c r="AR186" s="626"/>
      <c r="AS186" s="626"/>
      <c r="AT186" s="619"/>
      <c r="AU186" s="626"/>
      <c r="AV186" s="626"/>
      <c r="AW186" s="619"/>
      <c r="AX186" s="619"/>
      <c r="AY186" s="619"/>
      <c r="AZ186" s="1139"/>
      <c r="BA186" s="1228"/>
      <c r="BB186" s="761"/>
      <c r="BC186" s="593"/>
      <c r="BD186" s="593"/>
      <c r="BE186" s="1168"/>
      <c r="BF186" s="1217"/>
      <c r="BG186" s="1224"/>
      <c r="BH186" s="1226"/>
      <c r="BI186" s="1226"/>
      <c r="BJ186" s="1226"/>
      <c r="BK186" s="848"/>
      <c r="BL186" s="848"/>
      <c r="BM186" s="593"/>
      <c r="BN186" s="593"/>
      <c r="BO186" s="798"/>
    </row>
    <row r="187" spans="1:67">
      <c r="A187" s="1141"/>
      <c r="B187" s="1144"/>
      <c r="C187" s="1165"/>
      <c r="D187" s="1150"/>
      <c r="E187" s="1150"/>
      <c r="F187" s="1089"/>
      <c r="G187" s="607"/>
      <c r="H187" s="598"/>
      <c r="I187" s="1139"/>
      <c r="J187" s="1137"/>
      <c r="K187" s="1139"/>
      <c r="L187" s="593"/>
      <c r="M187" s="616"/>
      <c r="N187" s="593"/>
      <c r="O187" s="593"/>
      <c r="P187" s="1078"/>
      <c r="Q187" s="1081"/>
      <c r="R187" s="598"/>
      <c r="S187" s="613"/>
      <c r="T187" s="598"/>
      <c r="U187" s="613"/>
      <c r="V187" s="598"/>
      <c r="W187" s="613"/>
      <c r="X187" s="616"/>
      <c r="Y187" s="613"/>
      <c r="Z187" s="613"/>
      <c r="AA187" s="619"/>
      <c r="AB187" s="216">
        <v>5</v>
      </c>
      <c r="AC187" s="230"/>
      <c r="AD187" s="217"/>
      <c r="AE187" s="218"/>
      <c r="AF187" s="213" t="str">
        <f t="shared" si="8"/>
        <v/>
      </c>
      <c r="AG187" s="219"/>
      <c r="AH187" s="214" t="str">
        <f t="shared" si="9"/>
        <v/>
      </c>
      <c r="AI187" s="219"/>
      <c r="AJ187" s="214" t="str">
        <f t="shared" si="10"/>
        <v/>
      </c>
      <c r="AK187" s="215" t="str">
        <f t="shared" si="11"/>
        <v/>
      </c>
      <c r="AL187" s="220" t="str">
        <f>IFERROR(IF(AND(AF186="Probabilidad",AF187="Probabilidad"),(AL186-(+AL186*AK187)),IF(AND(AF186="Impacto",AF187="Probabilidad"),(AL185-(+AL185*AK187)),IF(AF187="Impacto",AL186,""))),"")</f>
        <v/>
      </c>
      <c r="AM187" s="220" t="str">
        <f>IFERROR(IF(AND(AF186="Impacto",AF187="Impacto"),(AM186-(+AM186*AK187)),IF(AND(AF186="Probabilidad",AF187="Impacto"),(AM185-(+AM185*AK187)),IF(AF187="Probabilidad",AM186,""))),"")</f>
        <v/>
      </c>
      <c r="AN187" s="221"/>
      <c r="AO187" s="221"/>
      <c r="AP187" s="221"/>
      <c r="AQ187" s="598"/>
      <c r="AR187" s="626"/>
      <c r="AS187" s="626"/>
      <c r="AT187" s="619"/>
      <c r="AU187" s="626"/>
      <c r="AV187" s="626"/>
      <c r="AW187" s="619"/>
      <c r="AX187" s="619"/>
      <c r="AY187" s="619"/>
      <c r="AZ187" s="1139"/>
      <c r="BA187" s="1228"/>
      <c r="BB187" s="761"/>
      <c r="BC187" s="593"/>
      <c r="BD187" s="593"/>
      <c r="BE187" s="1168"/>
      <c r="BF187" s="1217"/>
      <c r="BG187" s="1224"/>
      <c r="BH187" s="1226"/>
      <c r="BI187" s="1226"/>
      <c r="BJ187" s="1226"/>
      <c r="BK187" s="848"/>
      <c r="BL187" s="848"/>
      <c r="BM187" s="593"/>
      <c r="BN187" s="593"/>
      <c r="BO187" s="798"/>
    </row>
    <row r="188" spans="1:67" ht="15.75" thickBot="1">
      <c r="A188" s="1141"/>
      <c r="B188" s="1144"/>
      <c r="C188" s="1165"/>
      <c r="D188" s="1150"/>
      <c r="E188" s="1150"/>
      <c r="F188" s="1089"/>
      <c r="G188" s="607"/>
      <c r="H188" s="598"/>
      <c r="I188" s="1139"/>
      <c r="J188" s="1162"/>
      <c r="K188" s="1139"/>
      <c r="L188" s="593"/>
      <c r="M188" s="616"/>
      <c r="N188" s="593"/>
      <c r="O188" s="593"/>
      <c r="P188" s="1078"/>
      <c r="Q188" s="1081"/>
      <c r="R188" s="598"/>
      <c r="S188" s="613"/>
      <c r="T188" s="598"/>
      <c r="U188" s="613"/>
      <c r="V188" s="598"/>
      <c r="W188" s="613"/>
      <c r="X188" s="616"/>
      <c r="Y188" s="613"/>
      <c r="Z188" s="613"/>
      <c r="AA188" s="619"/>
      <c r="AB188" s="216">
        <v>6</v>
      </c>
      <c r="AC188" s="230"/>
      <c r="AD188" s="217"/>
      <c r="AE188" s="218"/>
      <c r="AF188" s="213" t="str">
        <f t="shared" si="8"/>
        <v/>
      </c>
      <c r="AG188" s="219"/>
      <c r="AH188" s="214" t="str">
        <f t="shared" si="9"/>
        <v/>
      </c>
      <c r="AI188" s="219"/>
      <c r="AJ188" s="214" t="str">
        <f t="shared" si="10"/>
        <v/>
      </c>
      <c r="AK188" s="215" t="str">
        <f t="shared" si="11"/>
        <v/>
      </c>
      <c r="AL188" s="220" t="str">
        <f>IFERROR(IF(AND(AF187="Probabilidad",AF188="Probabilidad"),(AL187-(+AL187*AK188)),IF(AND(AF187="Impacto",AF188="Probabilidad"),(AL186-(+AL186*AK188)),IF(AF188="Impacto",AL187,""))),"")</f>
        <v/>
      </c>
      <c r="AM188" s="220" t="str">
        <f>IFERROR(IF(AND(AF187="Impacto",AF188="Impacto"),(AM187-(+AM187*AK188)),IF(AND(AF187="Probabilidad",AF188="Impacto"),(AM186-(+AM186*AK188)),IF(AF188="Probabilidad",AM187,""))),"")</f>
        <v/>
      </c>
      <c r="AN188" s="221"/>
      <c r="AO188" s="221"/>
      <c r="AP188" s="221"/>
      <c r="AQ188" s="598"/>
      <c r="AR188" s="626"/>
      <c r="AS188" s="626"/>
      <c r="AT188" s="619"/>
      <c r="AU188" s="626"/>
      <c r="AV188" s="626"/>
      <c r="AW188" s="619"/>
      <c r="AX188" s="619"/>
      <c r="AY188" s="619"/>
      <c r="AZ188" s="1139"/>
      <c r="BA188" s="1228"/>
      <c r="BB188" s="761"/>
      <c r="BC188" s="593"/>
      <c r="BD188" s="593"/>
      <c r="BE188" s="1168"/>
      <c r="BF188" s="1217"/>
      <c r="BG188" s="1224"/>
      <c r="BH188" s="1226"/>
      <c r="BI188" s="1226"/>
      <c r="BJ188" s="1226"/>
      <c r="BK188" s="848"/>
      <c r="BL188" s="848"/>
      <c r="BM188" s="593"/>
      <c r="BN188" s="593"/>
      <c r="BO188" s="798"/>
    </row>
    <row r="189" spans="1:67" ht="129.6" customHeight="1">
      <c r="A189" s="1141"/>
      <c r="B189" s="1144"/>
      <c r="C189" s="1165"/>
      <c r="D189" s="1150" t="s">
        <v>1376</v>
      </c>
      <c r="E189" s="1150" t="s">
        <v>1528</v>
      </c>
      <c r="F189" s="1089">
        <v>15</v>
      </c>
      <c r="G189" s="607" t="s">
        <v>1659</v>
      </c>
      <c r="H189" s="598" t="s">
        <v>1443</v>
      </c>
      <c r="I189" s="1139" t="s">
        <v>1380</v>
      </c>
      <c r="J189" s="1137" t="str">
        <f>IF(D189="","",IF(D189="RG",[16]Árbol_GF!B239,IF(D189="RF",[16]Árbol_GF!B239,IF(I189="","",(CONCATENATE(I189," ",$M$2," ",G189," ",$M$3," ",O189," ",$M$4," ",N189))))))</f>
        <v>Pérdida de confidencialidad e integridad  1. Tramites Inmediatos
2. Tramites no inmediatos 
3. Resoluciones
4. PQRS
5. OFICIOS Entidades territoriales -  UAECD
6. Memorias de la Actualización Catastral
7. Memorias de la Conservación Catastral
(Información Digital y/o Electrónica)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189" s="1139" t="s">
        <v>205</v>
      </c>
      <c r="L189" s="593" t="s">
        <v>691</v>
      </c>
      <c r="M189" s="689" t="str">
        <f>CONCATENATE(" *",[16]Árbol_GF!C197," *",[16]Árbol_GF!E197," *",[16]Árbol_GF!G197)</f>
        <v xml:space="preserve"> * * *</v>
      </c>
      <c r="N189" s="593" t="s">
        <v>1653</v>
      </c>
      <c r="O189" s="593" t="s">
        <v>1654</v>
      </c>
      <c r="P189" s="607"/>
      <c r="Q189" s="610"/>
      <c r="R189" s="598" t="s">
        <v>175</v>
      </c>
      <c r="S189" s="613">
        <f>IF(R189="Muy Alta",100%,IF(R189="Alta",80%,IF(R189="Media",60%,IF(R189="Baja",40%,IF(R189="Muy Baja",20%,"")))))</f>
        <v>0.6</v>
      </c>
      <c r="T189" s="598" t="s">
        <v>271</v>
      </c>
      <c r="U189" s="613">
        <f>IF(T189="Catastrófico",100%,IF(T189="Mayor",80%,IF(T189="Moderado",60%,IF(T189="Menor",40%,IF(T189="Leve",20%,"")))))</f>
        <v>0.2</v>
      </c>
      <c r="V189" s="598" t="s">
        <v>371</v>
      </c>
      <c r="W189" s="613">
        <f>IF(V189="Catastrófico",100%,IF(V189="Mayor",80%,IF(V189="Moderado",60%,IF(V189="Menor",40%,IF(V189="Leve",20%,"")))))</f>
        <v>0.8</v>
      </c>
      <c r="X189" s="616" t="str">
        <f>IF(Y189=100%,"Catastrófico",IF(Y189=80%,"Mayor",IF(Y189=60%,"Moderado",IF(Y189=40%,"Menor",IF(Y189=20%,"Leve","")))))</f>
        <v>Mayor</v>
      </c>
      <c r="Y189" s="613">
        <f>IF(AND(U189="",W189=""),"",MAX(U189,W189))</f>
        <v>0.8</v>
      </c>
      <c r="Z189" s="613" t="str">
        <f>CONCATENATE(R189,X189)</f>
        <v>MediaMayor</v>
      </c>
      <c r="AA189" s="619" t="str">
        <f>IF(Z189="Muy AltaLeve","Alto",IF(Z189="Muy AltaMenor","Alto",IF(Z189="Muy AltaModerado","Alto",IF(Z189="Muy AltaMayor","Alto",IF(Z189="Muy AltaCatastrófico","Extremo",IF(Z189="AltaLeve","Moderado",IF(Z189="AltaMenor","Moderado",IF(Z189="AltaModerado","Alto",IF(Z189="AltaMayor","Alto",IF(Z189="AltaCatastrófico","Extremo",IF(Z189="MediaLeve","Moderado",IF(Z189="MediaMenor","Moderado",IF(Z189="MediaModerado","Moderado",IF(Z189="MediaMayor","Alto",IF(Z189="MediaCatastrófico","Extremo",IF(Z189="BajaLeve","Bajo",IF(Z189="BajaMenor","Moderado",IF(Z189="BajaModerado","Moderado",IF(Z189="BajaMayor","Alto",IF(Z189="BajaCatastrófico","Extremo",IF(Z189="Muy BajaLeve","Bajo",IF(Z189="Muy BajaMenor","Bajo",IF(Z189="Muy BajaModerado","Moderado",IF(Z189="Muy BajaMayor","Alto",IF(Z189="Muy BajaCatastrófico","Extremo","")))))))))))))))))))))))))</f>
        <v>Alto</v>
      </c>
      <c r="AB189" s="216">
        <v>1</v>
      </c>
      <c r="AC189" s="279" t="s">
        <v>1660</v>
      </c>
      <c r="AD189" s="217">
        <v>1</v>
      </c>
      <c r="AE189" s="217" t="s">
        <v>1390</v>
      </c>
      <c r="AF189" s="213" t="str">
        <f t="shared" si="8"/>
        <v>Probabilidad</v>
      </c>
      <c r="AG189" s="219" t="s">
        <v>1537</v>
      </c>
      <c r="AH189" s="214">
        <f t="shared" si="9"/>
        <v>0.25</v>
      </c>
      <c r="AI189" s="219" t="s">
        <v>1538</v>
      </c>
      <c r="AJ189" s="214">
        <f t="shared" si="10"/>
        <v>0.15</v>
      </c>
      <c r="AK189" s="215">
        <f t="shared" si="11"/>
        <v>0.4</v>
      </c>
      <c r="AL189" s="220">
        <f>IFERROR(IF(AF189="Probabilidad",(S189-(+S189*AK189)),IF(AF189="Impacto",S189,"")),"")</f>
        <v>0.36</v>
      </c>
      <c r="AM189" s="220">
        <f>IFERROR(IF(AF189="Impacto",(Y189-(+Y189*AK189)),IF(AF189="Probabilidad",Y189,"")),"")</f>
        <v>0.8</v>
      </c>
      <c r="AN189" s="221" t="s">
        <v>181</v>
      </c>
      <c r="AO189" s="221" t="s">
        <v>182</v>
      </c>
      <c r="AP189" s="221" t="s">
        <v>183</v>
      </c>
      <c r="AQ189" s="598" t="s">
        <v>1644</v>
      </c>
      <c r="AR189" s="1153">
        <f>S189</f>
        <v>0.6</v>
      </c>
      <c r="AS189" s="1153">
        <f>IF(AL189="","",MIN(AL189:AL194))</f>
        <v>0.216</v>
      </c>
      <c r="AT189" s="619" t="str">
        <f>IFERROR(IF(AS189="","",IF(AS189&lt;=0.2,"Muy Baja",IF(AS189&lt;=0.4,"Baja",IF(AS189&lt;=0.6,"Media",IF(AS189&lt;=0.8,"Alta","Muy Alta"))))),"")</f>
        <v>Baja</v>
      </c>
      <c r="AU189" s="1153">
        <f>Y189</f>
        <v>0.8</v>
      </c>
      <c r="AV189" s="1153">
        <f>IF(AM189="","",MIN(AM189:AM194))</f>
        <v>0.8</v>
      </c>
      <c r="AW189" s="619" t="str">
        <f>IFERROR(IF(AV189="","",IF(AV189&lt;=0.2,"Leve",IF(AV189&lt;=0.4,"Menor",IF(AV189&lt;=0.6,"Moderado",IF(AV189&lt;=0.8,"Mayor","Catastrófico"))))),"")</f>
        <v>Mayor</v>
      </c>
      <c r="AX189" s="619" t="str">
        <f>AA189</f>
        <v>Alto</v>
      </c>
      <c r="AY189" s="619" t="str">
        <f>IFERROR(IF(OR(AND(AT189="Muy Baja",AW189="Leve"),AND(AT189="Muy Baja",AW189="Menor"),AND(AT189="Baja",AW189="Leve")),"Bajo",IF(OR(AND(AT189="Muy baja",AW189="Moderado"),AND(AT189="Baja",AW189="Menor"),AND(AT189="Baja",AW189="Moderado"),AND(AT189="Media",AW189="Leve"),AND(AT189="Media",AW189="Menor"),AND(AT189="Media",AW189="Moderado"),AND(AT189="Alta",AW189="Leve"),AND(AT189="Alta",AW189="Menor")),"Moderado",IF(OR(AND(AT189="Muy Baja",AW189="Mayor"),AND(AT189="Baja",AW189="Mayor"),AND(AT189="Media",AW189="Mayor"),AND(AT189="Alta",AW189="Moderado"),AND(AT189="Alta",AW189="Mayor"),AND(AT189="Muy Alta",AW189="Leve"),AND(AT189="Muy Alta",AW189="Menor"),AND(AT189="Muy Alta",AW189="Moderado"),AND(AT189="Muy Alta",AW189="Mayor")),"Alto",IF(OR(AND(AT189="Muy Baja",AW189="Catastrófico"),AND(AT189="Baja",AW189="Catastrófico"),AND(AT189="Media",AW189="Catastrófico"),AND(AT189="Alta",AW189="Catastrófico"),AND(AT189="Muy Alta",AW189="Catastrófico")),"Extremo","")))),"")</f>
        <v>Alto</v>
      </c>
      <c r="AZ189" s="1139" t="s">
        <v>185</v>
      </c>
      <c r="BA189" s="1230" t="s">
        <v>1661</v>
      </c>
      <c r="BB189" s="1231" t="s">
        <v>1662</v>
      </c>
      <c r="BC189" s="593" t="s">
        <v>1647</v>
      </c>
      <c r="BD189" s="593" t="s">
        <v>1648</v>
      </c>
      <c r="BE189" s="1168" t="s">
        <v>1560</v>
      </c>
      <c r="BF189" s="1232"/>
      <c r="BG189" s="1224"/>
      <c r="BH189" s="1233"/>
      <c r="BI189" s="1233"/>
      <c r="BJ189" s="1233"/>
      <c r="BK189" s="848"/>
      <c r="BL189" s="848"/>
      <c r="BM189" s="593"/>
      <c r="BN189" s="593"/>
      <c r="BO189" s="798"/>
    </row>
    <row r="190" spans="1:67" ht="105" customHeight="1">
      <c r="A190" s="1141"/>
      <c r="B190" s="1144"/>
      <c r="C190" s="1165"/>
      <c r="D190" s="1150"/>
      <c r="E190" s="1150"/>
      <c r="F190" s="1089"/>
      <c r="G190" s="607"/>
      <c r="H190" s="598"/>
      <c r="I190" s="1139"/>
      <c r="J190" s="1137"/>
      <c r="K190" s="1139"/>
      <c r="L190" s="593"/>
      <c r="M190" s="616"/>
      <c r="N190" s="593"/>
      <c r="O190" s="593"/>
      <c r="P190" s="607"/>
      <c r="Q190" s="610"/>
      <c r="R190" s="598"/>
      <c r="S190" s="613"/>
      <c r="T190" s="598"/>
      <c r="U190" s="613"/>
      <c r="V190" s="598"/>
      <c r="W190" s="613"/>
      <c r="X190" s="616"/>
      <c r="Y190" s="613"/>
      <c r="Z190" s="613"/>
      <c r="AA190" s="619"/>
      <c r="AB190" s="216">
        <v>2</v>
      </c>
      <c r="AC190" s="277" t="s">
        <v>1663</v>
      </c>
      <c r="AD190" s="217">
        <v>1</v>
      </c>
      <c r="AE190" s="217" t="s">
        <v>1512</v>
      </c>
      <c r="AF190" s="213" t="str">
        <f t="shared" si="8"/>
        <v>Probabilidad</v>
      </c>
      <c r="AG190" s="219" t="s">
        <v>1537</v>
      </c>
      <c r="AH190" s="214">
        <f t="shared" si="9"/>
        <v>0.25</v>
      </c>
      <c r="AI190" s="219" t="s">
        <v>1538</v>
      </c>
      <c r="AJ190" s="214">
        <f t="shared" si="10"/>
        <v>0.15</v>
      </c>
      <c r="AK190" s="215">
        <f t="shared" si="11"/>
        <v>0.4</v>
      </c>
      <c r="AL190" s="220">
        <f>IFERROR(IF(AND(AF189="Probabilidad",AF190="Probabilidad"),(AL189-(+AL189*AK190)),IF(AF190="Probabilidad",(S189-(+S189*AK190)),IF(AF190="Impacto",AL189,""))),"")</f>
        <v>0.216</v>
      </c>
      <c r="AM190" s="220">
        <f>IFERROR(IF(AND(AF189="Impacto",AF190="Impacto"),(AM189-(+AM189*AK190)),IF(AF190="Impacto",(Y189-(+Y189*AK190)),IF(AF190="Probabilidad",AM189,""))),"")</f>
        <v>0.8</v>
      </c>
      <c r="AN190" s="221" t="s">
        <v>181</v>
      </c>
      <c r="AO190" s="221" t="s">
        <v>182</v>
      </c>
      <c r="AP190" s="221" t="s">
        <v>183</v>
      </c>
      <c r="AQ190" s="598"/>
      <c r="AR190" s="626"/>
      <c r="AS190" s="626"/>
      <c r="AT190" s="619"/>
      <c r="AU190" s="626"/>
      <c r="AV190" s="626"/>
      <c r="AW190" s="619"/>
      <c r="AX190" s="619"/>
      <c r="AY190" s="619"/>
      <c r="AZ190" s="1139"/>
      <c r="BA190" s="1228"/>
      <c r="BB190" s="761"/>
      <c r="BC190" s="593"/>
      <c r="BD190" s="593"/>
      <c r="BE190" s="1168"/>
      <c r="BF190" s="1217"/>
      <c r="BG190" s="1224"/>
      <c r="BH190" s="1233"/>
      <c r="BI190" s="1233"/>
      <c r="BJ190" s="1233"/>
      <c r="BK190" s="848"/>
      <c r="BL190" s="848"/>
      <c r="BM190" s="593"/>
      <c r="BN190" s="593"/>
      <c r="BO190" s="798"/>
    </row>
    <row r="191" spans="1:67">
      <c r="A191" s="1141"/>
      <c r="B191" s="1144"/>
      <c r="C191" s="1165"/>
      <c r="D191" s="1150"/>
      <c r="E191" s="1150"/>
      <c r="F191" s="1089"/>
      <c r="G191" s="607"/>
      <c r="H191" s="598"/>
      <c r="I191" s="1139"/>
      <c r="J191" s="1137"/>
      <c r="K191" s="1139"/>
      <c r="L191" s="593"/>
      <c r="M191" s="616"/>
      <c r="N191" s="593"/>
      <c r="O191" s="593"/>
      <c r="P191" s="607"/>
      <c r="Q191" s="610"/>
      <c r="R191" s="598"/>
      <c r="S191" s="613"/>
      <c r="T191" s="598"/>
      <c r="U191" s="613"/>
      <c r="V191" s="598"/>
      <c r="W191" s="613"/>
      <c r="X191" s="616"/>
      <c r="Y191" s="613"/>
      <c r="Z191" s="613"/>
      <c r="AA191" s="619"/>
      <c r="AB191" s="216">
        <v>3</v>
      </c>
      <c r="AC191" s="230"/>
      <c r="AD191" s="227"/>
      <c r="AE191" s="218"/>
      <c r="AF191" s="213" t="str">
        <f t="shared" si="8"/>
        <v/>
      </c>
      <c r="AG191" s="219"/>
      <c r="AH191" s="214" t="str">
        <f t="shared" si="9"/>
        <v/>
      </c>
      <c r="AI191" s="219"/>
      <c r="AJ191" s="214" t="str">
        <f t="shared" si="10"/>
        <v/>
      </c>
      <c r="AK191" s="215" t="str">
        <f t="shared" si="11"/>
        <v/>
      </c>
      <c r="AL191" s="220" t="str">
        <f>IFERROR(IF(AND(AF190="Probabilidad",AF191="Probabilidad"),(AL190-(+AL190*AK191)),IF(AND(AF190="Impacto",AF191="Probabilidad"),(AL189-(+AL189*AK191)),IF(AF191="Impacto",AL190,""))),"")</f>
        <v/>
      </c>
      <c r="AM191" s="220" t="str">
        <f>IFERROR(IF(AND(AF190="Impacto",AF191="Impacto"),(AM190-(+AM190*AK191)),IF(AND(AF190="Probabilidad",AF191="Impacto"),(AM189-(+AM189*AK191)),IF(AF191="Probabilidad",AM190,""))),"")</f>
        <v/>
      </c>
      <c r="AN191" s="221"/>
      <c r="AO191" s="221"/>
      <c r="AP191" s="221"/>
      <c r="AQ191" s="598"/>
      <c r="AR191" s="626"/>
      <c r="AS191" s="626"/>
      <c r="AT191" s="619"/>
      <c r="AU191" s="626"/>
      <c r="AV191" s="626"/>
      <c r="AW191" s="619"/>
      <c r="AX191" s="619"/>
      <c r="AY191" s="619"/>
      <c r="AZ191" s="1139"/>
      <c r="BA191" s="1228"/>
      <c r="BB191" s="761"/>
      <c r="BC191" s="593"/>
      <c r="BD191" s="593"/>
      <c r="BE191" s="1168"/>
      <c r="BF191" s="1217"/>
      <c r="BG191" s="1224"/>
      <c r="BH191" s="1233"/>
      <c r="BI191" s="1233"/>
      <c r="BJ191" s="1233"/>
      <c r="BK191" s="848"/>
      <c r="BL191" s="848"/>
      <c r="BM191" s="593"/>
      <c r="BN191" s="593"/>
      <c r="BO191" s="798"/>
    </row>
    <row r="192" spans="1:67">
      <c r="A192" s="1141"/>
      <c r="B192" s="1144"/>
      <c r="C192" s="1165"/>
      <c r="D192" s="1150"/>
      <c r="E192" s="1150"/>
      <c r="F192" s="1089"/>
      <c r="G192" s="607"/>
      <c r="H192" s="598"/>
      <c r="I192" s="1139"/>
      <c r="J192" s="1137"/>
      <c r="K192" s="1139"/>
      <c r="L192" s="593"/>
      <c r="M192" s="616"/>
      <c r="N192" s="593"/>
      <c r="O192" s="593"/>
      <c r="P192" s="607"/>
      <c r="Q192" s="610"/>
      <c r="R192" s="598"/>
      <c r="S192" s="613"/>
      <c r="T192" s="598"/>
      <c r="U192" s="613"/>
      <c r="V192" s="598"/>
      <c r="W192" s="613"/>
      <c r="X192" s="616"/>
      <c r="Y192" s="613"/>
      <c r="Z192" s="613"/>
      <c r="AA192" s="619"/>
      <c r="AB192" s="216">
        <v>4</v>
      </c>
      <c r="AC192" s="230"/>
      <c r="AD192" s="227"/>
      <c r="AE192" s="218"/>
      <c r="AF192" s="213" t="str">
        <f t="shared" si="8"/>
        <v/>
      </c>
      <c r="AG192" s="219"/>
      <c r="AH192" s="214" t="str">
        <f t="shared" si="9"/>
        <v/>
      </c>
      <c r="AI192" s="219"/>
      <c r="AJ192" s="214" t="str">
        <f t="shared" si="10"/>
        <v/>
      </c>
      <c r="AK192" s="215" t="str">
        <f t="shared" si="11"/>
        <v/>
      </c>
      <c r="AL192" s="220" t="str">
        <f>IFERROR(IF(AND(AF191="Probabilidad",AF192="Probabilidad"),(AL191-(+AL191*AK192)),IF(AND(AF191="Impacto",AF192="Probabilidad"),(AL190-(+AL190*AK192)),IF(AF192="Impacto",AL191,""))),"")</f>
        <v/>
      </c>
      <c r="AM192" s="220" t="str">
        <f>IFERROR(IF(AND(AF191="Impacto",AF192="Impacto"),(AM191-(+AM191*AK192)),IF(AND(AF191="Probabilidad",AF192="Impacto"),(AM190-(+AM190*AK192)),IF(AF192="Probabilidad",AM191,""))),"")</f>
        <v/>
      </c>
      <c r="AN192" s="221"/>
      <c r="AO192" s="221"/>
      <c r="AP192" s="221"/>
      <c r="AQ192" s="598"/>
      <c r="AR192" s="626"/>
      <c r="AS192" s="626"/>
      <c r="AT192" s="619"/>
      <c r="AU192" s="626"/>
      <c r="AV192" s="626"/>
      <c r="AW192" s="619"/>
      <c r="AX192" s="619"/>
      <c r="AY192" s="619"/>
      <c r="AZ192" s="1139"/>
      <c r="BA192" s="1228"/>
      <c r="BB192" s="761"/>
      <c r="BC192" s="593"/>
      <c r="BD192" s="593"/>
      <c r="BE192" s="1168"/>
      <c r="BF192" s="1217"/>
      <c r="BG192" s="1224"/>
      <c r="BH192" s="1233"/>
      <c r="BI192" s="1233"/>
      <c r="BJ192" s="1233"/>
      <c r="BK192" s="848"/>
      <c r="BL192" s="848"/>
      <c r="BM192" s="593"/>
      <c r="BN192" s="593"/>
      <c r="BO192" s="798"/>
    </row>
    <row r="193" spans="1:67">
      <c r="A193" s="1141"/>
      <c r="B193" s="1144"/>
      <c r="C193" s="1165"/>
      <c r="D193" s="1150"/>
      <c r="E193" s="1150"/>
      <c r="F193" s="1089"/>
      <c r="G193" s="607"/>
      <c r="H193" s="598"/>
      <c r="I193" s="1139"/>
      <c r="J193" s="1137"/>
      <c r="K193" s="1139"/>
      <c r="L193" s="593"/>
      <c r="M193" s="616"/>
      <c r="N193" s="593"/>
      <c r="O193" s="593"/>
      <c r="P193" s="607"/>
      <c r="Q193" s="610"/>
      <c r="R193" s="598"/>
      <c r="S193" s="613"/>
      <c r="T193" s="598"/>
      <c r="U193" s="613"/>
      <c r="V193" s="598"/>
      <c r="W193" s="613"/>
      <c r="X193" s="616"/>
      <c r="Y193" s="613"/>
      <c r="Z193" s="613"/>
      <c r="AA193" s="619"/>
      <c r="AB193" s="216">
        <v>5</v>
      </c>
      <c r="AC193" s="322"/>
      <c r="AD193" s="227"/>
      <c r="AE193" s="218"/>
      <c r="AF193" s="213" t="str">
        <f t="shared" si="8"/>
        <v/>
      </c>
      <c r="AG193" s="219"/>
      <c r="AH193" s="214" t="str">
        <f t="shared" si="9"/>
        <v/>
      </c>
      <c r="AI193" s="219"/>
      <c r="AJ193" s="214" t="str">
        <f t="shared" si="10"/>
        <v/>
      </c>
      <c r="AK193" s="215" t="str">
        <f t="shared" si="11"/>
        <v/>
      </c>
      <c r="AL193" s="220" t="str">
        <f>IFERROR(IF(AND(AF192="Probabilidad",AF193="Probabilidad"),(AL192-(+AL192*AK193)),IF(AND(AF192="Impacto",AF193="Probabilidad"),(AL191-(+AL191*AK193)),IF(AF193="Impacto",AL192,""))),"")</f>
        <v/>
      </c>
      <c r="AM193" s="220" t="str">
        <f>IFERROR(IF(AND(AF192="Impacto",AF193="Impacto"),(AM192-(+AM192*AK193)),IF(AND(AF192="Probabilidad",AF193="Impacto"),(AM191-(+AM191*AK193)),IF(AF193="Probabilidad",AM192,""))),"")</f>
        <v/>
      </c>
      <c r="AN193" s="221"/>
      <c r="AO193" s="221"/>
      <c r="AP193" s="221"/>
      <c r="AQ193" s="598"/>
      <c r="AR193" s="626"/>
      <c r="AS193" s="626"/>
      <c r="AT193" s="619"/>
      <c r="AU193" s="626"/>
      <c r="AV193" s="626"/>
      <c r="AW193" s="619"/>
      <c r="AX193" s="619"/>
      <c r="AY193" s="619"/>
      <c r="AZ193" s="1139"/>
      <c r="BA193" s="1228"/>
      <c r="BB193" s="761"/>
      <c r="BC193" s="593"/>
      <c r="BD193" s="593"/>
      <c r="BE193" s="1168"/>
      <c r="BF193" s="1217"/>
      <c r="BG193" s="1224"/>
      <c r="BH193" s="1233"/>
      <c r="BI193" s="1233"/>
      <c r="BJ193" s="1233"/>
      <c r="BK193" s="848"/>
      <c r="BL193" s="848"/>
      <c r="BM193" s="593"/>
      <c r="BN193" s="593"/>
      <c r="BO193" s="798"/>
    </row>
    <row r="194" spans="1:67" ht="15.75" thickBot="1">
      <c r="A194" s="1141"/>
      <c r="B194" s="1144"/>
      <c r="C194" s="1165"/>
      <c r="D194" s="1150"/>
      <c r="E194" s="1150"/>
      <c r="F194" s="1089"/>
      <c r="G194" s="607"/>
      <c r="H194" s="598"/>
      <c r="I194" s="1139"/>
      <c r="J194" s="1162"/>
      <c r="K194" s="1139"/>
      <c r="L194" s="593"/>
      <c r="M194" s="616"/>
      <c r="N194" s="593"/>
      <c r="O194" s="593"/>
      <c r="P194" s="607"/>
      <c r="Q194" s="610"/>
      <c r="R194" s="598"/>
      <c r="S194" s="613"/>
      <c r="T194" s="598"/>
      <c r="U194" s="613"/>
      <c r="V194" s="598"/>
      <c r="W194" s="613"/>
      <c r="X194" s="616"/>
      <c r="Y194" s="613"/>
      <c r="Z194" s="613"/>
      <c r="AA194" s="619"/>
      <c r="AB194" s="216">
        <v>6</v>
      </c>
      <c r="AC194" s="322"/>
      <c r="AD194" s="217"/>
      <c r="AE194" s="158"/>
      <c r="AF194" s="213" t="str">
        <f t="shared" si="8"/>
        <v/>
      </c>
      <c r="AG194" s="219"/>
      <c r="AH194" s="214" t="str">
        <f t="shared" si="9"/>
        <v/>
      </c>
      <c r="AI194" s="219"/>
      <c r="AJ194" s="214" t="str">
        <f t="shared" si="10"/>
        <v/>
      </c>
      <c r="AK194" s="215" t="str">
        <f t="shared" si="11"/>
        <v/>
      </c>
      <c r="AL194" s="220" t="str">
        <f>IFERROR(IF(AND(AF193="Probabilidad",AF194="Probabilidad"),(AL193-(+AL193*AK194)),IF(AND(AF193="Impacto",AF194="Probabilidad"),(AL192-(+AL192*AK194)),IF(AF194="Impacto",AL193,""))),"")</f>
        <v/>
      </c>
      <c r="AM194" s="220" t="str">
        <f>IFERROR(IF(AND(AF193="Impacto",AF194="Impacto"),(AM193-(+AM193*AK194)),IF(AND(AF193="Probabilidad",AF194="Impacto"),(AM192-(+AM192*AK194)),IF(AF194="Probabilidad",AM193,""))),"")</f>
        <v/>
      </c>
      <c r="AN194" s="221"/>
      <c r="AO194" s="221"/>
      <c r="AP194" s="221"/>
      <c r="AQ194" s="598"/>
      <c r="AR194" s="626"/>
      <c r="AS194" s="626"/>
      <c r="AT194" s="619"/>
      <c r="AU194" s="626"/>
      <c r="AV194" s="626"/>
      <c r="AW194" s="619"/>
      <c r="AX194" s="619"/>
      <c r="AY194" s="619"/>
      <c r="AZ194" s="1139"/>
      <c r="BA194" s="1228"/>
      <c r="BB194" s="761"/>
      <c r="BC194" s="593"/>
      <c r="BD194" s="593"/>
      <c r="BE194" s="1168"/>
      <c r="BF194" s="1217"/>
      <c r="BG194" s="1224"/>
      <c r="BH194" s="1233"/>
      <c r="BI194" s="1233"/>
      <c r="BJ194" s="1233"/>
      <c r="BK194" s="848"/>
      <c r="BL194" s="848"/>
      <c r="BM194" s="593"/>
      <c r="BN194" s="593"/>
      <c r="BO194" s="798"/>
    </row>
    <row r="195" spans="1:67" ht="129.6" customHeight="1">
      <c r="A195" s="1141"/>
      <c r="B195" s="1144"/>
      <c r="C195" s="1165"/>
      <c r="D195" s="1150" t="s">
        <v>1376</v>
      </c>
      <c r="E195" s="1150" t="s">
        <v>1528</v>
      </c>
      <c r="F195" s="1089">
        <v>16</v>
      </c>
      <c r="G195" s="593" t="s">
        <v>1659</v>
      </c>
      <c r="H195" s="598" t="s">
        <v>1443</v>
      </c>
      <c r="I195" s="1139" t="s">
        <v>1392</v>
      </c>
      <c r="J195" s="1137" t="str">
        <f>IF(D195="","",IF(D195="RG",[16]Árbol_GF!B245,IF(D195="RF",[16]Árbol_GF!B245,IF(I195="","",(CONCATENATE(I195," ",$M$2," ",G195," ",$M$3," ",O195," ",$M$4," ",N195))))))</f>
        <v>Pérdida de Disponibilidad  1. Tramites Inmediatos
2. Tramites no inmediatos 
3. Resoluciones
4. PQRS
5. OFICIOS Entidades territoriales -  UAECD
6. Memorias de la Actualización Catastral
7. Memorias de la Conservación Catastral
(Información Digital y/o Electrónica)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195" s="1139" t="s">
        <v>205</v>
      </c>
      <c r="L195" s="593" t="s">
        <v>691</v>
      </c>
      <c r="M195" s="689" t="str">
        <f>CONCATENATE(" *",[16]Árbol_GF!C203," *",[16]Árbol_GF!E203," *",[16]Árbol_GF!G203)</f>
        <v xml:space="preserve"> * * *</v>
      </c>
      <c r="N195" s="593" t="s">
        <v>1653</v>
      </c>
      <c r="O195" s="593" t="s">
        <v>1654</v>
      </c>
      <c r="P195" s="607"/>
      <c r="Q195" s="754"/>
      <c r="R195" s="598" t="s">
        <v>297</v>
      </c>
      <c r="S195" s="613">
        <f>IF(R195="Muy Alta",100%,IF(R195="Alta",80%,IF(R195="Media",60%,IF(R195="Baja",40%,IF(R195="Muy Baja",20%,"")))))</f>
        <v>0.8</v>
      </c>
      <c r="T195" s="598" t="s">
        <v>271</v>
      </c>
      <c r="U195" s="613">
        <f>IF(T195="Catastrófico",100%,IF(T195="Mayor",80%,IF(T195="Moderado",60%,IF(T195="Menor",40%,IF(T195="Leve",20%,"")))))</f>
        <v>0.2</v>
      </c>
      <c r="V195" s="598" t="s">
        <v>371</v>
      </c>
      <c r="W195" s="613">
        <f>IF(V195="Catastrófico",100%,IF(V195="Mayor",80%,IF(V195="Moderado",60%,IF(V195="Menor",40%,IF(V195="Leve",20%,"")))))</f>
        <v>0.8</v>
      </c>
      <c r="X195" s="616" t="str">
        <f>IF(Y195=100%,"Catastrófico",IF(Y195=80%,"Mayor",IF(Y195=60%,"Moderado",IF(Y195=40%,"Menor",IF(Y195=20%,"Leve","")))))</f>
        <v>Mayor</v>
      </c>
      <c r="Y195" s="613">
        <f>IF(AND(U195="",W195=""),"",MAX(U195,W195))</f>
        <v>0.8</v>
      </c>
      <c r="Z195" s="613" t="str">
        <f>CONCATENATE(R195,X195)</f>
        <v>AltaMayor</v>
      </c>
      <c r="AA195" s="619" t="str">
        <f>IF(Z195="Muy AltaLeve","Alto",IF(Z195="Muy AltaMenor","Alto",IF(Z195="Muy AltaModerado","Alto",IF(Z195="Muy AltaMayor","Alto",IF(Z195="Muy AltaCatastrófico","Extremo",IF(Z195="AltaLeve","Moderado",IF(Z195="AltaMenor","Moderado",IF(Z195="AltaModerado","Alto",IF(Z195="AltaMayor","Alto",IF(Z195="AltaCatastrófico","Extremo",IF(Z195="MediaLeve","Moderado",IF(Z195="MediaMenor","Moderado",IF(Z195="MediaModerado","Moderado",IF(Z195="MediaMayor","Alto",IF(Z195="MediaCatastrófico","Extremo",IF(Z195="BajaLeve","Bajo",IF(Z195="BajaMenor","Moderado",IF(Z195="BajaModerado","Moderado",IF(Z195="BajaMayor","Alto",IF(Z195="BajaCatastrófico","Extremo",IF(Z195="Muy BajaLeve","Bajo",IF(Z195="Muy BajaMenor","Bajo",IF(Z195="Muy BajaModerado","Moderado",IF(Z195="Muy BajaMayor","Alto",IF(Z195="Muy BajaCatastrófico","Extremo","")))))))))))))))))))))))))</f>
        <v>Alto</v>
      </c>
      <c r="AB195" s="216">
        <v>1</v>
      </c>
      <c r="AC195" s="279" t="s">
        <v>1660</v>
      </c>
      <c r="AD195" s="217">
        <v>1</v>
      </c>
      <c r="AE195" s="217" t="s">
        <v>1390</v>
      </c>
      <c r="AF195" s="213" t="str">
        <f t="shared" si="8"/>
        <v>Probabilidad</v>
      </c>
      <c r="AG195" s="219" t="s">
        <v>1537</v>
      </c>
      <c r="AH195" s="214">
        <f t="shared" si="9"/>
        <v>0.25</v>
      </c>
      <c r="AI195" s="219" t="s">
        <v>180</v>
      </c>
      <c r="AJ195" s="214">
        <f t="shared" si="10"/>
        <v>0.15</v>
      </c>
      <c r="AK195" s="215">
        <f t="shared" si="11"/>
        <v>0.4</v>
      </c>
      <c r="AL195" s="220">
        <f>IFERROR(IF(AF195="Probabilidad",(S195-(+S195*AK195)),IF(AF195="Impacto",S195,"")),"")</f>
        <v>0.48</v>
      </c>
      <c r="AM195" s="220">
        <f>IFERROR(IF(AF195="Impacto",(Y195-(+Y195*AK195)),IF(AF195="Probabilidad",Y195,"")),"")</f>
        <v>0.8</v>
      </c>
      <c r="AN195" s="221" t="s">
        <v>181</v>
      </c>
      <c r="AO195" s="221" t="s">
        <v>182</v>
      </c>
      <c r="AP195" s="221" t="s">
        <v>183</v>
      </c>
      <c r="AQ195" s="598" t="s">
        <v>1664</v>
      </c>
      <c r="AR195" s="1153">
        <f>S195</f>
        <v>0.8</v>
      </c>
      <c r="AS195" s="1153">
        <f>IF(AL195="","",MIN(AL195:AL200))</f>
        <v>0.24</v>
      </c>
      <c r="AT195" s="619" t="str">
        <f>IFERROR(IF(AS195="","",IF(AS195&lt;=0.2,"Muy Baja",IF(AS195&lt;=0.4,"Baja",IF(AS195&lt;=0.6,"Media",IF(AS195&lt;=0.8,"Alta","Muy Alta"))))),"")</f>
        <v>Baja</v>
      </c>
      <c r="AU195" s="1153">
        <f>Y195</f>
        <v>0.8</v>
      </c>
      <c r="AV195" s="1153">
        <f>IF(AM195="","",MIN(AM195:AM200))</f>
        <v>0.60000000000000009</v>
      </c>
      <c r="AW195" s="619" t="str">
        <f>IFERROR(IF(AV195="","",IF(AV195&lt;=0.2,"Leve",IF(AV195&lt;=0.4,"Menor",IF(AV195&lt;=0.6,"Moderado",IF(AV195&lt;=0.8,"Mayor","Catastrófico"))))),"")</f>
        <v>Moderado</v>
      </c>
      <c r="AX195" s="619" t="str">
        <f>AA195</f>
        <v>Alto</v>
      </c>
      <c r="AY195" s="619" t="str">
        <f>IFERROR(IF(OR(AND(AT195="Muy Baja",AW195="Leve"),AND(AT195="Muy Baja",AW195="Menor"),AND(AT195="Baja",AW195="Leve")),"Bajo",IF(OR(AND(AT195="Muy baja",AW195="Moderado"),AND(AT195="Baja",AW195="Menor"),AND(AT195="Baja",AW195="Moderado"),AND(AT195="Media",AW195="Leve"),AND(AT195="Media",AW195="Menor"),AND(AT195="Media",AW195="Moderado"),AND(AT195="Alta",AW195="Leve"),AND(AT195="Alta",AW195="Menor")),"Moderado",IF(OR(AND(AT195="Muy Baja",AW195="Mayor"),AND(AT195="Baja",AW195="Mayor"),AND(AT195="Media",AW195="Mayor"),AND(AT195="Alta",AW195="Moderado"),AND(AT195="Alta",AW195="Mayor"),AND(AT195="Muy Alta",AW195="Leve"),AND(AT195="Muy Alta",AW195="Menor"),AND(AT195="Muy Alta",AW195="Moderado"),AND(AT195="Muy Alta",AW195="Mayor")),"Alto",IF(OR(AND(AT195="Muy Baja",AW195="Catastrófico"),AND(AT195="Baja",AW195="Catastrófico"),AND(AT195="Media",AW195="Catastrófico"),AND(AT195="Alta",AW195="Catastrófico"),AND(AT195="Muy Alta",AW195="Catastrófico")),"Extremo","")))),"")</f>
        <v>Moderado</v>
      </c>
      <c r="AZ195" s="1139" t="s">
        <v>185</v>
      </c>
      <c r="BA195" s="1230" t="s">
        <v>1665</v>
      </c>
      <c r="BB195" s="1218" t="s">
        <v>1666</v>
      </c>
      <c r="BC195" s="593" t="s">
        <v>1647</v>
      </c>
      <c r="BD195" s="593" t="s">
        <v>1648</v>
      </c>
      <c r="BE195" s="1168" t="s">
        <v>1560</v>
      </c>
      <c r="BF195" s="1232"/>
      <c r="BG195" s="1224"/>
      <c r="BH195" s="1233"/>
      <c r="BI195" s="1233"/>
      <c r="BJ195" s="1233"/>
      <c r="BK195" s="848"/>
      <c r="BL195" s="848"/>
      <c r="BM195" s="593"/>
      <c r="BN195" s="593"/>
      <c r="BO195" s="798"/>
    </row>
    <row r="196" spans="1:67" ht="72">
      <c r="A196" s="1141"/>
      <c r="B196" s="1144"/>
      <c r="C196" s="1165"/>
      <c r="D196" s="1150"/>
      <c r="E196" s="1150"/>
      <c r="F196" s="1089"/>
      <c r="G196" s="593"/>
      <c r="H196" s="598"/>
      <c r="I196" s="1139"/>
      <c r="J196" s="1137"/>
      <c r="K196" s="1139"/>
      <c r="L196" s="593"/>
      <c r="M196" s="616"/>
      <c r="N196" s="593"/>
      <c r="O196" s="593"/>
      <c r="P196" s="607"/>
      <c r="Q196" s="754"/>
      <c r="R196" s="598"/>
      <c r="S196" s="613"/>
      <c r="T196" s="598"/>
      <c r="U196" s="613"/>
      <c r="V196" s="598"/>
      <c r="W196" s="613"/>
      <c r="X196" s="616"/>
      <c r="Y196" s="613"/>
      <c r="Z196" s="613"/>
      <c r="AA196" s="619"/>
      <c r="AB196" s="216">
        <v>2</v>
      </c>
      <c r="AC196" s="322" t="s">
        <v>1667</v>
      </c>
      <c r="AD196" s="217">
        <v>1</v>
      </c>
      <c r="AE196" s="218" t="s">
        <v>1512</v>
      </c>
      <c r="AF196" s="213" t="str">
        <f t="shared" si="8"/>
        <v>Probabilidad</v>
      </c>
      <c r="AG196" s="219" t="s">
        <v>1537</v>
      </c>
      <c r="AH196" s="214">
        <f t="shared" si="9"/>
        <v>0.25</v>
      </c>
      <c r="AI196" s="219" t="s">
        <v>1440</v>
      </c>
      <c r="AJ196" s="214">
        <f t="shared" si="10"/>
        <v>0.25</v>
      </c>
      <c r="AK196" s="215">
        <f t="shared" si="11"/>
        <v>0.5</v>
      </c>
      <c r="AL196" s="220">
        <f>IFERROR(IF(AND(AF195="Probabilidad",AF196="Probabilidad"),(AL195-(+AL195*AK196)),IF(AF196="Probabilidad",(S195-(+S195*AK196)),IF(AF196="Impacto",AL195,""))),"")</f>
        <v>0.24</v>
      </c>
      <c r="AM196" s="220">
        <f>IFERROR(IF(AND(AF195="Impacto",AF196="Impacto"),(AM195-(+AM195*AK196)),IF(AF196="Impacto",(Y195-(+Y195*AK196)),IF(AF196="Probabilidad",AM195,""))),"")</f>
        <v>0.8</v>
      </c>
      <c r="AN196" s="221" t="s">
        <v>181</v>
      </c>
      <c r="AO196" s="221" t="s">
        <v>182</v>
      </c>
      <c r="AP196" s="221" t="s">
        <v>183</v>
      </c>
      <c r="AQ196" s="598"/>
      <c r="AR196" s="626"/>
      <c r="AS196" s="626"/>
      <c r="AT196" s="619"/>
      <c r="AU196" s="626"/>
      <c r="AV196" s="626"/>
      <c r="AW196" s="619"/>
      <c r="AX196" s="619"/>
      <c r="AY196" s="619"/>
      <c r="AZ196" s="1139"/>
      <c r="BA196" s="1228"/>
      <c r="BB196" s="761"/>
      <c r="BC196" s="593"/>
      <c r="BD196" s="593"/>
      <c r="BE196" s="1168"/>
      <c r="BF196" s="1217"/>
      <c r="BG196" s="1224"/>
      <c r="BH196" s="1233"/>
      <c r="BI196" s="1233"/>
      <c r="BJ196" s="1233"/>
      <c r="BK196" s="848"/>
      <c r="BL196" s="848"/>
      <c r="BM196" s="593"/>
      <c r="BN196" s="593"/>
      <c r="BO196" s="798"/>
    </row>
    <row r="197" spans="1:67" ht="72">
      <c r="A197" s="1141"/>
      <c r="B197" s="1144"/>
      <c r="C197" s="1165"/>
      <c r="D197" s="1150"/>
      <c r="E197" s="1150"/>
      <c r="F197" s="1089"/>
      <c r="G197" s="593"/>
      <c r="H197" s="598"/>
      <c r="I197" s="1139"/>
      <c r="J197" s="1137"/>
      <c r="K197" s="1139"/>
      <c r="L197" s="593"/>
      <c r="M197" s="616"/>
      <c r="N197" s="593"/>
      <c r="O197" s="593"/>
      <c r="P197" s="607"/>
      <c r="Q197" s="754"/>
      <c r="R197" s="598"/>
      <c r="S197" s="613"/>
      <c r="T197" s="598"/>
      <c r="U197" s="613"/>
      <c r="V197" s="598"/>
      <c r="W197" s="613"/>
      <c r="X197" s="616"/>
      <c r="Y197" s="613"/>
      <c r="Z197" s="613"/>
      <c r="AA197" s="619"/>
      <c r="AB197" s="216">
        <v>3</v>
      </c>
      <c r="AC197" s="277" t="s">
        <v>1668</v>
      </c>
      <c r="AD197" s="217">
        <v>1</v>
      </c>
      <c r="AE197" s="217" t="s">
        <v>1512</v>
      </c>
      <c r="AF197" s="213" t="str">
        <f t="shared" si="8"/>
        <v>Impacto</v>
      </c>
      <c r="AG197" s="219" t="s">
        <v>1548</v>
      </c>
      <c r="AH197" s="214">
        <f t="shared" si="9"/>
        <v>0.1</v>
      </c>
      <c r="AI197" s="219" t="s">
        <v>180</v>
      </c>
      <c r="AJ197" s="214">
        <f t="shared" si="10"/>
        <v>0.15</v>
      </c>
      <c r="AK197" s="215">
        <f t="shared" si="11"/>
        <v>0.25</v>
      </c>
      <c r="AL197" s="220">
        <f>IFERROR(IF(AND(AF196="Probabilidad",AF197="Probabilidad"),(AL196-(+AL196*AK197)),IF(AND(AF196="Impacto",AF197="Probabilidad"),(AL195-(+AL195*AK197)),IF(AF197="Impacto",AL196,""))),"")</f>
        <v>0.24</v>
      </c>
      <c r="AM197" s="220">
        <f>IFERROR(IF(AND(AF196="Impacto",AF197="Impacto"),(AM196-(+AM196*AK197)),IF(AND(AF196="Probabilidad",AF197="Impacto"),(AM195-(+AM195*AK197)),IF(AF197="Probabilidad",AM196,""))),"")</f>
        <v>0.60000000000000009</v>
      </c>
      <c r="AN197" s="221" t="s">
        <v>181</v>
      </c>
      <c r="AO197" s="221" t="s">
        <v>182</v>
      </c>
      <c r="AP197" s="221" t="s">
        <v>183</v>
      </c>
      <c r="AQ197" s="598"/>
      <c r="AR197" s="626"/>
      <c r="AS197" s="626"/>
      <c r="AT197" s="619"/>
      <c r="AU197" s="626"/>
      <c r="AV197" s="626"/>
      <c r="AW197" s="619"/>
      <c r="AX197" s="619"/>
      <c r="AY197" s="619"/>
      <c r="AZ197" s="1139"/>
      <c r="BA197" s="1228"/>
      <c r="BB197" s="761"/>
      <c r="BC197" s="593"/>
      <c r="BD197" s="593"/>
      <c r="BE197" s="1168"/>
      <c r="BF197" s="1217"/>
      <c r="BG197" s="1224"/>
      <c r="BH197" s="1233"/>
      <c r="BI197" s="1233"/>
      <c r="BJ197" s="1233"/>
      <c r="BK197" s="848"/>
      <c r="BL197" s="848"/>
      <c r="BM197" s="593"/>
      <c r="BN197" s="593"/>
      <c r="BO197" s="798"/>
    </row>
    <row r="198" spans="1:67">
      <c r="A198" s="1141"/>
      <c r="B198" s="1144"/>
      <c r="C198" s="1165"/>
      <c r="D198" s="1150"/>
      <c r="E198" s="1150"/>
      <c r="F198" s="1089"/>
      <c r="G198" s="593"/>
      <c r="H198" s="598"/>
      <c r="I198" s="1139"/>
      <c r="J198" s="1137"/>
      <c r="K198" s="1139"/>
      <c r="L198" s="593"/>
      <c r="M198" s="616"/>
      <c r="N198" s="593"/>
      <c r="O198" s="593"/>
      <c r="P198" s="607"/>
      <c r="Q198" s="754"/>
      <c r="R198" s="598"/>
      <c r="S198" s="613"/>
      <c r="T198" s="598"/>
      <c r="U198" s="613"/>
      <c r="V198" s="598"/>
      <c r="W198" s="613"/>
      <c r="X198" s="616"/>
      <c r="Y198" s="613"/>
      <c r="Z198" s="613"/>
      <c r="AA198" s="619"/>
      <c r="AB198" s="216">
        <v>4</v>
      </c>
      <c r="AC198" s="230"/>
      <c r="AD198" s="217"/>
      <c r="AE198" s="218"/>
      <c r="AF198" s="213" t="str">
        <f t="shared" si="8"/>
        <v/>
      </c>
      <c r="AG198" s="219"/>
      <c r="AH198" s="214" t="str">
        <f t="shared" si="9"/>
        <v/>
      </c>
      <c r="AI198" s="219"/>
      <c r="AJ198" s="214" t="str">
        <f t="shared" si="10"/>
        <v/>
      </c>
      <c r="AK198" s="215" t="str">
        <f t="shared" si="11"/>
        <v/>
      </c>
      <c r="AL198" s="220" t="str">
        <f>IFERROR(IF(AND(AF197="Probabilidad",AF198="Probabilidad"),(AL197-(+AL197*AK198)),IF(AND(AF197="Impacto",AF198="Probabilidad"),(AL196-(+AL196*AK198)),IF(AF198="Impacto",AL197,""))),"")</f>
        <v/>
      </c>
      <c r="AM198" s="220" t="str">
        <f>IFERROR(IF(AND(AF197="Impacto",AF198="Impacto"),(AM197-(+AM197*AK198)),IF(AND(AF197="Probabilidad",AF198="Impacto"),(AM196-(+AM196*AK198)),IF(AF198="Probabilidad",AM197,""))),"")</f>
        <v/>
      </c>
      <c r="AN198" s="221"/>
      <c r="AO198" s="221"/>
      <c r="AP198" s="221"/>
      <c r="AQ198" s="598"/>
      <c r="AR198" s="626"/>
      <c r="AS198" s="626"/>
      <c r="AT198" s="619"/>
      <c r="AU198" s="626"/>
      <c r="AV198" s="626"/>
      <c r="AW198" s="619"/>
      <c r="AX198" s="619"/>
      <c r="AY198" s="619"/>
      <c r="AZ198" s="1139"/>
      <c r="BA198" s="1228"/>
      <c r="BB198" s="761"/>
      <c r="BC198" s="593"/>
      <c r="BD198" s="593"/>
      <c r="BE198" s="1168"/>
      <c r="BF198" s="1217"/>
      <c r="BG198" s="1224"/>
      <c r="BH198" s="1233"/>
      <c r="BI198" s="1233"/>
      <c r="BJ198" s="1233"/>
      <c r="BK198" s="848"/>
      <c r="BL198" s="848"/>
      <c r="BM198" s="593"/>
      <c r="BN198" s="593"/>
      <c r="BO198" s="798"/>
    </row>
    <row r="199" spans="1:67">
      <c r="A199" s="1141"/>
      <c r="B199" s="1144"/>
      <c r="C199" s="1165"/>
      <c r="D199" s="1150"/>
      <c r="E199" s="1150"/>
      <c r="F199" s="1089"/>
      <c r="G199" s="593"/>
      <c r="H199" s="598"/>
      <c r="I199" s="1139"/>
      <c r="J199" s="1137"/>
      <c r="K199" s="1139"/>
      <c r="L199" s="593"/>
      <c r="M199" s="616"/>
      <c r="N199" s="593"/>
      <c r="O199" s="593"/>
      <c r="P199" s="607"/>
      <c r="Q199" s="754"/>
      <c r="R199" s="598"/>
      <c r="S199" s="613"/>
      <c r="T199" s="598"/>
      <c r="U199" s="613"/>
      <c r="V199" s="598"/>
      <c r="W199" s="613"/>
      <c r="X199" s="616"/>
      <c r="Y199" s="613"/>
      <c r="Z199" s="613"/>
      <c r="AA199" s="619"/>
      <c r="AB199" s="216">
        <v>5</v>
      </c>
      <c r="AC199" s="230"/>
      <c r="AD199" s="217"/>
      <c r="AE199" s="218"/>
      <c r="AF199" s="213" t="str">
        <f t="shared" si="8"/>
        <v/>
      </c>
      <c r="AG199" s="219"/>
      <c r="AH199" s="214" t="str">
        <f t="shared" si="9"/>
        <v/>
      </c>
      <c r="AI199" s="219"/>
      <c r="AJ199" s="214" t="str">
        <f t="shared" si="10"/>
        <v/>
      </c>
      <c r="AK199" s="215" t="str">
        <f t="shared" si="11"/>
        <v/>
      </c>
      <c r="AL199" s="220" t="str">
        <f>IFERROR(IF(AND(AF198="Probabilidad",AF199="Probabilidad"),(AL198-(+AL198*AK199)),IF(AND(AF198="Impacto",AF199="Probabilidad"),(AL197-(+AL197*AK199)),IF(AF199="Impacto",AL198,""))),"")</f>
        <v/>
      </c>
      <c r="AM199" s="220" t="str">
        <f>IFERROR(IF(AND(AF198="Impacto",AF199="Impacto"),(AM198-(+AM198*AK199)),IF(AND(AF198="Probabilidad",AF199="Impacto"),(AM197-(+AM197*AK199)),IF(AF199="Probabilidad",AM198,""))),"")</f>
        <v/>
      </c>
      <c r="AN199" s="221"/>
      <c r="AO199" s="221"/>
      <c r="AP199" s="221"/>
      <c r="AQ199" s="598"/>
      <c r="AR199" s="626"/>
      <c r="AS199" s="626"/>
      <c r="AT199" s="619"/>
      <c r="AU199" s="626"/>
      <c r="AV199" s="626"/>
      <c r="AW199" s="619"/>
      <c r="AX199" s="619"/>
      <c r="AY199" s="619"/>
      <c r="AZ199" s="1139"/>
      <c r="BA199" s="1228"/>
      <c r="BB199" s="761"/>
      <c r="BC199" s="593"/>
      <c r="BD199" s="593"/>
      <c r="BE199" s="1168"/>
      <c r="BF199" s="1217"/>
      <c r="BG199" s="1224"/>
      <c r="BH199" s="1233"/>
      <c r="BI199" s="1233"/>
      <c r="BJ199" s="1233"/>
      <c r="BK199" s="848"/>
      <c r="BL199" s="848"/>
      <c r="BM199" s="593"/>
      <c r="BN199" s="593"/>
      <c r="BO199" s="798"/>
    </row>
    <row r="200" spans="1:67" ht="15.75" thickBot="1">
      <c r="A200" s="1141"/>
      <c r="B200" s="1144"/>
      <c r="C200" s="1165"/>
      <c r="D200" s="1150"/>
      <c r="E200" s="1150"/>
      <c r="F200" s="1089"/>
      <c r="G200" s="593"/>
      <c r="H200" s="598"/>
      <c r="I200" s="1139"/>
      <c r="J200" s="1162"/>
      <c r="K200" s="1139"/>
      <c r="L200" s="593"/>
      <c r="M200" s="616"/>
      <c r="N200" s="593"/>
      <c r="O200" s="593"/>
      <c r="P200" s="607"/>
      <c r="Q200" s="754"/>
      <c r="R200" s="598"/>
      <c r="S200" s="613"/>
      <c r="T200" s="598"/>
      <c r="U200" s="613"/>
      <c r="V200" s="598"/>
      <c r="W200" s="613"/>
      <c r="X200" s="616"/>
      <c r="Y200" s="613"/>
      <c r="Z200" s="613"/>
      <c r="AA200" s="619"/>
      <c r="AB200" s="216">
        <v>6</v>
      </c>
      <c r="AC200" s="230"/>
      <c r="AD200" s="217"/>
      <c r="AE200" s="218"/>
      <c r="AF200" s="213" t="str">
        <f t="shared" si="8"/>
        <v/>
      </c>
      <c r="AG200" s="219"/>
      <c r="AH200" s="214" t="str">
        <f t="shared" si="9"/>
        <v/>
      </c>
      <c r="AI200" s="219"/>
      <c r="AJ200" s="214" t="str">
        <f t="shared" si="10"/>
        <v/>
      </c>
      <c r="AK200" s="215" t="str">
        <f t="shared" si="11"/>
        <v/>
      </c>
      <c r="AL200" s="220" t="str">
        <f>IFERROR(IF(AND(AF199="Probabilidad",AF200="Probabilidad"),(AL199-(+AL199*AK200)),IF(AND(AF199="Impacto",AF200="Probabilidad"),(AL198-(+AL198*AK200)),IF(AF200="Impacto",AL199,""))),"")</f>
        <v/>
      </c>
      <c r="AM200" s="220" t="str">
        <f>IFERROR(IF(AND(AF199="Impacto",AF200="Impacto"),(AM199-(+AM199*AK200)),IF(AND(AF199="Probabilidad",AF200="Impacto"),(AM198-(+AM198*AK200)),IF(AF200="Probabilidad",AM199,""))),"")</f>
        <v/>
      </c>
      <c r="AN200" s="221"/>
      <c r="AO200" s="221"/>
      <c r="AP200" s="221"/>
      <c r="AQ200" s="598"/>
      <c r="AR200" s="626"/>
      <c r="AS200" s="626"/>
      <c r="AT200" s="619"/>
      <c r="AU200" s="626"/>
      <c r="AV200" s="626"/>
      <c r="AW200" s="619"/>
      <c r="AX200" s="619"/>
      <c r="AY200" s="619"/>
      <c r="AZ200" s="1139"/>
      <c r="BA200" s="1228"/>
      <c r="BB200" s="761"/>
      <c r="BC200" s="593"/>
      <c r="BD200" s="593"/>
      <c r="BE200" s="1168"/>
      <c r="BF200" s="1217"/>
      <c r="BG200" s="1224"/>
      <c r="BH200" s="1233"/>
      <c r="BI200" s="1233"/>
      <c r="BJ200" s="1233"/>
      <c r="BK200" s="848"/>
      <c r="BL200" s="848"/>
      <c r="BM200" s="593"/>
      <c r="BN200" s="593"/>
      <c r="BO200" s="798"/>
    </row>
    <row r="201" spans="1:67" ht="96.6" customHeight="1">
      <c r="A201" s="1141"/>
      <c r="B201" s="1144"/>
      <c r="C201" s="1165"/>
      <c r="D201" s="1150" t="s">
        <v>1376</v>
      </c>
      <c r="E201" s="1150" t="s">
        <v>1528</v>
      </c>
      <c r="F201" s="1089">
        <v>17</v>
      </c>
      <c r="G201" s="593" t="s">
        <v>1669</v>
      </c>
      <c r="H201" s="598" t="s">
        <v>1405</v>
      </c>
      <c r="I201" s="1139" t="s">
        <v>1380</v>
      </c>
      <c r="J201" s="1137" t="str">
        <f>IF(D201="","",IF(D201="RG",[16]Árbol_GF!B251,IF(D201="RF",[16]Árbol_GF!B251,IF(I201="","",(CONCATENATE(I201," ",$M$2," ",G201," ",$M$3," ",O201," ",$M$4," ",N201))))))</f>
        <v>Pérdida de confidencialidad e integridad  Go Catastral
(Software)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01" s="1139" t="s">
        <v>205</v>
      </c>
      <c r="L201" s="593" t="s">
        <v>691</v>
      </c>
      <c r="M201" s="689" t="str">
        <f>CONCATENATE(" *",[16]Árbol_GF!C209," *",[16]Árbol_GF!E209," *",[16]Árbol_GF!G209)</f>
        <v xml:space="preserve"> * * *Si seleccionó efecto dañoso seleccione:</v>
      </c>
      <c r="N201" s="593" t="s">
        <v>1653</v>
      </c>
      <c r="O201" s="593" t="s">
        <v>1654</v>
      </c>
      <c r="P201" s="828"/>
      <c r="Q201" s="754"/>
      <c r="R201" s="598" t="s">
        <v>175</v>
      </c>
      <c r="S201" s="613">
        <f>IF(R201="Muy Alta",100%,IF(R201="Alta",80%,IF(R201="Media",60%,IF(R201="Baja",40%,IF(R201="Muy Baja",20%,"")))))</f>
        <v>0.6</v>
      </c>
      <c r="T201" s="598" t="s">
        <v>176</v>
      </c>
      <c r="U201" s="613">
        <f>IF(T201="Catastrófico",100%,IF(T201="Mayor",80%,IF(T201="Moderado",60%,IF(T201="Menor",40%,IF(T201="Leve",20%,"")))))</f>
        <v>0.6</v>
      </c>
      <c r="V201" s="598" t="s">
        <v>371</v>
      </c>
      <c r="W201" s="613">
        <f>IF(V201="Catastrófico",100%,IF(V201="Mayor",80%,IF(V201="Moderado",60%,IF(V201="Menor",40%,IF(V201="Leve",20%,"")))))</f>
        <v>0.8</v>
      </c>
      <c r="X201" s="616" t="str">
        <f>IF(Y201=100%,"Catastrófico",IF(Y201=80%,"Mayor",IF(Y201=60%,"Moderado",IF(Y201=40%,"Menor",IF(Y201=20%,"Leve","")))))</f>
        <v>Mayor</v>
      </c>
      <c r="Y201" s="613">
        <f>IF(AND(U201="",W201=""),"",MAX(U201,W201))</f>
        <v>0.8</v>
      </c>
      <c r="Z201" s="613" t="str">
        <f>CONCATENATE(R201,X201)</f>
        <v>MediaMayor</v>
      </c>
      <c r="AA201" s="619" t="str">
        <f>IF(Z201="Muy AltaLeve","Alto",IF(Z201="Muy AltaMenor","Alto",IF(Z201="Muy AltaModerado","Alto",IF(Z201="Muy AltaMayor","Alto",IF(Z201="Muy AltaCatastrófico","Extremo",IF(Z201="AltaLeve","Moderado",IF(Z201="AltaMenor","Moderado",IF(Z201="AltaModerado","Alto",IF(Z201="AltaMayor","Alto",IF(Z201="AltaCatastrófico","Extremo",IF(Z201="MediaLeve","Moderado",IF(Z201="MediaMenor","Moderado",IF(Z201="MediaModerado","Moderado",IF(Z201="MediaMayor","Alto",IF(Z201="MediaCatastrófico","Extremo",IF(Z201="BajaLeve","Bajo",IF(Z201="BajaMenor","Moderado",IF(Z201="BajaModerado","Moderado",IF(Z201="BajaMayor","Alto",IF(Z201="BajaCatastrófico","Extremo",IF(Z201="Muy BajaLeve","Bajo",IF(Z201="Muy BajaMenor","Bajo",IF(Z201="Muy BajaModerado","Moderado",IF(Z201="Muy BajaMayor","Alto",IF(Z201="Muy BajaCatastrófico","Extremo","")))))))))))))))))))))))))</f>
        <v>Alto</v>
      </c>
      <c r="AB201" s="216">
        <v>1</v>
      </c>
      <c r="AC201" s="322" t="s">
        <v>1479</v>
      </c>
      <c r="AD201" s="217">
        <v>1</v>
      </c>
      <c r="AE201" s="218" t="s">
        <v>1670</v>
      </c>
      <c r="AF201" s="213" t="str">
        <f t="shared" ref="AF201:AF264" si="12">IF(OR(AG201="Preventivo",AG201="Detectivo"),"Probabilidad",IF(AG201="Correctivo","Impacto",""))</f>
        <v>Impacto</v>
      </c>
      <c r="AG201" s="219" t="s">
        <v>1548</v>
      </c>
      <c r="AH201" s="214">
        <f t="shared" ref="AH201:AH264" si="13">IF(AG201="","",IF(AG201="Preventivo",25%,IF(AG201="Detectivo",15%,IF(AG201="Correctivo",10%))))</f>
        <v>0.1</v>
      </c>
      <c r="AI201" s="219" t="s">
        <v>1538</v>
      </c>
      <c r="AJ201" s="214">
        <f t="shared" ref="AJ201:AJ264" si="14">IF(AI201="Automático",25%,IF(AI201="Manual",15%,""))</f>
        <v>0.15</v>
      </c>
      <c r="AK201" s="215">
        <f t="shared" ref="AK201:AK264" si="15">IF(OR(AH201="",AJ201=""),"",AH201+AJ201)</f>
        <v>0.25</v>
      </c>
      <c r="AL201" s="220">
        <f>IFERROR(IF(AF201="Probabilidad",(S201-(+S201*AK201)),IF(AF201="Impacto",S201,"")),"")</f>
        <v>0.6</v>
      </c>
      <c r="AM201" s="220">
        <f>IFERROR(IF(AF201="Impacto",(Y201-(+Y201*AK201)),IF(AF201="Probabilidad",Y201,"")),"")</f>
        <v>0.60000000000000009</v>
      </c>
      <c r="AN201" s="221" t="s">
        <v>181</v>
      </c>
      <c r="AO201" s="221" t="s">
        <v>182</v>
      </c>
      <c r="AP201" s="221" t="s">
        <v>183</v>
      </c>
      <c r="AQ201" s="598" t="s">
        <v>1644</v>
      </c>
      <c r="AR201" s="1153">
        <f>S201</f>
        <v>0.6</v>
      </c>
      <c r="AS201" s="1153">
        <f>IF(AL201="","",MIN(AL201:AL206))</f>
        <v>0.12348000000000001</v>
      </c>
      <c r="AT201" s="619" t="str">
        <f>IFERROR(IF(AS201="","",IF(AS201&lt;=0.2,"Muy Baja",IF(AS201&lt;=0.4,"Baja",IF(AS201&lt;=0.6,"Media",IF(AS201&lt;=0.8,"Alta","Muy Alta"))))),"")</f>
        <v>Muy Baja</v>
      </c>
      <c r="AU201" s="1153">
        <f>Y201</f>
        <v>0.8</v>
      </c>
      <c r="AV201" s="1153">
        <f>IF(AM201="","",MIN(AM201:AM206))</f>
        <v>0.45000000000000007</v>
      </c>
      <c r="AW201" s="619" t="str">
        <f>IFERROR(IF(AV201="","",IF(AV201&lt;=0.2,"Leve",IF(AV201&lt;=0.4,"Menor",IF(AV201&lt;=0.6,"Moderado",IF(AV201&lt;=0.8,"Mayor","Catastrófico"))))),"")</f>
        <v>Moderado</v>
      </c>
      <c r="AX201" s="619" t="str">
        <f>AA201</f>
        <v>Alto</v>
      </c>
      <c r="AY201" s="619" t="str">
        <f>IFERROR(IF(OR(AND(AT201="Muy Baja",AW201="Leve"),AND(AT201="Muy Baja",AW201="Menor"),AND(AT201="Baja",AW201="Leve")),"Bajo",IF(OR(AND(AT201="Muy baja",AW201="Moderado"),AND(AT201="Baja",AW201="Menor"),AND(AT201="Baja",AW201="Moderado"),AND(AT201="Media",AW201="Leve"),AND(AT201="Media",AW201="Menor"),AND(AT201="Media",AW201="Moderado"),AND(AT201="Alta",AW201="Leve"),AND(AT201="Alta",AW201="Menor")),"Moderado",IF(OR(AND(AT201="Muy Baja",AW201="Mayor"),AND(AT201="Baja",AW201="Mayor"),AND(AT201="Media",AW201="Mayor"),AND(AT201="Alta",AW201="Moderado"),AND(AT201="Alta",AW201="Mayor"),AND(AT201="Muy Alta",AW201="Leve"),AND(AT201="Muy Alta",AW201="Menor"),AND(AT201="Muy Alta",AW201="Moderado"),AND(AT201="Muy Alta",AW201="Mayor")),"Alto",IF(OR(AND(AT201="Muy Baja",AW201="Catastrófico"),AND(AT201="Baja",AW201="Catastrófico"),AND(AT201="Media",AW201="Catastrófico"),AND(AT201="Alta",AW201="Catastrófico"),AND(AT201="Muy Alta",AW201="Catastrófico")),"Extremo","")))),"")</f>
        <v>Moderado</v>
      </c>
      <c r="AZ201" s="1139" t="s">
        <v>185</v>
      </c>
      <c r="BA201" s="1230" t="s">
        <v>1671</v>
      </c>
      <c r="BB201" s="1231" t="s">
        <v>1672</v>
      </c>
      <c r="BC201" s="593" t="s">
        <v>1647</v>
      </c>
      <c r="BD201" s="593" t="s">
        <v>1648</v>
      </c>
      <c r="BE201" s="1168" t="s">
        <v>1560</v>
      </c>
      <c r="BF201" s="1217"/>
      <c r="BG201" s="1224"/>
      <c r="BH201" s="1233"/>
      <c r="BI201" s="1233"/>
      <c r="BJ201" s="1233"/>
      <c r="BK201" s="848"/>
      <c r="BL201" s="848"/>
      <c r="BM201" s="593"/>
      <c r="BN201" s="593"/>
      <c r="BO201" s="798"/>
    </row>
    <row r="202" spans="1:67" ht="89.25">
      <c r="A202" s="1141"/>
      <c r="B202" s="1144"/>
      <c r="C202" s="1165"/>
      <c r="D202" s="1150"/>
      <c r="E202" s="1150"/>
      <c r="F202" s="1089"/>
      <c r="G202" s="593"/>
      <c r="H202" s="598"/>
      <c r="I202" s="1139"/>
      <c r="J202" s="1137"/>
      <c r="K202" s="1139"/>
      <c r="L202" s="593"/>
      <c r="M202" s="616"/>
      <c r="N202" s="593"/>
      <c r="O202" s="593"/>
      <c r="P202" s="828"/>
      <c r="Q202" s="754"/>
      <c r="R202" s="598"/>
      <c r="S202" s="613"/>
      <c r="T202" s="598"/>
      <c r="U202" s="613"/>
      <c r="V202" s="598"/>
      <c r="W202" s="613"/>
      <c r="X202" s="616"/>
      <c r="Y202" s="613"/>
      <c r="Z202" s="613"/>
      <c r="AA202" s="619"/>
      <c r="AB202" s="216">
        <v>2</v>
      </c>
      <c r="AC202" s="280" t="s">
        <v>1566</v>
      </c>
      <c r="AD202" s="217">
        <v>1</v>
      </c>
      <c r="AE202" s="217" t="s">
        <v>1567</v>
      </c>
      <c r="AF202" s="213" t="str">
        <f t="shared" si="12"/>
        <v>Probabilidad</v>
      </c>
      <c r="AG202" s="219" t="s">
        <v>1547</v>
      </c>
      <c r="AH202" s="214">
        <f t="shared" si="13"/>
        <v>0.15</v>
      </c>
      <c r="AI202" s="219" t="s">
        <v>1440</v>
      </c>
      <c r="AJ202" s="214">
        <f t="shared" si="14"/>
        <v>0.25</v>
      </c>
      <c r="AK202" s="215">
        <f t="shared" si="15"/>
        <v>0.4</v>
      </c>
      <c r="AL202" s="220">
        <f>IFERROR(IF(AND(AF201="Probabilidad",AF202="Probabilidad"),(AL201-(+AL201*AK202)),IF(AF202="Probabilidad",(S201-(+S201*AK202)),IF(AF202="Impacto",AL201,""))),"")</f>
        <v>0.36</v>
      </c>
      <c r="AM202" s="220">
        <f>IFERROR(IF(AND(AF201="Impacto",AF202="Impacto"),(AM201-(+AM201*AK202)),IF(AF202="Impacto",(Y201-(+Y201*AK202)),IF(AF202="Probabilidad",AM201,""))),"")</f>
        <v>0.60000000000000009</v>
      </c>
      <c r="AN202" s="221" t="s">
        <v>181</v>
      </c>
      <c r="AO202" s="221" t="s">
        <v>182</v>
      </c>
      <c r="AP202" s="221" t="s">
        <v>183</v>
      </c>
      <c r="AQ202" s="598"/>
      <c r="AR202" s="626"/>
      <c r="AS202" s="626"/>
      <c r="AT202" s="619"/>
      <c r="AU202" s="626"/>
      <c r="AV202" s="626"/>
      <c r="AW202" s="619"/>
      <c r="AX202" s="619"/>
      <c r="AY202" s="619"/>
      <c r="AZ202" s="1139"/>
      <c r="BA202" s="1228"/>
      <c r="BB202" s="761"/>
      <c r="BC202" s="593"/>
      <c r="BD202" s="593"/>
      <c r="BE202" s="1168"/>
      <c r="BF202" s="1217"/>
      <c r="BG202" s="1224"/>
      <c r="BH202" s="1233"/>
      <c r="BI202" s="1233"/>
      <c r="BJ202" s="1233"/>
      <c r="BK202" s="848"/>
      <c r="BL202" s="848"/>
      <c r="BM202" s="593"/>
      <c r="BN202" s="593"/>
      <c r="BO202" s="798"/>
    </row>
    <row r="203" spans="1:67" ht="105">
      <c r="A203" s="1141"/>
      <c r="B203" s="1144"/>
      <c r="C203" s="1165"/>
      <c r="D203" s="1150"/>
      <c r="E203" s="1150"/>
      <c r="F203" s="1089"/>
      <c r="G203" s="593"/>
      <c r="H203" s="598"/>
      <c r="I203" s="1139"/>
      <c r="J203" s="1137"/>
      <c r="K203" s="1139"/>
      <c r="L203" s="593"/>
      <c r="M203" s="616"/>
      <c r="N203" s="593"/>
      <c r="O203" s="593"/>
      <c r="P203" s="828"/>
      <c r="Q203" s="754"/>
      <c r="R203" s="598"/>
      <c r="S203" s="613"/>
      <c r="T203" s="598"/>
      <c r="U203" s="613"/>
      <c r="V203" s="598"/>
      <c r="W203" s="613"/>
      <c r="X203" s="616"/>
      <c r="Y203" s="613"/>
      <c r="Z203" s="613"/>
      <c r="AA203" s="619"/>
      <c r="AB203" s="216">
        <v>3</v>
      </c>
      <c r="AC203" s="278" t="s">
        <v>1569</v>
      </c>
      <c r="AD203" s="217">
        <v>1</v>
      </c>
      <c r="AE203" s="217" t="s">
        <v>1673</v>
      </c>
      <c r="AF203" s="213" t="str">
        <f t="shared" si="12"/>
        <v>Probabilidad</v>
      </c>
      <c r="AG203" s="219" t="s">
        <v>1547</v>
      </c>
      <c r="AH203" s="214">
        <f t="shared" si="13"/>
        <v>0.15</v>
      </c>
      <c r="AI203" s="219" t="s">
        <v>1538</v>
      </c>
      <c r="AJ203" s="214">
        <f t="shared" si="14"/>
        <v>0.15</v>
      </c>
      <c r="AK203" s="215">
        <f t="shared" si="15"/>
        <v>0.3</v>
      </c>
      <c r="AL203" s="220">
        <f>IFERROR(IF(AND(AF202="Probabilidad",AF203="Probabilidad"),(AL202-(+AL202*AK203)),IF(AND(AF202="Impacto",AF203="Probabilidad"),(AL201-(+AL201*AK203)),IF(AF203="Impacto",AL202,""))),"")</f>
        <v>0.252</v>
      </c>
      <c r="AM203" s="220">
        <f>IFERROR(IF(AND(AF202="Impacto",AF203="Impacto"),(AM202-(+AM202*AK203)),IF(AND(AF202="Probabilidad",AF203="Impacto"),(AM201-(+AM201*AK203)),IF(AF203="Probabilidad",AM202,""))),"")</f>
        <v>0.60000000000000009</v>
      </c>
      <c r="AN203" s="221" t="s">
        <v>181</v>
      </c>
      <c r="AO203" s="221" t="s">
        <v>182</v>
      </c>
      <c r="AP203" s="221" t="s">
        <v>183</v>
      </c>
      <c r="AQ203" s="598"/>
      <c r="AR203" s="626"/>
      <c r="AS203" s="626"/>
      <c r="AT203" s="619"/>
      <c r="AU203" s="626"/>
      <c r="AV203" s="626"/>
      <c r="AW203" s="619"/>
      <c r="AX203" s="619"/>
      <c r="AY203" s="619"/>
      <c r="AZ203" s="1139"/>
      <c r="BA203" s="1228"/>
      <c r="BB203" s="761"/>
      <c r="BC203" s="593"/>
      <c r="BD203" s="593"/>
      <c r="BE203" s="1168"/>
      <c r="BF203" s="1217"/>
      <c r="BG203" s="1224"/>
      <c r="BH203" s="1233"/>
      <c r="BI203" s="1233"/>
      <c r="BJ203" s="1233"/>
      <c r="BK203" s="848"/>
      <c r="BL203" s="848"/>
      <c r="BM203" s="593"/>
      <c r="BN203" s="593"/>
      <c r="BO203" s="798"/>
    </row>
    <row r="204" spans="1:67" ht="105">
      <c r="A204" s="1141"/>
      <c r="B204" s="1144"/>
      <c r="C204" s="1165"/>
      <c r="D204" s="1150"/>
      <c r="E204" s="1150"/>
      <c r="F204" s="1089"/>
      <c r="G204" s="593"/>
      <c r="H204" s="598"/>
      <c r="I204" s="1139"/>
      <c r="J204" s="1137"/>
      <c r="K204" s="1139"/>
      <c r="L204" s="593"/>
      <c r="M204" s="616"/>
      <c r="N204" s="593"/>
      <c r="O204" s="593"/>
      <c r="P204" s="828"/>
      <c r="Q204" s="754"/>
      <c r="R204" s="598"/>
      <c r="S204" s="613"/>
      <c r="T204" s="598"/>
      <c r="U204" s="613"/>
      <c r="V204" s="598"/>
      <c r="W204" s="613"/>
      <c r="X204" s="616"/>
      <c r="Y204" s="613"/>
      <c r="Z204" s="613"/>
      <c r="AA204" s="619"/>
      <c r="AB204" s="216">
        <v>4</v>
      </c>
      <c r="AC204" s="278" t="s">
        <v>1569</v>
      </c>
      <c r="AD204" s="217">
        <v>1</v>
      </c>
      <c r="AE204" s="217" t="s">
        <v>1673</v>
      </c>
      <c r="AF204" s="213" t="str">
        <f t="shared" si="12"/>
        <v>Impacto</v>
      </c>
      <c r="AG204" s="219" t="s">
        <v>1548</v>
      </c>
      <c r="AH204" s="214">
        <f t="shared" si="13"/>
        <v>0.1</v>
      </c>
      <c r="AI204" s="219" t="s">
        <v>1538</v>
      </c>
      <c r="AJ204" s="214">
        <f t="shared" si="14"/>
        <v>0.15</v>
      </c>
      <c r="AK204" s="215">
        <f t="shared" si="15"/>
        <v>0.25</v>
      </c>
      <c r="AL204" s="220">
        <f>IFERROR(IF(AND(AF203="Probabilidad",AF204="Probabilidad"),(AL203-(+AL203*AK204)),IF(AND(AF203="Impacto",AF204="Probabilidad"),(AL202-(+AL202*AK204)),IF(AF204="Impacto",AL203,""))),"")</f>
        <v>0.252</v>
      </c>
      <c r="AM204" s="220">
        <f>IFERROR(IF(AND(AF203="Impacto",AF204="Impacto"),(AM203-(+AM203*AK204)),IF(AND(AF203="Probabilidad",AF204="Impacto"),(AM202-(+AM202*AK204)),IF(AF204="Probabilidad",AM203,""))),"")</f>
        <v>0.45000000000000007</v>
      </c>
      <c r="AN204" s="221" t="s">
        <v>181</v>
      </c>
      <c r="AO204" s="221" t="s">
        <v>182</v>
      </c>
      <c r="AP204" s="221" t="s">
        <v>183</v>
      </c>
      <c r="AQ204" s="598"/>
      <c r="AR204" s="626"/>
      <c r="AS204" s="626"/>
      <c r="AT204" s="619"/>
      <c r="AU204" s="626"/>
      <c r="AV204" s="626"/>
      <c r="AW204" s="619"/>
      <c r="AX204" s="619"/>
      <c r="AY204" s="619"/>
      <c r="AZ204" s="1139"/>
      <c r="BA204" s="1228"/>
      <c r="BB204" s="761"/>
      <c r="BC204" s="593"/>
      <c r="BD204" s="593"/>
      <c r="BE204" s="1168"/>
      <c r="BF204" s="1217"/>
      <c r="BG204" s="1224"/>
      <c r="BH204" s="1233"/>
      <c r="BI204" s="1233"/>
      <c r="BJ204" s="1233"/>
      <c r="BK204" s="848"/>
      <c r="BL204" s="848"/>
      <c r="BM204" s="593"/>
      <c r="BN204" s="593"/>
      <c r="BO204" s="798"/>
    </row>
    <row r="205" spans="1:67" ht="105">
      <c r="A205" s="1141"/>
      <c r="B205" s="1144"/>
      <c r="C205" s="1165"/>
      <c r="D205" s="1150"/>
      <c r="E205" s="1150"/>
      <c r="F205" s="1089"/>
      <c r="G205" s="593"/>
      <c r="H205" s="598"/>
      <c r="I205" s="1139"/>
      <c r="J205" s="1137"/>
      <c r="K205" s="1139"/>
      <c r="L205" s="593"/>
      <c r="M205" s="616"/>
      <c r="N205" s="593"/>
      <c r="O205" s="593"/>
      <c r="P205" s="828"/>
      <c r="Q205" s="754"/>
      <c r="R205" s="598"/>
      <c r="S205" s="613"/>
      <c r="T205" s="598"/>
      <c r="U205" s="613"/>
      <c r="V205" s="598"/>
      <c r="W205" s="613"/>
      <c r="X205" s="616"/>
      <c r="Y205" s="613"/>
      <c r="Z205" s="613"/>
      <c r="AA205" s="619"/>
      <c r="AB205" s="216">
        <v>5</v>
      </c>
      <c r="AC205" s="278" t="s">
        <v>1571</v>
      </c>
      <c r="AD205" s="217">
        <v>1</v>
      </c>
      <c r="AE205" s="217" t="s">
        <v>1673</v>
      </c>
      <c r="AF205" s="213" t="str">
        <f t="shared" si="12"/>
        <v>Probabilidad</v>
      </c>
      <c r="AG205" s="219" t="s">
        <v>1547</v>
      </c>
      <c r="AH205" s="214">
        <f t="shared" si="13"/>
        <v>0.15</v>
      </c>
      <c r="AI205" s="219" t="s">
        <v>1538</v>
      </c>
      <c r="AJ205" s="214">
        <f t="shared" si="14"/>
        <v>0.15</v>
      </c>
      <c r="AK205" s="215">
        <f t="shared" si="15"/>
        <v>0.3</v>
      </c>
      <c r="AL205" s="220">
        <f>IFERROR(IF(AND(AF204="Probabilidad",AF205="Probabilidad"),(AL204-(+AL204*AK205)),IF(AND(AF204="Impacto",AF205="Probabilidad"),(AL203-(+AL203*AK205)),IF(AF205="Impacto",AL204,""))),"")</f>
        <v>0.1764</v>
      </c>
      <c r="AM205" s="220">
        <f>IFERROR(IF(AND(AF204="Impacto",AF205="Impacto"),(AM204-(+AM204*AK205)),IF(AND(AF204="Probabilidad",AF205="Impacto"),(AM203-(+AM203*AK205)),IF(AF205="Probabilidad",AM204,""))),"")</f>
        <v>0.45000000000000007</v>
      </c>
      <c r="AN205" s="221" t="s">
        <v>181</v>
      </c>
      <c r="AO205" s="221" t="s">
        <v>182</v>
      </c>
      <c r="AP205" s="221" t="s">
        <v>183</v>
      </c>
      <c r="AQ205" s="598"/>
      <c r="AR205" s="626"/>
      <c r="AS205" s="626"/>
      <c r="AT205" s="619"/>
      <c r="AU205" s="626"/>
      <c r="AV205" s="626"/>
      <c r="AW205" s="619"/>
      <c r="AX205" s="619"/>
      <c r="AY205" s="619"/>
      <c r="AZ205" s="1139"/>
      <c r="BA205" s="1228"/>
      <c r="BB205" s="761"/>
      <c r="BC205" s="593"/>
      <c r="BD205" s="593"/>
      <c r="BE205" s="1168"/>
      <c r="BF205" s="1217"/>
      <c r="BG205" s="1224"/>
      <c r="BH205" s="1233"/>
      <c r="BI205" s="1233"/>
      <c r="BJ205" s="1233"/>
      <c r="BK205" s="848"/>
      <c r="BL205" s="848"/>
      <c r="BM205" s="593"/>
      <c r="BN205" s="593"/>
      <c r="BO205" s="798"/>
    </row>
    <row r="206" spans="1:67" ht="115.5" thickBot="1">
      <c r="A206" s="1141"/>
      <c r="B206" s="1144"/>
      <c r="C206" s="1165"/>
      <c r="D206" s="1150"/>
      <c r="E206" s="1150"/>
      <c r="F206" s="1089"/>
      <c r="G206" s="593"/>
      <c r="H206" s="598"/>
      <c r="I206" s="1139"/>
      <c r="J206" s="1162"/>
      <c r="K206" s="1139"/>
      <c r="L206" s="593"/>
      <c r="M206" s="616"/>
      <c r="N206" s="593"/>
      <c r="O206" s="593"/>
      <c r="P206" s="828"/>
      <c r="Q206" s="754"/>
      <c r="R206" s="598"/>
      <c r="S206" s="613"/>
      <c r="T206" s="598"/>
      <c r="U206" s="613"/>
      <c r="V206" s="598"/>
      <c r="W206" s="613"/>
      <c r="X206" s="616"/>
      <c r="Y206" s="613"/>
      <c r="Z206" s="613"/>
      <c r="AA206" s="619"/>
      <c r="AB206" s="216">
        <v>6</v>
      </c>
      <c r="AC206" s="277" t="s">
        <v>1561</v>
      </c>
      <c r="AD206" s="217">
        <v>1</v>
      </c>
      <c r="AE206" s="217" t="s">
        <v>1431</v>
      </c>
      <c r="AF206" s="213" t="str">
        <f t="shared" si="12"/>
        <v>Probabilidad</v>
      </c>
      <c r="AG206" s="219" t="s">
        <v>1547</v>
      </c>
      <c r="AH206" s="214">
        <f t="shared" si="13"/>
        <v>0.15</v>
      </c>
      <c r="AI206" s="219" t="s">
        <v>1538</v>
      </c>
      <c r="AJ206" s="214">
        <f t="shared" si="14"/>
        <v>0.15</v>
      </c>
      <c r="AK206" s="215">
        <f t="shared" si="15"/>
        <v>0.3</v>
      </c>
      <c r="AL206" s="220">
        <f>IFERROR(IF(AND(AF205="Probabilidad",AF206="Probabilidad"),(AL205-(+AL205*AK206)),IF(AND(AF205="Impacto",AF206="Probabilidad"),(AL204-(+AL204*AK206)),IF(AF206="Impacto",AL205,""))),"")</f>
        <v>0.12348000000000001</v>
      </c>
      <c r="AM206" s="220">
        <f>IFERROR(IF(AND(AF205="Impacto",AF206="Impacto"),(AM205-(+AM205*AK206)),IF(AND(AF205="Probabilidad",AF206="Impacto"),(AM204-(+AM204*AK206)),IF(AF206="Probabilidad",AM205,""))),"")</f>
        <v>0.45000000000000007</v>
      </c>
      <c r="AN206" s="221" t="s">
        <v>181</v>
      </c>
      <c r="AO206" s="221" t="s">
        <v>182</v>
      </c>
      <c r="AP206" s="221" t="s">
        <v>183</v>
      </c>
      <c r="AQ206" s="598"/>
      <c r="AR206" s="626"/>
      <c r="AS206" s="626"/>
      <c r="AT206" s="619"/>
      <c r="AU206" s="626"/>
      <c r="AV206" s="626"/>
      <c r="AW206" s="619"/>
      <c r="AX206" s="619"/>
      <c r="AY206" s="619"/>
      <c r="AZ206" s="1139"/>
      <c r="BA206" s="1228"/>
      <c r="BB206" s="761"/>
      <c r="BC206" s="593"/>
      <c r="BD206" s="593"/>
      <c r="BE206" s="1168"/>
      <c r="BF206" s="1217"/>
      <c r="BG206" s="1224"/>
      <c r="BH206" s="1233"/>
      <c r="BI206" s="1233"/>
      <c r="BJ206" s="1233"/>
      <c r="BK206" s="848"/>
      <c r="BL206" s="848"/>
      <c r="BM206" s="593"/>
      <c r="BN206" s="593"/>
      <c r="BO206" s="798"/>
    </row>
    <row r="207" spans="1:67" ht="96.6" customHeight="1">
      <c r="A207" s="1141"/>
      <c r="B207" s="1144"/>
      <c r="C207" s="1165"/>
      <c r="D207" s="1150" t="s">
        <v>1376</v>
      </c>
      <c r="E207" s="1150" t="s">
        <v>1528</v>
      </c>
      <c r="F207" s="1089">
        <v>18</v>
      </c>
      <c r="G207" s="593" t="s">
        <v>1669</v>
      </c>
      <c r="H207" s="598" t="s">
        <v>1405</v>
      </c>
      <c r="I207" s="1139" t="s">
        <v>1392</v>
      </c>
      <c r="J207" s="1137" t="str">
        <f>IF(D207="","",IF(D207="RG",[16]Árbol_GF!B257,IF(D207="RF",[16]Árbol_GF!B257,IF(I207="","",(CONCATENATE(I207," ",$M$2," ",G207," ",$M$3," ",O207," ",$M$4," ",N207))))))</f>
        <v>Pérdida de Disponibilidad  Go Catastral
(Software)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07" s="1139" t="s">
        <v>205</v>
      </c>
      <c r="L207" s="593" t="s">
        <v>691</v>
      </c>
      <c r="M207" s="689" t="str">
        <f>CONCATENATE(" *",[16]Árbol_GF!C215," *",[16]Árbol_GF!E215," *",[16]Árbol_GF!G215)</f>
        <v xml:space="preserve"> * * *</v>
      </c>
      <c r="N207" s="593" t="s">
        <v>1653</v>
      </c>
      <c r="O207" s="593" t="s">
        <v>1654</v>
      </c>
      <c r="P207" s="607"/>
      <c r="Q207" s="610"/>
      <c r="R207" s="598" t="s">
        <v>175</v>
      </c>
      <c r="S207" s="613">
        <f>IF(R207="Muy Alta",100%,IF(R207="Alta",80%,IF(R207="Media",60%,IF(R207="Baja",40%,IF(R207="Muy Baja",20%,"")))))</f>
        <v>0.6</v>
      </c>
      <c r="T207" s="598" t="s">
        <v>271</v>
      </c>
      <c r="U207" s="613">
        <f>IF(T207="Catastrófico",100%,IF(T207="Mayor",80%,IF(T207="Moderado",60%,IF(T207="Menor",40%,IF(T207="Leve",20%,"")))))</f>
        <v>0.2</v>
      </c>
      <c r="V207" s="598" t="s">
        <v>176</v>
      </c>
      <c r="W207" s="613">
        <f>IF(V207="Catastrófico",100%,IF(V207="Mayor",80%,IF(V207="Moderado",60%,IF(V207="Menor",40%,IF(V207="Leve",20%,"")))))</f>
        <v>0.6</v>
      </c>
      <c r="X207" s="616" t="str">
        <f>IF(Y207=100%,"Catastrófico",IF(Y207=80%,"Mayor",IF(Y207=60%,"Moderado",IF(Y207=40%,"Menor",IF(Y207=20%,"Leve","")))))</f>
        <v>Moderado</v>
      </c>
      <c r="Y207" s="613">
        <f>IF(AND(U207="",W207=""),"",MAX(U207,W207))</f>
        <v>0.6</v>
      </c>
      <c r="Z207" s="613" t="str">
        <f>CONCATENATE(R207,X207)</f>
        <v>MediaModerado</v>
      </c>
      <c r="AA207" s="619" t="str">
        <f>IF(Z207="Muy AltaLeve","Alto",IF(Z207="Muy AltaMenor","Alto",IF(Z207="Muy AltaModerado","Alto",IF(Z207="Muy AltaMayor","Alto",IF(Z207="Muy AltaCatastrófico","Extremo",IF(Z207="AltaLeve","Moderado",IF(Z207="AltaMenor","Moderado",IF(Z207="AltaModerado","Alto",IF(Z207="AltaMayor","Alto",IF(Z207="AltaCatastrófico","Extremo",IF(Z207="MediaLeve","Moderado",IF(Z207="MediaMenor","Moderado",IF(Z207="MediaModerado","Moderado",IF(Z207="MediaMayor","Alto",IF(Z207="MediaCatastrófico","Extremo",IF(Z207="BajaLeve","Bajo",IF(Z207="BajaMenor","Moderado",IF(Z207="BajaModerado","Moderado",IF(Z207="BajaMayor","Alto",IF(Z207="BajaCatastrófico","Extremo",IF(Z207="Muy BajaLeve","Bajo",IF(Z207="Muy BajaMenor","Bajo",IF(Z207="Muy BajaModerado","Moderado",IF(Z207="Muy BajaMayor","Alto",IF(Z207="Muy BajaCatastrófico","Extremo","")))))))))))))))))))))))))</f>
        <v>Moderado</v>
      </c>
      <c r="AB207" s="216">
        <v>1</v>
      </c>
      <c r="AC207" s="322" t="s">
        <v>1674</v>
      </c>
      <c r="AD207" s="217">
        <v>1</v>
      </c>
      <c r="AE207" s="230" t="s">
        <v>1675</v>
      </c>
      <c r="AF207" s="213" t="str">
        <f t="shared" si="12"/>
        <v>Probabilidad</v>
      </c>
      <c r="AG207" s="219" t="s">
        <v>1537</v>
      </c>
      <c r="AH207" s="214">
        <f t="shared" si="13"/>
        <v>0.25</v>
      </c>
      <c r="AI207" s="219" t="s">
        <v>1538</v>
      </c>
      <c r="AJ207" s="214">
        <f t="shared" si="14"/>
        <v>0.15</v>
      </c>
      <c r="AK207" s="215">
        <f t="shared" si="15"/>
        <v>0.4</v>
      </c>
      <c r="AL207" s="220">
        <f>IFERROR(IF(AF207="Probabilidad",(S207-(+S207*AK207)),IF(AF207="Impacto",S207,"")),"")</f>
        <v>0.36</v>
      </c>
      <c r="AM207" s="220">
        <f>IFERROR(IF(AF207="Impacto",(Y207-(+Y207*AK207)),IF(AF207="Probabilidad",Y207,"")),"")</f>
        <v>0.6</v>
      </c>
      <c r="AN207" s="221" t="s">
        <v>181</v>
      </c>
      <c r="AO207" s="221" t="s">
        <v>182</v>
      </c>
      <c r="AP207" s="221" t="s">
        <v>183</v>
      </c>
      <c r="AQ207" s="598" t="s">
        <v>1644</v>
      </c>
      <c r="AR207" s="1153">
        <f>S207</f>
        <v>0.6</v>
      </c>
      <c r="AS207" s="1153">
        <f>IF(AL207="","",MIN(AL207:AL212))</f>
        <v>0.1512</v>
      </c>
      <c r="AT207" s="619" t="str">
        <f>IFERROR(IF(AS207="","",IF(AS207&lt;=0.2,"Muy Baja",IF(AS207&lt;=0.4,"Baja",IF(AS207&lt;=0.6,"Media",IF(AS207&lt;=0.8,"Alta","Muy Alta"))))),"")</f>
        <v>Muy Baja</v>
      </c>
      <c r="AU207" s="1153">
        <f>Y207</f>
        <v>0.6</v>
      </c>
      <c r="AV207" s="1153">
        <f>IF(AM207="","",MIN(AM207:AM212))</f>
        <v>0.44999999999999996</v>
      </c>
      <c r="AW207" s="619" t="str">
        <f>IFERROR(IF(AV207="","",IF(AV207&lt;=0.2,"Leve",IF(AV207&lt;=0.4,"Menor",IF(AV207&lt;=0.6,"Moderado",IF(AV207&lt;=0.8,"Mayor","Catastrófico"))))),"")</f>
        <v>Moderado</v>
      </c>
      <c r="AX207" s="619" t="str">
        <f>AA207</f>
        <v>Moderado</v>
      </c>
      <c r="AY207" s="619" t="str">
        <f>IFERROR(IF(OR(AND(AT207="Muy Baja",AW207="Leve"),AND(AT207="Muy Baja",AW207="Menor"),AND(AT207="Baja",AW207="Leve")),"Bajo",IF(OR(AND(AT207="Muy baja",AW207="Moderado"),AND(AT207="Baja",AW207="Menor"),AND(AT207="Baja",AW207="Moderado"),AND(AT207="Media",AW207="Leve"),AND(AT207="Media",AW207="Menor"),AND(AT207="Media",AW207="Moderado"),AND(AT207="Alta",AW207="Leve"),AND(AT207="Alta",AW207="Menor")),"Moderado",IF(OR(AND(AT207="Muy Baja",AW207="Mayor"),AND(AT207="Baja",AW207="Mayor"),AND(AT207="Media",AW207="Mayor"),AND(AT207="Alta",AW207="Moderado"),AND(AT207="Alta",AW207="Mayor"),AND(AT207="Muy Alta",AW207="Leve"),AND(AT207="Muy Alta",AW207="Menor"),AND(AT207="Muy Alta",AW207="Moderado"),AND(AT207="Muy Alta",AW207="Mayor")),"Alto",IF(OR(AND(AT207="Muy Baja",AW207="Catastrófico"),AND(AT207="Baja",AW207="Catastrófico"),AND(AT207="Media",AW207="Catastrófico"),AND(AT207="Alta",AW207="Catastrófico"),AND(AT207="Muy Alta",AW207="Catastrófico")),"Extremo","")))),"")</f>
        <v>Moderado</v>
      </c>
      <c r="AZ207" s="1139" t="s">
        <v>185</v>
      </c>
      <c r="BA207" s="1230" t="s">
        <v>1671</v>
      </c>
      <c r="BB207" s="1231" t="s">
        <v>1672</v>
      </c>
      <c r="BC207" s="593" t="s">
        <v>1647</v>
      </c>
      <c r="BD207" s="593" t="s">
        <v>1648</v>
      </c>
      <c r="BE207" s="1168" t="s">
        <v>1560</v>
      </c>
      <c r="BF207" s="1217"/>
      <c r="BG207" s="1224"/>
      <c r="BH207" s="1233"/>
      <c r="BI207" s="1233"/>
      <c r="BJ207" s="1233"/>
      <c r="BK207" s="848"/>
      <c r="BL207" s="848"/>
      <c r="BM207" s="593"/>
      <c r="BN207" s="593"/>
      <c r="BO207" s="798"/>
    </row>
    <row r="208" spans="1:67" ht="114.75">
      <c r="A208" s="1141"/>
      <c r="B208" s="1144"/>
      <c r="C208" s="1165"/>
      <c r="D208" s="1150"/>
      <c r="E208" s="1150"/>
      <c r="F208" s="1089"/>
      <c r="G208" s="593"/>
      <c r="H208" s="598"/>
      <c r="I208" s="1139"/>
      <c r="J208" s="1137"/>
      <c r="K208" s="1139"/>
      <c r="L208" s="593"/>
      <c r="M208" s="616"/>
      <c r="N208" s="593"/>
      <c r="O208" s="593"/>
      <c r="P208" s="607"/>
      <c r="Q208" s="610"/>
      <c r="R208" s="598"/>
      <c r="S208" s="613"/>
      <c r="T208" s="598"/>
      <c r="U208" s="613"/>
      <c r="V208" s="598"/>
      <c r="W208" s="613"/>
      <c r="X208" s="616"/>
      <c r="Y208" s="613"/>
      <c r="Z208" s="613"/>
      <c r="AA208" s="619"/>
      <c r="AB208" s="216">
        <v>2</v>
      </c>
      <c r="AC208" s="277" t="s">
        <v>1561</v>
      </c>
      <c r="AD208" s="217">
        <v>1</v>
      </c>
      <c r="AE208" s="217" t="s">
        <v>1431</v>
      </c>
      <c r="AF208" s="213" t="str">
        <f t="shared" si="12"/>
        <v>Probabilidad</v>
      </c>
      <c r="AG208" s="219" t="s">
        <v>1547</v>
      </c>
      <c r="AH208" s="214">
        <f t="shared" si="13"/>
        <v>0.15</v>
      </c>
      <c r="AI208" s="219" t="s">
        <v>1538</v>
      </c>
      <c r="AJ208" s="214">
        <f t="shared" si="14"/>
        <v>0.15</v>
      </c>
      <c r="AK208" s="215">
        <f t="shared" si="15"/>
        <v>0.3</v>
      </c>
      <c r="AL208" s="220">
        <f>IFERROR(IF(AND(AF207="Probabilidad",AF208="Probabilidad"),(AL207-(+AL207*AK208)),IF(AF208="Probabilidad",(S207-(+S207*AK208)),IF(AF208="Impacto",AL207,""))),"")</f>
        <v>0.252</v>
      </c>
      <c r="AM208" s="220">
        <f>IFERROR(IF(AND(AF207="Impacto",AF208="Impacto"),(AM207-(+AM207*AK208)),IF(AF208="Impacto",(Y207-(+Y207*AK208)),IF(AF208="Probabilidad",AM207,""))),"")</f>
        <v>0.6</v>
      </c>
      <c r="AN208" s="221" t="s">
        <v>181</v>
      </c>
      <c r="AO208" s="221" t="s">
        <v>182</v>
      </c>
      <c r="AP208" s="221" t="s">
        <v>183</v>
      </c>
      <c r="AQ208" s="598"/>
      <c r="AR208" s="626"/>
      <c r="AS208" s="626"/>
      <c r="AT208" s="619"/>
      <c r="AU208" s="626"/>
      <c r="AV208" s="626"/>
      <c r="AW208" s="619"/>
      <c r="AX208" s="619"/>
      <c r="AY208" s="619"/>
      <c r="AZ208" s="1139"/>
      <c r="BA208" s="1228"/>
      <c r="BB208" s="761"/>
      <c r="BC208" s="593"/>
      <c r="BD208" s="593"/>
      <c r="BE208" s="1168"/>
      <c r="BF208" s="1217"/>
      <c r="BG208" s="1224"/>
      <c r="BH208" s="1233"/>
      <c r="BI208" s="1233"/>
      <c r="BJ208" s="1233"/>
      <c r="BK208" s="848"/>
      <c r="BL208" s="848"/>
      <c r="BM208" s="593"/>
      <c r="BN208" s="593"/>
      <c r="BO208" s="798"/>
    </row>
    <row r="209" spans="1:67" ht="72">
      <c r="A209" s="1141"/>
      <c r="B209" s="1144"/>
      <c r="C209" s="1165"/>
      <c r="D209" s="1150"/>
      <c r="E209" s="1150"/>
      <c r="F209" s="1089"/>
      <c r="G209" s="593"/>
      <c r="H209" s="598"/>
      <c r="I209" s="1139"/>
      <c r="J209" s="1137"/>
      <c r="K209" s="1139"/>
      <c r="L209" s="593"/>
      <c r="M209" s="616"/>
      <c r="N209" s="593"/>
      <c r="O209" s="593"/>
      <c r="P209" s="607"/>
      <c r="Q209" s="610"/>
      <c r="R209" s="598"/>
      <c r="S209" s="613"/>
      <c r="T209" s="598"/>
      <c r="U209" s="613"/>
      <c r="V209" s="598"/>
      <c r="W209" s="613"/>
      <c r="X209" s="616"/>
      <c r="Y209" s="613"/>
      <c r="Z209" s="613"/>
      <c r="AA209" s="619"/>
      <c r="AB209" s="281">
        <v>3</v>
      </c>
      <c r="AC209" s="282" t="s">
        <v>1676</v>
      </c>
      <c r="AD209" s="217">
        <v>1</v>
      </c>
      <c r="AE209" s="217" t="s">
        <v>1677</v>
      </c>
      <c r="AF209" s="225" t="str">
        <f t="shared" si="12"/>
        <v>Probabilidad</v>
      </c>
      <c r="AG209" s="221" t="s">
        <v>1537</v>
      </c>
      <c r="AH209" s="214">
        <f t="shared" si="13"/>
        <v>0.25</v>
      </c>
      <c r="AI209" s="221" t="s">
        <v>1538</v>
      </c>
      <c r="AJ209" s="214">
        <f t="shared" si="14"/>
        <v>0.15</v>
      </c>
      <c r="AK209" s="215">
        <f t="shared" si="15"/>
        <v>0.4</v>
      </c>
      <c r="AL209" s="226">
        <f>IFERROR(IF(AND(AF208="Probabilidad",AF209="Probabilidad"),(AL208-(+AL208*AK209)),IF(AND(AF208="Impacto",AF209="Probabilidad"),(AL207-(+AL207*AK209)),IF(AF209="Impacto",AL208,""))),"")</f>
        <v>0.1512</v>
      </c>
      <c r="AM209" s="226">
        <f>IFERROR(IF(AND(AF208="Impacto",AF209="Impacto"),(AM208-(+AM208*AK209)),IF(AND(AF208="Probabilidad",AF209="Impacto"),(AM207-(+AM207*AK209)),IF(AF209="Probabilidad",AM208,""))),"")</f>
        <v>0.6</v>
      </c>
      <c r="AN209" s="221" t="s">
        <v>181</v>
      </c>
      <c r="AO209" s="221" t="s">
        <v>182</v>
      </c>
      <c r="AP209" s="221" t="s">
        <v>183</v>
      </c>
      <c r="AQ209" s="598"/>
      <c r="AR209" s="626"/>
      <c r="AS209" s="626"/>
      <c r="AT209" s="619"/>
      <c r="AU209" s="626"/>
      <c r="AV209" s="626"/>
      <c r="AW209" s="619"/>
      <c r="AX209" s="619"/>
      <c r="AY209" s="619"/>
      <c r="AZ209" s="1139"/>
      <c r="BA209" s="1228"/>
      <c r="BB209" s="761"/>
      <c r="BC209" s="593"/>
      <c r="BD209" s="593"/>
      <c r="BE209" s="1168"/>
      <c r="BF209" s="1217"/>
      <c r="BG209" s="1224"/>
      <c r="BH209" s="1233"/>
      <c r="BI209" s="1233"/>
      <c r="BJ209" s="1233"/>
      <c r="BK209" s="848"/>
      <c r="BL209" s="848"/>
      <c r="BM209" s="593"/>
      <c r="BN209" s="593"/>
      <c r="BO209" s="798"/>
    </row>
    <row r="210" spans="1:67" ht="105">
      <c r="A210" s="1141"/>
      <c r="B210" s="1144"/>
      <c r="C210" s="1165"/>
      <c r="D210" s="1150"/>
      <c r="E210" s="1150"/>
      <c r="F210" s="1089"/>
      <c r="G210" s="593"/>
      <c r="H210" s="598"/>
      <c r="I210" s="1139"/>
      <c r="J210" s="1137"/>
      <c r="K210" s="1139"/>
      <c r="L210" s="593"/>
      <c r="M210" s="616"/>
      <c r="N210" s="593"/>
      <c r="O210" s="593"/>
      <c r="P210" s="607"/>
      <c r="Q210" s="610"/>
      <c r="R210" s="598"/>
      <c r="S210" s="613"/>
      <c r="T210" s="598"/>
      <c r="U210" s="613"/>
      <c r="V210" s="598"/>
      <c r="W210" s="613"/>
      <c r="X210" s="616"/>
      <c r="Y210" s="613"/>
      <c r="Z210" s="613"/>
      <c r="AA210" s="619"/>
      <c r="AB210" s="281">
        <v>4</v>
      </c>
      <c r="AC210" s="282" t="s">
        <v>1678</v>
      </c>
      <c r="AD210" s="217">
        <v>1</v>
      </c>
      <c r="AE210" s="217" t="s">
        <v>1677</v>
      </c>
      <c r="AF210" s="225" t="str">
        <f t="shared" si="12"/>
        <v>Impacto</v>
      </c>
      <c r="AG210" s="221" t="s">
        <v>1548</v>
      </c>
      <c r="AH210" s="214">
        <f t="shared" si="13"/>
        <v>0.1</v>
      </c>
      <c r="AI210" s="221" t="s">
        <v>1538</v>
      </c>
      <c r="AJ210" s="214">
        <f t="shared" si="14"/>
        <v>0.15</v>
      </c>
      <c r="AK210" s="215">
        <f t="shared" si="15"/>
        <v>0.25</v>
      </c>
      <c r="AL210" s="226">
        <f>IFERROR(IF(AND(AF209="Probabilidad",AF210="Probabilidad"),(AL209-(+AL209*AK210)),IF(AND(AF209="Impacto",AF210="Probabilidad"),(AL208-(+AL208*AK210)),IF(AF210="Impacto",AL209,""))),"")</f>
        <v>0.1512</v>
      </c>
      <c r="AM210" s="226">
        <f>IFERROR(IF(AND(AF209="Impacto",AF210="Impacto"),(AM209-(+AM209*AK210)),IF(AND(AF209="Probabilidad",AF210="Impacto"),(AM208-(+AM208*AK210)),IF(AF210="Probabilidad",AM209,""))),"")</f>
        <v>0.44999999999999996</v>
      </c>
      <c r="AN210" s="221" t="s">
        <v>181</v>
      </c>
      <c r="AO210" s="221" t="s">
        <v>182</v>
      </c>
      <c r="AP210" s="221" t="s">
        <v>183</v>
      </c>
      <c r="AQ210" s="598"/>
      <c r="AR210" s="626"/>
      <c r="AS210" s="626"/>
      <c r="AT210" s="619"/>
      <c r="AU210" s="626"/>
      <c r="AV210" s="626"/>
      <c r="AW210" s="619"/>
      <c r="AX210" s="619"/>
      <c r="AY210" s="619"/>
      <c r="AZ210" s="1139"/>
      <c r="BA210" s="1228"/>
      <c r="BB210" s="761"/>
      <c r="BC210" s="593"/>
      <c r="BD210" s="593"/>
      <c r="BE210" s="1168"/>
      <c r="BF210" s="1217"/>
      <c r="BG210" s="1224"/>
      <c r="BH210" s="1233"/>
      <c r="BI210" s="1233"/>
      <c r="BJ210" s="1233"/>
      <c r="BK210" s="848"/>
      <c r="BL210" s="848"/>
      <c r="BM210" s="593"/>
      <c r="BN210" s="593"/>
      <c r="BO210" s="798"/>
    </row>
    <row r="211" spans="1:67">
      <c r="A211" s="1141"/>
      <c r="B211" s="1144"/>
      <c r="C211" s="1165"/>
      <c r="D211" s="1150"/>
      <c r="E211" s="1150"/>
      <c r="F211" s="1089"/>
      <c r="G211" s="593"/>
      <c r="H211" s="598"/>
      <c r="I211" s="1139"/>
      <c r="J211" s="1137"/>
      <c r="K211" s="1139"/>
      <c r="L211" s="593"/>
      <c r="M211" s="616"/>
      <c r="N211" s="593"/>
      <c r="O211" s="593"/>
      <c r="P211" s="607"/>
      <c r="Q211" s="610"/>
      <c r="R211" s="598"/>
      <c r="S211" s="613"/>
      <c r="T211" s="598"/>
      <c r="U211" s="613"/>
      <c r="V211" s="598"/>
      <c r="W211" s="613"/>
      <c r="X211" s="616"/>
      <c r="Y211" s="613"/>
      <c r="Z211" s="613"/>
      <c r="AA211" s="619"/>
      <c r="AB211" s="216">
        <v>5</v>
      </c>
      <c r="AC211" s="230"/>
      <c r="AD211" s="217"/>
      <c r="AE211" s="218"/>
      <c r="AF211" s="213" t="str">
        <f t="shared" si="12"/>
        <v/>
      </c>
      <c r="AG211" s="219"/>
      <c r="AH211" s="214" t="str">
        <f t="shared" si="13"/>
        <v/>
      </c>
      <c r="AI211" s="219"/>
      <c r="AJ211" s="214" t="str">
        <f t="shared" si="14"/>
        <v/>
      </c>
      <c r="AK211" s="215" t="str">
        <f t="shared" si="15"/>
        <v/>
      </c>
      <c r="AL211" s="220" t="str">
        <f>IFERROR(IF(AND(AF210="Probabilidad",AF211="Probabilidad"),(AL210-(+AL210*AK211)),IF(AND(AF210="Impacto",AF211="Probabilidad"),(AL209-(+AL209*AK211)),IF(AF211="Impacto",AL210,""))),"")</f>
        <v/>
      </c>
      <c r="AM211" s="220" t="str">
        <f>IFERROR(IF(AND(AF210="Impacto",AF211="Impacto"),(AM210-(+AM210*AK211)),IF(AND(AF210="Probabilidad",AF211="Impacto"),(AM209-(+AM209*AK211)),IF(AF211="Probabilidad",AM210,""))),"")</f>
        <v/>
      </c>
      <c r="AN211" s="221"/>
      <c r="AO211" s="221"/>
      <c r="AP211" s="221"/>
      <c r="AQ211" s="598"/>
      <c r="AR211" s="626"/>
      <c r="AS211" s="626"/>
      <c r="AT211" s="619"/>
      <c r="AU211" s="626"/>
      <c r="AV211" s="626"/>
      <c r="AW211" s="619"/>
      <c r="AX211" s="619"/>
      <c r="AY211" s="619"/>
      <c r="AZ211" s="1139"/>
      <c r="BA211" s="1228"/>
      <c r="BB211" s="761"/>
      <c r="BC211" s="593"/>
      <c r="BD211" s="593"/>
      <c r="BE211" s="1168"/>
      <c r="BF211" s="1217"/>
      <c r="BG211" s="1224"/>
      <c r="BH211" s="1233"/>
      <c r="BI211" s="1233"/>
      <c r="BJ211" s="1233"/>
      <c r="BK211" s="848"/>
      <c r="BL211" s="848"/>
      <c r="BM211" s="593"/>
      <c r="BN211" s="593"/>
      <c r="BO211" s="798"/>
    </row>
    <row r="212" spans="1:67" ht="15.75" thickBot="1">
      <c r="A212" s="1141"/>
      <c r="B212" s="1144"/>
      <c r="C212" s="1165"/>
      <c r="D212" s="1150"/>
      <c r="E212" s="1150"/>
      <c r="F212" s="1089"/>
      <c r="G212" s="593"/>
      <c r="H212" s="598"/>
      <c r="I212" s="1139"/>
      <c r="J212" s="1162"/>
      <c r="K212" s="1139"/>
      <c r="L212" s="593"/>
      <c r="M212" s="616"/>
      <c r="N212" s="593"/>
      <c r="O212" s="593"/>
      <c r="P212" s="607"/>
      <c r="Q212" s="610"/>
      <c r="R212" s="598"/>
      <c r="S212" s="613"/>
      <c r="T212" s="598"/>
      <c r="U212" s="613"/>
      <c r="V212" s="598"/>
      <c r="W212" s="613"/>
      <c r="X212" s="616"/>
      <c r="Y212" s="613"/>
      <c r="Z212" s="613"/>
      <c r="AA212" s="619"/>
      <c r="AB212" s="216">
        <v>6</v>
      </c>
      <c r="AC212" s="230"/>
      <c r="AD212" s="217"/>
      <c r="AE212" s="218"/>
      <c r="AF212" s="213" t="str">
        <f t="shared" si="12"/>
        <v/>
      </c>
      <c r="AG212" s="219"/>
      <c r="AH212" s="214" t="str">
        <f t="shared" si="13"/>
        <v/>
      </c>
      <c r="AI212" s="219"/>
      <c r="AJ212" s="214" t="str">
        <f t="shared" si="14"/>
        <v/>
      </c>
      <c r="AK212" s="215" t="str">
        <f t="shared" si="15"/>
        <v/>
      </c>
      <c r="AL212" s="220" t="str">
        <f>IFERROR(IF(AND(AF211="Probabilidad",AF212="Probabilidad"),(AL211-(+AL211*AK212)),IF(AND(AF211="Impacto",AF212="Probabilidad"),(AL210-(+AL210*AK212)),IF(AF212="Impacto",AL211,""))),"")</f>
        <v/>
      </c>
      <c r="AM212" s="220" t="str">
        <f>IFERROR(IF(AND(AF211="Impacto",AF212="Impacto"),(AM211-(+AM211*AK212)),IF(AND(AF211="Probabilidad",AF212="Impacto"),(AM210-(+AM210*AK212)),IF(AF212="Probabilidad",AM211,""))),"")</f>
        <v/>
      </c>
      <c r="AN212" s="221"/>
      <c r="AO212" s="221"/>
      <c r="AP212" s="221"/>
      <c r="AQ212" s="598"/>
      <c r="AR212" s="626"/>
      <c r="AS212" s="626"/>
      <c r="AT212" s="619"/>
      <c r="AU212" s="626"/>
      <c r="AV212" s="626"/>
      <c r="AW212" s="619"/>
      <c r="AX212" s="619"/>
      <c r="AY212" s="619"/>
      <c r="AZ212" s="1139"/>
      <c r="BA212" s="1228"/>
      <c r="BB212" s="761"/>
      <c r="BC212" s="593"/>
      <c r="BD212" s="593"/>
      <c r="BE212" s="1168"/>
      <c r="BF212" s="1217"/>
      <c r="BG212" s="1224"/>
      <c r="BH212" s="1233"/>
      <c r="BI212" s="1233"/>
      <c r="BJ212" s="1233"/>
      <c r="BK212" s="848"/>
      <c r="BL212" s="848"/>
      <c r="BM212" s="593"/>
      <c r="BN212" s="593"/>
      <c r="BO212" s="798"/>
    </row>
    <row r="213" spans="1:67" ht="67.900000000000006" customHeight="1">
      <c r="A213" s="1141"/>
      <c r="B213" s="1144"/>
      <c r="C213" s="1165"/>
      <c r="D213" s="1150" t="s">
        <v>1376</v>
      </c>
      <c r="E213" s="1150" t="s">
        <v>1528</v>
      </c>
      <c r="F213" s="1089">
        <v>19</v>
      </c>
      <c r="G213" s="593" t="s">
        <v>1679</v>
      </c>
      <c r="H213" s="598" t="s">
        <v>1379</v>
      </c>
      <c r="I213" s="1139" t="s">
        <v>1380</v>
      </c>
      <c r="J213" s="1137" t="str">
        <f>IF(D213="","",IF(D213="RG",[16]Árbol_GF!B263,IF(D213="RF",[16]Árbol_GF!B263,IF(I213="","",(CONCATENATE(I213," ",$M$2," ",G213," ",$M$3," ",O213," ",$M$4," ",N213))))))</f>
        <v>Pérdida de confidencialidad e integridad  Sharepoint
(Servicio)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13" s="1139" t="s">
        <v>205</v>
      </c>
      <c r="L213" s="593" t="s">
        <v>336</v>
      </c>
      <c r="M213" s="689" t="str">
        <f>CONCATENATE(" *",[16]Árbol_GF!C221," *",[16]Árbol_GF!E221," *",[16]Árbol_GF!G221)</f>
        <v xml:space="preserve"> * * *</v>
      </c>
      <c r="N213" s="593" t="s">
        <v>1653</v>
      </c>
      <c r="O213" s="593" t="s">
        <v>1654</v>
      </c>
      <c r="P213" s="607"/>
      <c r="Q213" s="610"/>
      <c r="R213" s="598" t="s">
        <v>297</v>
      </c>
      <c r="S213" s="613">
        <f>IF(R213="Muy Alta",100%,IF(R213="Alta",80%,IF(R213="Media",60%,IF(R213="Baja",40%,IF(R213="Muy Baja",20%,"")))))</f>
        <v>0.8</v>
      </c>
      <c r="T213" s="598" t="s">
        <v>227</v>
      </c>
      <c r="U213" s="613">
        <f>IF(T213="Catastrófico",100%,IF(T213="Mayor",80%,IF(T213="Moderado",60%,IF(T213="Menor",40%,IF(T213="Leve",20%,"")))))</f>
        <v>0.4</v>
      </c>
      <c r="V213" s="598" t="s">
        <v>227</v>
      </c>
      <c r="W213" s="613">
        <f>IF(V213="Catastrófico",100%,IF(V213="Mayor",80%,IF(V213="Moderado",60%,IF(V213="Menor",40%,IF(V213="Leve",20%,"")))))</f>
        <v>0.4</v>
      </c>
      <c r="X213" s="616" t="str">
        <f>IF(Y213=100%,"Catastrófico",IF(Y213=80%,"Mayor",IF(Y213=60%,"Moderado",IF(Y213=40%,"Menor",IF(Y213=20%,"Leve","")))))</f>
        <v>Menor</v>
      </c>
      <c r="Y213" s="613">
        <f>IF(AND(U213="",W213=""),"",MAX(U213,W213))</f>
        <v>0.4</v>
      </c>
      <c r="Z213" s="613" t="str">
        <f>CONCATENATE(R213,X213)</f>
        <v>AltaMenor</v>
      </c>
      <c r="AA213" s="619" t="str">
        <f>IF(Z213="Muy AltaLeve","Alto",IF(Z213="Muy AltaMenor","Alto",IF(Z213="Muy AltaModerado","Alto",IF(Z213="Muy AltaMayor","Alto",IF(Z213="Muy AltaCatastrófico","Extremo",IF(Z213="AltaLeve","Moderado",IF(Z213="AltaMenor","Moderado",IF(Z213="AltaModerado","Alto",IF(Z213="AltaMayor","Alto",IF(Z213="AltaCatastrófico","Extremo",IF(Z213="MediaLeve","Moderado",IF(Z213="MediaMenor","Moderado",IF(Z213="MediaModerado","Moderado",IF(Z213="MediaMayor","Alto",IF(Z213="MediaCatastrófico","Extremo",IF(Z213="BajaLeve","Bajo",IF(Z213="BajaMenor","Moderado",IF(Z213="BajaModerado","Moderado",IF(Z213="BajaMayor","Alto",IF(Z213="BajaCatastrófico","Extremo",IF(Z213="Muy BajaLeve","Bajo",IF(Z213="Muy BajaMenor","Bajo",IF(Z213="Muy BajaModerado","Moderado",IF(Z213="Muy BajaMayor","Alto",IF(Z213="Muy BajaCatastrófico","Extremo","")))))))))))))))))))))))))</f>
        <v>Moderado</v>
      </c>
      <c r="AB213" s="216">
        <v>1</v>
      </c>
      <c r="AC213" s="322" t="s">
        <v>1680</v>
      </c>
      <c r="AD213" s="217">
        <v>1</v>
      </c>
      <c r="AE213" s="218" t="s">
        <v>1390</v>
      </c>
      <c r="AF213" s="213" t="str">
        <f t="shared" si="12"/>
        <v>Probabilidad</v>
      </c>
      <c r="AG213" s="219" t="s">
        <v>1537</v>
      </c>
      <c r="AH213" s="214">
        <f t="shared" si="13"/>
        <v>0.25</v>
      </c>
      <c r="AI213" s="219" t="s">
        <v>1538</v>
      </c>
      <c r="AJ213" s="214">
        <f t="shared" si="14"/>
        <v>0.15</v>
      </c>
      <c r="AK213" s="215">
        <f t="shared" si="15"/>
        <v>0.4</v>
      </c>
      <c r="AL213" s="220">
        <f>IFERROR(IF(AF213="Probabilidad",(S213-(+S213*AK213)),IF(AF213="Impacto",S213,"")),"")</f>
        <v>0.48</v>
      </c>
      <c r="AM213" s="220">
        <f>IFERROR(IF(AF213="Impacto",(Y213-(+Y213*AK213)),IF(AF213="Probabilidad",Y213,"")),"")</f>
        <v>0.4</v>
      </c>
      <c r="AN213" s="221" t="s">
        <v>181</v>
      </c>
      <c r="AO213" s="221" t="s">
        <v>182</v>
      </c>
      <c r="AP213" s="221" t="s">
        <v>183</v>
      </c>
      <c r="AQ213" s="598" t="s">
        <v>1644</v>
      </c>
      <c r="AR213" s="1153">
        <f>S213</f>
        <v>0.8</v>
      </c>
      <c r="AS213" s="1153">
        <f>IF(AL213="","",MIN(AL213:AL218))</f>
        <v>0.33599999999999997</v>
      </c>
      <c r="AT213" s="619" t="str">
        <f>IFERROR(IF(AS213="","",IF(AS213&lt;=0.2,"Muy Baja",IF(AS213&lt;=0.4,"Baja",IF(AS213&lt;=0.6,"Media",IF(AS213&lt;=0.8,"Alta","Muy Alta"))))),"")</f>
        <v>Baja</v>
      </c>
      <c r="AU213" s="1153">
        <f>Y213</f>
        <v>0.4</v>
      </c>
      <c r="AV213" s="1153">
        <f>IF(AM213="","",MIN(AM213:AM218))</f>
        <v>0.30000000000000004</v>
      </c>
      <c r="AW213" s="619" t="str">
        <f>IFERROR(IF(AV213="","",IF(AV213&lt;=0.2,"Leve",IF(AV213&lt;=0.4,"Menor",IF(AV213&lt;=0.6,"Moderado",IF(AV213&lt;=0.8,"Mayor","Catastrófico"))))),"")</f>
        <v>Menor</v>
      </c>
      <c r="AX213" s="619" t="str">
        <f>AA213</f>
        <v>Moderado</v>
      </c>
      <c r="AY213" s="619" t="str">
        <f>IFERROR(IF(OR(AND(AT213="Muy Baja",AW213="Leve"),AND(AT213="Muy Baja",AW213="Menor"),AND(AT213="Baja",AW213="Leve")),"Bajo",IF(OR(AND(AT213="Muy baja",AW213="Moderado"),AND(AT213="Baja",AW213="Menor"),AND(AT213="Baja",AW213="Moderado"),AND(AT213="Media",AW213="Leve"),AND(AT213="Media",AW213="Menor"),AND(AT213="Media",AW213="Moderado"),AND(AT213="Alta",AW213="Leve"),AND(AT213="Alta",AW213="Menor")),"Moderado",IF(OR(AND(AT213="Muy Baja",AW213="Mayor"),AND(AT213="Baja",AW213="Mayor"),AND(AT213="Media",AW213="Mayor"),AND(AT213="Alta",AW213="Moderado"),AND(AT213="Alta",AW213="Mayor"),AND(AT213="Muy Alta",AW213="Leve"),AND(AT213="Muy Alta",AW213="Menor"),AND(AT213="Muy Alta",AW213="Moderado"),AND(AT213="Muy Alta",AW213="Mayor")),"Alto",IF(OR(AND(AT213="Muy Baja",AW213="Catastrófico"),AND(AT213="Baja",AW213="Catastrófico"),AND(AT213="Media",AW213="Catastrófico"),AND(AT213="Alta",AW213="Catastrófico"),AND(AT213="Muy Alta",AW213="Catastrófico")),"Extremo","")))),"")</f>
        <v>Moderado</v>
      </c>
      <c r="AZ213" s="598" t="s">
        <v>185</v>
      </c>
      <c r="BA213" s="1228" t="s">
        <v>1681</v>
      </c>
      <c r="BB213" s="1231" t="s">
        <v>1682</v>
      </c>
      <c r="BC213" s="593" t="s">
        <v>1647</v>
      </c>
      <c r="BD213" s="593" t="s">
        <v>1648</v>
      </c>
      <c r="BE213" s="1168" t="s">
        <v>1560</v>
      </c>
      <c r="BF213" s="1234"/>
      <c r="BG213" s="1224"/>
      <c r="BH213" s="1226"/>
      <c r="BI213" s="1226"/>
      <c r="BJ213" s="1226"/>
      <c r="BK213" s="848"/>
      <c r="BL213" s="848"/>
      <c r="BM213" s="593"/>
      <c r="BN213" s="593"/>
      <c r="BO213" s="798"/>
    </row>
    <row r="214" spans="1:67" ht="89.25">
      <c r="A214" s="1141"/>
      <c r="B214" s="1144"/>
      <c r="C214" s="1165"/>
      <c r="D214" s="1150"/>
      <c r="E214" s="1150"/>
      <c r="F214" s="1089"/>
      <c r="G214" s="593"/>
      <c r="H214" s="598"/>
      <c r="I214" s="1139"/>
      <c r="J214" s="1137"/>
      <c r="K214" s="1139"/>
      <c r="L214" s="593"/>
      <c r="M214" s="616"/>
      <c r="N214" s="593"/>
      <c r="O214" s="593"/>
      <c r="P214" s="607"/>
      <c r="Q214" s="610"/>
      <c r="R214" s="598"/>
      <c r="S214" s="613"/>
      <c r="T214" s="598"/>
      <c r="U214" s="613"/>
      <c r="V214" s="598"/>
      <c r="W214" s="613"/>
      <c r="X214" s="616"/>
      <c r="Y214" s="613"/>
      <c r="Z214" s="613"/>
      <c r="AA214" s="619"/>
      <c r="AB214" s="216">
        <v>2</v>
      </c>
      <c r="AC214" s="322" t="s">
        <v>1479</v>
      </c>
      <c r="AD214" s="217">
        <v>1</v>
      </c>
      <c r="AE214" s="218" t="s">
        <v>1683</v>
      </c>
      <c r="AF214" s="213" t="str">
        <f t="shared" si="12"/>
        <v>Impacto</v>
      </c>
      <c r="AG214" s="219" t="s">
        <v>1548</v>
      </c>
      <c r="AH214" s="214">
        <f t="shared" si="13"/>
        <v>0.1</v>
      </c>
      <c r="AI214" s="219" t="s">
        <v>1538</v>
      </c>
      <c r="AJ214" s="214">
        <f t="shared" si="14"/>
        <v>0.15</v>
      </c>
      <c r="AK214" s="215">
        <f t="shared" si="15"/>
        <v>0.25</v>
      </c>
      <c r="AL214" s="220">
        <f>IFERROR(IF(AND(AF213="Probabilidad",AF214="Probabilidad"),(AL213-(+AL213*AK214)),IF(AF214="Probabilidad",(S213-(+S213*AK214)),IF(AF214="Impacto",AL213,""))),"")</f>
        <v>0.48</v>
      </c>
      <c r="AM214" s="220">
        <f>IFERROR(IF(AND(AF213="Impacto",AF214="Impacto"),(AM213-(+AM213*AK214)),IF(AF214="Impacto",(Y213-(Y213*AK214)),IF(AF214="Probabilidad",AM213,""))),"")</f>
        <v>0.30000000000000004</v>
      </c>
      <c r="AN214" s="221" t="s">
        <v>181</v>
      </c>
      <c r="AO214" s="221" t="s">
        <v>182</v>
      </c>
      <c r="AP214" s="221" t="s">
        <v>183</v>
      </c>
      <c r="AQ214" s="598"/>
      <c r="AR214" s="626"/>
      <c r="AS214" s="626"/>
      <c r="AT214" s="619"/>
      <c r="AU214" s="626"/>
      <c r="AV214" s="626"/>
      <c r="AW214" s="619"/>
      <c r="AX214" s="619"/>
      <c r="AY214" s="619"/>
      <c r="AZ214" s="598"/>
      <c r="BA214" s="1228"/>
      <c r="BB214" s="761"/>
      <c r="BC214" s="593"/>
      <c r="BD214" s="593"/>
      <c r="BE214" s="1168"/>
      <c r="BF214" s="1234"/>
      <c r="BG214" s="1224"/>
      <c r="BH214" s="1226"/>
      <c r="BI214" s="1226"/>
      <c r="BJ214" s="1226"/>
      <c r="BK214" s="848"/>
      <c r="BL214" s="848"/>
      <c r="BM214" s="593"/>
      <c r="BN214" s="593"/>
      <c r="BO214" s="798"/>
    </row>
    <row r="215" spans="1:67" ht="114.75">
      <c r="A215" s="1141"/>
      <c r="B215" s="1144"/>
      <c r="C215" s="1165"/>
      <c r="D215" s="1150"/>
      <c r="E215" s="1150"/>
      <c r="F215" s="1089"/>
      <c r="G215" s="593"/>
      <c r="H215" s="598"/>
      <c r="I215" s="1139"/>
      <c r="J215" s="1137"/>
      <c r="K215" s="1139"/>
      <c r="L215" s="593"/>
      <c r="M215" s="616"/>
      <c r="N215" s="593"/>
      <c r="O215" s="593"/>
      <c r="P215" s="607"/>
      <c r="Q215" s="610"/>
      <c r="R215" s="598"/>
      <c r="S215" s="613"/>
      <c r="T215" s="598"/>
      <c r="U215" s="613"/>
      <c r="V215" s="598"/>
      <c r="W215" s="613"/>
      <c r="X215" s="616"/>
      <c r="Y215" s="613"/>
      <c r="Z215" s="613"/>
      <c r="AA215" s="619"/>
      <c r="AB215" s="216">
        <v>3</v>
      </c>
      <c r="AC215" s="322" t="s">
        <v>1561</v>
      </c>
      <c r="AD215" s="217">
        <v>1</v>
      </c>
      <c r="AE215" s="218" t="s">
        <v>1431</v>
      </c>
      <c r="AF215" s="213" t="str">
        <f t="shared" si="12"/>
        <v>Probabilidad</v>
      </c>
      <c r="AG215" s="219" t="s">
        <v>1547</v>
      </c>
      <c r="AH215" s="214">
        <f t="shared" si="13"/>
        <v>0.15</v>
      </c>
      <c r="AI215" s="219" t="s">
        <v>1538</v>
      </c>
      <c r="AJ215" s="214">
        <f t="shared" si="14"/>
        <v>0.15</v>
      </c>
      <c r="AK215" s="215">
        <f t="shared" si="15"/>
        <v>0.3</v>
      </c>
      <c r="AL215" s="220">
        <f>IFERROR(IF(AND(AF214="Probabilidad",AF215="Probabilidad"),(AL214-(+AL214*AK215)),IF(AND(AF214="Impacto",AF215="Probabilidad"),(AL213-(+AL213*AK215)),IF(AF215="Impacto",AL214,""))),"")</f>
        <v>0.33599999999999997</v>
      </c>
      <c r="AM215" s="220">
        <f>IFERROR(IF(AND(AF214="Impacto",AF215="Impacto"),(AM214-(+AM214*AK215)),IF(AND(AF214="Probabilidad",AF215="Impacto"),(AM213-(+AM213*AK215)),IF(AF215="Probabilidad",AM214,""))),"")</f>
        <v>0.30000000000000004</v>
      </c>
      <c r="AN215" s="221" t="s">
        <v>181</v>
      </c>
      <c r="AO215" s="221" t="s">
        <v>182</v>
      </c>
      <c r="AP215" s="221" t="s">
        <v>183</v>
      </c>
      <c r="AQ215" s="598"/>
      <c r="AR215" s="626"/>
      <c r="AS215" s="626"/>
      <c r="AT215" s="619"/>
      <c r="AU215" s="626"/>
      <c r="AV215" s="626"/>
      <c r="AW215" s="619"/>
      <c r="AX215" s="619"/>
      <c r="AY215" s="619"/>
      <c r="AZ215" s="598"/>
      <c r="BA215" s="1228"/>
      <c r="BB215" s="761"/>
      <c r="BC215" s="593"/>
      <c r="BD215" s="593"/>
      <c r="BE215" s="1168"/>
      <c r="BF215" s="1234"/>
      <c r="BG215" s="1224"/>
      <c r="BH215" s="1226"/>
      <c r="BI215" s="1226"/>
      <c r="BJ215" s="1226"/>
      <c r="BK215" s="848"/>
      <c r="BL215" s="848"/>
      <c r="BM215" s="593"/>
      <c r="BN215" s="593"/>
      <c r="BO215" s="798"/>
    </row>
    <row r="216" spans="1:67">
      <c r="A216" s="1141"/>
      <c r="B216" s="1144"/>
      <c r="C216" s="1165"/>
      <c r="D216" s="1150"/>
      <c r="E216" s="1150"/>
      <c r="F216" s="1089"/>
      <c r="G216" s="593"/>
      <c r="H216" s="598"/>
      <c r="I216" s="1139"/>
      <c r="J216" s="1137"/>
      <c r="K216" s="1139"/>
      <c r="L216" s="593"/>
      <c r="M216" s="616"/>
      <c r="N216" s="593"/>
      <c r="O216" s="593"/>
      <c r="P216" s="607"/>
      <c r="Q216" s="610"/>
      <c r="R216" s="598"/>
      <c r="S216" s="613"/>
      <c r="T216" s="598"/>
      <c r="U216" s="613"/>
      <c r="V216" s="598"/>
      <c r="W216" s="613"/>
      <c r="X216" s="616"/>
      <c r="Y216" s="613"/>
      <c r="Z216" s="613"/>
      <c r="AA216" s="619"/>
      <c r="AB216" s="216">
        <v>4</v>
      </c>
      <c r="AC216" s="230"/>
      <c r="AD216" s="217"/>
      <c r="AE216" s="218"/>
      <c r="AF216" s="213" t="str">
        <f t="shared" si="12"/>
        <v/>
      </c>
      <c r="AG216" s="219"/>
      <c r="AH216" s="214" t="str">
        <f t="shared" si="13"/>
        <v/>
      </c>
      <c r="AI216" s="219"/>
      <c r="AJ216" s="214" t="str">
        <f t="shared" si="14"/>
        <v/>
      </c>
      <c r="AK216" s="215" t="str">
        <f t="shared" si="15"/>
        <v/>
      </c>
      <c r="AL216" s="220" t="str">
        <f>IFERROR(IF(AND(AF215="Probabilidad",AF216="Probabilidad"),(AL215-(+AL215*AK216)),IF(AND(AF215="Impacto",AF216="Probabilidad"),(AL214-(+AL214*AK216)),IF(AF216="Impacto",AL215,""))),"")</f>
        <v/>
      </c>
      <c r="AM216" s="220" t="str">
        <f>IFERROR(IF(AND(AF215="Impacto",AF216="Impacto"),(AM215-(+AM215*AK216)),IF(AND(AF215="Probabilidad",AF216="Impacto"),(AM214-(+AM214*AK216)),IF(AF216="Probabilidad",AM215,""))),"")</f>
        <v/>
      </c>
      <c r="AN216" s="221"/>
      <c r="AO216" s="221"/>
      <c r="AP216" s="221"/>
      <c r="AQ216" s="598"/>
      <c r="AR216" s="626"/>
      <c r="AS216" s="626"/>
      <c r="AT216" s="619"/>
      <c r="AU216" s="626"/>
      <c r="AV216" s="626"/>
      <c r="AW216" s="619"/>
      <c r="AX216" s="619"/>
      <c r="AY216" s="619"/>
      <c r="AZ216" s="598"/>
      <c r="BA216" s="1228"/>
      <c r="BB216" s="761"/>
      <c r="BC216" s="593"/>
      <c r="BD216" s="593"/>
      <c r="BE216" s="1168"/>
      <c r="BF216" s="1234"/>
      <c r="BG216" s="1224"/>
      <c r="BH216" s="1226"/>
      <c r="BI216" s="1226"/>
      <c r="BJ216" s="1226"/>
      <c r="BK216" s="848"/>
      <c r="BL216" s="848"/>
      <c r="BM216" s="593"/>
      <c r="BN216" s="593"/>
      <c r="BO216" s="798"/>
    </row>
    <row r="217" spans="1:67">
      <c r="A217" s="1141"/>
      <c r="B217" s="1144"/>
      <c r="C217" s="1165"/>
      <c r="D217" s="1150"/>
      <c r="E217" s="1150"/>
      <c r="F217" s="1089"/>
      <c r="G217" s="593"/>
      <c r="H217" s="598"/>
      <c r="I217" s="1139"/>
      <c r="J217" s="1137"/>
      <c r="K217" s="1139"/>
      <c r="L217" s="593"/>
      <c r="M217" s="616"/>
      <c r="N217" s="593"/>
      <c r="O217" s="593"/>
      <c r="P217" s="607"/>
      <c r="Q217" s="610"/>
      <c r="R217" s="598"/>
      <c r="S217" s="613"/>
      <c r="T217" s="598"/>
      <c r="U217" s="613"/>
      <c r="V217" s="598"/>
      <c r="W217" s="613"/>
      <c r="X217" s="616"/>
      <c r="Y217" s="613"/>
      <c r="Z217" s="613"/>
      <c r="AA217" s="619"/>
      <c r="AB217" s="216">
        <v>5</v>
      </c>
      <c r="AC217" s="230"/>
      <c r="AD217" s="217"/>
      <c r="AE217" s="218"/>
      <c r="AF217" s="213" t="str">
        <f t="shared" si="12"/>
        <v/>
      </c>
      <c r="AG217" s="219"/>
      <c r="AH217" s="214" t="str">
        <f t="shared" si="13"/>
        <v/>
      </c>
      <c r="AI217" s="219"/>
      <c r="AJ217" s="214" t="str">
        <f t="shared" si="14"/>
        <v/>
      </c>
      <c r="AK217" s="215" t="str">
        <f t="shared" si="15"/>
        <v/>
      </c>
      <c r="AL217" s="220" t="str">
        <f>IFERROR(IF(AND(AF216="Probabilidad",AF217="Probabilidad"),(AL216-(+AL216*AK217)),IF(AND(AF216="Impacto",AF217="Probabilidad"),(AL215-(+AL215*AK217)),IF(AF217="Impacto",AL216,""))),"")</f>
        <v/>
      </c>
      <c r="AM217" s="220" t="str">
        <f>IFERROR(IF(AND(AF216="Impacto",AF217="Impacto"),(AM216-(+AM216*AK217)),IF(AND(AF216="Probabilidad",AF217="Impacto"),(AM215-(+AM215*AK217)),IF(AF217="Probabilidad",AM216,""))),"")</f>
        <v/>
      </c>
      <c r="AN217" s="221"/>
      <c r="AO217" s="221"/>
      <c r="AP217" s="221"/>
      <c r="AQ217" s="598"/>
      <c r="AR217" s="626"/>
      <c r="AS217" s="626"/>
      <c r="AT217" s="619"/>
      <c r="AU217" s="626"/>
      <c r="AV217" s="626"/>
      <c r="AW217" s="619"/>
      <c r="AX217" s="619"/>
      <c r="AY217" s="619"/>
      <c r="AZ217" s="598"/>
      <c r="BA217" s="1228"/>
      <c r="BB217" s="761"/>
      <c r="BC217" s="593"/>
      <c r="BD217" s="593"/>
      <c r="BE217" s="1168"/>
      <c r="BF217" s="1234"/>
      <c r="BG217" s="1224"/>
      <c r="BH217" s="1226"/>
      <c r="BI217" s="1226"/>
      <c r="BJ217" s="1226"/>
      <c r="BK217" s="848"/>
      <c r="BL217" s="848"/>
      <c r="BM217" s="593"/>
      <c r="BN217" s="593"/>
      <c r="BO217" s="798"/>
    </row>
    <row r="218" spans="1:67" ht="15.75" thickBot="1">
      <c r="A218" s="1141"/>
      <c r="B218" s="1144"/>
      <c r="C218" s="1165"/>
      <c r="D218" s="1150"/>
      <c r="E218" s="1150"/>
      <c r="F218" s="1089"/>
      <c r="G218" s="593"/>
      <c r="H218" s="598"/>
      <c r="I218" s="1139"/>
      <c r="J218" s="1162"/>
      <c r="K218" s="1139"/>
      <c r="L218" s="593"/>
      <c r="M218" s="616"/>
      <c r="N218" s="593"/>
      <c r="O218" s="593"/>
      <c r="P218" s="607"/>
      <c r="Q218" s="610"/>
      <c r="R218" s="598"/>
      <c r="S218" s="613"/>
      <c r="T218" s="598"/>
      <c r="U218" s="613"/>
      <c r="V218" s="598"/>
      <c r="W218" s="613"/>
      <c r="X218" s="616"/>
      <c r="Y218" s="613"/>
      <c r="Z218" s="613"/>
      <c r="AA218" s="619"/>
      <c r="AB218" s="216">
        <v>6</v>
      </c>
      <c r="AC218" s="230"/>
      <c r="AD218" s="217"/>
      <c r="AE218" s="218"/>
      <c r="AF218" s="213" t="str">
        <f t="shared" si="12"/>
        <v/>
      </c>
      <c r="AG218" s="219"/>
      <c r="AH218" s="214" t="str">
        <f t="shared" si="13"/>
        <v/>
      </c>
      <c r="AI218" s="219"/>
      <c r="AJ218" s="214" t="str">
        <f t="shared" si="14"/>
        <v/>
      </c>
      <c r="AK218" s="215" t="str">
        <f t="shared" si="15"/>
        <v/>
      </c>
      <c r="AL218" s="220" t="str">
        <f>IFERROR(IF(AND(AF217="Probabilidad",AF218="Probabilidad"),(AL217-(+AL217*AK218)),IF(AND(AF217="Impacto",AF218="Probabilidad"),(AL216-(+AL216*AK218)),IF(AF218="Impacto",AL217,""))),"")</f>
        <v/>
      </c>
      <c r="AM218" s="220" t="str">
        <f>IFERROR(IF(AND(AF217="Impacto",AF218="Impacto"),(AM217-(+AM217*AK218)),IF(AND(AF217="Probabilidad",AF218="Impacto"),(AM216-(+AM216*AK218)),IF(AF218="Probabilidad",AM217,""))),"")</f>
        <v/>
      </c>
      <c r="AN218" s="221"/>
      <c r="AO218" s="221"/>
      <c r="AP218" s="221"/>
      <c r="AQ218" s="598"/>
      <c r="AR218" s="626"/>
      <c r="AS218" s="626"/>
      <c r="AT218" s="619"/>
      <c r="AU218" s="626"/>
      <c r="AV218" s="626"/>
      <c r="AW218" s="619"/>
      <c r="AX218" s="619"/>
      <c r="AY218" s="619"/>
      <c r="AZ218" s="598"/>
      <c r="BA218" s="1228"/>
      <c r="BB218" s="761"/>
      <c r="BC218" s="593"/>
      <c r="BD218" s="593"/>
      <c r="BE218" s="1168"/>
      <c r="BF218" s="1234"/>
      <c r="BG218" s="1224"/>
      <c r="BH218" s="1226"/>
      <c r="BI218" s="1226"/>
      <c r="BJ218" s="1226"/>
      <c r="BK218" s="848"/>
      <c r="BL218" s="848"/>
      <c r="BM218" s="593"/>
      <c r="BN218" s="593"/>
      <c r="BO218" s="798"/>
    </row>
    <row r="219" spans="1:67" ht="67.900000000000006" customHeight="1">
      <c r="A219" s="1141"/>
      <c r="B219" s="1144"/>
      <c r="C219" s="1165"/>
      <c r="D219" s="1150" t="s">
        <v>1376</v>
      </c>
      <c r="E219" s="1150" t="s">
        <v>1528</v>
      </c>
      <c r="F219" s="1089">
        <v>20</v>
      </c>
      <c r="G219" s="593" t="s">
        <v>1679</v>
      </c>
      <c r="H219" s="598" t="s">
        <v>1379</v>
      </c>
      <c r="I219" s="1139" t="s">
        <v>1392</v>
      </c>
      <c r="J219" s="1137" t="str">
        <f>IF(D219="","",IF(D219="RG",[16]Árbol_GF!B269,IF(D219="RF",[16]Árbol_GF!B269,IF(I219="","",(CONCATENATE(I219," ",$M$2," ",G219," ",$M$3," ",O219," ",$M$4," ",N219))))))</f>
        <v>Pérdida de Disponibilidad  Sharepoint
(Servicio)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19" s="1139" t="s">
        <v>205</v>
      </c>
      <c r="L219" s="593" t="s">
        <v>336</v>
      </c>
      <c r="M219" s="689" t="str">
        <f>CONCATENATE(" *",[16]Árbol_GF!C227," *",[16]Árbol_GF!E227," *",[16]Árbol_GF!G227)</f>
        <v xml:space="preserve"> * * *</v>
      </c>
      <c r="N219" s="593" t="s">
        <v>1653</v>
      </c>
      <c r="O219" s="593" t="s">
        <v>1654</v>
      </c>
      <c r="P219" s="607"/>
      <c r="Q219" s="610"/>
      <c r="R219" s="598" t="s">
        <v>175</v>
      </c>
      <c r="S219" s="613">
        <f>IF(R219="Muy Alta",100%,IF(R219="Alta",80%,IF(R219="Media",60%,IF(R219="Baja",40%,IF(R219="Muy Baja",20%,"")))))</f>
        <v>0.6</v>
      </c>
      <c r="T219" s="598" t="s">
        <v>271</v>
      </c>
      <c r="U219" s="613">
        <f>IF(T219="Catastrófico",100%,IF(T219="Mayor",80%,IF(T219="Moderado",60%,IF(T219="Menor",40%,IF(T219="Leve",20%,"")))))</f>
        <v>0.2</v>
      </c>
      <c r="V219" s="598" t="s">
        <v>227</v>
      </c>
      <c r="W219" s="613">
        <f>IF(V219="Catastrófico",100%,IF(V219="Mayor",80%,IF(V219="Moderado",60%,IF(V219="Menor",40%,IF(V219="Leve",20%,"")))))</f>
        <v>0.4</v>
      </c>
      <c r="X219" s="616" t="str">
        <f>IF(Y219=100%,"Catastrófico",IF(Y219=80%,"Mayor",IF(Y219=60%,"Moderado",IF(Y219=40%,"Menor",IF(Y219=20%,"Leve","")))))</f>
        <v>Menor</v>
      </c>
      <c r="Y219" s="613">
        <f>IF(AND(U219="",W219=""),"",MAX(U219,W219))</f>
        <v>0.4</v>
      </c>
      <c r="Z219" s="613" t="str">
        <f>CONCATENATE(R219,X219)</f>
        <v>MediaMenor</v>
      </c>
      <c r="AA219" s="619" t="str">
        <f>IF(Z219="Muy AltaLeve","Alto",IF(Z219="Muy AltaMenor","Alto",IF(Z219="Muy AltaModerado","Alto",IF(Z219="Muy AltaMayor","Alto",IF(Z219="Muy AltaCatastrófico","Extremo",IF(Z219="AltaLeve","Moderado",IF(Z219="AltaMenor","Moderado",IF(Z219="AltaModerado","Alto",IF(Z219="AltaMayor","Alto",IF(Z219="AltaCatastrófico","Extremo",IF(Z219="MediaLeve","Moderado",IF(Z219="MediaMenor","Moderado",IF(Z219="MediaModerado","Moderado",IF(Z219="MediaMayor","Alto",IF(Z219="MediaCatastrófico","Extremo",IF(Z219="BajaLeve","Bajo",IF(Z219="BajaMenor","Moderado",IF(Z219="BajaModerado","Moderado",IF(Z219="BajaMayor","Alto",IF(Z219="BajaCatastrófico","Extremo",IF(Z219="Muy BajaLeve","Bajo",IF(Z219="Muy BajaMenor","Bajo",IF(Z219="Muy BajaModerado","Moderado",IF(Z219="Muy BajaMayor","Alto",IF(Z219="Muy BajaCatastrófico","Extremo","")))))))))))))))))))))))))</f>
        <v>Moderado</v>
      </c>
      <c r="AB219" s="216">
        <v>1</v>
      </c>
      <c r="AC219" s="230" t="s">
        <v>1684</v>
      </c>
      <c r="AD219" s="217">
        <v>1</v>
      </c>
      <c r="AE219" s="218" t="s">
        <v>1685</v>
      </c>
      <c r="AF219" s="213" t="str">
        <f t="shared" si="12"/>
        <v>Probabilidad</v>
      </c>
      <c r="AG219" s="219" t="s">
        <v>1537</v>
      </c>
      <c r="AH219" s="214">
        <f t="shared" si="13"/>
        <v>0.25</v>
      </c>
      <c r="AI219" s="219" t="s">
        <v>1538</v>
      </c>
      <c r="AJ219" s="214">
        <f t="shared" si="14"/>
        <v>0.15</v>
      </c>
      <c r="AK219" s="215">
        <f t="shared" si="15"/>
        <v>0.4</v>
      </c>
      <c r="AL219" s="220">
        <f>IFERROR(IF(AF219="Probabilidad",(S219-(+S219*AK219)),IF(AF219="Impacto",S219,"")),"")</f>
        <v>0.36</v>
      </c>
      <c r="AM219" s="220">
        <f>IFERROR(IF(AF219="Impacto",(Y219-(+Y219*AK219)),IF(AF219="Probabilidad",Y219,"")),"")</f>
        <v>0.4</v>
      </c>
      <c r="AN219" s="221" t="s">
        <v>181</v>
      </c>
      <c r="AO219" s="221" t="s">
        <v>182</v>
      </c>
      <c r="AP219" s="221" t="s">
        <v>183</v>
      </c>
      <c r="AQ219" s="598" t="s">
        <v>1644</v>
      </c>
      <c r="AR219" s="1153">
        <f>S219</f>
        <v>0.6</v>
      </c>
      <c r="AS219" s="1153">
        <f>IF(AL219="","",MIN(AL219:AL224))</f>
        <v>0.1512</v>
      </c>
      <c r="AT219" s="619" t="str">
        <f>IFERROR(IF(AS219="","",IF(AS219&lt;=0.2,"Muy Baja",IF(AS219&lt;=0.4,"Baja",IF(AS219&lt;=0.6,"Media",IF(AS219&lt;=0.8,"Alta","Muy Alta"))))),"")</f>
        <v>Muy Baja</v>
      </c>
      <c r="AU219" s="1153">
        <f>Y219</f>
        <v>0.4</v>
      </c>
      <c r="AV219" s="1153">
        <f>IF(AM219="","",MIN(AM219:AM224))</f>
        <v>0.30000000000000004</v>
      </c>
      <c r="AW219" s="619" t="str">
        <f>IFERROR(IF(AV219="","",IF(AV219&lt;=0.2,"Leve",IF(AV219&lt;=0.4,"Menor",IF(AV219&lt;=0.6,"Moderado",IF(AV219&lt;=0.8,"Mayor","Catastrófico"))))),"")</f>
        <v>Menor</v>
      </c>
      <c r="AX219" s="619" t="str">
        <f>AA219</f>
        <v>Moderado</v>
      </c>
      <c r="AY219" s="619" t="str">
        <f>IFERROR(IF(OR(AND(AT219="Muy Baja",AW219="Leve"),AND(AT219="Muy Baja",AW219="Menor"),AND(AT219="Baja",AW219="Leve")),"Bajo",IF(OR(AND(AT219="Muy baja",AW219="Moderado"),AND(AT219="Baja",AW219="Menor"),AND(AT219="Baja",AW219="Moderado"),AND(AT219="Media",AW219="Leve"),AND(AT219="Media",AW219="Menor"),AND(AT219="Media",AW219="Moderado"),AND(AT219="Alta",AW219="Leve"),AND(AT219="Alta",AW219="Menor")),"Moderado",IF(OR(AND(AT219="Muy Baja",AW219="Mayor"),AND(AT219="Baja",AW219="Mayor"),AND(AT219="Media",AW219="Mayor"),AND(AT219="Alta",AW219="Moderado"),AND(AT219="Alta",AW219="Mayor"),AND(AT219="Muy Alta",AW219="Leve"),AND(AT219="Muy Alta",AW219="Menor"),AND(AT219="Muy Alta",AW219="Moderado"),AND(AT219="Muy Alta",AW219="Mayor")),"Alto",IF(OR(AND(AT219="Muy Baja",AW219="Catastrófico"),AND(AT219="Baja",AW219="Catastrófico"),AND(AT219="Media",AW219="Catastrófico"),AND(AT219="Alta",AW219="Catastrófico"),AND(AT219="Muy Alta",AW219="Catastrófico")),"Extremo","")))),"")</f>
        <v>Bajo</v>
      </c>
      <c r="AZ219" s="598" t="s">
        <v>231</v>
      </c>
      <c r="BA219" s="909" t="s">
        <v>811</v>
      </c>
      <c r="BB219" s="909" t="s">
        <v>811</v>
      </c>
      <c r="BC219" s="909" t="s">
        <v>811</v>
      </c>
      <c r="BD219" s="909" t="s">
        <v>811</v>
      </c>
      <c r="BE219" s="909" t="s">
        <v>811</v>
      </c>
      <c r="BF219" s="909"/>
      <c r="BG219" s="848"/>
      <c r="BH219" s="593"/>
      <c r="BI219" s="848"/>
      <c r="BJ219" s="848"/>
      <c r="BK219" s="848"/>
      <c r="BL219" s="848"/>
      <c r="BM219" s="593"/>
      <c r="BN219" s="593"/>
      <c r="BO219" s="798"/>
    </row>
    <row r="220" spans="1:67" ht="72">
      <c r="A220" s="1141"/>
      <c r="B220" s="1144"/>
      <c r="C220" s="1165"/>
      <c r="D220" s="1150"/>
      <c r="E220" s="1150"/>
      <c r="F220" s="1089"/>
      <c r="G220" s="593"/>
      <c r="H220" s="598"/>
      <c r="I220" s="1139"/>
      <c r="J220" s="1137"/>
      <c r="K220" s="1139"/>
      <c r="L220" s="593"/>
      <c r="M220" s="616"/>
      <c r="N220" s="593"/>
      <c r="O220" s="593"/>
      <c r="P220" s="607"/>
      <c r="Q220" s="610"/>
      <c r="R220" s="598"/>
      <c r="S220" s="613"/>
      <c r="T220" s="598"/>
      <c r="U220" s="613"/>
      <c r="V220" s="598"/>
      <c r="W220" s="613"/>
      <c r="X220" s="616"/>
      <c r="Y220" s="613"/>
      <c r="Z220" s="613"/>
      <c r="AA220" s="619"/>
      <c r="AB220" s="281">
        <v>2</v>
      </c>
      <c r="AC220" s="277" t="s">
        <v>1684</v>
      </c>
      <c r="AD220" s="217">
        <v>1</v>
      </c>
      <c r="AE220" s="218" t="s">
        <v>1685</v>
      </c>
      <c r="AF220" s="213" t="str">
        <f t="shared" si="12"/>
        <v>Impacto</v>
      </c>
      <c r="AG220" s="219" t="s">
        <v>1548</v>
      </c>
      <c r="AH220" s="214">
        <f t="shared" si="13"/>
        <v>0.1</v>
      </c>
      <c r="AI220" s="219" t="s">
        <v>1538</v>
      </c>
      <c r="AJ220" s="214">
        <f t="shared" si="14"/>
        <v>0.15</v>
      </c>
      <c r="AK220" s="215">
        <f t="shared" si="15"/>
        <v>0.25</v>
      </c>
      <c r="AL220" s="220">
        <f>IFERROR(IF(AND(AF219="Probabilidad",AF220="Probabilidad"),(AL219-(+AL219*AK220)),IF(AF220="Probabilidad",(S219-(+S219*AK220)),IF(AF220="Impacto",AL219,""))),"")</f>
        <v>0.36</v>
      </c>
      <c r="AM220" s="220">
        <f>IFERROR(IF(AND(AF219="Impacto",AF220="Impacto"),(AM219-(+AM219*AK220)),IF(AF220="Impacto",(Y219-(Y219*AK220)),IF(AF220="Probabilidad",AM219,""))),"")</f>
        <v>0.30000000000000004</v>
      </c>
      <c r="AN220" s="221" t="s">
        <v>181</v>
      </c>
      <c r="AO220" s="221" t="s">
        <v>182</v>
      </c>
      <c r="AP220" s="221" t="s">
        <v>183</v>
      </c>
      <c r="AQ220" s="598"/>
      <c r="AR220" s="626"/>
      <c r="AS220" s="626"/>
      <c r="AT220" s="619"/>
      <c r="AU220" s="626"/>
      <c r="AV220" s="626"/>
      <c r="AW220" s="619"/>
      <c r="AX220" s="619"/>
      <c r="AY220" s="619"/>
      <c r="AZ220" s="598"/>
      <c r="BA220" s="909"/>
      <c r="BB220" s="909"/>
      <c r="BC220" s="909"/>
      <c r="BD220" s="909"/>
      <c r="BE220" s="909"/>
      <c r="BF220" s="909"/>
      <c r="BG220" s="848"/>
      <c r="BH220" s="593"/>
      <c r="BI220" s="848"/>
      <c r="BJ220" s="848"/>
      <c r="BK220" s="848"/>
      <c r="BL220" s="848"/>
      <c r="BM220" s="593"/>
      <c r="BN220" s="593"/>
      <c r="BO220" s="798"/>
    </row>
    <row r="221" spans="1:67" ht="102">
      <c r="A221" s="1141"/>
      <c r="B221" s="1144"/>
      <c r="C221" s="1165"/>
      <c r="D221" s="1150"/>
      <c r="E221" s="1150"/>
      <c r="F221" s="1089"/>
      <c r="G221" s="593"/>
      <c r="H221" s="598"/>
      <c r="I221" s="1139"/>
      <c r="J221" s="1137"/>
      <c r="K221" s="1139"/>
      <c r="L221" s="593"/>
      <c r="M221" s="616"/>
      <c r="N221" s="593"/>
      <c r="O221" s="593"/>
      <c r="P221" s="607"/>
      <c r="Q221" s="610"/>
      <c r="R221" s="598"/>
      <c r="S221" s="613"/>
      <c r="T221" s="598"/>
      <c r="U221" s="613"/>
      <c r="V221" s="598"/>
      <c r="W221" s="613"/>
      <c r="X221" s="616"/>
      <c r="Y221" s="613"/>
      <c r="Z221" s="613"/>
      <c r="AA221" s="619"/>
      <c r="AB221" s="216">
        <v>3</v>
      </c>
      <c r="AC221" s="322" t="s">
        <v>1674</v>
      </c>
      <c r="AD221" s="217">
        <v>1</v>
      </c>
      <c r="AE221" s="230" t="s">
        <v>1675</v>
      </c>
      <c r="AF221" s="213" t="str">
        <f t="shared" si="12"/>
        <v>Probabilidad</v>
      </c>
      <c r="AG221" s="219" t="s">
        <v>1537</v>
      </c>
      <c r="AH221" s="214">
        <f t="shared" si="13"/>
        <v>0.25</v>
      </c>
      <c r="AI221" s="219" t="s">
        <v>1538</v>
      </c>
      <c r="AJ221" s="214">
        <f t="shared" si="14"/>
        <v>0.15</v>
      </c>
      <c r="AK221" s="215">
        <f t="shared" si="15"/>
        <v>0.4</v>
      </c>
      <c r="AL221" s="220">
        <f>IFERROR(IF(AND(AF220="Probabilidad",AF221="Probabilidad"),(AL220-(+AL220*AK221)),IF(AND(AF220="Impacto",AF221="Probabilidad"),(AL219-(+AL219*AK221)),IF(AF221="Impacto",AL220,""))),"")</f>
        <v>0.216</v>
      </c>
      <c r="AM221" s="220">
        <f>IFERROR(IF(AND(AF220="Impacto",AF221="Impacto"),(AM220-(+AM220*AK221)),IF(AND(AF220="Probabilidad",AF221="Impacto"),(AM219-(+AM219*AK221)),IF(AF221="Probabilidad",AM220,""))),"")</f>
        <v>0.30000000000000004</v>
      </c>
      <c r="AN221" s="221" t="s">
        <v>181</v>
      </c>
      <c r="AO221" s="221" t="s">
        <v>182</v>
      </c>
      <c r="AP221" s="221" t="s">
        <v>183</v>
      </c>
      <c r="AQ221" s="598"/>
      <c r="AR221" s="626"/>
      <c r="AS221" s="626"/>
      <c r="AT221" s="619"/>
      <c r="AU221" s="626"/>
      <c r="AV221" s="626"/>
      <c r="AW221" s="619"/>
      <c r="AX221" s="619"/>
      <c r="AY221" s="619"/>
      <c r="AZ221" s="598"/>
      <c r="BA221" s="909"/>
      <c r="BB221" s="909"/>
      <c r="BC221" s="909"/>
      <c r="BD221" s="909"/>
      <c r="BE221" s="909"/>
      <c r="BF221" s="909"/>
      <c r="BG221" s="848"/>
      <c r="BH221" s="593"/>
      <c r="BI221" s="848"/>
      <c r="BJ221" s="848"/>
      <c r="BK221" s="848"/>
      <c r="BL221" s="848"/>
      <c r="BM221" s="593"/>
      <c r="BN221" s="593"/>
      <c r="BO221" s="798"/>
    </row>
    <row r="222" spans="1:67" ht="114.75">
      <c r="A222" s="1141"/>
      <c r="B222" s="1144"/>
      <c r="C222" s="1165"/>
      <c r="D222" s="1150"/>
      <c r="E222" s="1150"/>
      <c r="F222" s="1089"/>
      <c r="G222" s="593"/>
      <c r="H222" s="598"/>
      <c r="I222" s="1139"/>
      <c r="J222" s="1137"/>
      <c r="K222" s="1139"/>
      <c r="L222" s="593"/>
      <c r="M222" s="616"/>
      <c r="N222" s="593"/>
      <c r="O222" s="593"/>
      <c r="P222" s="607"/>
      <c r="Q222" s="610"/>
      <c r="R222" s="598"/>
      <c r="S222" s="613"/>
      <c r="T222" s="598"/>
      <c r="U222" s="613"/>
      <c r="V222" s="598"/>
      <c r="W222" s="613"/>
      <c r="X222" s="616"/>
      <c r="Y222" s="613"/>
      <c r="Z222" s="613"/>
      <c r="AA222" s="619"/>
      <c r="AB222" s="216">
        <v>4</v>
      </c>
      <c r="AC222" s="277" t="s">
        <v>1561</v>
      </c>
      <c r="AD222" s="217">
        <v>1</v>
      </c>
      <c r="AE222" s="217" t="s">
        <v>1431</v>
      </c>
      <c r="AF222" s="213" t="str">
        <f t="shared" si="12"/>
        <v>Probabilidad</v>
      </c>
      <c r="AG222" s="219" t="s">
        <v>1547</v>
      </c>
      <c r="AH222" s="214">
        <f t="shared" si="13"/>
        <v>0.15</v>
      </c>
      <c r="AI222" s="219" t="s">
        <v>1538</v>
      </c>
      <c r="AJ222" s="214">
        <f t="shared" si="14"/>
        <v>0.15</v>
      </c>
      <c r="AK222" s="215">
        <f t="shared" si="15"/>
        <v>0.3</v>
      </c>
      <c r="AL222" s="220">
        <f>IFERROR(IF(AND(AF221="Probabilidad",AF222="Probabilidad"),(AL221-(+AL221*AK222)),IF(AND(AF221="Impacto",AF222="Probabilidad"),(AL220-(+AL220*AK222)),IF(AF222="Impacto",AL221,""))),"")</f>
        <v>0.1512</v>
      </c>
      <c r="AM222" s="226">
        <f>IFERROR(IF(AND(AF221="Impacto",AF222="Impacto"),(AM221-(+AM221*AK222)),IF(AND(AF221="Probabilidad",AF222="Impacto"),(AM220-(+AM220*AK222)),IF(AF222="Probabilidad",AM221,""))),"")</f>
        <v>0.30000000000000004</v>
      </c>
      <c r="AN222" s="221" t="s">
        <v>181</v>
      </c>
      <c r="AO222" s="221" t="s">
        <v>182</v>
      </c>
      <c r="AP222" s="221" t="s">
        <v>183</v>
      </c>
      <c r="AQ222" s="598"/>
      <c r="AR222" s="626"/>
      <c r="AS222" s="626"/>
      <c r="AT222" s="619"/>
      <c r="AU222" s="626"/>
      <c r="AV222" s="626"/>
      <c r="AW222" s="619"/>
      <c r="AX222" s="619"/>
      <c r="AY222" s="619"/>
      <c r="AZ222" s="598"/>
      <c r="BA222" s="909"/>
      <c r="BB222" s="909"/>
      <c r="BC222" s="909"/>
      <c r="BD222" s="909"/>
      <c r="BE222" s="909"/>
      <c r="BF222" s="909"/>
      <c r="BG222" s="848"/>
      <c r="BH222" s="593"/>
      <c r="BI222" s="848"/>
      <c r="BJ222" s="848"/>
      <c r="BK222" s="848"/>
      <c r="BL222" s="848"/>
      <c r="BM222" s="593"/>
      <c r="BN222" s="593"/>
      <c r="BO222" s="798"/>
    </row>
    <row r="223" spans="1:67">
      <c r="A223" s="1141"/>
      <c r="B223" s="1144"/>
      <c r="C223" s="1165"/>
      <c r="D223" s="1150"/>
      <c r="E223" s="1150"/>
      <c r="F223" s="1089"/>
      <c r="G223" s="593"/>
      <c r="H223" s="598"/>
      <c r="I223" s="1139"/>
      <c r="J223" s="1137"/>
      <c r="K223" s="1139"/>
      <c r="L223" s="593"/>
      <c r="M223" s="616"/>
      <c r="N223" s="593"/>
      <c r="O223" s="593"/>
      <c r="P223" s="607"/>
      <c r="Q223" s="610"/>
      <c r="R223" s="598"/>
      <c r="S223" s="613"/>
      <c r="T223" s="598"/>
      <c r="U223" s="613"/>
      <c r="V223" s="598"/>
      <c r="W223" s="613"/>
      <c r="X223" s="616"/>
      <c r="Y223" s="613"/>
      <c r="Z223" s="613"/>
      <c r="AA223" s="619"/>
      <c r="AB223" s="216">
        <v>5</v>
      </c>
      <c r="AC223" s="230"/>
      <c r="AD223" s="217"/>
      <c r="AE223" s="218"/>
      <c r="AF223" s="213" t="str">
        <f t="shared" si="12"/>
        <v/>
      </c>
      <c r="AG223" s="219"/>
      <c r="AH223" s="214" t="str">
        <f t="shared" si="13"/>
        <v/>
      </c>
      <c r="AI223" s="219"/>
      <c r="AJ223" s="214" t="str">
        <f t="shared" si="14"/>
        <v/>
      </c>
      <c r="AK223" s="215" t="str">
        <f t="shared" si="15"/>
        <v/>
      </c>
      <c r="AL223" s="220" t="str">
        <f>IFERROR(IF(AND(AF222="Probabilidad",AF223="Probabilidad"),(AL222-(+AL222*AK223)),IF(AND(AF222="Impacto",AF223="Probabilidad"),(AL221-(+AL221*AK223)),IF(AF223="Impacto",AL222,""))),"")</f>
        <v/>
      </c>
      <c r="AM223" s="220" t="str">
        <f>IFERROR(IF(AND(AF222="Impacto",AF223="Impacto"),(AM222-(+AM222*AK223)),IF(AND(AF222="Probabilidad",AF223="Impacto"),(AM221-(+AM221*AK223)),IF(AF223="Probabilidad",AM222,""))),"")</f>
        <v/>
      </c>
      <c r="AN223" s="221"/>
      <c r="AO223" s="221"/>
      <c r="AP223" s="221"/>
      <c r="AQ223" s="598"/>
      <c r="AR223" s="626"/>
      <c r="AS223" s="626"/>
      <c r="AT223" s="619"/>
      <c r="AU223" s="626"/>
      <c r="AV223" s="626"/>
      <c r="AW223" s="619"/>
      <c r="AX223" s="619"/>
      <c r="AY223" s="619"/>
      <c r="AZ223" s="598"/>
      <c r="BA223" s="909"/>
      <c r="BB223" s="909"/>
      <c r="BC223" s="909"/>
      <c r="BD223" s="909"/>
      <c r="BE223" s="909"/>
      <c r="BF223" s="909"/>
      <c r="BG223" s="848"/>
      <c r="BH223" s="593"/>
      <c r="BI223" s="848"/>
      <c r="BJ223" s="848"/>
      <c r="BK223" s="848"/>
      <c r="BL223" s="848"/>
      <c r="BM223" s="593"/>
      <c r="BN223" s="593"/>
      <c r="BO223" s="798"/>
    </row>
    <row r="224" spans="1:67" ht="15.75" thickBot="1">
      <c r="A224" s="1141"/>
      <c r="B224" s="1144"/>
      <c r="C224" s="1165"/>
      <c r="D224" s="1150"/>
      <c r="E224" s="1150"/>
      <c r="F224" s="1089"/>
      <c r="G224" s="593"/>
      <c r="H224" s="598"/>
      <c r="I224" s="1139"/>
      <c r="J224" s="1162"/>
      <c r="K224" s="1139"/>
      <c r="L224" s="593"/>
      <c r="M224" s="616"/>
      <c r="N224" s="593"/>
      <c r="O224" s="593"/>
      <c r="P224" s="607"/>
      <c r="Q224" s="610"/>
      <c r="R224" s="598"/>
      <c r="S224" s="613"/>
      <c r="T224" s="598"/>
      <c r="U224" s="613"/>
      <c r="V224" s="598"/>
      <c r="W224" s="613"/>
      <c r="X224" s="616"/>
      <c r="Y224" s="613"/>
      <c r="Z224" s="613"/>
      <c r="AA224" s="619"/>
      <c r="AB224" s="216">
        <v>6</v>
      </c>
      <c r="AC224" s="230"/>
      <c r="AD224" s="217"/>
      <c r="AE224" s="218"/>
      <c r="AF224" s="213" t="str">
        <f t="shared" si="12"/>
        <v/>
      </c>
      <c r="AG224" s="219"/>
      <c r="AH224" s="214" t="str">
        <f t="shared" si="13"/>
        <v/>
      </c>
      <c r="AI224" s="219"/>
      <c r="AJ224" s="214" t="str">
        <f t="shared" si="14"/>
        <v/>
      </c>
      <c r="AK224" s="215" t="str">
        <f t="shared" si="15"/>
        <v/>
      </c>
      <c r="AL224" s="220" t="str">
        <f>IFERROR(IF(AND(AF223="Probabilidad",AF224="Probabilidad"),(AL223-(+AL223*AK224)),IF(AND(AF223="Impacto",AF224="Probabilidad"),(AL222-(+AL222*AK224)),IF(AF224="Impacto",AL223,""))),"")</f>
        <v/>
      </c>
      <c r="AM224" s="220" t="str">
        <f>IFERROR(IF(AND(AF223="Impacto",AF224="Impacto"),(AM223-(+AM223*AK224)),IF(AND(AF223="Probabilidad",AF224="Impacto"),(AM222-(+AM222*AK224)),IF(AF224="Probabilidad",AM223,""))),"")</f>
        <v/>
      </c>
      <c r="AN224" s="221"/>
      <c r="AO224" s="221"/>
      <c r="AP224" s="221"/>
      <c r="AQ224" s="598"/>
      <c r="AR224" s="626"/>
      <c r="AS224" s="626"/>
      <c r="AT224" s="619"/>
      <c r="AU224" s="626"/>
      <c r="AV224" s="626"/>
      <c r="AW224" s="619"/>
      <c r="AX224" s="619"/>
      <c r="AY224" s="619"/>
      <c r="AZ224" s="598"/>
      <c r="BA224" s="909"/>
      <c r="BB224" s="909"/>
      <c r="BC224" s="909"/>
      <c r="BD224" s="909"/>
      <c r="BE224" s="909"/>
      <c r="BF224" s="909"/>
      <c r="BG224" s="848"/>
      <c r="BH224" s="682"/>
      <c r="BI224" s="849"/>
      <c r="BJ224" s="849"/>
      <c r="BK224" s="849"/>
      <c r="BL224" s="848"/>
      <c r="BM224" s="593"/>
      <c r="BN224" s="593"/>
      <c r="BO224" s="798"/>
    </row>
    <row r="225" spans="1:67" ht="129.6" customHeight="1">
      <c r="A225" s="1141"/>
      <c r="B225" s="1144"/>
      <c r="C225" s="1165"/>
      <c r="D225" s="1150" t="s">
        <v>1376</v>
      </c>
      <c r="E225" s="1150" t="s">
        <v>1528</v>
      </c>
      <c r="F225" s="1089">
        <v>21</v>
      </c>
      <c r="G225" s="593" t="s">
        <v>1686</v>
      </c>
      <c r="H225" s="598" t="s">
        <v>1629</v>
      </c>
      <c r="I225" s="1139" t="s">
        <v>1380</v>
      </c>
      <c r="J225" s="1137" t="str">
        <f>IF(D225="","",IF(D225="RG",[16]Árbol_GF!B275,IF(D225="RF",[16]Árbol_GF!B275,IF(I225="","",(CONCATENATE(I225," ",$M$2," ",G225," ",$M$3," ",O225," ",$M$4," ",N225))))))</f>
        <v>Pérdida de confidencialidad e integridad  Archivos de Gestión Cartagena
(Instalaciones)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25" s="1139" t="s">
        <v>205</v>
      </c>
      <c r="L225" s="593" t="s">
        <v>336</v>
      </c>
      <c r="M225" s="689" t="str">
        <f>CONCATENATE(" *",[16]Árbol_GF!C233," *",[16]Árbol_GF!E233," *",[16]Árbol_GF!G233)</f>
        <v xml:space="preserve"> * * *</v>
      </c>
      <c r="N225" s="593" t="s">
        <v>1653</v>
      </c>
      <c r="O225" s="593" t="s">
        <v>1654</v>
      </c>
      <c r="P225" s="607"/>
      <c r="Q225" s="610"/>
      <c r="R225" s="598" t="s">
        <v>175</v>
      </c>
      <c r="S225" s="613">
        <f>IF(R225="Muy Alta",100%,IF(R225="Alta",80%,IF(R225="Media",60%,IF(R225="Baja",40%,IF(R225="Muy Baja",20%,"")))))</f>
        <v>0.6</v>
      </c>
      <c r="T225" s="598" t="s">
        <v>371</v>
      </c>
      <c r="U225" s="613">
        <f>IF(T225="Catastrófico",100%,IF(T225="Mayor",80%,IF(T225="Moderado",60%,IF(T225="Menor",40%,IF(T225="Leve",20%,"")))))</f>
        <v>0.8</v>
      </c>
      <c r="V225" s="598" t="s">
        <v>176</v>
      </c>
      <c r="W225" s="613">
        <f>IF(V225="Catastrófico",100%,IF(V225="Mayor",80%,IF(V225="Moderado",60%,IF(V225="Menor",40%,IF(V225="Leve",20%,"")))))</f>
        <v>0.6</v>
      </c>
      <c r="X225" s="616" t="str">
        <f>IF(Y225=100%,"Catastrófico",IF(Y225=80%,"Mayor",IF(Y225=60%,"Moderado",IF(Y225=40%,"Menor",IF(Y225=20%,"Leve","")))))</f>
        <v>Mayor</v>
      </c>
      <c r="Y225" s="613">
        <f>IF(AND(U225="",W225=""),"",MAX(U225,W225))</f>
        <v>0.8</v>
      </c>
      <c r="Z225" s="613" t="str">
        <f>CONCATENATE(R225,X225)</f>
        <v>MediaMayor</v>
      </c>
      <c r="AA225" s="619" t="str">
        <f>IF(Z225="Muy AltaLeve","Alto",IF(Z225="Muy AltaMenor","Alto",IF(Z225="Muy AltaModerado","Alto",IF(Z225="Muy AltaMayor","Alto",IF(Z225="Muy AltaCatastrófico","Extremo",IF(Z225="AltaLeve","Moderado",IF(Z225="AltaMenor","Moderado",IF(Z225="AltaModerado","Alto",IF(Z225="AltaMayor","Alto",IF(Z225="AltaCatastrófico","Extremo",IF(Z225="MediaLeve","Moderado",IF(Z225="MediaMenor","Moderado",IF(Z225="MediaModerado","Moderado",IF(Z225="MediaMayor","Alto",IF(Z225="MediaCatastrófico","Extremo",IF(Z225="BajaLeve","Bajo",IF(Z225="BajaMenor","Moderado",IF(Z225="BajaModerado","Moderado",IF(Z225="BajaMayor","Alto",IF(Z225="BajaCatastrófico","Extremo",IF(Z225="Muy BajaLeve","Bajo",IF(Z225="Muy BajaMenor","Bajo",IF(Z225="Muy BajaModerado","Moderado",IF(Z225="Muy BajaMayor","Alto",IF(Z225="Muy BajaCatastrófico","Extremo","")))))))))))))))))))))))))</f>
        <v>Alto</v>
      </c>
      <c r="AB225" s="216">
        <v>1</v>
      </c>
      <c r="AC225" s="396" t="s">
        <v>1660</v>
      </c>
      <c r="AD225" s="217">
        <v>1</v>
      </c>
      <c r="AE225" s="218" t="s">
        <v>1390</v>
      </c>
      <c r="AF225" s="213" t="str">
        <f t="shared" si="12"/>
        <v>Probabilidad</v>
      </c>
      <c r="AG225" s="219" t="s">
        <v>1537</v>
      </c>
      <c r="AH225" s="214">
        <f t="shared" si="13"/>
        <v>0.25</v>
      </c>
      <c r="AI225" s="219" t="s">
        <v>1538</v>
      </c>
      <c r="AJ225" s="214">
        <f t="shared" si="14"/>
        <v>0.15</v>
      </c>
      <c r="AK225" s="215">
        <f t="shared" si="15"/>
        <v>0.4</v>
      </c>
      <c r="AL225" s="220">
        <f>IFERROR(IF(AF225="Probabilidad",(S225-(+S225*AK225)),IF(AF225="Impacto",S225,"")),"")</f>
        <v>0.36</v>
      </c>
      <c r="AM225" s="220">
        <f>IFERROR(IF(AF225="Impacto",(Y225-(+Y225*AK225)),IF(AF225="Probabilidad",Y225,"")),"")</f>
        <v>0.8</v>
      </c>
      <c r="AN225" s="221" t="s">
        <v>181</v>
      </c>
      <c r="AO225" s="221" t="s">
        <v>182</v>
      </c>
      <c r="AP225" s="221" t="s">
        <v>183</v>
      </c>
      <c r="AQ225" s="598" t="s">
        <v>1644</v>
      </c>
      <c r="AR225" s="1153">
        <f>S225</f>
        <v>0.6</v>
      </c>
      <c r="AS225" s="1153">
        <f>IF(AL225="","",MIN(AL225:AL230))</f>
        <v>0.216</v>
      </c>
      <c r="AT225" s="619" t="str">
        <f>IFERROR(IF(AS225="","",IF(AS225&lt;=0.2,"Muy Baja",IF(AS225&lt;=0.4,"Baja",IF(AS225&lt;=0.6,"Media",IF(AS225&lt;=0.8,"Alta","Muy Alta"))))),"")</f>
        <v>Baja</v>
      </c>
      <c r="AU225" s="1153">
        <f>Y225</f>
        <v>0.8</v>
      </c>
      <c r="AV225" s="1153">
        <f>IF(AM225="","",MIN(AM225:AM230))</f>
        <v>0.8</v>
      </c>
      <c r="AW225" s="619" t="str">
        <f>IFERROR(IF(AV225="","",IF(AV225&lt;=0.2,"Leve",IF(AV225&lt;=0.4,"Menor",IF(AV225&lt;=0.6,"Moderado",IF(AV225&lt;=0.8,"Mayor","Catastrófico"))))),"")</f>
        <v>Mayor</v>
      </c>
      <c r="AX225" s="619" t="str">
        <f>AA225</f>
        <v>Alto</v>
      </c>
      <c r="AY225" s="619" t="str">
        <f>IFERROR(IF(OR(AND(AT225="Muy Baja",AW225="Leve"),AND(AT225="Muy Baja",AW225="Menor"),AND(AT225="Baja",AW225="Leve")),"Bajo",IF(OR(AND(AT225="Muy baja",AW225="Moderado"),AND(AT225="Baja",AW225="Menor"),AND(AT225="Baja",AW225="Moderado"),AND(AT225="Media",AW225="Leve"),AND(AT225="Media",AW225="Menor"),AND(AT225="Media",AW225="Moderado"),AND(AT225="Alta",AW225="Leve"),AND(AT225="Alta",AW225="Menor")),"Moderado",IF(OR(AND(AT225="Muy Baja",AW225="Mayor"),AND(AT225="Baja",AW225="Mayor"),AND(AT225="Media",AW225="Mayor"),AND(AT225="Alta",AW225="Moderado"),AND(AT225="Alta",AW225="Mayor"),AND(AT225="Muy Alta",AW225="Leve"),AND(AT225="Muy Alta",AW225="Menor"),AND(AT225="Muy Alta",AW225="Moderado"),AND(AT225="Muy Alta",AW225="Mayor")),"Alto",IF(OR(AND(AT225="Muy Baja",AW225="Catastrófico"),AND(AT225="Baja",AW225="Catastrófico"),AND(AT225="Media",AW225="Catastrófico"),AND(AT225="Alta",AW225="Catastrófico"),AND(AT225="Muy Alta",AW225="Catastrófico")),"Extremo","")))),"")</f>
        <v>Alto</v>
      </c>
      <c r="AZ225" s="598" t="s">
        <v>185</v>
      </c>
      <c r="BA225" s="1230" t="s">
        <v>1687</v>
      </c>
      <c r="BB225" s="1218" t="s">
        <v>1688</v>
      </c>
      <c r="BC225" s="607" t="s">
        <v>1647</v>
      </c>
      <c r="BD225" s="607" t="s">
        <v>1648</v>
      </c>
      <c r="BE225" s="1168" t="s">
        <v>1560</v>
      </c>
      <c r="BF225" s="1228"/>
      <c r="BG225" s="1235"/>
      <c r="BH225" s="1020"/>
      <c r="BI225" s="1020"/>
      <c r="BJ225" s="1020"/>
      <c r="BK225" s="1020"/>
      <c r="BL225" s="848"/>
      <c r="BM225" s="593"/>
      <c r="BN225" s="593"/>
      <c r="BO225" s="798"/>
    </row>
    <row r="226" spans="1:67" ht="72">
      <c r="A226" s="1141"/>
      <c r="B226" s="1144"/>
      <c r="C226" s="1165"/>
      <c r="D226" s="1150"/>
      <c r="E226" s="1150"/>
      <c r="F226" s="1089"/>
      <c r="G226" s="593"/>
      <c r="H226" s="598"/>
      <c r="I226" s="1139"/>
      <c r="J226" s="1137"/>
      <c r="K226" s="1139"/>
      <c r="L226" s="593"/>
      <c r="M226" s="616"/>
      <c r="N226" s="593"/>
      <c r="O226" s="593"/>
      <c r="P226" s="607"/>
      <c r="Q226" s="610"/>
      <c r="R226" s="598"/>
      <c r="S226" s="613"/>
      <c r="T226" s="598"/>
      <c r="U226" s="613"/>
      <c r="V226" s="598"/>
      <c r="W226" s="613"/>
      <c r="X226" s="616"/>
      <c r="Y226" s="613"/>
      <c r="Z226" s="613"/>
      <c r="AA226" s="619"/>
      <c r="AB226" s="216">
        <v>2</v>
      </c>
      <c r="AC226" s="396" t="s">
        <v>1689</v>
      </c>
      <c r="AD226" s="217">
        <v>1</v>
      </c>
      <c r="AE226" s="218" t="s">
        <v>1390</v>
      </c>
      <c r="AF226" s="213" t="str">
        <f t="shared" si="12"/>
        <v>Probabilidad</v>
      </c>
      <c r="AG226" s="219" t="s">
        <v>1537</v>
      </c>
      <c r="AH226" s="214">
        <f t="shared" si="13"/>
        <v>0.25</v>
      </c>
      <c r="AI226" s="219" t="s">
        <v>1538</v>
      </c>
      <c r="AJ226" s="214">
        <f t="shared" si="14"/>
        <v>0.15</v>
      </c>
      <c r="AK226" s="215">
        <f t="shared" si="15"/>
        <v>0.4</v>
      </c>
      <c r="AL226" s="220">
        <f>IFERROR(IF(AND(AF225="Probabilidad",AF226="Probabilidad"),(AL225-(+AL225*AK226)),IF(AF226="Probabilidad",(S225-(+S225*AK226)),IF(AF226="Impacto",AL225,""))),"")</f>
        <v>0.216</v>
      </c>
      <c r="AM226" s="220">
        <f>IFERROR(IF(AND(AF225="Impacto",AF226="Impacto"),(AM225-(+AM225*AK226)),IF(AF226="Impacto",(Y225-(Y225*AK226)),IF(AF226="Probabilidad",AM225,""))),"")</f>
        <v>0.8</v>
      </c>
      <c r="AN226" s="221" t="s">
        <v>181</v>
      </c>
      <c r="AO226" s="221" t="s">
        <v>182</v>
      </c>
      <c r="AP226" s="221" t="s">
        <v>183</v>
      </c>
      <c r="AQ226" s="598"/>
      <c r="AR226" s="626"/>
      <c r="AS226" s="626"/>
      <c r="AT226" s="619"/>
      <c r="AU226" s="626"/>
      <c r="AV226" s="626"/>
      <c r="AW226" s="619"/>
      <c r="AX226" s="619"/>
      <c r="AY226" s="619"/>
      <c r="AZ226" s="598"/>
      <c r="BA226" s="1228"/>
      <c r="BB226" s="1228"/>
      <c r="BC226" s="607"/>
      <c r="BD226" s="607"/>
      <c r="BE226" s="1168"/>
      <c r="BF226" s="1228"/>
      <c r="BG226" s="1236"/>
      <c r="BH226" s="1020"/>
      <c r="BI226" s="1020"/>
      <c r="BJ226" s="1020"/>
      <c r="BK226" s="1020"/>
      <c r="BL226" s="848"/>
      <c r="BM226" s="593"/>
      <c r="BN226" s="593"/>
      <c r="BO226" s="798"/>
    </row>
    <row r="227" spans="1:67">
      <c r="A227" s="1141"/>
      <c r="B227" s="1144"/>
      <c r="C227" s="1165"/>
      <c r="D227" s="1150"/>
      <c r="E227" s="1150"/>
      <c r="F227" s="1089"/>
      <c r="G227" s="593"/>
      <c r="H227" s="598"/>
      <c r="I227" s="1139"/>
      <c r="J227" s="1137"/>
      <c r="K227" s="1139"/>
      <c r="L227" s="593"/>
      <c r="M227" s="616"/>
      <c r="N227" s="593"/>
      <c r="O227" s="593"/>
      <c r="P227" s="607"/>
      <c r="Q227" s="610"/>
      <c r="R227" s="598"/>
      <c r="S227" s="613"/>
      <c r="T227" s="598"/>
      <c r="U227" s="613"/>
      <c r="V227" s="598"/>
      <c r="W227" s="613"/>
      <c r="X227" s="616"/>
      <c r="Y227" s="613"/>
      <c r="Z227" s="613"/>
      <c r="AA227" s="619"/>
      <c r="AB227" s="216">
        <v>3</v>
      </c>
      <c r="AC227" s="230"/>
      <c r="AD227" s="217"/>
      <c r="AE227" s="218"/>
      <c r="AF227" s="213" t="str">
        <f t="shared" si="12"/>
        <v/>
      </c>
      <c r="AG227" s="219"/>
      <c r="AH227" s="214" t="str">
        <f t="shared" si="13"/>
        <v/>
      </c>
      <c r="AI227" s="219"/>
      <c r="AJ227" s="214" t="str">
        <f t="shared" si="14"/>
        <v/>
      </c>
      <c r="AK227" s="215" t="str">
        <f t="shared" si="15"/>
        <v/>
      </c>
      <c r="AL227" s="220" t="str">
        <f>IFERROR(IF(AND(AF226="Probabilidad",AF227="Probabilidad"),(AL226-(+AL226*AK227)),IF(AND(AF226="Impacto",AF227="Probabilidad"),(AL225-(+AL225*AK227)),IF(AF227="Impacto",AL226,""))),"")</f>
        <v/>
      </c>
      <c r="AM227" s="220" t="str">
        <f>IFERROR(IF(AND(AF226="Impacto",AF227="Impacto"),(AM226-(+AM226*AK227)),IF(AND(AF226="Probabilidad",AF227="Impacto"),(AM225-(+AM225*AK227)),IF(AF227="Probabilidad",AM226,""))),"")</f>
        <v/>
      </c>
      <c r="AN227" s="221"/>
      <c r="AO227" s="221"/>
      <c r="AP227" s="221"/>
      <c r="AQ227" s="598"/>
      <c r="AR227" s="626"/>
      <c r="AS227" s="626"/>
      <c r="AT227" s="619"/>
      <c r="AU227" s="626"/>
      <c r="AV227" s="626"/>
      <c r="AW227" s="619"/>
      <c r="AX227" s="619"/>
      <c r="AY227" s="619"/>
      <c r="AZ227" s="598"/>
      <c r="BA227" s="1228"/>
      <c r="BB227" s="1228"/>
      <c r="BC227" s="607"/>
      <c r="BD227" s="607"/>
      <c r="BE227" s="1168"/>
      <c r="BF227" s="1228"/>
      <c r="BG227" s="1236"/>
      <c r="BH227" s="1020"/>
      <c r="BI227" s="1020"/>
      <c r="BJ227" s="1020"/>
      <c r="BK227" s="1020"/>
      <c r="BL227" s="848"/>
      <c r="BM227" s="593"/>
      <c r="BN227" s="593"/>
      <c r="BO227" s="798"/>
    </row>
    <row r="228" spans="1:67">
      <c r="A228" s="1141"/>
      <c r="B228" s="1144"/>
      <c r="C228" s="1165"/>
      <c r="D228" s="1150"/>
      <c r="E228" s="1150"/>
      <c r="F228" s="1089"/>
      <c r="G228" s="593"/>
      <c r="H228" s="598"/>
      <c r="I228" s="1139"/>
      <c r="J228" s="1137"/>
      <c r="K228" s="1139"/>
      <c r="L228" s="593"/>
      <c r="M228" s="616"/>
      <c r="N228" s="593"/>
      <c r="O228" s="593"/>
      <c r="P228" s="607"/>
      <c r="Q228" s="610"/>
      <c r="R228" s="598"/>
      <c r="S228" s="613"/>
      <c r="T228" s="598"/>
      <c r="U228" s="613"/>
      <c r="V228" s="598"/>
      <c r="W228" s="613"/>
      <c r="X228" s="616"/>
      <c r="Y228" s="613"/>
      <c r="Z228" s="613"/>
      <c r="AA228" s="619"/>
      <c r="AB228" s="216">
        <v>4</v>
      </c>
      <c r="AC228" s="230"/>
      <c r="AD228" s="217"/>
      <c r="AE228" s="218"/>
      <c r="AF228" s="213" t="str">
        <f t="shared" si="12"/>
        <v/>
      </c>
      <c r="AG228" s="219"/>
      <c r="AH228" s="214" t="str">
        <f t="shared" si="13"/>
        <v/>
      </c>
      <c r="AI228" s="219"/>
      <c r="AJ228" s="214" t="str">
        <f t="shared" si="14"/>
        <v/>
      </c>
      <c r="AK228" s="215" t="str">
        <f t="shared" si="15"/>
        <v/>
      </c>
      <c r="AL228" s="220" t="str">
        <f>IFERROR(IF(AND(AF227="Probabilidad",AF228="Probabilidad"),(AL227-(+AL227*AK228)),IF(AND(AF227="Impacto",AF228="Probabilidad"),(AL226-(+AL226*AK228)),IF(AF228="Impacto",AL227,""))),"")</f>
        <v/>
      </c>
      <c r="AM228" s="220" t="str">
        <f>IFERROR(IF(AND(AF227="Impacto",AF228="Impacto"),(AM227-(+AM227*AK228)),IF(AND(AF227="Probabilidad",AF228="Impacto"),(AM226-(+AM226*AK228)),IF(AF228="Probabilidad",AM227,""))),"")</f>
        <v/>
      </c>
      <c r="AN228" s="221"/>
      <c r="AO228" s="221"/>
      <c r="AP228" s="221"/>
      <c r="AQ228" s="598"/>
      <c r="AR228" s="626"/>
      <c r="AS228" s="626"/>
      <c r="AT228" s="619"/>
      <c r="AU228" s="626"/>
      <c r="AV228" s="626"/>
      <c r="AW228" s="619"/>
      <c r="AX228" s="619"/>
      <c r="AY228" s="619"/>
      <c r="AZ228" s="598"/>
      <c r="BA228" s="1228"/>
      <c r="BB228" s="1228"/>
      <c r="BC228" s="607"/>
      <c r="BD228" s="607"/>
      <c r="BE228" s="1168"/>
      <c r="BF228" s="1228"/>
      <c r="BG228" s="1236"/>
      <c r="BH228" s="1020"/>
      <c r="BI228" s="1020"/>
      <c r="BJ228" s="1020"/>
      <c r="BK228" s="1020"/>
      <c r="BL228" s="848"/>
      <c r="BM228" s="593"/>
      <c r="BN228" s="593"/>
      <c r="BO228" s="798"/>
    </row>
    <row r="229" spans="1:67">
      <c r="A229" s="1141"/>
      <c r="B229" s="1144"/>
      <c r="C229" s="1165"/>
      <c r="D229" s="1150"/>
      <c r="E229" s="1150"/>
      <c r="F229" s="1089"/>
      <c r="G229" s="593"/>
      <c r="H229" s="598"/>
      <c r="I229" s="1139"/>
      <c r="J229" s="1137"/>
      <c r="K229" s="1139"/>
      <c r="L229" s="593"/>
      <c r="M229" s="616"/>
      <c r="N229" s="593"/>
      <c r="O229" s="593"/>
      <c r="P229" s="607"/>
      <c r="Q229" s="610"/>
      <c r="R229" s="598"/>
      <c r="S229" s="613"/>
      <c r="T229" s="598"/>
      <c r="U229" s="613"/>
      <c r="V229" s="598"/>
      <c r="W229" s="613"/>
      <c r="X229" s="616"/>
      <c r="Y229" s="613"/>
      <c r="Z229" s="613"/>
      <c r="AA229" s="619"/>
      <c r="AB229" s="216">
        <v>5</v>
      </c>
      <c r="AC229" s="230"/>
      <c r="AD229" s="217"/>
      <c r="AE229" s="218"/>
      <c r="AF229" s="213" t="str">
        <f t="shared" si="12"/>
        <v/>
      </c>
      <c r="AG229" s="219"/>
      <c r="AH229" s="214" t="str">
        <f t="shared" si="13"/>
        <v/>
      </c>
      <c r="AI229" s="219"/>
      <c r="AJ229" s="214" t="str">
        <f t="shared" si="14"/>
        <v/>
      </c>
      <c r="AK229" s="215" t="str">
        <f t="shared" si="15"/>
        <v/>
      </c>
      <c r="AL229" s="220" t="str">
        <f>IFERROR(IF(AND(AF228="Probabilidad",AF229="Probabilidad"),(AL228-(+AL228*AK229)),IF(AND(AF228="Impacto",AF229="Probabilidad"),(AL227-(+AL227*AK229)),IF(AF229="Impacto",AL228,""))),"")</f>
        <v/>
      </c>
      <c r="AM229" s="220" t="str">
        <f>IFERROR(IF(AND(AF228="Impacto",AF229="Impacto"),(AM228-(+AM228*AK229)),IF(AND(AF228="Probabilidad",AF229="Impacto"),(AM227-(+AM227*AK229)),IF(AF229="Probabilidad",AM228,""))),"")</f>
        <v/>
      </c>
      <c r="AN229" s="221"/>
      <c r="AO229" s="221"/>
      <c r="AP229" s="221"/>
      <c r="AQ229" s="598"/>
      <c r="AR229" s="626"/>
      <c r="AS229" s="626"/>
      <c r="AT229" s="619"/>
      <c r="AU229" s="626"/>
      <c r="AV229" s="626"/>
      <c r="AW229" s="619"/>
      <c r="AX229" s="619"/>
      <c r="AY229" s="619"/>
      <c r="AZ229" s="598"/>
      <c r="BA229" s="1228"/>
      <c r="BB229" s="1228"/>
      <c r="BC229" s="607"/>
      <c r="BD229" s="607"/>
      <c r="BE229" s="1168"/>
      <c r="BF229" s="1228"/>
      <c r="BG229" s="1236"/>
      <c r="BH229" s="1020"/>
      <c r="BI229" s="1020"/>
      <c r="BJ229" s="1020"/>
      <c r="BK229" s="1020"/>
      <c r="BL229" s="848"/>
      <c r="BM229" s="593"/>
      <c r="BN229" s="593"/>
      <c r="BO229" s="798"/>
    </row>
    <row r="230" spans="1:67" ht="15.75" thickBot="1">
      <c r="A230" s="1141"/>
      <c r="B230" s="1144"/>
      <c r="C230" s="1165"/>
      <c r="D230" s="1150"/>
      <c r="E230" s="1150"/>
      <c r="F230" s="1089"/>
      <c r="G230" s="593"/>
      <c r="H230" s="598"/>
      <c r="I230" s="1139"/>
      <c r="J230" s="1162"/>
      <c r="K230" s="1139"/>
      <c r="L230" s="593"/>
      <c r="M230" s="616"/>
      <c r="N230" s="593"/>
      <c r="O230" s="593"/>
      <c r="P230" s="607"/>
      <c r="Q230" s="610"/>
      <c r="R230" s="598"/>
      <c r="S230" s="613"/>
      <c r="T230" s="598"/>
      <c r="U230" s="613"/>
      <c r="V230" s="598"/>
      <c r="W230" s="613"/>
      <c r="X230" s="616"/>
      <c r="Y230" s="613"/>
      <c r="Z230" s="613"/>
      <c r="AA230" s="619"/>
      <c r="AB230" s="216">
        <v>6</v>
      </c>
      <c r="AC230" s="230"/>
      <c r="AD230" s="217"/>
      <c r="AE230" s="218"/>
      <c r="AF230" s="213" t="str">
        <f t="shared" si="12"/>
        <v/>
      </c>
      <c r="AG230" s="219"/>
      <c r="AH230" s="214" t="str">
        <f t="shared" si="13"/>
        <v/>
      </c>
      <c r="AI230" s="219"/>
      <c r="AJ230" s="214" t="str">
        <f t="shared" si="14"/>
        <v/>
      </c>
      <c r="AK230" s="215" t="str">
        <f t="shared" si="15"/>
        <v/>
      </c>
      <c r="AL230" s="220" t="str">
        <f>IFERROR(IF(AND(AF229="Probabilidad",AF230="Probabilidad"),(AL229-(+AL229*AK230)),IF(AND(AF229="Impacto",AF230="Probabilidad"),(AL228-(+AL228*AK230)),IF(AF230="Impacto",AL229,""))),"")</f>
        <v/>
      </c>
      <c r="AM230" s="220" t="str">
        <f>IFERROR(IF(AND(AF229="Impacto",AF230="Impacto"),(AM229-(+AM229*AK230)),IF(AND(AF229="Probabilidad",AF230="Impacto"),(AM228-(+AM228*AK230)),IF(AF230="Probabilidad",AM229,""))),"")</f>
        <v/>
      </c>
      <c r="AN230" s="221"/>
      <c r="AO230" s="221"/>
      <c r="AP230" s="221"/>
      <c r="AQ230" s="598"/>
      <c r="AR230" s="626"/>
      <c r="AS230" s="626"/>
      <c r="AT230" s="619"/>
      <c r="AU230" s="626"/>
      <c r="AV230" s="626"/>
      <c r="AW230" s="619"/>
      <c r="AX230" s="619"/>
      <c r="AY230" s="619"/>
      <c r="AZ230" s="598"/>
      <c r="BA230" s="1228"/>
      <c r="BB230" s="1228"/>
      <c r="BC230" s="607"/>
      <c r="BD230" s="607"/>
      <c r="BE230" s="1168"/>
      <c r="BF230" s="1228"/>
      <c r="BG230" s="1237"/>
      <c r="BH230" s="1020"/>
      <c r="BI230" s="1020"/>
      <c r="BJ230" s="1020"/>
      <c r="BK230" s="1020"/>
      <c r="BL230" s="848"/>
      <c r="BM230" s="593"/>
      <c r="BN230" s="593"/>
      <c r="BO230" s="798"/>
    </row>
    <row r="231" spans="1:67" ht="129.6" customHeight="1">
      <c r="A231" s="1141"/>
      <c r="B231" s="1144"/>
      <c r="C231" s="1165"/>
      <c r="D231" s="1150" t="s">
        <v>1376</v>
      </c>
      <c r="E231" s="1150" t="s">
        <v>1528</v>
      </c>
      <c r="F231" s="1089">
        <v>22</v>
      </c>
      <c r="G231" s="593" t="s">
        <v>1686</v>
      </c>
      <c r="H231" s="598" t="s">
        <v>1629</v>
      </c>
      <c r="I231" s="1139" t="s">
        <v>1392</v>
      </c>
      <c r="J231" s="1137" t="str">
        <f>IF(D231="","",IF(D231="RG",[16]Árbol_GF!B281,IF(D231="RF",[16]Árbol_GF!B281,IF(I231="","",(CONCATENATE(I231," ",$M$2," ",G231," ",$M$3," ",O231," ",$M$4," ",N231))))))</f>
        <v>Pérdida de Disponibilidad  Archivos de Gestión Cartagena
(Instalaciones)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31" s="1139" t="s">
        <v>205</v>
      </c>
      <c r="L231" s="593" t="s">
        <v>336</v>
      </c>
      <c r="M231" s="689" t="str">
        <f>CONCATENATE(" *",[16]Árbol_GF!C239," *",[16]Árbol_GF!E239," *",[16]Árbol_GF!G239)</f>
        <v xml:space="preserve"> * * *</v>
      </c>
      <c r="N231" s="593" t="s">
        <v>1653</v>
      </c>
      <c r="O231" s="593" t="s">
        <v>1654</v>
      </c>
      <c r="P231" s="607"/>
      <c r="Q231" s="610"/>
      <c r="R231" s="598" t="s">
        <v>175</v>
      </c>
      <c r="S231" s="613">
        <f>IF(R231="Muy Alta",100%,IF(R231="Alta",80%,IF(R231="Media",60%,IF(R231="Baja",40%,IF(R231="Muy Baja",20%,"")))))</f>
        <v>0.6</v>
      </c>
      <c r="T231" s="598" t="s">
        <v>371</v>
      </c>
      <c r="U231" s="613">
        <f>IF(T231="Catastrófico",100%,IF(T231="Mayor",80%,IF(T231="Moderado",60%,IF(T231="Menor",40%,IF(T231="Leve",20%,"")))))</f>
        <v>0.8</v>
      </c>
      <c r="V231" s="598" t="s">
        <v>371</v>
      </c>
      <c r="W231" s="613">
        <f>IF(V231="Catastrófico",100%,IF(V231="Mayor",80%,IF(V231="Moderado",60%,IF(V231="Menor",40%,IF(V231="Leve",20%,"")))))</f>
        <v>0.8</v>
      </c>
      <c r="X231" s="616" t="str">
        <f>IF(Y231=100%,"Catastrófico",IF(Y231=80%,"Mayor",IF(Y231=60%,"Moderado",IF(Y231=40%,"Menor",IF(Y231=20%,"Leve","")))))</f>
        <v>Mayor</v>
      </c>
      <c r="Y231" s="613">
        <f>IF(AND(U231="",W231=""),"",MAX(U231,W231))</f>
        <v>0.8</v>
      </c>
      <c r="Z231" s="613" t="str">
        <f>CONCATENATE(R231,X231)</f>
        <v>MediaMayor</v>
      </c>
      <c r="AA231" s="619" t="str">
        <f>IF(Z231="Muy AltaLeve","Alto",IF(Z231="Muy AltaMenor","Alto",IF(Z231="Muy AltaModerado","Alto",IF(Z231="Muy AltaMayor","Alto",IF(Z231="Muy AltaCatastrófico","Extremo",IF(Z231="AltaLeve","Moderado",IF(Z231="AltaMenor","Moderado",IF(Z231="AltaModerado","Alto",IF(Z231="AltaMayor","Alto",IF(Z231="AltaCatastrófico","Extremo",IF(Z231="MediaLeve","Moderado",IF(Z231="MediaMenor","Moderado",IF(Z231="MediaModerado","Moderado",IF(Z231="MediaMayor","Alto",IF(Z231="MediaCatastrófico","Extremo",IF(Z231="BajaLeve","Bajo",IF(Z231="BajaMenor","Moderado",IF(Z231="BajaModerado","Moderado",IF(Z231="BajaMayor","Alto",IF(Z231="BajaCatastrófico","Extremo",IF(Z231="Muy BajaLeve","Bajo",IF(Z231="Muy BajaMenor","Bajo",IF(Z231="Muy BajaModerado","Moderado",IF(Z231="Muy BajaMayor","Alto",IF(Z231="Muy BajaCatastrófico","Extremo","")))))))))))))))))))))))))</f>
        <v>Alto</v>
      </c>
      <c r="AB231" s="216">
        <v>1</v>
      </c>
      <c r="AC231" s="396" t="s">
        <v>1660</v>
      </c>
      <c r="AD231" s="217">
        <v>1</v>
      </c>
      <c r="AE231" s="218" t="s">
        <v>1390</v>
      </c>
      <c r="AF231" s="213" t="str">
        <f t="shared" si="12"/>
        <v>Probabilidad</v>
      </c>
      <c r="AG231" s="219" t="s">
        <v>1537</v>
      </c>
      <c r="AH231" s="214">
        <f t="shared" si="13"/>
        <v>0.25</v>
      </c>
      <c r="AI231" s="219" t="s">
        <v>180</v>
      </c>
      <c r="AJ231" s="214">
        <f t="shared" si="14"/>
        <v>0.15</v>
      </c>
      <c r="AK231" s="215">
        <f t="shared" si="15"/>
        <v>0.4</v>
      </c>
      <c r="AL231" s="220">
        <f>IFERROR(IF(AF231="Probabilidad",(S231-(+S231*AK231)),IF(AF231="Impacto",S231,"")),"")</f>
        <v>0.36</v>
      </c>
      <c r="AM231" s="220">
        <f>IFERROR(IF(AF231="Impacto",(Y231-(+Y231*AK231)),IF(AF231="Probabilidad",Y231,"")),"")</f>
        <v>0.8</v>
      </c>
      <c r="AN231" s="221" t="s">
        <v>181</v>
      </c>
      <c r="AO231" s="221" t="s">
        <v>182</v>
      </c>
      <c r="AP231" s="221" t="s">
        <v>183</v>
      </c>
      <c r="AQ231" s="598" t="s">
        <v>1644</v>
      </c>
      <c r="AR231" s="1153">
        <f>S231</f>
        <v>0.6</v>
      </c>
      <c r="AS231" s="1153">
        <f>IF(AL231="","",MIN(AL231:AL236))</f>
        <v>0.252</v>
      </c>
      <c r="AT231" s="619" t="str">
        <f>IFERROR(IF(AS231="","",IF(AS231&lt;=0.2,"Muy Baja",IF(AS231&lt;=0.4,"Baja",IF(AS231&lt;=0.6,"Media",IF(AS231&lt;=0.8,"Alta","Muy Alta"))))),"")</f>
        <v>Baja</v>
      </c>
      <c r="AU231" s="1153">
        <f>Y231</f>
        <v>0.8</v>
      </c>
      <c r="AV231" s="1153">
        <f>IF(AM231="","",MIN(AM231:AM236))</f>
        <v>0.8</v>
      </c>
      <c r="AW231" s="619" t="str">
        <f>IFERROR(IF(AV231="","",IF(AV231&lt;=0.2,"Leve",IF(AV231&lt;=0.4,"Menor",IF(AV231&lt;=0.6,"Moderado",IF(AV231&lt;=0.8,"Mayor","Catastrófico"))))),"")</f>
        <v>Mayor</v>
      </c>
      <c r="AX231" s="619" t="str">
        <f>AA231</f>
        <v>Alto</v>
      </c>
      <c r="AY231" s="619" t="str">
        <f>IFERROR(IF(OR(AND(AT231="Muy Baja",AW231="Leve"),AND(AT231="Muy Baja",AW231="Menor"),AND(AT231="Baja",AW231="Leve")),"Bajo",IF(OR(AND(AT231="Muy baja",AW231="Moderado"),AND(AT231="Baja",AW231="Menor"),AND(AT231="Baja",AW231="Moderado"),AND(AT231="Media",AW231="Leve"),AND(AT231="Media",AW231="Menor"),AND(AT231="Media",AW231="Moderado"),AND(AT231="Alta",AW231="Leve"),AND(AT231="Alta",AW231="Menor")),"Moderado",IF(OR(AND(AT231="Muy Baja",AW231="Mayor"),AND(AT231="Baja",AW231="Mayor"),AND(AT231="Media",AW231="Mayor"),AND(AT231="Alta",AW231="Moderado"),AND(AT231="Alta",AW231="Mayor"),AND(AT231="Muy Alta",AW231="Leve"),AND(AT231="Muy Alta",AW231="Menor"),AND(AT231="Muy Alta",AW231="Moderado"),AND(AT231="Muy Alta",AW231="Mayor")),"Alto",IF(OR(AND(AT231="Muy Baja",AW231="Catastrófico"),AND(AT231="Baja",AW231="Catastrófico"),AND(AT231="Media",AW231="Catastrófico"),AND(AT231="Alta",AW231="Catastrófico"),AND(AT231="Muy Alta",AW231="Catastrófico")),"Extremo","")))),"")</f>
        <v>Alto</v>
      </c>
      <c r="AZ231" s="598" t="s">
        <v>185</v>
      </c>
      <c r="BA231" s="1230" t="s">
        <v>1687</v>
      </c>
      <c r="BB231" s="1218" t="s">
        <v>1690</v>
      </c>
      <c r="BC231" s="607" t="s">
        <v>1647</v>
      </c>
      <c r="BD231" s="607" t="s">
        <v>1648</v>
      </c>
      <c r="BE231" s="1168" t="s">
        <v>1560</v>
      </c>
      <c r="BF231" s="1238"/>
      <c r="BG231" s="1241"/>
      <c r="BH231" s="1242"/>
      <c r="BI231" s="1242"/>
      <c r="BJ231" s="1242"/>
      <c r="BK231" s="1242"/>
      <c r="BL231" s="848"/>
      <c r="BM231" s="593"/>
      <c r="BN231" s="593"/>
      <c r="BO231" s="798"/>
    </row>
    <row r="232" spans="1:67" ht="72">
      <c r="A232" s="1141"/>
      <c r="B232" s="1144"/>
      <c r="C232" s="1165"/>
      <c r="D232" s="1150"/>
      <c r="E232" s="1150"/>
      <c r="F232" s="1089"/>
      <c r="G232" s="593"/>
      <c r="H232" s="598"/>
      <c r="I232" s="1139"/>
      <c r="J232" s="1137"/>
      <c r="K232" s="1139"/>
      <c r="L232" s="593"/>
      <c r="M232" s="616"/>
      <c r="N232" s="593"/>
      <c r="O232" s="593"/>
      <c r="P232" s="607"/>
      <c r="Q232" s="610"/>
      <c r="R232" s="598"/>
      <c r="S232" s="613"/>
      <c r="T232" s="598"/>
      <c r="U232" s="613"/>
      <c r="V232" s="598"/>
      <c r="W232" s="613"/>
      <c r="X232" s="616"/>
      <c r="Y232" s="613"/>
      <c r="Z232" s="613"/>
      <c r="AA232" s="619"/>
      <c r="AB232" s="216">
        <v>2</v>
      </c>
      <c r="AC232" s="396" t="s">
        <v>1689</v>
      </c>
      <c r="AD232" s="217">
        <v>1</v>
      </c>
      <c r="AE232" s="218" t="s">
        <v>1390</v>
      </c>
      <c r="AF232" s="213" t="str">
        <f t="shared" si="12"/>
        <v>Probabilidad</v>
      </c>
      <c r="AG232" s="219" t="s">
        <v>1547</v>
      </c>
      <c r="AH232" s="214">
        <f t="shared" si="13"/>
        <v>0.15</v>
      </c>
      <c r="AI232" s="219" t="s">
        <v>180</v>
      </c>
      <c r="AJ232" s="214">
        <f t="shared" si="14"/>
        <v>0.15</v>
      </c>
      <c r="AK232" s="215">
        <f t="shared" si="15"/>
        <v>0.3</v>
      </c>
      <c r="AL232" s="220">
        <f>IFERROR(IF(AND(AF231="Probabilidad",AF232="Probabilidad"),(AL231-(+AL231*AK232)),IF(AF232="Probabilidad",(S231-(+S231*AK232)),IF(AF232="Impacto",AL231,""))),"")</f>
        <v>0.252</v>
      </c>
      <c r="AM232" s="220">
        <f>IFERROR(IF(AND(AF231="Impacto",AF232="Impacto"),(AM231-(+AM231*AK232)),IF(AF232="Impacto",(Y231-(Y231*AK232)),IF(AF232="Probabilidad",AM231,""))),"")</f>
        <v>0.8</v>
      </c>
      <c r="AN232" s="221" t="s">
        <v>181</v>
      </c>
      <c r="AO232" s="221" t="s">
        <v>182</v>
      </c>
      <c r="AP232" s="221" t="s">
        <v>183</v>
      </c>
      <c r="AQ232" s="598"/>
      <c r="AR232" s="626"/>
      <c r="AS232" s="626"/>
      <c r="AT232" s="619"/>
      <c r="AU232" s="626"/>
      <c r="AV232" s="626"/>
      <c r="AW232" s="619"/>
      <c r="AX232" s="619"/>
      <c r="AY232" s="619"/>
      <c r="AZ232" s="598"/>
      <c r="BA232" s="1228"/>
      <c r="BB232" s="1228"/>
      <c r="BC232" s="607"/>
      <c r="BD232" s="607"/>
      <c r="BE232" s="1168"/>
      <c r="BF232" s="1239"/>
      <c r="BG232" s="1241"/>
      <c r="BH232" s="1242"/>
      <c r="BI232" s="1242"/>
      <c r="BJ232" s="1242"/>
      <c r="BK232" s="1242"/>
      <c r="BL232" s="848"/>
      <c r="BM232" s="593"/>
      <c r="BN232" s="593"/>
      <c r="BO232" s="798"/>
    </row>
    <row r="233" spans="1:67">
      <c r="A233" s="1141"/>
      <c r="B233" s="1144"/>
      <c r="C233" s="1165"/>
      <c r="D233" s="1150"/>
      <c r="E233" s="1150"/>
      <c r="F233" s="1089"/>
      <c r="G233" s="593"/>
      <c r="H233" s="598"/>
      <c r="I233" s="1139"/>
      <c r="J233" s="1137"/>
      <c r="K233" s="1139"/>
      <c r="L233" s="593"/>
      <c r="M233" s="616"/>
      <c r="N233" s="593"/>
      <c r="O233" s="593"/>
      <c r="P233" s="607"/>
      <c r="Q233" s="610"/>
      <c r="R233" s="598"/>
      <c r="S233" s="613"/>
      <c r="T233" s="598"/>
      <c r="U233" s="613"/>
      <c r="V233" s="598"/>
      <c r="W233" s="613"/>
      <c r="X233" s="616"/>
      <c r="Y233" s="613"/>
      <c r="Z233" s="613"/>
      <c r="AA233" s="619"/>
      <c r="AB233" s="216">
        <v>3</v>
      </c>
      <c r="AC233" s="230"/>
      <c r="AD233" s="217"/>
      <c r="AE233" s="218"/>
      <c r="AF233" s="213" t="str">
        <f t="shared" si="12"/>
        <v/>
      </c>
      <c r="AG233" s="219"/>
      <c r="AH233" s="214" t="str">
        <f t="shared" si="13"/>
        <v/>
      </c>
      <c r="AI233" s="219"/>
      <c r="AJ233" s="214" t="str">
        <f t="shared" si="14"/>
        <v/>
      </c>
      <c r="AK233" s="215" t="str">
        <f t="shared" si="15"/>
        <v/>
      </c>
      <c r="AL233" s="220" t="str">
        <f>IFERROR(IF(AND(AF232="Probabilidad",AF233="Probabilidad"),(AL232-(+AL232*AK233)),IF(AND(AF232="Impacto",AF233="Probabilidad"),(AL231-(+AL231*AK233)),IF(AF233="Impacto",AL232,""))),"")</f>
        <v/>
      </c>
      <c r="AM233" s="220" t="str">
        <f>IFERROR(IF(AND(AF232="Impacto",AF233="Impacto"),(AM232-(+AM232*AK233)),IF(AND(AF232="Probabilidad",AF233="Impacto"),(AM231-(+AM231*AK233)),IF(AF233="Probabilidad",AM232,""))),"")</f>
        <v/>
      </c>
      <c r="AN233" s="221"/>
      <c r="AO233" s="221"/>
      <c r="AP233" s="221"/>
      <c r="AQ233" s="598"/>
      <c r="AR233" s="626"/>
      <c r="AS233" s="626"/>
      <c r="AT233" s="619"/>
      <c r="AU233" s="626"/>
      <c r="AV233" s="626"/>
      <c r="AW233" s="619"/>
      <c r="AX233" s="619"/>
      <c r="AY233" s="619"/>
      <c r="AZ233" s="598"/>
      <c r="BA233" s="1228"/>
      <c r="BB233" s="1228"/>
      <c r="BC233" s="607"/>
      <c r="BD233" s="607"/>
      <c r="BE233" s="1168"/>
      <c r="BF233" s="1239"/>
      <c r="BG233" s="1241"/>
      <c r="BH233" s="1242"/>
      <c r="BI233" s="1242"/>
      <c r="BJ233" s="1242"/>
      <c r="BK233" s="1242"/>
      <c r="BL233" s="848"/>
      <c r="BM233" s="593"/>
      <c r="BN233" s="593"/>
      <c r="BO233" s="798"/>
    </row>
    <row r="234" spans="1:67">
      <c r="A234" s="1141"/>
      <c r="B234" s="1144"/>
      <c r="C234" s="1165"/>
      <c r="D234" s="1150"/>
      <c r="E234" s="1150"/>
      <c r="F234" s="1089"/>
      <c r="G234" s="593"/>
      <c r="H234" s="598"/>
      <c r="I234" s="1139"/>
      <c r="J234" s="1137"/>
      <c r="K234" s="1139"/>
      <c r="L234" s="593"/>
      <c r="M234" s="616"/>
      <c r="N234" s="593"/>
      <c r="O234" s="593"/>
      <c r="P234" s="607"/>
      <c r="Q234" s="610"/>
      <c r="R234" s="598"/>
      <c r="S234" s="613"/>
      <c r="T234" s="598"/>
      <c r="U234" s="613"/>
      <c r="V234" s="598"/>
      <c r="W234" s="613"/>
      <c r="X234" s="616"/>
      <c r="Y234" s="613"/>
      <c r="Z234" s="613"/>
      <c r="AA234" s="619"/>
      <c r="AB234" s="216">
        <v>4</v>
      </c>
      <c r="AC234" s="230"/>
      <c r="AD234" s="217"/>
      <c r="AE234" s="218"/>
      <c r="AF234" s="213" t="str">
        <f t="shared" si="12"/>
        <v/>
      </c>
      <c r="AG234" s="219"/>
      <c r="AH234" s="214" t="str">
        <f t="shared" si="13"/>
        <v/>
      </c>
      <c r="AI234" s="219"/>
      <c r="AJ234" s="214" t="str">
        <f t="shared" si="14"/>
        <v/>
      </c>
      <c r="AK234" s="215" t="str">
        <f t="shared" si="15"/>
        <v/>
      </c>
      <c r="AL234" s="220" t="str">
        <f>IFERROR(IF(AND(AF233="Probabilidad",AF234="Probabilidad"),(AL233-(+AL233*AK234)),IF(AND(AF233="Impacto",AF234="Probabilidad"),(AL232-(+AL232*AK234)),IF(AF234="Impacto",AL233,""))),"")</f>
        <v/>
      </c>
      <c r="AM234" s="220" t="str">
        <f>IFERROR(IF(AND(AF233="Impacto",AF234="Impacto"),(AM233-(+AM233*AK234)),IF(AND(AF233="Probabilidad",AF234="Impacto"),(AM232-(+AM232*AK234)),IF(AF234="Probabilidad",AM233,""))),"")</f>
        <v/>
      </c>
      <c r="AN234" s="221"/>
      <c r="AO234" s="221"/>
      <c r="AP234" s="221"/>
      <c r="AQ234" s="598"/>
      <c r="AR234" s="626"/>
      <c r="AS234" s="626"/>
      <c r="AT234" s="619"/>
      <c r="AU234" s="626"/>
      <c r="AV234" s="626"/>
      <c r="AW234" s="619"/>
      <c r="AX234" s="619"/>
      <c r="AY234" s="619"/>
      <c r="AZ234" s="598"/>
      <c r="BA234" s="1228"/>
      <c r="BB234" s="1228"/>
      <c r="BC234" s="607"/>
      <c r="BD234" s="607"/>
      <c r="BE234" s="1168"/>
      <c r="BF234" s="1239"/>
      <c r="BG234" s="1241"/>
      <c r="BH234" s="1242"/>
      <c r="BI234" s="1242"/>
      <c r="BJ234" s="1242"/>
      <c r="BK234" s="1242"/>
      <c r="BL234" s="848"/>
      <c r="BM234" s="593"/>
      <c r="BN234" s="593"/>
      <c r="BO234" s="798"/>
    </row>
    <row r="235" spans="1:67">
      <c r="A235" s="1141"/>
      <c r="B235" s="1144"/>
      <c r="C235" s="1165"/>
      <c r="D235" s="1150"/>
      <c r="E235" s="1150"/>
      <c r="F235" s="1089"/>
      <c r="G235" s="593"/>
      <c r="H235" s="598"/>
      <c r="I235" s="1139"/>
      <c r="J235" s="1137"/>
      <c r="K235" s="1139"/>
      <c r="L235" s="593"/>
      <c r="M235" s="616"/>
      <c r="N235" s="593"/>
      <c r="O235" s="593"/>
      <c r="P235" s="607"/>
      <c r="Q235" s="610"/>
      <c r="R235" s="598"/>
      <c r="S235" s="613"/>
      <c r="T235" s="598"/>
      <c r="U235" s="613"/>
      <c r="V235" s="598"/>
      <c r="W235" s="613"/>
      <c r="X235" s="616"/>
      <c r="Y235" s="613"/>
      <c r="Z235" s="613"/>
      <c r="AA235" s="619"/>
      <c r="AB235" s="216">
        <v>5</v>
      </c>
      <c r="AC235" s="230"/>
      <c r="AD235" s="217"/>
      <c r="AE235" s="218"/>
      <c r="AF235" s="213" t="str">
        <f t="shared" si="12"/>
        <v/>
      </c>
      <c r="AG235" s="219"/>
      <c r="AH235" s="214" t="str">
        <f t="shared" si="13"/>
        <v/>
      </c>
      <c r="AI235" s="219"/>
      <c r="AJ235" s="214" t="str">
        <f t="shared" si="14"/>
        <v/>
      </c>
      <c r="AK235" s="215" t="str">
        <f t="shared" si="15"/>
        <v/>
      </c>
      <c r="AL235" s="220" t="str">
        <f>IFERROR(IF(AND(AF234="Probabilidad",AF235="Probabilidad"),(AL234-(+AL234*AK235)),IF(AND(AF234="Impacto",AF235="Probabilidad"),(AL233-(+AL233*AK235)),IF(AF235="Impacto",AL234,""))),"")</f>
        <v/>
      </c>
      <c r="AM235" s="220" t="str">
        <f>IFERROR(IF(AND(AF234="Impacto",AF235="Impacto"),(AM234-(+AM234*AK235)),IF(AND(AF234="Probabilidad",AF235="Impacto"),(AM233-(+AM233*AK235)),IF(AF235="Probabilidad",AM234,""))),"")</f>
        <v/>
      </c>
      <c r="AN235" s="221"/>
      <c r="AO235" s="221"/>
      <c r="AP235" s="221"/>
      <c r="AQ235" s="598"/>
      <c r="AR235" s="626"/>
      <c r="AS235" s="626"/>
      <c r="AT235" s="619"/>
      <c r="AU235" s="626"/>
      <c r="AV235" s="626"/>
      <c r="AW235" s="619"/>
      <c r="AX235" s="619"/>
      <c r="AY235" s="619"/>
      <c r="AZ235" s="598"/>
      <c r="BA235" s="1228"/>
      <c r="BB235" s="1228"/>
      <c r="BC235" s="607"/>
      <c r="BD235" s="607"/>
      <c r="BE235" s="1168"/>
      <c r="BF235" s="1239"/>
      <c r="BG235" s="1241"/>
      <c r="BH235" s="1242"/>
      <c r="BI235" s="1242"/>
      <c r="BJ235" s="1242"/>
      <c r="BK235" s="1242"/>
      <c r="BL235" s="848"/>
      <c r="BM235" s="593"/>
      <c r="BN235" s="593"/>
      <c r="BO235" s="798"/>
    </row>
    <row r="236" spans="1:67" ht="15.75" thickBot="1">
      <c r="A236" s="1141"/>
      <c r="B236" s="1144"/>
      <c r="C236" s="1165"/>
      <c r="D236" s="1150"/>
      <c r="E236" s="1150"/>
      <c r="F236" s="1089"/>
      <c r="G236" s="593"/>
      <c r="H236" s="598"/>
      <c r="I236" s="1139"/>
      <c r="J236" s="1162"/>
      <c r="K236" s="1139"/>
      <c r="L236" s="593"/>
      <c r="M236" s="616"/>
      <c r="N236" s="593"/>
      <c r="O236" s="593"/>
      <c r="P236" s="607"/>
      <c r="Q236" s="610"/>
      <c r="R236" s="598"/>
      <c r="S236" s="613"/>
      <c r="T236" s="598"/>
      <c r="U236" s="613"/>
      <c r="V236" s="598"/>
      <c r="W236" s="613"/>
      <c r="X236" s="616"/>
      <c r="Y236" s="613"/>
      <c r="Z236" s="613"/>
      <c r="AA236" s="619"/>
      <c r="AB236" s="216">
        <v>6</v>
      </c>
      <c r="AC236" s="230"/>
      <c r="AD236" s="217"/>
      <c r="AE236" s="218"/>
      <c r="AF236" s="213" t="str">
        <f t="shared" si="12"/>
        <v/>
      </c>
      <c r="AG236" s="219"/>
      <c r="AH236" s="214" t="str">
        <f t="shared" si="13"/>
        <v/>
      </c>
      <c r="AI236" s="219"/>
      <c r="AJ236" s="214" t="str">
        <f t="shared" si="14"/>
        <v/>
      </c>
      <c r="AK236" s="215" t="str">
        <f t="shared" si="15"/>
        <v/>
      </c>
      <c r="AL236" s="220" t="str">
        <f>IFERROR(IF(AND(AF235="Probabilidad",AF236="Probabilidad"),(AL235-(+AL235*AK236)),IF(AND(AF235="Impacto",AF236="Probabilidad"),(AL234-(+AL234*AK236)),IF(AF236="Impacto",AL235,""))),"")</f>
        <v/>
      </c>
      <c r="AM236" s="220" t="str">
        <f>IFERROR(IF(AND(AF235="Impacto",AF236="Impacto"),(AM235-(+AM235*AK236)),IF(AND(AF235="Probabilidad",AF236="Impacto"),(AM234-(+AM234*AK236)),IF(AF236="Probabilidad",AM235,""))),"")</f>
        <v/>
      </c>
      <c r="AN236" s="221"/>
      <c r="AO236" s="221"/>
      <c r="AP236" s="221"/>
      <c r="AQ236" s="598"/>
      <c r="AR236" s="626"/>
      <c r="AS236" s="626"/>
      <c r="AT236" s="619"/>
      <c r="AU236" s="626"/>
      <c r="AV236" s="626"/>
      <c r="AW236" s="619"/>
      <c r="AX236" s="619"/>
      <c r="AY236" s="619"/>
      <c r="AZ236" s="598"/>
      <c r="BA236" s="1228"/>
      <c r="BB236" s="1228"/>
      <c r="BC236" s="607"/>
      <c r="BD236" s="607"/>
      <c r="BE236" s="1168"/>
      <c r="BF236" s="1240"/>
      <c r="BG236" s="1241"/>
      <c r="BH236" s="1242"/>
      <c r="BI236" s="1242"/>
      <c r="BJ236" s="1242"/>
      <c r="BK236" s="1242"/>
      <c r="BL236" s="848"/>
      <c r="BM236" s="593"/>
      <c r="BN236" s="593"/>
      <c r="BO236" s="798"/>
    </row>
    <row r="237" spans="1:67" ht="110.45" customHeight="1">
      <c r="A237" s="1141"/>
      <c r="B237" s="1144"/>
      <c r="C237" s="1165"/>
      <c r="D237" s="1150" t="s">
        <v>1376</v>
      </c>
      <c r="E237" s="1150" t="s">
        <v>1528</v>
      </c>
      <c r="F237" s="1089">
        <v>23</v>
      </c>
      <c r="G237" s="593" t="s">
        <v>1691</v>
      </c>
      <c r="H237" s="598" t="s">
        <v>1460</v>
      </c>
      <c r="I237" s="1139" t="s">
        <v>1461</v>
      </c>
      <c r="J237" s="1137" t="str">
        <f>IF(D237="","",IF(D237="RG",[16]Árbol_GF!B287,IF(D237="RF",[16]Árbol_GF!B287,IF(I237="","",(CONCATENATE(I237," ",$M$2," ",G237," ",$M$3," ",O237," ",$M$4," ",N237))))))</f>
        <v>Pérdida de Confidencialidad  Funcionarios de Palmira - Cartagena 
(Recurso Humano)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37" s="1139" t="s">
        <v>205</v>
      </c>
      <c r="L237" s="593" t="s">
        <v>268</v>
      </c>
      <c r="M237" s="689" t="str">
        <f>CONCATENATE(" *",[16]Árbol_GF!C245," *",[16]Árbol_GF!E245," *",[16]Árbol_GF!G245)</f>
        <v xml:space="preserve"> * * *</v>
      </c>
      <c r="N237" s="593" t="s">
        <v>1653</v>
      </c>
      <c r="O237" s="593" t="s">
        <v>1654</v>
      </c>
      <c r="P237" s="607"/>
      <c r="Q237" s="610"/>
      <c r="R237" s="598" t="s">
        <v>175</v>
      </c>
      <c r="S237" s="613">
        <f>IF(R237="Muy Alta",100%,IF(R237="Alta",80%,IF(R237="Media",60%,IF(R237="Baja",40%,IF(R237="Muy Baja",20%,"")))))</f>
        <v>0.6</v>
      </c>
      <c r="T237" s="598" t="s">
        <v>227</v>
      </c>
      <c r="U237" s="613">
        <f>IF(T237="Catastrófico",100%,IF(T237="Mayor",80%,IF(T237="Moderado",60%,IF(T237="Menor",40%,IF(T237="Leve",20%,"")))))</f>
        <v>0.4</v>
      </c>
      <c r="V237" s="598" t="s">
        <v>227</v>
      </c>
      <c r="W237" s="613">
        <f>IF(V237="Catastrófico",100%,IF(V237="Mayor",80%,IF(V237="Moderado",60%,IF(V237="Menor",40%,IF(V237="Leve",20%,"")))))</f>
        <v>0.4</v>
      </c>
      <c r="X237" s="616" t="str">
        <f>IF(Y237=100%,"Catastrófico",IF(Y237=80%,"Mayor",IF(Y237=60%,"Moderado",IF(Y237=40%,"Menor",IF(Y237=20%,"Leve","")))))</f>
        <v>Menor</v>
      </c>
      <c r="Y237" s="613">
        <f>IF(AND(U237="",W237=""),"",MAX(U237,W237))</f>
        <v>0.4</v>
      </c>
      <c r="Z237" s="613" t="str">
        <f>CONCATENATE(R237,X237)</f>
        <v>MediaMenor</v>
      </c>
      <c r="AA237" s="619" t="str">
        <f>IF(Z237="Muy AltaLeve","Alto",IF(Z237="Muy AltaMenor","Alto",IF(Z237="Muy AltaModerado","Alto",IF(Z237="Muy AltaMayor","Alto",IF(Z237="Muy AltaCatastrófico","Extremo",IF(Z237="AltaLeve","Moderado",IF(Z237="AltaMenor","Moderado",IF(Z237="AltaModerado","Alto",IF(Z237="AltaMayor","Alto",IF(Z237="AltaCatastrófico","Extremo",IF(Z237="MediaLeve","Moderado",IF(Z237="MediaMenor","Moderado",IF(Z237="MediaModerado","Moderado",IF(Z237="MediaMayor","Alto",IF(Z237="MediaCatastrófico","Extremo",IF(Z237="BajaLeve","Bajo",IF(Z237="BajaMenor","Moderado",IF(Z237="BajaModerado","Moderado",IF(Z237="BajaMayor","Alto",IF(Z237="BajaCatastrófico","Extremo",IF(Z237="Muy BajaLeve","Bajo",IF(Z237="Muy BajaMenor","Bajo",IF(Z237="Muy BajaModerado","Moderado",IF(Z237="Muy BajaMayor","Alto",IF(Z237="Muy BajaCatastrófico","Extremo","")))))))))))))))))))))))))</f>
        <v>Moderado</v>
      </c>
      <c r="AB237" s="216">
        <v>1</v>
      </c>
      <c r="AC237" s="322" t="s">
        <v>1561</v>
      </c>
      <c r="AD237" s="217">
        <v>1</v>
      </c>
      <c r="AE237" s="218" t="s">
        <v>1431</v>
      </c>
      <c r="AF237" s="213" t="str">
        <f t="shared" si="12"/>
        <v>Probabilidad</v>
      </c>
      <c r="AG237" s="219" t="s">
        <v>1547</v>
      </c>
      <c r="AH237" s="214">
        <f t="shared" si="13"/>
        <v>0.15</v>
      </c>
      <c r="AI237" s="219" t="s">
        <v>1538</v>
      </c>
      <c r="AJ237" s="214">
        <f t="shared" si="14"/>
        <v>0.15</v>
      </c>
      <c r="AK237" s="215">
        <f t="shared" si="15"/>
        <v>0.3</v>
      </c>
      <c r="AL237" s="220">
        <f>IFERROR(IF(AF237="Probabilidad",(S237-(+S237*AK237)),IF(AF237="Impacto",S237,"")),"")</f>
        <v>0.42</v>
      </c>
      <c r="AM237" s="220">
        <f>IFERROR(IF(AF237="Impacto",(Y237-(+Y237*AK237)),IF(AF237="Probabilidad",Y237,"")),"")</f>
        <v>0.4</v>
      </c>
      <c r="AN237" s="221" t="s">
        <v>181</v>
      </c>
      <c r="AO237" s="221" t="s">
        <v>182</v>
      </c>
      <c r="AP237" s="221" t="s">
        <v>183</v>
      </c>
      <c r="AQ237" s="598" t="s">
        <v>1644</v>
      </c>
      <c r="AR237" s="1153">
        <f>S237</f>
        <v>0.6</v>
      </c>
      <c r="AS237" s="1153">
        <f>IF(AL237="","",MIN(AL237:AL242))</f>
        <v>0.252</v>
      </c>
      <c r="AT237" s="619" t="str">
        <f>IFERROR(IF(AS237="","",IF(AS237&lt;=0.2,"Muy Baja",IF(AS237&lt;=0.4,"Baja",IF(AS237&lt;=0.6,"Media",IF(AS237&lt;=0.8,"Alta","Muy Alta"))))),"")</f>
        <v>Baja</v>
      </c>
      <c r="AU237" s="1153">
        <f>Y237</f>
        <v>0.4</v>
      </c>
      <c r="AV237" s="1153">
        <f>IF(AM237="","",MIN(AM237:AM242))</f>
        <v>0.4</v>
      </c>
      <c r="AW237" s="619" t="str">
        <f>IFERROR(IF(AV237="","",IF(AV237&lt;=0.2,"Leve",IF(AV237&lt;=0.4,"Menor",IF(AV237&lt;=0.6,"Moderado",IF(AV237&lt;=0.8,"Mayor","Catastrófico"))))),"")</f>
        <v>Menor</v>
      </c>
      <c r="AX237" s="619" t="str">
        <f>AA237</f>
        <v>Moderado</v>
      </c>
      <c r="AY237" s="619" t="str">
        <f>IFERROR(IF(OR(AND(AT237="Muy Baja",AW237="Leve"),AND(AT237="Muy Baja",AW237="Menor"),AND(AT237="Baja",AW237="Leve")),"Bajo",IF(OR(AND(AT237="Muy baja",AW237="Moderado"),AND(AT237="Baja",AW237="Menor"),AND(AT237="Baja",AW237="Moderado"),AND(AT237="Media",AW237="Leve"),AND(AT237="Media",AW237="Menor"),AND(AT237="Media",AW237="Moderado"),AND(AT237="Alta",AW237="Leve"),AND(AT237="Alta",AW237="Menor")),"Moderado",IF(OR(AND(AT237="Muy Baja",AW237="Mayor"),AND(AT237="Baja",AW237="Mayor"),AND(AT237="Media",AW237="Mayor"),AND(AT237="Alta",AW237="Moderado"),AND(AT237="Alta",AW237="Mayor"),AND(AT237="Muy Alta",AW237="Leve"),AND(AT237="Muy Alta",AW237="Menor"),AND(AT237="Muy Alta",AW237="Moderado"),AND(AT237="Muy Alta",AW237="Mayor")),"Alto",IF(OR(AND(AT237="Muy Baja",AW237="Catastrófico"),AND(AT237="Baja",AW237="Catastrófico"),AND(AT237="Media",AW237="Catastrófico"),AND(AT237="Alta",AW237="Catastrófico"),AND(AT237="Muy Alta",AW237="Catastrófico")),"Extremo","")))),"")</f>
        <v>Moderado</v>
      </c>
      <c r="AZ237" s="598" t="s">
        <v>185</v>
      </c>
      <c r="BA237" s="1228" t="s">
        <v>1692</v>
      </c>
      <c r="BB237" s="1218" t="s">
        <v>1693</v>
      </c>
      <c r="BC237" s="607" t="s">
        <v>1647</v>
      </c>
      <c r="BD237" s="607" t="s">
        <v>1648</v>
      </c>
      <c r="BE237" s="1168" t="s">
        <v>1560</v>
      </c>
      <c r="BF237" s="1232"/>
      <c r="BG237" s="1224"/>
      <c r="BH237" s="1226"/>
      <c r="BI237" s="1226"/>
      <c r="BJ237" s="1226"/>
      <c r="BK237" s="848"/>
      <c r="BL237" s="848"/>
      <c r="BM237" s="593"/>
      <c r="BN237" s="593"/>
      <c r="BO237" s="798"/>
    </row>
    <row r="238" spans="1:67" ht="127.5">
      <c r="A238" s="1141"/>
      <c r="B238" s="1144"/>
      <c r="C238" s="1165"/>
      <c r="D238" s="1150"/>
      <c r="E238" s="1150"/>
      <c r="F238" s="1089"/>
      <c r="G238" s="593"/>
      <c r="H238" s="598"/>
      <c r="I238" s="1139"/>
      <c r="J238" s="1137"/>
      <c r="K238" s="1139"/>
      <c r="L238" s="593"/>
      <c r="M238" s="616"/>
      <c r="N238" s="593"/>
      <c r="O238" s="593"/>
      <c r="P238" s="607"/>
      <c r="Q238" s="610"/>
      <c r="R238" s="598"/>
      <c r="S238" s="613"/>
      <c r="T238" s="598"/>
      <c r="U238" s="613"/>
      <c r="V238" s="598"/>
      <c r="W238" s="613"/>
      <c r="X238" s="616"/>
      <c r="Y238" s="613"/>
      <c r="Z238" s="613"/>
      <c r="AA238" s="619"/>
      <c r="AB238" s="216">
        <v>2</v>
      </c>
      <c r="AC238" s="322" t="s">
        <v>1605</v>
      </c>
      <c r="AD238" s="217">
        <v>1</v>
      </c>
      <c r="AE238" s="218" t="s">
        <v>1607</v>
      </c>
      <c r="AF238" s="213" t="str">
        <f t="shared" si="12"/>
        <v>Probabilidad</v>
      </c>
      <c r="AG238" s="219" t="s">
        <v>1537</v>
      </c>
      <c r="AH238" s="214">
        <f t="shared" si="13"/>
        <v>0.25</v>
      </c>
      <c r="AI238" s="219" t="s">
        <v>1538</v>
      </c>
      <c r="AJ238" s="214">
        <f t="shared" si="14"/>
        <v>0.15</v>
      </c>
      <c r="AK238" s="215">
        <f t="shared" si="15"/>
        <v>0.4</v>
      </c>
      <c r="AL238" s="220">
        <f>IFERROR(IF(AND(AF237="Probabilidad",AF238="Probabilidad"),(AL237-(+AL237*AK238)),IF(AF238="Probabilidad",(S237-(+S237*AK238)),IF(AF238="Impacto",AL237,""))),"")</f>
        <v>0.252</v>
      </c>
      <c r="AM238" s="220">
        <f>IFERROR(IF(AND(AF237="Impacto",AF238="Impacto"),(AM237-(+AM237*AK238)),IF(AF238="Impacto",(Y237-(Y237*AK238)),IF(AF238="Probabilidad",AM237,""))),"")</f>
        <v>0.4</v>
      </c>
      <c r="AN238" s="221" t="s">
        <v>181</v>
      </c>
      <c r="AO238" s="221" t="s">
        <v>182</v>
      </c>
      <c r="AP238" s="221" t="s">
        <v>183</v>
      </c>
      <c r="AQ238" s="598"/>
      <c r="AR238" s="626"/>
      <c r="AS238" s="626"/>
      <c r="AT238" s="619"/>
      <c r="AU238" s="626"/>
      <c r="AV238" s="626"/>
      <c r="AW238" s="619"/>
      <c r="AX238" s="619"/>
      <c r="AY238" s="619"/>
      <c r="AZ238" s="598"/>
      <c r="BA238" s="1228"/>
      <c r="BB238" s="1228"/>
      <c r="BC238" s="607"/>
      <c r="BD238" s="607"/>
      <c r="BE238" s="1168"/>
      <c r="BF238" s="1232"/>
      <c r="BG238" s="1224"/>
      <c r="BH238" s="1226"/>
      <c r="BI238" s="1226"/>
      <c r="BJ238" s="1226"/>
      <c r="BK238" s="848"/>
      <c r="BL238" s="848"/>
      <c r="BM238" s="593"/>
      <c r="BN238" s="593"/>
      <c r="BO238" s="798"/>
    </row>
    <row r="239" spans="1:67">
      <c r="A239" s="1141"/>
      <c r="B239" s="1144"/>
      <c r="C239" s="1165"/>
      <c r="D239" s="1150"/>
      <c r="E239" s="1150"/>
      <c r="F239" s="1089"/>
      <c r="G239" s="593"/>
      <c r="H239" s="598"/>
      <c r="I239" s="1139"/>
      <c r="J239" s="1137"/>
      <c r="K239" s="1139"/>
      <c r="L239" s="593"/>
      <c r="M239" s="616"/>
      <c r="N239" s="593"/>
      <c r="O239" s="593"/>
      <c r="P239" s="607"/>
      <c r="Q239" s="610"/>
      <c r="R239" s="598"/>
      <c r="S239" s="613"/>
      <c r="T239" s="598"/>
      <c r="U239" s="613"/>
      <c r="V239" s="598"/>
      <c r="W239" s="613"/>
      <c r="X239" s="616"/>
      <c r="Y239" s="613"/>
      <c r="Z239" s="613"/>
      <c r="AA239" s="619"/>
      <c r="AB239" s="216">
        <v>3</v>
      </c>
      <c r="AC239" s="230"/>
      <c r="AD239" s="217"/>
      <c r="AE239" s="218"/>
      <c r="AF239" s="213" t="str">
        <f t="shared" si="12"/>
        <v/>
      </c>
      <c r="AG239" s="219"/>
      <c r="AH239" s="214" t="str">
        <f t="shared" si="13"/>
        <v/>
      </c>
      <c r="AI239" s="219"/>
      <c r="AJ239" s="214" t="str">
        <f t="shared" si="14"/>
        <v/>
      </c>
      <c r="AK239" s="215" t="str">
        <f t="shared" si="15"/>
        <v/>
      </c>
      <c r="AL239" s="220" t="str">
        <f>IFERROR(IF(AND(AF238="Probabilidad",AF239="Probabilidad"),(AL238-(+AL238*AK239)),IF(AND(AF238="Impacto",AF239="Probabilidad"),(AL237-(+AL237*AK239)),IF(AF239="Impacto",AL238,""))),"")</f>
        <v/>
      </c>
      <c r="AM239" s="220" t="str">
        <f>IFERROR(IF(AND(AF238="Impacto",AF239="Impacto"),(AM238-(+AM238*AK239)),IF(AND(AF238="Probabilidad",AF239="Impacto"),(AM237-(+AM237*AK239)),IF(AF239="Probabilidad",AM238,""))),"")</f>
        <v/>
      </c>
      <c r="AN239" s="221"/>
      <c r="AO239" s="221"/>
      <c r="AP239" s="221"/>
      <c r="AQ239" s="598"/>
      <c r="AR239" s="626"/>
      <c r="AS239" s="626"/>
      <c r="AT239" s="619"/>
      <c r="AU239" s="626"/>
      <c r="AV239" s="626"/>
      <c r="AW239" s="619"/>
      <c r="AX239" s="619"/>
      <c r="AY239" s="619"/>
      <c r="AZ239" s="598"/>
      <c r="BA239" s="1228"/>
      <c r="BB239" s="1228"/>
      <c r="BC239" s="607"/>
      <c r="BD239" s="607"/>
      <c r="BE239" s="1168"/>
      <c r="BF239" s="1232"/>
      <c r="BG239" s="1224"/>
      <c r="BH239" s="1226"/>
      <c r="BI239" s="1226"/>
      <c r="BJ239" s="1226"/>
      <c r="BK239" s="848"/>
      <c r="BL239" s="848"/>
      <c r="BM239" s="593"/>
      <c r="BN239" s="593"/>
      <c r="BO239" s="798"/>
    </row>
    <row r="240" spans="1:67">
      <c r="A240" s="1141"/>
      <c r="B240" s="1144"/>
      <c r="C240" s="1165"/>
      <c r="D240" s="1150"/>
      <c r="E240" s="1150"/>
      <c r="F240" s="1089"/>
      <c r="G240" s="593"/>
      <c r="H240" s="598"/>
      <c r="I240" s="1139"/>
      <c r="J240" s="1137"/>
      <c r="K240" s="1139"/>
      <c r="L240" s="593"/>
      <c r="M240" s="616"/>
      <c r="N240" s="593"/>
      <c r="O240" s="593"/>
      <c r="P240" s="607"/>
      <c r="Q240" s="610"/>
      <c r="R240" s="598"/>
      <c r="S240" s="613"/>
      <c r="T240" s="598"/>
      <c r="U240" s="613"/>
      <c r="V240" s="598"/>
      <c r="W240" s="613"/>
      <c r="X240" s="616"/>
      <c r="Y240" s="613"/>
      <c r="Z240" s="613"/>
      <c r="AA240" s="619"/>
      <c r="AB240" s="216">
        <v>4</v>
      </c>
      <c r="AC240" s="230"/>
      <c r="AD240" s="217"/>
      <c r="AE240" s="218"/>
      <c r="AF240" s="213" t="str">
        <f t="shared" si="12"/>
        <v/>
      </c>
      <c r="AG240" s="219"/>
      <c r="AH240" s="214" t="str">
        <f t="shared" si="13"/>
        <v/>
      </c>
      <c r="AI240" s="219"/>
      <c r="AJ240" s="214" t="str">
        <f t="shared" si="14"/>
        <v/>
      </c>
      <c r="AK240" s="215" t="str">
        <f t="shared" si="15"/>
        <v/>
      </c>
      <c r="AL240" s="220" t="str">
        <f>IFERROR(IF(AND(AF239="Probabilidad",AF240="Probabilidad"),(AL239-(+AL239*AK240)),IF(AND(AF239="Impacto",AF240="Probabilidad"),(AL238-(+AL238*AK240)),IF(AF240="Impacto",AL239,""))),"")</f>
        <v/>
      </c>
      <c r="AM240" s="220" t="str">
        <f>IFERROR(IF(AND(AF239="Impacto",AF240="Impacto"),(AM239-(+AM239*AK240)),IF(AND(AF239="Probabilidad",AF240="Impacto"),(AM238-(+AM238*AK240)),IF(AF240="Probabilidad",AM239,""))),"")</f>
        <v/>
      </c>
      <c r="AN240" s="221"/>
      <c r="AO240" s="221"/>
      <c r="AP240" s="221"/>
      <c r="AQ240" s="598"/>
      <c r="AR240" s="626"/>
      <c r="AS240" s="626"/>
      <c r="AT240" s="619"/>
      <c r="AU240" s="626"/>
      <c r="AV240" s="626"/>
      <c r="AW240" s="619"/>
      <c r="AX240" s="619"/>
      <c r="AY240" s="619"/>
      <c r="AZ240" s="598"/>
      <c r="BA240" s="1228"/>
      <c r="BB240" s="1228"/>
      <c r="BC240" s="607"/>
      <c r="BD240" s="607"/>
      <c r="BE240" s="1168"/>
      <c r="BF240" s="1232"/>
      <c r="BG240" s="1224"/>
      <c r="BH240" s="1226"/>
      <c r="BI240" s="1226"/>
      <c r="BJ240" s="1226"/>
      <c r="BK240" s="848"/>
      <c r="BL240" s="848"/>
      <c r="BM240" s="593"/>
      <c r="BN240" s="593"/>
      <c r="BO240" s="798"/>
    </row>
    <row r="241" spans="1:67">
      <c r="A241" s="1141"/>
      <c r="B241" s="1144"/>
      <c r="C241" s="1165"/>
      <c r="D241" s="1150"/>
      <c r="E241" s="1150"/>
      <c r="F241" s="1089"/>
      <c r="G241" s="593"/>
      <c r="H241" s="598"/>
      <c r="I241" s="1139"/>
      <c r="J241" s="1137"/>
      <c r="K241" s="1139"/>
      <c r="L241" s="593"/>
      <c r="M241" s="616"/>
      <c r="N241" s="593"/>
      <c r="O241" s="593"/>
      <c r="P241" s="607"/>
      <c r="Q241" s="610"/>
      <c r="R241" s="598"/>
      <c r="S241" s="613"/>
      <c r="T241" s="598"/>
      <c r="U241" s="613"/>
      <c r="V241" s="598"/>
      <c r="W241" s="613"/>
      <c r="X241" s="616"/>
      <c r="Y241" s="613"/>
      <c r="Z241" s="613"/>
      <c r="AA241" s="619"/>
      <c r="AB241" s="216">
        <v>5</v>
      </c>
      <c r="AC241" s="230"/>
      <c r="AD241" s="217"/>
      <c r="AE241" s="218"/>
      <c r="AF241" s="213" t="str">
        <f t="shared" si="12"/>
        <v/>
      </c>
      <c r="AG241" s="219"/>
      <c r="AH241" s="214" t="str">
        <f t="shared" si="13"/>
        <v/>
      </c>
      <c r="AI241" s="219"/>
      <c r="AJ241" s="214" t="str">
        <f t="shared" si="14"/>
        <v/>
      </c>
      <c r="AK241" s="215" t="str">
        <f t="shared" si="15"/>
        <v/>
      </c>
      <c r="AL241" s="220" t="str">
        <f>IFERROR(IF(AND(AF240="Probabilidad",AF241="Probabilidad"),(AL240-(+AL240*AK241)),IF(AND(AF240="Impacto",AF241="Probabilidad"),(AL239-(+AL239*AK241)),IF(AF241="Impacto",AL240,""))),"")</f>
        <v/>
      </c>
      <c r="AM241" s="220" t="str">
        <f>IFERROR(IF(AND(AF240="Impacto",AF241="Impacto"),(AM240-(+AM240*AK241)),IF(AND(AF240="Probabilidad",AF241="Impacto"),(AM239-(+AM239*AK241)),IF(AF241="Probabilidad",AM240,""))),"")</f>
        <v/>
      </c>
      <c r="AN241" s="221"/>
      <c r="AO241" s="221"/>
      <c r="AP241" s="221"/>
      <c r="AQ241" s="598"/>
      <c r="AR241" s="626"/>
      <c r="AS241" s="626"/>
      <c r="AT241" s="619"/>
      <c r="AU241" s="626"/>
      <c r="AV241" s="626"/>
      <c r="AW241" s="619"/>
      <c r="AX241" s="619"/>
      <c r="AY241" s="619"/>
      <c r="AZ241" s="598"/>
      <c r="BA241" s="1228"/>
      <c r="BB241" s="1228"/>
      <c r="BC241" s="607"/>
      <c r="BD241" s="607"/>
      <c r="BE241" s="1168"/>
      <c r="BF241" s="1232"/>
      <c r="BG241" s="1224"/>
      <c r="BH241" s="1226"/>
      <c r="BI241" s="1226"/>
      <c r="BJ241" s="1226"/>
      <c r="BK241" s="848"/>
      <c r="BL241" s="848"/>
      <c r="BM241" s="593"/>
      <c r="BN241" s="593"/>
      <c r="BO241" s="798"/>
    </row>
    <row r="242" spans="1:67" ht="15.75" thickBot="1">
      <c r="A242" s="1141"/>
      <c r="B242" s="1144"/>
      <c r="C242" s="1165"/>
      <c r="D242" s="1150"/>
      <c r="E242" s="1150"/>
      <c r="F242" s="1089"/>
      <c r="G242" s="593"/>
      <c r="H242" s="598"/>
      <c r="I242" s="1139"/>
      <c r="J242" s="1162"/>
      <c r="K242" s="1139"/>
      <c r="L242" s="593"/>
      <c r="M242" s="616"/>
      <c r="N242" s="593"/>
      <c r="O242" s="593"/>
      <c r="P242" s="607"/>
      <c r="Q242" s="610"/>
      <c r="R242" s="598"/>
      <c r="S242" s="613"/>
      <c r="T242" s="598"/>
      <c r="U242" s="613"/>
      <c r="V242" s="598"/>
      <c r="W242" s="613"/>
      <c r="X242" s="616"/>
      <c r="Y242" s="613"/>
      <c r="Z242" s="613"/>
      <c r="AA242" s="619"/>
      <c r="AB242" s="216">
        <v>6</v>
      </c>
      <c r="AC242" s="230"/>
      <c r="AD242" s="217"/>
      <c r="AE242" s="218"/>
      <c r="AF242" s="213" t="str">
        <f t="shared" si="12"/>
        <v/>
      </c>
      <c r="AG242" s="219"/>
      <c r="AH242" s="214" t="str">
        <f t="shared" si="13"/>
        <v/>
      </c>
      <c r="AI242" s="219"/>
      <c r="AJ242" s="214" t="str">
        <f t="shared" si="14"/>
        <v/>
      </c>
      <c r="AK242" s="215" t="str">
        <f t="shared" si="15"/>
        <v/>
      </c>
      <c r="AL242" s="220" t="str">
        <f>IFERROR(IF(AND(AF241="Probabilidad",AF242="Probabilidad"),(AL241-(+AL241*AK242)),IF(AND(AF241="Impacto",AF242="Probabilidad"),(AL240-(+AL240*AK242)),IF(AF242="Impacto",AL241,""))),"")</f>
        <v/>
      </c>
      <c r="AM242" s="220" t="str">
        <f>IFERROR(IF(AND(AF241="Impacto",AF242="Impacto"),(AM241-(+AM241*AK242)),IF(AND(AF241="Probabilidad",AF242="Impacto"),(AM240-(+AM240*AK242)),IF(AF242="Probabilidad",AM241,""))),"")</f>
        <v/>
      </c>
      <c r="AN242" s="221"/>
      <c r="AO242" s="221"/>
      <c r="AP242" s="221"/>
      <c r="AQ242" s="598"/>
      <c r="AR242" s="626"/>
      <c r="AS242" s="626"/>
      <c r="AT242" s="619"/>
      <c r="AU242" s="626"/>
      <c r="AV242" s="626"/>
      <c r="AW242" s="619"/>
      <c r="AX242" s="619"/>
      <c r="AY242" s="619"/>
      <c r="AZ242" s="598"/>
      <c r="BA242" s="1228"/>
      <c r="BB242" s="1228"/>
      <c r="BC242" s="607"/>
      <c r="BD242" s="607"/>
      <c r="BE242" s="1168"/>
      <c r="BF242" s="1232"/>
      <c r="BG242" s="1224"/>
      <c r="BH242" s="1226"/>
      <c r="BI242" s="1226"/>
      <c r="BJ242" s="1226"/>
      <c r="BK242" s="848"/>
      <c r="BL242" s="848"/>
      <c r="BM242" s="593"/>
      <c r="BN242" s="593"/>
      <c r="BO242" s="798"/>
    </row>
    <row r="243" spans="1:67" ht="141.75" customHeight="1">
      <c r="A243" s="1141"/>
      <c r="B243" s="1144"/>
      <c r="C243" s="1165"/>
      <c r="D243" s="1150" t="s">
        <v>1376</v>
      </c>
      <c r="E243" s="1150" t="s">
        <v>1528</v>
      </c>
      <c r="F243" s="1089">
        <v>24</v>
      </c>
      <c r="G243" s="593" t="s">
        <v>1691</v>
      </c>
      <c r="H243" s="598" t="s">
        <v>1460</v>
      </c>
      <c r="I243" s="1139" t="s">
        <v>1392</v>
      </c>
      <c r="J243" s="1137" t="str">
        <f>IF(D243="","",IF(D243="RG",[16]Árbol_GF!B293,IF(D243="RF",[16]Árbol_GF!B293,IF(I243="","",(CONCATENATE(I243," ",$M$2," ",G243," ",$M$3," ",O243," ",$M$4," ",N243))))))</f>
        <v>Pérdida de Disponibilidad  Funcionarios de Palmira - Cartagena 
(Recurso Humano)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43" s="1139" t="s">
        <v>205</v>
      </c>
      <c r="L243" s="593" t="s">
        <v>268</v>
      </c>
      <c r="M243" s="689" t="str">
        <f>CONCATENATE(" *",[16]Árbol_GF!C251," *",[16]Árbol_GF!E251," *",[16]Árbol_GF!G251)</f>
        <v xml:space="preserve"> * * *</v>
      </c>
      <c r="N243" s="593" t="s">
        <v>1653</v>
      </c>
      <c r="O243" s="593" t="s">
        <v>1654</v>
      </c>
      <c r="P243" s="607"/>
      <c r="Q243" s="610"/>
      <c r="R243" s="598" t="s">
        <v>297</v>
      </c>
      <c r="S243" s="613">
        <f>IF(R243="Muy Alta",100%,IF(R243="Alta",80%,IF(R243="Media",60%,IF(R243="Baja",40%,IF(R243="Muy Baja",20%,"")))))</f>
        <v>0.8</v>
      </c>
      <c r="T243" s="598" t="s">
        <v>227</v>
      </c>
      <c r="U243" s="613">
        <f>IF(T243="Catastrófico",100%,IF(T243="Mayor",80%,IF(T243="Moderado",60%,IF(T243="Menor",40%,IF(T243="Leve",20%,"")))))</f>
        <v>0.4</v>
      </c>
      <c r="V243" s="598" t="s">
        <v>371</v>
      </c>
      <c r="W243" s="613">
        <f>IF(V243="Catastrófico",100%,IF(V243="Mayor",80%,IF(V243="Moderado",60%,IF(V243="Menor",40%,IF(V243="Leve",20%,"")))))</f>
        <v>0.8</v>
      </c>
      <c r="X243" s="616" t="str">
        <f>IF(Y243=100%,"Catastrófico",IF(Y243=80%,"Mayor",IF(Y243=60%,"Moderado",IF(Y243=40%,"Menor",IF(Y243=20%,"Leve","")))))</f>
        <v>Mayor</v>
      </c>
      <c r="Y243" s="613">
        <f>IF(AND(U243="",W243=""),"",MAX(U243,W243))</f>
        <v>0.8</v>
      </c>
      <c r="Z243" s="613" t="str">
        <f>CONCATENATE(R243,X243)</f>
        <v>AltaMayor</v>
      </c>
      <c r="AA243" s="619" t="str">
        <f>IF(Z243="Muy AltaLeve","Alto",IF(Z243="Muy AltaMenor","Alto",IF(Z243="Muy AltaModerado","Alto",IF(Z243="Muy AltaMayor","Alto",IF(Z243="Muy AltaCatastrófico","Extremo",IF(Z243="AltaLeve","Moderado",IF(Z243="AltaMenor","Moderado",IF(Z243="AltaModerado","Alto",IF(Z243="AltaMayor","Alto",IF(Z243="AltaCatastrófico","Extremo",IF(Z243="MediaLeve","Moderado",IF(Z243="MediaMenor","Moderado",IF(Z243="MediaModerado","Moderado",IF(Z243="MediaMayor","Alto",IF(Z243="MediaCatastrófico","Extremo",IF(Z243="BajaLeve","Bajo",IF(Z243="BajaMenor","Moderado",IF(Z243="BajaModerado","Moderado",IF(Z243="BajaMayor","Alto",IF(Z243="BajaCatastrófico","Extremo",IF(Z243="Muy BajaLeve","Bajo",IF(Z243="Muy BajaMenor","Bajo",IF(Z243="Muy BajaModerado","Moderado",IF(Z243="Muy BajaMayor","Alto",IF(Z243="Muy BajaCatastrófico","Extremo","")))))))))))))))))))))))))</f>
        <v>Alto</v>
      </c>
      <c r="AB243" s="216">
        <v>1</v>
      </c>
      <c r="AC243" s="322" t="s">
        <v>1561</v>
      </c>
      <c r="AD243" s="217">
        <v>1</v>
      </c>
      <c r="AE243" s="218" t="s">
        <v>1431</v>
      </c>
      <c r="AF243" s="213" t="str">
        <f t="shared" si="12"/>
        <v>Probabilidad</v>
      </c>
      <c r="AG243" s="219" t="s">
        <v>1547</v>
      </c>
      <c r="AH243" s="214">
        <f t="shared" si="13"/>
        <v>0.15</v>
      </c>
      <c r="AI243" s="219" t="s">
        <v>1538</v>
      </c>
      <c r="AJ243" s="214">
        <f t="shared" si="14"/>
        <v>0.15</v>
      </c>
      <c r="AK243" s="215">
        <f t="shared" si="15"/>
        <v>0.3</v>
      </c>
      <c r="AL243" s="220">
        <f>IFERROR(IF(AF243="Probabilidad",(S243-(+S243*AK243)),IF(AF243="Impacto",S243,"")),"")</f>
        <v>0.56000000000000005</v>
      </c>
      <c r="AM243" s="220">
        <f>IFERROR(IF(AF243="Impacto",(Y243-(+Y243*AK243)),IF(AF243="Probabilidad",Y243,"")),"")</f>
        <v>0.8</v>
      </c>
      <c r="AN243" s="221" t="s">
        <v>181</v>
      </c>
      <c r="AO243" s="221" t="s">
        <v>182</v>
      </c>
      <c r="AP243" s="221" t="s">
        <v>183</v>
      </c>
      <c r="AQ243" s="598" t="s">
        <v>1644</v>
      </c>
      <c r="AR243" s="1153">
        <f>S243</f>
        <v>0.8</v>
      </c>
      <c r="AS243" s="1153">
        <f>IF(AL243="","",MIN(AL243:AL248))</f>
        <v>0.56000000000000005</v>
      </c>
      <c r="AT243" s="619" t="str">
        <f>IFERROR(IF(AS243="","",IF(AS243&lt;=0.2,"Muy Baja",IF(AS243&lt;=0.4,"Baja",IF(AS243&lt;=0.6,"Media",IF(AS243&lt;=0.8,"Alta","Muy Alta"))))),"")</f>
        <v>Media</v>
      </c>
      <c r="AU243" s="1153">
        <f>Y243</f>
        <v>0.8</v>
      </c>
      <c r="AV243" s="1153">
        <f>IF(AM243="","",MIN(AM243:AM248))</f>
        <v>0.8</v>
      </c>
      <c r="AW243" s="619" t="str">
        <f>IFERROR(IF(AV243="","",IF(AV243&lt;=0.2,"Leve",IF(AV243&lt;=0.4,"Menor",IF(AV243&lt;=0.6,"Moderado",IF(AV243&lt;=0.8,"Mayor","Catastrófico"))))),"")</f>
        <v>Mayor</v>
      </c>
      <c r="AX243" s="619" t="str">
        <f>AA243</f>
        <v>Alto</v>
      </c>
      <c r="AY243" s="619" t="str">
        <f>IFERROR(IF(OR(AND(AT243="Muy Baja",AW243="Leve"),AND(AT243="Muy Baja",AW243="Menor"),AND(AT243="Baja",AW243="Leve")),"Bajo",IF(OR(AND(AT243="Muy baja",AW243="Moderado"),AND(AT243="Baja",AW243="Menor"),AND(AT243="Baja",AW243="Moderado"),AND(AT243="Media",AW243="Leve"),AND(AT243="Media",AW243="Menor"),AND(AT243="Media",AW243="Moderado"),AND(AT243="Alta",AW243="Leve"),AND(AT243="Alta",AW243="Menor")),"Moderado",IF(OR(AND(AT243="Muy Baja",AW243="Mayor"),AND(AT243="Baja",AW243="Mayor"),AND(AT243="Media",AW243="Mayor"),AND(AT243="Alta",AW243="Moderado"),AND(AT243="Alta",AW243="Mayor"),AND(AT243="Muy Alta",AW243="Leve"),AND(AT243="Muy Alta",AW243="Menor"),AND(AT243="Muy Alta",AW243="Moderado"),AND(AT243="Muy Alta",AW243="Mayor")),"Alto",IF(OR(AND(AT243="Muy Baja",AW243="Catastrófico"),AND(AT243="Baja",AW243="Catastrófico"),AND(AT243="Media",AW243="Catastrófico"),AND(AT243="Alta",AW243="Catastrófico"),AND(AT243="Muy Alta",AW243="Catastrófico")),"Extremo","")))),"")</f>
        <v>Alto</v>
      </c>
      <c r="AZ243" s="598" t="s">
        <v>185</v>
      </c>
      <c r="BA243" s="1230" t="s">
        <v>1694</v>
      </c>
      <c r="BB243" s="1218" t="s">
        <v>1695</v>
      </c>
      <c r="BC243" s="607" t="s">
        <v>1647</v>
      </c>
      <c r="BD243" s="607" t="s">
        <v>1648</v>
      </c>
      <c r="BE243" s="1168" t="s">
        <v>1560</v>
      </c>
      <c r="BF243" s="593"/>
      <c r="BG243" s="1224"/>
      <c r="BH243" s="1233"/>
      <c r="BI243" s="1233"/>
      <c r="BJ243" s="1233"/>
      <c r="BK243" s="848"/>
      <c r="BL243" s="848"/>
      <c r="BM243" s="593"/>
      <c r="BN243" s="593"/>
      <c r="BO243" s="798"/>
    </row>
    <row r="244" spans="1:67">
      <c r="A244" s="1141"/>
      <c r="B244" s="1144"/>
      <c r="C244" s="1165"/>
      <c r="D244" s="1150"/>
      <c r="E244" s="1150"/>
      <c r="F244" s="1089"/>
      <c r="G244" s="593"/>
      <c r="H244" s="598"/>
      <c r="I244" s="1139"/>
      <c r="J244" s="1137"/>
      <c r="K244" s="1139"/>
      <c r="L244" s="593"/>
      <c r="M244" s="616"/>
      <c r="N244" s="593"/>
      <c r="O244" s="593"/>
      <c r="P244" s="607"/>
      <c r="Q244" s="610"/>
      <c r="R244" s="598"/>
      <c r="S244" s="613"/>
      <c r="T244" s="598"/>
      <c r="U244" s="613"/>
      <c r="V244" s="598"/>
      <c r="W244" s="613"/>
      <c r="X244" s="616"/>
      <c r="Y244" s="613"/>
      <c r="Z244" s="613"/>
      <c r="AA244" s="619"/>
      <c r="AB244" s="216">
        <v>2</v>
      </c>
      <c r="AC244" s="277"/>
      <c r="AD244" s="217"/>
      <c r="AE244" s="217"/>
      <c r="AF244" s="213" t="str">
        <f t="shared" si="12"/>
        <v/>
      </c>
      <c r="AG244" s="219"/>
      <c r="AH244" s="214" t="str">
        <f t="shared" si="13"/>
        <v/>
      </c>
      <c r="AI244" s="219"/>
      <c r="AJ244" s="214" t="str">
        <f t="shared" si="14"/>
        <v/>
      </c>
      <c r="AK244" s="215" t="str">
        <f t="shared" si="15"/>
        <v/>
      </c>
      <c r="AL244" s="220" t="str">
        <f>IFERROR(IF(AND(AF243="Probabilidad",AF244="Probabilidad"),(AL243-(+AL243*AK244)),IF(AF244="Probabilidad",(S243-(+S243*AK244)),IF(AF244="Impacto",AL243,""))),"")</f>
        <v/>
      </c>
      <c r="AM244" s="220" t="str">
        <f>IFERROR(IF(AND(AF243="Impacto",AF244="Impacto"),(AM243-(+AM243*AK244)),IF(AF244="Impacto",(Y243-(Y243*AK244)),IF(AF244="Probabilidad",AM243,""))),"")</f>
        <v/>
      </c>
      <c r="AN244" s="221"/>
      <c r="AO244" s="221"/>
      <c r="AP244" s="221"/>
      <c r="AQ244" s="598"/>
      <c r="AR244" s="626"/>
      <c r="AS244" s="626"/>
      <c r="AT244" s="619"/>
      <c r="AU244" s="626"/>
      <c r="AV244" s="626"/>
      <c r="AW244" s="619"/>
      <c r="AX244" s="619"/>
      <c r="AY244" s="619"/>
      <c r="AZ244" s="598"/>
      <c r="BA244" s="1228"/>
      <c r="BB244" s="1228"/>
      <c r="BC244" s="607"/>
      <c r="BD244" s="607"/>
      <c r="BE244" s="1168"/>
      <c r="BF244" s="593"/>
      <c r="BG244" s="1224"/>
      <c r="BH244" s="1233"/>
      <c r="BI244" s="1233"/>
      <c r="BJ244" s="1233"/>
      <c r="BK244" s="848"/>
      <c r="BL244" s="848"/>
      <c r="BM244" s="593"/>
      <c r="BN244" s="593"/>
      <c r="BO244" s="798"/>
    </row>
    <row r="245" spans="1:67">
      <c r="A245" s="1141"/>
      <c r="B245" s="1144"/>
      <c r="C245" s="1165"/>
      <c r="D245" s="1150"/>
      <c r="E245" s="1150"/>
      <c r="F245" s="1089"/>
      <c r="G245" s="593"/>
      <c r="H245" s="598"/>
      <c r="I245" s="1139"/>
      <c r="J245" s="1137"/>
      <c r="K245" s="1139"/>
      <c r="L245" s="593"/>
      <c r="M245" s="616"/>
      <c r="N245" s="593"/>
      <c r="O245" s="593"/>
      <c r="P245" s="607"/>
      <c r="Q245" s="610"/>
      <c r="R245" s="598"/>
      <c r="S245" s="613"/>
      <c r="T245" s="598"/>
      <c r="U245" s="613"/>
      <c r="V245" s="598"/>
      <c r="W245" s="613"/>
      <c r="X245" s="616"/>
      <c r="Y245" s="613"/>
      <c r="Z245" s="613"/>
      <c r="AA245" s="619"/>
      <c r="AB245" s="216">
        <v>3</v>
      </c>
      <c r="AC245" s="230"/>
      <c r="AD245" s="217"/>
      <c r="AE245" s="218"/>
      <c r="AF245" s="213" t="str">
        <f t="shared" si="12"/>
        <v/>
      </c>
      <c r="AG245" s="219"/>
      <c r="AH245" s="214" t="str">
        <f t="shared" si="13"/>
        <v/>
      </c>
      <c r="AI245" s="219"/>
      <c r="AJ245" s="214" t="str">
        <f t="shared" si="14"/>
        <v/>
      </c>
      <c r="AK245" s="215" t="str">
        <f t="shared" si="15"/>
        <v/>
      </c>
      <c r="AL245" s="220" t="str">
        <f>IFERROR(IF(AND(AF244="Probabilidad",AF245="Probabilidad"),(AL244-(+AL244*AK245)),IF(AND(AF244="Impacto",AF245="Probabilidad"),(AL243-(+AL243*AK245)),IF(AF245="Impacto",AL244,""))),"")</f>
        <v/>
      </c>
      <c r="AM245" s="220" t="str">
        <f>IFERROR(IF(AND(AF244="Impacto",AF245="Impacto"),(AM244-(+AM244*AK245)),IF(AND(AF244="Probabilidad",AF245="Impacto"),(AM243-(+AM243*AK245)),IF(AF245="Probabilidad",AM244,""))),"")</f>
        <v/>
      </c>
      <c r="AN245" s="221"/>
      <c r="AO245" s="221"/>
      <c r="AP245" s="221"/>
      <c r="AQ245" s="598"/>
      <c r="AR245" s="626"/>
      <c r="AS245" s="626"/>
      <c r="AT245" s="619"/>
      <c r="AU245" s="626"/>
      <c r="AV245" s="626"/>
      <c r="AW245" s="619"/>
      <c r="AX245" s="619"/>
      <c r="AY245" s="619"/>
      <c r="AZ245" s="598"/>
      <c r="BA245" s="1228"/>
      <c r="BB245" s="1228"/>
      <c r="BC245" s="607"/>
      <c r="BD245" s="607"/>
      <c r="BE245" s="1168"/>
      <c r="BF245" s="593"/>
      <c r="BG245" s="1224"/>
      <c r="BH245" s="1233"/>
      <c r="BI245" s="1233"/>
      <c r="BJ245" s="1233"/>
      <c r="BK245" s="848"/>
      <c r="BL245" s="848"/>
      <c r="BM245" s="593"/>
      <c r="BN245" s="593"/>
      <c r="BO245" s="798"/>
    </row>
    <row r="246" spans="1:67">
      <c r="A246" s="1141"/>
      <c r="B246" s="1144"/>
      <c r="C246" s="1165"/>
      <c r="D246" s="1150"/>
      <c r="E246" s="1150"/>
      <c r="F246" s="1089"/>
      <c r="G246" s="593"/>
      <c r="H246" s="598"/>
      <c r="I246" s="1139"/>
      <c r="J246" s="1137"/>
      <c r="K246" s="1139"/>
      <c r="L246" s="593"/>
      <c r="M246" s="616"/>
      <c r="N246" s="593"/>
      <c r="O246" s="593"/>
      <c r="P246" s="607"/>
      <c r="Q246" s="610"/>
      <c r="R246" s="598"/>
      <c r="S246" s="613"/>
      <c r="T246" s="598"/>
      <c r="U246" s="613"/>
      <c r="V246" s="598"/>
      <c r="W246" s="613"/>
      <c r="X246" s="616"/>
      <c r="Y246" s="613"/>
      <c r="Z246" s="613"/>
      <c r="AA246" s="619"/>
      <c r="AB246" s="216">
        <v>4</v>
      </c>
      <c r="AC246" s="230"/>
      <c r="AD246" s="217"/>
      <c r="AE246" s="218"/>
      <c r="AF246" s="213" t="str">
        <f t="shared" si="12"/>
        <v/>
      </c>
      <c r="AG246" s="219"/>
      <c r="AH246" s="214" t="str">
        <f t="shared" si="13"/>
        <v/>
      </c>
      <c r="AI246" s="219"/>
      <c r="AJ246" s="214" t="str">
        <f t="shared" si="14"/>
        <v/>
      </c>
      <c r="AK246" s="215" t="str">
        <f t="shared" si="15"/>
        <v/>
      </c>
      <c r="AL246" s="220" t="str">
        <f>IFERROR(IF(AND(AF245="Probabilidad",AF246="Probabilidad"),(AL245-(+AL245*AK246)),IF(AND(AF245="Impacto",AF246="Probabilidad"),(AL244-(+AL244*AK246)),IF(AF246="Impacto",AL245,""))),"")</f>
        <v/>
      </c>
      <c r="AM246" s="220" t="str">
        <f>IFERROR(IF(AND(AF245="Impacto",AF246="Impacto"),(AM245-(+AM245*AK246)),IF(AND(AF245="Probabilidad",AF246="Impacto"),(AM244-(+AM244*AK246)),IF(AF246="Probabilidad",AM245,""))),"")</f>
        <v/>
      </c>
      <c r="AN246" s="221"/>
      <c r="AO246" s="221"/>
      <c r="AP246" s="221"/>
      <c r="AQ246" s="598"/>
      <c r="AR246" s="626"/>
      <c r="AS246" s="626"/>
      <c r="AT246" s="619"/>
      <c r="AU246" s="626"/>
      <c r="AV246" s="626"/>
      <c r="AW246" s="619"/>
      <c r="AX246" s="619"/>
      <c r="AY246" s="619"/>
      <c r="AZ246" s="598"/>
      <c r="BA246" s="1228"/>
      <c r="BB246" s="1228"/>
      <c r="BC246" s="607"/>
      <c r="BD246" s="607"/>
      <c r="BE246" s="1168"/>
      <c r="BF246" s="593"/>
      <c r="BG246" s="1224"/>
      <c r="BH246" s="1233"/>
      <c r="BI246" s="1233"/>
      <c r="BJ246" s="1233"/>
      <c r="BK246" s="848"/>
      <c r="BL246" s="848"/>
      <c r="BM246" s="593"/>
      <c r="BN246" s="593"/>
      <c r="BO246" s="798"/>
    </row>
    <row r="247" spans="1:67">
      <c r="A247" s="1141"/>
      <c r="B247" s="1144"/>
      <c r="C247" s="1165"/>
      <c r="D247" s="1150"/>
      <c r="E247" s="1150"/>
      <c r="F247" s="1089"/>
      <c r="G247" s="593"/>
      <c r="H247" s="598"/>
      <c r="I247" s="1139"/>
      <c r="J247" s="1137"/>
      <c r="K247" s="1139"/>
      <c r="L247" s="593"/>
      <c r="M247" s="616"/>
      <c r="N247" s="593"/>
      <c r="O247" s="593"/>
      <c r="P247" s="607"/>
      <c r="Q247" s="610"/>
      <c r="R247" s="598"/>
      <c r="S247" s="613"/>
      <c r="T247" s="598"/>
      <c r="U247" s="613"/>
      <c r="V247" s="598"/>
      <c r="W247" s="613"/>
      <c r="X247" s="616"/>
      <c r="Y247" s="613"/>
      <c r="Z247" s="613"/>
      <c r="AA247" s="619"/>
      <c r="AB247" s="216">
        <v>5</v>
      </c>
      <c r="AC247" s="230"/>
      <c r="AD247" s="217"/>
      <c r="AE247" s="218"/>
      <c r="AF247" s="213" t="str">
        <f t="shared" si="12"/>
        <v/>
      </c>
      <c r="AG247" s="219"/>
      <c r="AH247" s="214" t="str">
        <f t="shared" si="13"/>
        <v/>
      </c>
      <c r="AI247" s="219"/>
      <c r="AJ247" s="214" t="str">
        <f t="shared" si="14"/>
        <v/>
      </c>
      <c r="AK247" s="215" t="str">
        <f t="shared" si="15"/>
        <v/>
      </c>
      <c r="AL247" s="220" t="str">
        <f>IFERROR(IF(AND(AF246="Probabilidad",AF247="Probabilidad"),(AL246-(+AL246*AK247)),IF(AND(AF246="Impacto",AF247="Probabilidad"),(AL245-(+AL245*AK247)),IF(AF247="Impacto",AL246,""))),"")</f>
        <v/>
      </c>
      <c r="AM247" s="220" t="str">
        <f>IFERROR(IF(AND(AF246="Impacto",AF247="Impacto"),(AM246-(+AM246*AK247)),IF(AND(AF246="Probabilidad",AF247="Impacto"),(AM245-(+AM245*AK247)),IF(AF247="Probabilidad",AM246,""))),"")</f>
        <v/>
      </c>
      <c r="AN247" s="221"/>
      <c r="AO247" s="221"/>
      <c r="AP247" s="221"/>
      <c r="AQ247" s="598"/>
      <c r="AR247" s="626"/>
      <c r="AS247" s="626"/>
      <c r="AT247" s="619"/>
      <c r="AU247" s="626"/>
      <c r="AV247" s="626"/>
      <c r="AW247" s="619"/>
      <c r="AX247" s="619"/>
      <c r="AY247" s="619"/>
      <c r="AZ247" s="598"/>
      <c r="BA247" s="1228"/>
      <c r="BB247" s="1228"/>
      <c r="BC247" s="607"/>
      <c r="BD247" s="607"/>
      <c r="BE247" s="1168"/>
      <c r="BF247" s="593"/>
      <c r="BG247" s="1224"/>
      <c r="BH247" s="1233"/>
      <c r="BI247" s="1233"/>
      <c r="BJ247" s="1233"/>
      <c r="BK247" s="848"/>
      <c r="BL247" s="848"/>
      <c r="BM247" s="593"/>
      <c r="BN247" s="593"/>
      <c r="BO247" s="798"/>
    </row>
    <row r="248" spans="1:67" ht="15.75" thickBot="1">
      <c r="A248" s="1141"/>
      <c r="B248" s="1144"/>
      <c r="C248" s="1165"/>
      <c r="D248" s="1150"/>
      <c r="E248" s="1150"/>
      <c r="F248" s="1089"/>
      <c r="G248" s="593"/>
      <c r="H248" s="598"/>
      <c r="I248" s="1139"/>
      <c r="J248" s="1162"/>
      <c r="K248" s="1139"/>
      <c r="L248" s="593"/>
      <c r="M248" s="616"/>
      <c r="N248" s="593"/>
      <c r="O248" s="593"/>
      <c r="P248" s="607"/>
      <c r="Q248" s="610"/>
      <c r="R248" s="598"/>
      <c r="S248" s="613"/>
      <c r="T248" s="598"/>
      <c r="U248" s="613"/>
      <c r="V248" s="598"/>
      <c r="W248" s="613"/>
      <c r="X248" s="616"/>
      <c r="Y248" s="613"/>
      <c r="Z248" s="613"/>
      <c r="AA248" s="619"/>
      <c r="AB248" s="216">
        <v>6</v>
      </c>
      <c r="AC248" s="230"/>
      <c r="AD248" s="217"/>
      <c r="AE248" s="218"/>
      <c r="AF248" s="213" t="str">
        <f t="shared" si="12"/>
        <v/>
      </c>
      <c r="AG248" s="219"/>
      <c r="AH248" s="214" t="str">
        <f t="shared" si="13"/>
        <v/>
      </c>
      <c r="AI248" s="219"/>
      <c r="AJ248" s="214" t="str">
        <f t="shared" si="14"/>
        <v/>
      </c>
      <c r="AK248" s="215" t="str">
        <f t="shared" si="15"/>
        <v/>
      </c>
      <c r="AL248" s="220" t="str">
        <f>IFERROR(IF(AND(AF247="Probabilidad",AF248="Probabilidad"),(AL247-(+AL247*AK248)),IF(AND(AF247="Impacto",AF248="Probabilidad"),(AL246-(+AL246*AK248)),IF(AF248="Impacto",AL247,""))),"")</f>
        <v/>
      </c>
      <c r="AM248" s="220" t="str">
        <f>IFERROR(IF(AND(AF247="Impacto",AF248="Impacto"),(AM247-(+AM247*AK248)),IF(AND(AF247="Probabilidad",AF248="Impacto"),(AM246-(+AM246*AK248)),IF(AF248="Probabilidad",AM247,""))),"")</f>
        <v/>
      </c>
      <c r="AN248" s="221"/>
      <c r="AO248" s="221"/>
      <c r="AP248" s="221"/>
      <c r="AQ248" s="598"/>
      <c r="AR248" s="626"/>
      <c r="AS248" s="626"/>
      <c r="AT248" s="619"/>
      <c r="AU248" s="626"/>
      <c r="AV248" s="626"/>
      <c r="AW248" s="619"/>
      <c r="AX248" s="619"/>
      <c r="AY248" s="619"/>
      <c r="AZ248" s="598"/>
      <c r="BA248" s="1228"/>
      <c r="BB248" s="1228"/>
      <c r="BC248" s="607"/>
      <c r="BD248" s="607"/>
      <c r="BE248" s="1168"/>
      <c r="BF248" s="593"/>
      <c r="BG248" s="1224"/>
      <c r="BH248" s="1233"/>
      <c r="BI248" s="1233"/>
      <c r="BJ248" s="1233"/>
      <c r="BK248" s="848"/>
      <c r="BL248" s="848"/>
      <c r="BM248" s="593"/>
      <c r="BN248" s="593"/>
      <c r="BO248" s="798"/>
    </row>
    <row r="249" spans="1:67" ht="96.6" customHeight="1">
      <c r="A249" s="1141"/>
      <c r="B249" s="1144"/>
      <c r="C249" s="1165"/>
      <c r="D249" s="1150" t="s">
        <v>1376</v>
      </c>
      <c r="E249" s="1150" t="s">
        <v>1528</v>
      </c>
      <c r="F249" s="1089">
        <v>25</v>
      </c>
      <c r="G249" s="593" t="s">
        <v>1696</v>
      </c>
      <c r="H249" s="598" t="s">
        <v>1613</v>
      </c>
      <c r="I249" s="1139" t="s">
        <v>1380</v>
      </c>
      <c r="J249" s="1137" t="str">
        <f>IF(D249="","",IF(D249="RG",[16]Árbol_GF!B299,IF(D249="RF",[16]Árbol_GF!B299,IF(I249="","",(CONCATENATE(I249," ",$M$2," ",G249," ",$M$3," ",O249," ",$M$4," ",N249))))))</f>
        <v>Pérdida de confidencialidad e integridad  Equpos de cómputo de SantaRosa, Palmira,  Cartagena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49" s="1139" t="s">
        <v>205</v>
      </c>
      <c r="L249" s="593" t="s">
        <v>691</v>
      </c>
      <c r="M249" s="689" t="str">
        <f>CONCATENATE(" *",[16]Árbol_GF!C257," *",[16]Árbol_GF!E257," *",[16]Árbol_GF!G257)</f>
        <v xml:space="preserve"> * * *</v>
      </c>
      <c r="N249" s="593" t="s">
        <v>1653</v>
      </c>
      <c r="O249" s="593" t="s">
        <v>1654</v>
      </c>
      <c r="P249" s="607"/>
      <c r="Q249" s="610"/>
      <c r="R249" s="598" t="s">
        <v>297</v>
      </c>
      <c r="S249" s="613">
        <f>IF(R249="Muy Alta",100%,IF(R249="Alta",80%,IF(R249="Media",60%,IF(R249="Baja",40%,IF(R249="Muy Baja",20%,"")))))</f>
        <v>0.8</v>
      </c>
      <c r="T249" s="598" t="s">
        <v>176</v>
      </c>
      <c r="U249" s="613">
        <f>IF(T249="Catastrófico",100%,IF(T249="Mayor",80%,IF(T249="Moderado",60%,IF(T249="Menor",40%,IF(T249="Leve",20%,"")))))</f>
        <v>0.6</v>
      </c>
      <c r="V249" s="598" t="s">
        <v>371</v>
      </c>
      <c r="W249" s="613">
        <f>IF(V249="Catastrófico",100%,IF(V249="Mayor",80%,IF(V249="Moderado",60%,IF(V249="Menor",40%,IF(V249="Leve",20%,"")))))</f>
        <v>0.8</v>
      </c>
      <c r="X249" s="616" t="str">
        <f>IF(Y249=100%,"Catastrófico",IF(Y249=80%,"Mayor",IF(Y249=60%,"Moderado",IF(Y249=40%,"Menor",IF(Y249=20%,"Leve","")))))</f>
        <v>Mayor</v>
      </c>
      <c r="Y249" s="613">
        <f>IF(AND(U249="",W249=""),"",MAX(U249,W249))</f>
        <v>0.8</v>
      </c>
      <c r="Z249" s="613" t="str">
        <f>CONCATENATE(R249,X249)</f>
        <v>AltaMayor</v>
      </c>
      <c r="AA249" s="619" t="str">
        <f>IF(Z249="Muy AltaLeve","Alto",IF(Z249="Muy AltaMenor","Alto",IF(Z249="Muy AltaModerado","Alto",IF(Z249="Muy AltaMayor","Alto",IF(Z249="Muy AltaCatastrófico","Extremo",IF(Z249="AltaLeve","Moderado",IF(Z249="AltaMenor","Moderado",IF(Z249="AltaModerado","Alto",IF(Z249="AltaMayor","Alto",IF(Z249="AltaCatastrófico","Extremo",IF(Z249="MediaLeve","Moderado",IF(Z249="MediaMenor","Moderado",IF(Z249="MediaModerado","Moderado",IF(Z249="MediaMayor","Alto",IF(Z249="MediaCatastrófico","Extremo",IF(Z249="BajaLeve","Bajo",IF(Z249="BajaMenor","Moderado",IF(Z249="BajaModerado","Moderado",IF(Z249="BajaMayor","Alto",IF(Z249="BajaCatastrófico","Extremo",IF(Z249="Muy BajaLeve","Bajo",IF(Z249="Muy BajaMenor","Bajo",IF(Z249="Muy BajaModerado","Moderado",IF(Z249="Muy BajaMayor","Alto",IF(Z249="Muy BajaCatastrófico","Extremo","")))))))))))))))))))))))))</f>
        <v>Alto</v>
      </c>
      <c r="AB249" s="216">
        <v>1</v>
      </c>
      <c r="AC249" s="277" t="s">
        <v>1697</v>
      </c>
      <c r="AD249" s="217">
        <v>1</v>
      </c>
      <c r="AE249" s="217" t="s">
        <v>1698</v>
      </c>
      <c r="AF249" s="213" t="str">
        <f t="shared" si="12"/>
        <v>Probabilidad</v>
      </c>
      <c r="AG249" s="219" t="s">
        <v>1537</v>
      </c>
      <c r="AH249" s="214">
        <f t="shared" si="13"/>
        <v>0.25</v>
      </c>
      <c r="AI249" s="219" t="s">
        <v>1538</v>
      </c>
      <c r="AJ249" s="214">
        <f t="shared" si="14"/>
        <v>0.15</v>
      </c>
      <c r="AK249" s="215">
        <f t="shared" si="15"/>
        <v>0.4</v>
      </c>
      <c r="AL249" s="220">
        <f>IFERROR(IF(AF249="Probabilidad",(S249-(+S249*AK249)),IF(AF249="Impacto",S249,"")),"")</f>
        <v>0.48</v>
      </c>
      <c r="AM249" s="220">
        <f>IFERROR(IF(AF249="Impacto",(Y249-(+Y249*AK249)),IF(AF249="Probabilidad",Y249,"")),"")</f>
        <v>0.8</v>
      </c>
      <c r="AN249" s="221" t="s">
        <v>181</v>
      </c>
      <c r="AO249" s="221" t="s">
        <v>182</v>
      </c>
      <c r="AP249" s="221" t="s">
        <v>183</v>
      </c>
      <c r="AQ249" s="598" t="s">
        <v>1644</v>
      </c>
      <c r="AR249" s="1153">
        <f>S249</f>
        <v>0.8</v>
      </c>
      <c r="AS249" s="1153">
        <f>IF(AL249="","",MIN(AL249:AL254))</f>
        <v>0.33599999999999997</v>
      </c>
      <c r="AT249" s="619" t="str">
        <f>IFERROR(IF(AS249="","",IF(AS249&lt;=0.2,"Muy Baja",IF(AS249&lt;=0.4,"Baja",IF(AS249&lt;=0.6,"Media",IF(AS249&lt;=0.8,"Alta","Muy Alta"))))),"")</f>
        <v>Baja</v>
      </c>
      <c r="AU249" s="1153">
        <f>Y249</f>
        <v>0.8</v>
      </c>
      <c r="AV249" s="1153">
        <f>IF(AM249="","",MIN(AM249:AM254))</f>
        <v>0.8</v>
      </c>
      <c r="AW249" s="619" t="str">
        <f>IFERROR(IF(AV249="","",IF(AV249&lt;=0.2,"Leve",IF(AV249&lt;=0.4,"Menor",IF(AV249&lt;=0.6,"Moderado",IF(AV249&lt;=0.8,"Mayor","Catastrófico"))))),"")</f>
        <v>Mayor</v>
      </c>
      <c r="AX249" s="619" t="str">
        <f>AA249</f>
        <v>Alto</v>
      </c>
      <c r="AY249" s="619" t="str">
        <f>IFERROR(IF(OR(AND(AT249="Muy Baja",AW249="Leve"),AND(AT249="Muy Baja",AW249="Menor"),AND(AT249="Baja",AW249="Leve")),"Bajo",IF(OR(AND(AT249="Muy baja",AW249="Moderado"),AND(AT249="Baja",AW249="Menor"),AND(AT249="Baja",AW249="Moderado"),AND(AT249="Media",AW249="Leve"),AND(AT249="Media",AW249="Menor"),AND(AT249="Media",AW249="Moderado"),AND(AT249="Alta",AW249="Leve"),AND(AT249="Alta",AW249="Menor")),"Moderado",IF(OR(AND(AT249="Muy Baja",AW249="Mayor"),AND(AT249="Baja",AW249="Mayor"),AND(AT249="Media",AW249="Mayor"),AND(AT249="Alta",AW249="Moderado"),AND(AT249="Alta",AW249="Mayor"),AND(AT249="Muy Alta",AW249="Leve"),AND(AT249="Muy Alta",AW249="Menor"),AND(AT249="Muy Alta",AW249="Moderado"),AND(AT249="Muy Alta",AW249="Mayor")),"Alto",IF(OR(AND(AT249="Muy Baja",AW249="Catastrófico"),AND(AT249="Baja",AW249="Catastrófico"),AND(AT249="Media",AW249="Catastrófico"),AND(AT249="Alta",AW249="Catastrófico"),AND(AT249="Muy Alta",AW249="Catastrófico")),"Extremo","")))),"")</f>
        <v>Alto</v>
      </c>
      <c r="AZ249" s="598" t="s">
        <v>185</v>
      </c>
      <c r="BA249" s="1218" t="s">
        <v>1699</v>
      </c>
      <c r="BB249" s="1218" t="s">
        <v>1700</v>
      </c>
      <c r="BC249" s="607" t="s">
        <v>1647</v>
      </c>
      <c r="BD249" s="607" t="s">
        <v>1648</v>
      </c>
      <c r="BE249" s="1168" t="s">
        <v>1560</v>
      </c>
      <c r="BF249" s="593"/>
      <c r="BG249" s="1224"/>
      <c r="BH249" s="1233"/>
      <c r="BI249" s="1233"/>
      <c r="BJ249" s="1233"/>
      <c r="BK249" s="848"/>
      <c r="BL249" s="848"/>
      <c r="BM249" s="593"/>
      <c r="BN249" s="593"/>
      <c r="BO249" s="798"/>
    </row>
    <row r="250" spans="1:67" ht="114.75">
      <c r="A250" s="1141"/>
      <c r="B250" s="1144"/>
      <c r="C250" s="1165"/>
      <c r="D250" s="1150"/>
      <c r="E250" s="1150"/>
      <c r="F250" s="1089"/>
      <c r="G250" s="593"/>
      <c r="H250" s="598"/>
      <c r="I250" s="1139"/>
      <c r="J250" s="1137"/>
      <c r="K250" s="1139"/>
      <c r="L250" s="593"/>
      <c r="M250" s="616"/>
      <c r="N250" s="593"/>
      <c r="O250" s="593"/>
      <c r="P250" s="607"/>
      <c r="Q250" s="610"/>
      <c r="R250" s="598"/>
      <c r="S250" s="613"/>
      <c r="T250" s="598"/>
      <c r="U250" s="613"/>
      <c r="V250" s="598"/>
      <c r="W250" s="613"/>
      <c r="X250" s="616"/>
      <c r="Y250" s="613"/>
      <c r="Z250" s="613"/>
      <c r="AA250" s="619"/>
      <c r="AB250" s="216">
        <v>2</v>
      </c>
      <c r="AC250" s="277" t="s">
        <v>1561</v>
      </c>
      <c r="AD250" s="217">
        <v>1</v>
      </c>
      <c r="AE250" s="217" t="s">
        <v>1431</v>
      </c>
      <c r="AF250" s="213" t="str">
        <f t="shared" si="12"/>
        <v>Probabilidad</v>
      </c>
      <c r="AG250" s="219" t="s">
        <v>1547</v>
      </c>
      <c r="AH250" s="214">
        <f t="shared" si="13"/>
        <v>0.15</v>
      </c>
      <c r="AI250" s="219" t="s">
        <v>1538</v>
      </c>
      <c r="AJ250" s="214">
        <f t="shared" si="14"/>
        <v>0.15</v>
      </c>
      <c r="AK250" s="215">
        <f t="shared" si="15"/>
        <v>0.3</v>
      </c>
      <c r="AL250" s="220">
        <f>IFERROR(IF(AND(AF249="Probabilidad",AF250="Probabilidad"),(AL249-(+AL249*AK250)),IF(AF250="Probabilidad",(S249-(+S249*AK250)),IF(AF250="Impacto",AL249,""))),"")</f>
        <v>0.33599999999999997</v>
      </c>
      <c r="AM250" s="220">
        <f>IFERROR(IF(AND(AF249="Impacto",AF250="Impacto"),(AM249-(+AM249*AK250)),IF(AF250="Impacto",(Y249-(Y249*AK250)),IF(AF250="Probabilidad",AM249,""))),"")</f>
        <v>0.8</v>
      </c>
      <c r="AN250" s="221" t="s">
        <v>181</v>
      </c>
      <c r="AO250" s="221" t="s">
        <v>182</v>
      </c>
      <c r="AP250" s="221" t="s">
        <v>183</v>
      </c>
      <c r="AQ250" s="598"/>
      <c r="AR250" s="626"/>
      <c r="AS250" s="626"/>
      <c r="AT250" s="619"/>
      <c r="AU250" s="626"/>
      <c r="AV250" s="626"/>
      <c r="AW250" s="619"/>
      <c r="AX250" s="619"/>
      <c r="AY250" s="619"/>
      <c r="AZ250" s="598"/>
      <c r="BA250" s="1228"/>
      <c r="BB250" s="1228"/>
      <c r="BC250" s="607"/>
      <c r="BD250" s="607"/>
      <c r="BE250" s="1168"/>
      <c r="BF250" s="593"/>
      <c r="BG250" s="1224"/>
      <c r="BH250" s="1233"/>
      <c r="BI250" s="1233"/>
      <c r="BJ250" s="1233"/>
      <c r="BK250" s="848"/>
      <c r="BL250" s="848"/>
      <c r="BM250" s="593"/>
      <c r="BN250" s="593"/>
      <c r="BO250" s="798"/>
    </row>
    <row r="251" spans="1:67">
      <c r="A251" s="1141"/>
      <c r="B251" s="1144"/>
      <c r="C251" s="1165"/>
      <c r="D251" s="1150"/>
      <c r="E251" s="1150"/>
      <c r="F251" s="1089"/>
      <c r="G251" s="593"/>
      <c r="H251" s="598"/>
      <c r="I251" s="1139"/>
      <c r="J251" s="1137"/>
      <c r="K251" s="1139"/>
      <c r="L251" s="593"/>
      <c r="M251" s="616"/>
      <c r="N251" s="593"/>
      <c r="O251" s="593"/>
      <c r="P251" s="607"/>
      <c r="Q251" s="610"/>
      <c r="R251" s="598"/>
      <c r="S251" s="613"/>
      <c r="T251" s="598"/>
      <c r="U251" s="613"/>
      <c r="V251" s="598"/>
      <c r="W251" s="613"/>
      <c r="X251" s="616"/>
      <c r="Y251" s="613"/>
      <c r="Z251" s="613"/>
      <c r="AA251" s="619"/>
      <c r="AB251" s="216">
        <v>3</v>
      </c>
      <c r="AC251" s="230"/>
      <c r="AD251" s="217"/>
      <c r="AE251" s="218"/>
      <c r="AF251" s="213" t="str">
        <f t="shared" si="12"/>
        <v/>
      </c>
      <c r="AG251" s="219"/>
      <c r="AH251" s="214" t="str">
        <f t="shared" si="13"/>
        <v/>
      </c>
      <c r="AI251" s="219"/>
      <c r="AJ251" s="214" t="str">
        <f t="shared" si="14"/>
        <v/>
      </c>
      <c r="AK251" s="215" t="str">
        <f t="shared" si="15"/>
        <v/>
      </c>
      <c r="AL251" s="220" t="str">
        <f>IFERROR(IF(AND(AF250="Probabilidad",AF251="Probabilidad"),(AL250-(+AL250*AK251)),IF(AND(AF250="Impacto",AF251="Probabilidad"),(AL249-(+AL249*AK251)),IF(AF251="Impacto",AL250,""))),"")</f>
        <v/>
      </c>
      <c r="AM251" s="220" t="str">
        <f>IFERROR(IF(AND(AF250="Impacto",AF251="Impacto"),(AM250-(+AM250*AK251)),IF(AND(AF250="Probabilidad",AF251="Impacto"),(AM249-(+AM249*AK251)),IF(AF251="Probabilidad",AM250,""))),"")</f>
        <v/>
      </c>
      <c r="AN251" s="221"/>
      <c r="AO251" s="221"/>
      <c r="AP251" s="221"/>
      <c r="AQ251" s="598"/>
      <c r="AR251" s="626"/>
      <c r="AS251" s="626"/>
      <c r="AT251" s="619"/>
      <c r="AU251" s="626"/>
      <c r="AV251" s="626"/>
      <c r="AW251" s="619"/>
      <c r="AX251" s="619"/>
      <c r="AY251" s="619"/>
      <c r="AZ251" s="598"/>
      <c r="BA251" s="1228"/>
      <c r="BB251" s="1228"/>
      <c r="BC251" s="607"/>
      <c r="BD251" s="607"/>
      <c r="BE251" s="1168"/>
      <c r="BF251" s="593"/>
      <c r="BG251" s="1224"/>
      <c r="BH251" s="1233"/>
      <c r="BI251" s="1233"/>
      <c r="BJ251" s="1233"/>
      <c r="BK251" s="848"/>
      <c r="BL251" s="848"/>
      <c r="BM251" s="593"/>
      <c r="BN251" s="593"/>
      <c r="BO251" s="798"/>
    </row>
    <row r="252" spans="1:67">
      <c r="A252" s="1141"/>
      <c r="B252" s="1144"/>
      <c r="C252" s="1165"/>
      <c r="D252" s="1150"/>
      <c r="E252" s="1150"/>
      <c r="F252" s="1089"/>
      <c r="G252" s="593"/>
      <c r="H252" s="598"/>
      <c r="I252" s="1139"/>
      <c r="J252" s="1137"/>
      <c r="K252" s="1139"/>
      <c r="L252" s="593"/>
      <c r="M252" s="616"/>
      <c r="N252" s="593"/>
      <c r="O252" s="593"/>
      <c r="P252" s="607"/>
      <c r="Q252" s="610"/>
      <c r="R252" s="598"/>
      <c r="S252" s="613"/>
      <c r="T252" s="598"/>
      <c r="U252" s="613"/>
      <c r="V252" s="598"/>
      <c r="W252" s="613"/>
      <c r="X252" s="616"/>
      <c r="Y252" s="613"/>
      <c r="Z252" s="613"/>
      <c r="AA252" s="619"/>
      <c r="AB252" s="216">
        <v>4</v>
      </c>
      <c r="AC252" s="230"/>
      <c r="AD252" s="217"/>
      <c r="AE252" s="218"/>
      <c r="AF252" s="213" t="str">
        <f t="shared" si="12"/>
        <v/>
      </c>
      <c r="AG252" s="219"/>
      <c r="AH252" s="214" t="str">
        <f t="shared" si="13"/>
        <v/>
      </c>
      <c r="AI252" s="219"/>
      <c r="AJ252" s="214" t="str">
        <f t="shared" si="14"/>
        <v/>
      </c>
      <c r="AK252" s="215" t="str">
        <f t="shared" si="15"/>
        <v/>
      </c>
      <c r="AL252" s="220" t="str">
        <f>IFERROR(IF(AND(AF251="Probabilidad",AF252="Probabilidad"),(AL251-(+AL251*AK252)),IF(AND(AF251="Impacto",AF252="Probabilidad"),(AL250-(+AL250*AK252)),IF(AF252="Impacto",AL251,""))),"")</f>
        <v/>
      </c>
      <c r="AM252" s="220" t="str">
        <f>IFERROR(IF(AND(AF251="Impacto",AF252="Impacto"),(AM251-(+AM251*AK252)),IF(AND(AF251="Probabilidad",AF252="Impacto"),(AM250-(+AM250*AK252)),IF(AF252="Probabilidad",AM251,""))),"")</f>
        <v/>
      </c>
      <c r="AN252" s="221"/>
      <c r="AO252" s="221"/>
      <c r="AP252" s="221"/>
      <c r="AQ252" s="598"/>
      <c r="AR252" s="626"/>
      <c r="AS252" s="626"/>
      <c r="AT252" s="619"/>
      <c r="AU252" s="626"/>
      <c r="AV252" s="626"/>
      <c r="AW252" s="619"/>
      <c r="AX252" s="619"/>
      <c r="AY252" s="619"/>
      <c r="AZ252" s="598"/>
      <c r="BA252" s="1228"/>
      <c r="BB252" s="1228"/>
      <c r="BC252" s="607"/>
      <c r="BD252" s="607"/>
      <c r="BE252" s="1168"/>
      <c r="BF252" s="593"/>
      <c r="BG252" s="1224"/>
      <c r="BH252" s="1233"/>
      <c r="BI252" s="1233"/>
      <c r="BJ252" s="1233"/>
      <c r="BK252" s="848"/>
      <c r="BL252" s="848"/>
      <c r="BM252" s="593"/>
      <c r="BN252" s="593"/>
      <c r="BO252" s="798"/>
    </row>
    <row r="253" spans="1:67">
      <c r="A253" s="1141"/>
      <c r="B253" s="1144"/>
      <c r="C253" s="1165"/>
      <c r="D253" s="1150"/>
      <c r="E253" s="1150"/>
      <c r="F253" s="1089"/>
      <c r="G253" s="593"/>
      <c r="H253" s="598"/>
      <c r="I253" s="1139"/>
      <c r="J253" s="1137"/>
      <c r="K253" s="1139"/>
      <c r="L253" s="593"/>
      <c r="M253" s="616"/>
      <c r="N253" s="593"/>
      <c r="O253" s="593"/>
      <c r="P253" s="607"/>
      <c r="Q253" s="610"/>
      <c r="R253" s="598"/>
      <c r="S253" s="613"/>
      <c r="T253" s="598"/>
      <c r="U253" s="613"/>
      <c r="V253" s="598"/>
      <c r="W253" s="613"/>
      <c r="X253" s="616"/>
      <c r="Y253" s="613"/>
      <c r="Z253" s="613"/>
      <c r="AA253" s="619"/>
      <c r="AB253" s="216">
        <v>5</v>
      </c>
      <c r="AC253" s="230"/>
      <c r="AD253" s="217"/>
      <c r="AE253" s="218"/>
      <c r="AF253" s="213" t="str">
        <f t="shared" si="12"/>
        <v/>
      </c>
      <c r="AG253" s="219"/>
      <c r="AH253" s="214" t="str">
        <f t="shared" si="13"/>
        <v/>
      </c>
      <c r="AI253" s="219"/>
      <c r="AJ253" s="214" t="str">
        <f t="shared" si="14"/>
        <v/>
      </c>
      <c r="AK253" s="215" t="str">
        <f t="shared" si="15"/>
        <v/>
      </c>
      <c r="AL253" s="220" t="str">
        <f>IFERROR(IF(AND(AF252="Probabilidad",AF253="Probabilidad"),(AL252-(+AL252*AK253)),IF(AND(AF252="Impacto",AF253="Probabilidad"),(AL251-(+AL251*AK253)),IF(AF253="Impacto",AL252,""))),"")</f>
        <v/>
      </c>
      <c r="AM253" s="220" t="str">
        <f>IFERROR(IF(AND(AF252="Impacto",AF253="Impacto"),(AM252-(+AM252*AK253)),IF(AND(AF252="Probabilidad",AF253="Impacto"),(AM251-(+AM251*AK253)),IF(AF253="Probabilidad",AM252,""))),"")</f>
        <v/>
      </c>
      <c r="AN253" s="221"/>
      <c r="AO253" s="221"/>
      <c r="AP253" s="221"/>
      <c r="AQ253" s="598"/>
      <c r="AR253" s="626"/>
      <c r="AS253" s="626"/>
      <c r="AT253" s="619"/>
      <c r="AU253" s="626"/>
      <c r="AV253" s="626"/>
      <c r="AW253" s="619"/>
      <c r="AX253" s="619"/>
      <c r="AY253" s="619"/>
      <c r="AZ253" s="598"/>
      <c r="BA253" s="1228"/>
      <c r="BB253" s="1228"/>
      <c r="BC253" s="607"/>
      <c r="BD253" s="607"/>
      <c r="BE253" s="1168"/>
      <c r="BF253" s="593"/>
      <c r="BG253" s="1224"/>
      <c r="BH253" s="1233"/>
      <c r="BI253" s="1233"/>
      <c r="BJ253" s="1233"/>
      <c r="BK253" s="848"/>
      <c r="BL253" s="848"/>
      <c r="BM253" s="593"/>
      <c r="BN253" s="593"/>
      <c r="BO253" s="798"/>
    </row>
    <row r="254" spans="1:67" ht="15.75" thickBot="1">
      <c r="A254" s="1141"/>
      <c r="B254" s="1144"/>
      <c r="C254" s="1165"/>
      <c r="D254" s="1150"/>
      <c r="E254" s="1150"/>
      <c r="F254" s="1089"/>
      <c r="G254" s="593"/>
      <c r="H254" s="598"/>
      <c r="I254" s="1139"/>
      <c r="J254" s="1162"/>
      <c r="K254" s="1139"/>
      <c r="L254" s="593"/>
      <c r="M254" s="616"/>
      <c r="N254" s="593"/>
      <c r="O254" s="593"/>
      <c r="P254" s="607"/>
      <c r="Q254" s="610"/>
      <c r="R254" s="598"/>
      <c r="S254" s="613"/>
      <c r="T254" s="598"/>
      <c r="U254" s="613"/>
      <c r="V254" s="598"/>
      <c r="W254" s="613"/>
      <c r="X254" s="616"/>
      <c r="Y254" s="613"/>
      <c r="Z254" s="613"/>
      <c r="AA254" s="619"/>
      <c r="AB254" s="216">
        <v>6</v>
      </c>
      <c r="AC254" s="230"/>
      <c r="AD254" s="217"/>
      <c r="AE254" s="218"/>
      <c r="AF254" s="213" t="str">
        <f t="shared" si="12"/>
        <v/>
      </c>
      <c r="AG254" s="219"/>
      <c r="AH254" s="214" t="str">
        <f t="shared" si="13"/>
        <v/>
      </c>
      <c r="AI254" s="219"/>
      <c r="AJ254" s="214" t="str">
        <f t="shared" si="14"/>
        <v/>
      </c>
      <c r="AK254" s="215" t="str">
        <f t="shared" si="15"/>
        <v/>
      </c>
      <c r="AL254" s="220" t="str">
        <f>IFERROR(IF(AND(AF253="Probabilidad",AF254="Probabilidad"),(AL253-(+AL253*AK254)),IF(AND(AF253="Impacto",AF254="Probabilidad"),(AL252-(+AL252*AK254)),IF(AF254="Impacto",AL253,""))),"")</f>
        <v/>
      </c>
      <c r="AM254" s="220" t="str">
        <f>IFERROR(IF(AND(AF253="Impacto",AF254="Impacto"),(AM253-(+AM253*AK254)),IF(AND(AF253="Probabilidad",AF254="Impacto"),(AM252-(+AM252*AK254)),IF(AF254="Probabilidad",AM253,""))),"")</f>
        <v/>
      </c>
      <c r="AN254" s="221"/>
      <c r="AO254" s="221"/>
      <c r="AP254" s="221"/>
      <c r="AQ254" s="598"/>
      <c r="AR254" s="626"/>
      <c r="AS254" s="626"/>
      <c r="AT254" s="619"/>
      <c r="AU254" s="626"/>
      <c r="AV254" s="626"/>
      <c r="AW254" s="619"/>
      <c r="AX254" s="619"/>
      <c r="AY254" s="619"/>
      <c r="AZ254" s="598"/>
      <c r="BA254" s="1228"/>
      <c r="BB254" s="1228"/>
      <c r="BC254" s="607"/>
      <c r="BD254" s="607"/>
      <c r="BE254" s="1168"/>
      <c r="BF254" s="593"/>
      <c r="BG254" s="1224"/>
      <c r="BH254" s="1233"/>
      <c r="BI254" s="1233"/>
      <c r="BJ254" s="1233"/>
      <c r="BK254" s="848"/>
      <c r="BL254" s="848"/>
      <c r="BM254" s="593"/>
      <c r="BN254" s="593"/>
      <c r="BO254" s="798"/>
    </row>
    <row r="255" spans="1:67" ht="96.6" customHeight="1">
      <c r="A255" s="1141"/>
      <c r="B255" s="1144"/>
      <c r="C255" s="1165"/>
      <c r="D255" s="1150" t="s">
        <v>1376</v>
      </c>
      <c r="E255" s="1150" t="s">
        <v>1528</v>
      </c>
      <c r="F255" s="1089">
        <v>26</v>
      </c>
      <c r="G255" s="593" t="s">
        <v>1696</v>
      </c>
      <c r="H255" s="598" t="s">
        <v>1613</v>
      </c>
      <c r="I255" s="1139" t="s">
        <v>1392</v>
      </c>
      <c r="J255" s="1137" t="str">
        <f>IF(D255="","",IF(D255="RG",[16]Árbol_GF!B305,IF(D255="RF",[16]Árbol_GF!B305,IF(I255="","",(CONCATENATE(I255," ",$M$2," ",G255," ",$M$3," ",O255," ",$M$4," ",N255))))))</f>
        <v>Pérdida de Disponibilidad  Equpos de cómputo de SantaRosa, Palmira,  Cartagena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55" s="1139" t="s">
        <v>205</v>
      </c>
      <c r="L255" s="593" t="s">
        <v>691</v>
      </c>
      <c r="M255" s="689" t="str">
        <f>CONCATENATE(" *",[16]Árbol_GF!C263," *",[16]Árbol_GF!E263," *",[16]Árbol_GF!G263)</f>
        <v xml:space="preserve"> * * *</v>
      </c>
      <c r="N255" s="593" t="s">
        <v>1653</v>
      </c>
      <c r="O255" s="593" t="s">
        <v>1654</v>
      </c>
      <c r="P255" s="607"/>
      <c r="Q255" s="610"/>
      <c r="R255" s="598" t="s">
        <v>297</v>
      </c>
      <c r="S255" s="613">
        <f>IF(R255="Muy Alta",100%,IF(R255="Alta",80%,IF(R255="Media",60%,IF(R255="Baja",40%,IF(R255="Muy Baja",20%,"")))))</f>
        <v>0.8</v>
      </c>
      <c r="T255" s="598" t="s">
        <v>271</v>
      </c>
      <c r="U255" s="613">
        <f>IF(T255="Catastrófico",100%,IF(T255="Mayor",80%,IF(T255="Moderado",60%,IF(T255="Menor",40%,IF(T255="Leve",20%,"")))))</f>
        <v>0.2</v>
      </c>
      <c r="V255" s="598" t="s">
        <v>371</v>
      </c>
      <c r="W255" s="613">
        <f>IF(V255="Catastrófico",100%,IF(V255="Mayor",80%,IF(V255="Moderado",60%,IF(V255="Menor",40%,IF(V255="Leve",20%,"")))))</f>
        <v>0.8</v>
      </c>
      <c r="X255" s="616" t="str">
        <f>IF(Y255=100%,"Catastrófico",IF(Y255=80%,"Mayor",IF(Y255=60%,"Moderado",IF(Y255=40%,"Menor",IF(Y255=20%,"Leve","")))))</f>
        <v>Mayor</v>
      </c>
      <c r="Y255" s="613">
        <f>IF(AND(U255="",W255=""),"",MAX(U255,W255))</f>
        <v>0.8</v>
      </c>
      <c r="Z255" s="613" t="str">
        <f>CONCATENATE(R255,X255)</f>
        <v>AltaMayor</v>
      </c>
      <c r="AA255" s="619" t="str">
        <f>IF(Z255="Muy AltaLeve","Alto",IF(Z255="Muy AltaMenor","Alto",IF(Z255="Muy AltaModerado","Alto",IF(Z255="Muy AltaMayor","Alto",IF(Z255="Muy AltaCatastrófico","Extremo",IF(Z255="AltaLeve","Moderado",IF(Z255="AltaMenor","Moderado",IF(Z255="AltaModerado","Alto",IF(Z255="AltaMayor","Alto",IF(Z255="AltaCatastrófico","Extremo",IF(Z255="MediaLeve","Moderado",IF(Z255="MediaMenor","Moderado",IF(Z255="MediaModerado","Moderado",IF(Z255="MediaMayor","Alto",IF(Z255="MediaCatastrófico","Extremo",IF(Z255="BajaLeve","Bajo",IF(Z255="BajaMenor","Moderado",IF(Z255="BajaModerado","Moderado",IF(Z255="BajaMayor","Alto",IF(Z255="BajaCatastrófico","Extremo",IF(Z255="Muy BajaLeve","Bajo",IF(Z255="Muy BajaMenor","Bajo",IF(Z255="Muy BajaModerado","Moderado",IF(Z255="Muy BajaMayor","Alto",IF(Z255="Muy BajaCatastrófico","Extremo","")))))))))))))))))))))))))</f>
        <v>Alto</v>
      </c>
      <c r="AB255" s="216">
        <v>1</v>
      </c>
      <c r="AC255" s="277" t="s">
        <v>1697</v>
      </c>
      <c r="AD255" s="217">
        <v>1</v>
      </c>
      <c r="AE255" s="217" t="s">
        <v>1698</v>
      </c>
      <c r="AF255" s="213" t="str">
        <f t="shared" si="12"/>
        <v>Probabilidad</v>
      </c>
      <c r="AG255" s="219" t="s">
        <v>1537</v>
      </c>
      <c r="AH255" s="214">
        <f t="shared" si="13"/>
        <v>0.25</v>
      </c>
      <c r="AI255" s="219" t="s">
        <v>1538</v>
      </c>
      <c r="AJ255" s="214">
        <f t="shared" si="14"/>
        <v>0.15</v>
      </c>
      <c r="AK255" s="215">
        <f t="shared" si="15"/>
        <v>0.4</v>
      </c>
      <c r="AL255" s="220">
        <f>IFERROR(IF(AF255="Probabilidad",(S255-(+S255*AK255)),IF(AF255="Impacto",S255,"")),"")</f>
        <v>0.48</v>
      </c>
      <c r="AM255" s="220">
        <f>IFERROR(IF(AF255="Impacto",(Y255-(+Y255*AK255)),IF(AF255="Probabilidad",Y255,"")),"")</f>
        <v>0.8</v>
      </c>
      <c r="AN255" s="221" t="s">
        <v>181</v>
      </c>
      <c r="AO255" s="221" t="s">
        <v>182</v>
      </c>
      <c r="AP255" s="221" t="s">
        <v>183</v>
      </c>
      <c r="AQ255" s="598" t="s">
        <v>1644</v>
      </c>
      <c r="AR255" s="1153">
        <f>S255</f>
        <v>0.8</v>
      </c>
      <c r="AS255" s="1153">
        <f>IF(AL255="","",MIN(AL255:AL260))</f>
        <v>0.10079999999999999</v>
      </c>
      <c r="AT255" s="619" t="str">
        <f>IFERROR(IF(AS255="","",IF(AS255&lt;=0.2,"Muy Baja",IF(AS255&lt;=0.4,"Baja",IF(AS255&lt;=0.6,"Media",IF(AS255&lt;=0.8,"Alta","Muy Alta"))))),"")</f>
        <v>Muy Baja</v>
      </c>
      <c r="AU255" s="1153">
        <f>Y255</f>
        <v>0.8</v>
      </c>
      <c r="AV255" s="1153">
        <f>IF(AM255="","",MIN(AM255:AM260))</f>
        <v>0.52</v>
      </c>
      <c r="AW255" s="619" t="str">
        <f>IFERROR(IF(AV255="","",IF(AV255&lt;=0.2,"Leve",IF(AV255&lt;=0.4,"Menor",IF(AV255&lt;=0.6,"Moderado",IF(AV255&lt;=0.8,"Mayor","Catastrófico"))))),"")</f>
        <v>Moderado</v>
      </c>
      <c r="AX255" s="619" t="str">
        <f>AA255</f>
        <v>Alto</v>
      </c>
      <c r="AY255" s="619" t="str">
        <f>IFERROR(IF(OR(AND(AT255="Muy Baja",AW255="Leve"),AND(AT255="Muy Baja",AW255="Menor"),AND(AT255="Baja",AW255="Leve")),"Bajo",IF(OR(AND(AT255="Muy baja",AW255="Moderado"),AND(AT255="Baja",AW255="Menor"),AND(AT255="Baja",AW255="Moderado"),AND(AT255="Media",AW255="Leve"),AND(AT255="Media",AW255="Menor"),AND(AT255="Media",AW255="Moderado"),AND(AT255="Alta",AW255="Leve"),AND(AT255="Alta",AW255="Menor")),"Moderado",IF(OR(AND(AT255="Muy Baja",AW255="Mayor"),AND(AT255="Baja",AW255="Mayor"),AND(AT255="Media",AW255="Mayor"),AND(AT255="Alta",AW255="Moderado"),AND(AT255="Alta",AW255="Mayor"),AND(AT255="Muy Alta",AW255="Leve"),AND(AT255="Muy Alta",AW255="Menor"),AND(AT255="Muy Alta",AW255="Moderado"),AND(AT255="Muy Alta",AW255="Mayor")),"Alto",IF(OR(AND(AT255="Muy Baja",AW255="Catastrófico"),AND(AT255="Baja",AW255="Catastrófico"),AND(AT255="Media",AW255="Catastrófico"),AND(AT255="Alta",AW255="Catastrófico"),AND(AT255="Muy Alta",AW255="Catastrófico")),"Extremo","")))),"")</f>
        <v>Moderado</v>
      </c>
      <c r="AZ255" s="598" t="s">
        <v>185</v>
      </c>
      <c r="BA255" s="1228" t="s">
        <v>1701</v>
      </c>
      <c r="BB255" s="1218" t="s">
        <v>1702</v>
      </c>
      <c r="BC255" s="607" t="s">
        <v>1647</v>
      </c>
      <c r="BD255" s="607" t="s">
        <v>1648</v>
      </c>
      <c r="BE255" s="1168" t="s">
        <v>1560</v>
      </c>
      <c r="BF255" s="593"/>
      <c r="BG255" s="1224"/>
      <c r="BH255" s="1233"/>
      <c r="BI255" s="1233"/>
      <c r="BJ255" s="1233"/>
      <c r="BK255" s="848"/>
      <c r="BL255" s="848"/>
      <c r="BM255" s="593"/>
      <c r="BN255" s="593"/>
      <c r="BO255" s="798"/>
    </row>
    <row r="256" spans="1:67" ht="114.75">
      <c r="A256" s="1141"/>
      <c r="B256" s="1144"/>
      <c r="C256" s="1165"/>
      <c r="D256" s="1150"/>
      <c r="E256" s="1150"/>
      <c r="F256" s="1089"/>
      <c r="G256" s="593"/>
      <c r="H256" s="598"/>
      <c r="I256" s="1139"/>
      <c r="J256" s="1137"/>
      <c r="K256" s="1139"/>
      <c r="L256" s="593"/>
      <c r="M256" s="616"/>
      <c r="N256" s="593"/>
      <c r="O256" s="593"/>
      <c r="P256" s="607"/>
      <c r="Q256" s="610"/>
      <c r="R256" s="598"/>
      <c r="S256" s="613"/>
      <c r="T256" s="598"/>
      <c r="U256" s="613"/>
      <c r="V256" s="598"/>
      <c r="W256" s="613"/>
      <c r="X256" s="616"/>
      <c r="Y256" s="613"/>
      <c r="Z256" s="613"/>
      <c r="AA256" s="619"/>
      <c r="AB256" s="216">
        <v>2</v>
      </c>
      <c r="AC256" s="277" t="s">
        <v>1561</v>
      </c>
      <c r="AD256" s="217">
        <v>1</v>
      </c>
      <c r="AE256" s="217" t="s">
        <v>1431</v>
      </c>
      <c r="AF256" s="213" t="str">
        <f t="shared" si="12"/>
        <v>Probabilidad</v>
      </c>
      <c r="AG256" s="219" t="s">
        <v>1547</v>
      </c>
      <c r="AH256" s="214">
        <f t="shared" si="13"/>
        <v>0.15</v>
      </c>
      <c r="AI256" s="219" t="s">
        <v>1538</v>
      </c>
      <c r="AJ256" s="214">
        <f t="shared" si="14"/>
        <v>0.15</v>
      </c>
      <c r="AK256" s="215">
        <f t="shared" si="15"/>
        <v>0.3</v>
      </c>
      <c r="AL256" s="220">
        <f>IFERROR(IF(AND(AF255="Probabilidad",AF256="Probabilidad"),(AL255-(+AL255*AK256)),IF(AF256="Probabilidad",(S255-(+S255*AK256)),IF(AF256="Impacto",AL255,""))),"")</f>
        <v>0.33599999999999997</v>
      </c>
      <c r="AM256" s="220">
        <f>IFERROR(IF(AND(AF255="Impacto",AF256="Impacto"),(AM255-(+AM255*AK256)),IF(AF256="Impacto",(Y255-(Y255*AK256)),IF(AF256="Probabilidad",AM255,""))),"")</f>
        <v>0.8</v>
      </c>
      <c r="AN256" s="221" t="s">
        <v>181</v>
      </c>
      <c r="AO256" s="221" t="s">
        <v>182</v>
      </c>
      <c r="AP256" s="221" t="s">
        <v>183</v>
      </c>
      <c r="AQ256" s="598"/>
      <c r="AR256" s="626"/>
      <c r="AS256" s="626"/>
      <c r="AT256" s="619"/>
      <c r="AU256" s="626"/>
      <c r="AV256" s="626"/>
      <c r="AW256" s="619"/>
      <c r="AX256" s="619"/>
      <c r="AY256" s="619"/>
      <c r="AZ256" s="598"/>
      <c r="BA256" s="1228"/>
      <c r="BB256" s="1228"/>
      <c r="BC256" s="607"/>
      <c r="BD256" s="607"/>
      <c r="BE256" s="1168"/>
      <c r="BF256" s="593"/>
      <c r="BG256" s="1224"/>
      <c r="BH256" s="1233"/>
      <c r="BI256" s="1233"/>
      <c r="BJ256" s="1233"/>
      <c r="BK256" s="848"/>
      <c r="BL256" s="848"/>
      <c r="BM256" s="593"/>
      <c r="BN256" s="593"/>
      <c r="BO256" s="798"/>
    </row>
    <row r="257" spans="1:67" ht="72">
      <c r="A257" s="1141"/>
      <c r="B257" s="1144"/>
      <c r="C257" s="1165"/>
      <c r="D257" s="1150"/>
      <c r="E257" s="1150"/>
      <c r="F257" s="1089"/>
      <c r="G257" s="593"/>
      <c r="H257" s="598"/>
      <c r="I257" s="1139"/>
      <c r="J257" s="1137"/>
      <c r="K257" s="1139"/>
      <c r="L257" s="593"/>
      <c r="M257" s="616"/>
      <c r="N257" s="593"/>
      <c r="O257" s="593"/>
      <c r="P257" s="607"/>
      <c r="Q257" s="610"/>
      <c r="R257" s="598"/>
      <c r="S257" s="613"/>
      <c r="T257" s="598"/>
      <c r="U257" s="613"/>
      <c r="V257" s="598"/>
      <c r="W257" s="613"/>
      <c r="X257" s="616"/>
      <c r="Y257" s="613"/>
      <c r="Z257" s="613"/>
      <c r="AA257" s="619"/>
      <c r="AB257" s="216">
        <v>3</v>
      </c>
      <c r="AC257" s="309" t="s">
        <v>1626</v>
      </c>
      <c r="AD257" s="217">
        <v>1</v>
      </c>
      <c r="AE257" s="166" t="s">
        <v>1627</v>
      </c>
      <c r="AF257" s="213" t="str">
        <f t="shared" si="12"/>
        <v>Probabilidad</v>
      </c>
      <c r="AG257" s="219" t="s">
        <v>1537</v>
      </c>
      <c r="AH257" s="214">
        <f t="shared" si="13"/>
        <v>0.25</v>
      </c>
      <c r="AI257" s="219" t="s">
        <v>1440</v>
      </c>
      <c r="AJ257" s="214">
        <f t="shared" si="14"/>
        <v>0.25</v>
      </c>
      <c r="AK257" s="215">
        <f t="shared" si="15"/>
        <v>0.5</v>
      </c>
      <c r="AL257" s="220">
        <f>IFERROR(IF(AND(AF256="Probabilidad",AF257="Probabilidad"),(AL256-(+AL256*AK257)),IF(AND(AF256="Impacto",AF257="Probabilidad"),(AL255-(+AL255*AK257)),IF(AF257="Impacto",AL256,""))),"")</f>
        <v>0.16799999999999998</v>
      </c>
      <c r="AM257" s="220">
        <f>IFERROR(IF(AND(AF256="Impacto",AF257="Impacto"),(AM256-(+AM256*AK257)),IF(AND(AF256="Probabilidad",AF257="Impacto"),(AM255-(+AM255*AK257)),IF(AF257="Probabilidad",AM256,""))),"")</f>
        <v>0.8</v>
      </c>
      <c r="AN257" s="221" t="s">
        <v>181</v>
      </c>
      <c r="AO257" s="221" t="s">
        <v>182</v>
      </c>
      <c r="AP257" s="221" t="s">
        <v>183</v>
      </c>
      <c r="AQ257" s="598"/>
      <c r="AR257" s="626"/>
      <c r="AS257" s="626"/>
      <c r="AT257" s="619"/>
      <c r="AU257" s="626"/>
      <c r="AV257" s="626"/>
      <c r="AW257" s="619"/>
      <c r="AX257" s="619"/>
      <c r="AY257" s="619"/>
      <c r="AZ257" s="598"/>
      <c r="BA257" s="1228"/>
      <c r="BB257" s="1228"/>
      <c r="BC257" s="607"/>
      <c r="BD257" s="607"/>
      <c r="BE257" s="1168"/>
      <c r="BF257" s="593"/>
      <c r="BG257" s="1224"/>
      <c r="BH257" s="1233"/>
      <c r="BI257" s="1233"/>
      <c r="BJ257" s="1233"/>
      <c r="BK257" s="848"/>
      <c r="BL257" s="848"/>
      <c r="BM257" s="593"/>
      <c r="BN257" s="593"/>
      <c r="BO257" s="798"/>
    </row>
    <row r="258" spans="1:67" ht="72">
      <c r="A258" s="1141"/>
      <c r="B258" s="1144"/>
      <c r="C258" s="1165"/>
      <c r="D258" s="1150"/>
      <c r="E258" s="1150"/>
      <c r="F258" s="1089"/>
      <c r="G258" s="593"/>
      <c r="H258" s="598"/>
      <c r="I258" s="1139"/>
      <c r="J258" s="1137"/>
      <c r="K258" s="1139"/>
      <c r="L258" s="593"/>
      <c r="M258" s="616"/>
      <c r="N258" s="593"/>
      <c r="O258" s="593"/>
      <c r="P258" s="607"/>
      <c r="Q258" s="610"/>
      <c r="R258" s="598"/>
      <c r="S258" s="613"/>
      <c r="T258" s="598"/>
      <c r="U258" s="613"/>
      <c r="V258" s="598"/>
      <c r="W258" s="613"/>
      <c r="X258" s="616"/>
      <c r="Y258" s="613"/>
      <c r="Z258" s="613"/>
      <c r="AA258" s="619"/>
      <c r="AB258" s="216">
        <v>4</v>
      </c>
      <c r="AC258" s="309" t="s">
        <v>1626</v>
      </c>
      <c r="AD258" s="217">
        <v>1</v>
      </c>
      <c r="AE258" s="166" t="s">
        <v>1627</v>
      </c>
      <c r="AF258" s="213" t="str">
        <f t="shared" si="12"/>
        <v>Probabilidad</v>
      </c>
      <c r="AG258" s="219" t="s">
        <v>1547</v>
      </c>
      <c r="AH258" s="214">
        <f t="shared" si="13"/>
        <v>0.15</v>
      </c>
      <c r="AI258" s="219" t="s">
        <v>1440</v>
      </c>
      <c r="AJ258" s="214">
        <f t="shared" si="14"/>
        <v>0.25</v>
      </c>
      <c r="AK258" s="215">
        <f t="shared" si="15"/>
        <v>0.4</v>
      </c>
      <c r="AL258" s="220">
        <f>IFERROR(IF(AND(AF257="Probabilidad",AF258="Probabilidad"),(AL257-(+AL257*AK258)),IF(AND(AF257="Impacto",AF258="Probabilidad"),(AL256-(+AL256*AK258)),IF(AF258="Impacto",AL257,""))),"")</f>
        <v>0.10079999999999999</v>
      </c>
      <c r="AM258" s="220">
        <f>IFERROR(IF(AND(AF257="Impacto",AF258="Impacto"),(AM257-(+AM257*AK258)),IF(AND(AF257="Probabilidad",AF258="Impacto"),(AM256-(+AM256*AK258)),IF(AF258="Probabilidad",AM257,""))),"")</f>
        <v>0.8</v>
      </c>
      <c r="AN258" s="221" t="s">
        <v>181</v>
      </c>
      <c r="AO258" s="221" t="s">
        <v>182</v>
      </c>
      <c r="AP258" s="221" t="s">
        <v>183</v>
      </c>
      <c r="AQ258" s="598"/>
      <c r="AR258" s="626"/>
      <c r="AS258" s="626"/>
      <c r="AT258" s="619"/>
      <c r="AU258" s="626"/>
      <c r="AV258" s="626"/>
      <c r="AW258" s="619"/>
      <c r="AX258" s="619"/>
      <c r="AY258" s="619"/>
      <c r="AZ258" s="598"/>
      <c r="BA258" s="1228"/>
      <c r="BB258" s="1228"/>
      <c r="BC258" s="607"/>
      <c r="BD258" s="607"/>
      <c r="BE258" s="1168"/>
      <c r="BF258" s="593"/>
      <c r="BG258" s="1224"/>
      <c r="BH258" s="1233"/>
      <c r="BI258" s="1233"/>
      <c r="BJ258" s="1233"/>
      <c r="BK258" s="848"/>
      <c r="BL258" s="848"/>
      <c r="BM258" s="593"/>
      <c r="BN258" s="593"/>
      <c r="BO258" s="798"/>
    </row>
    <row r="259" spans="1:67" ht="72">
      <c r="A259" s="1141"/>
      <c r="B259" s="1144"/>
      <c r="C259" s="1165"/>
      <c r="D259" s="1150"/>
      <c r="E259" s="1150"/>
      <c r="F259" s="1089"/>
      <c r="G259" s="593"/>
      <c r="H259" s="598"/>
      <c r="I259" s="1139"/>
      <c r="J259" s="1137"/>
      <c r="K259" s="1139"/>
      <c r="L259" s="593"/>
      <c r="M259" s="616"/>
      <c r="N259" s="593"/>
      <c r="O259" s="593"/>
      <c r="P259" s="607"/>
      <c r="Q259" s="610"/>
      <c r="R259" s="598"/>
      <c r="S259" s="613"/>
      <c r="T259" s="598"/>
      <c r="U259" s="613"/>
      <c r="V259" s="598"/>
      <c r="W259" s="613"/>
      <c r="X259" s="616"/>
      <c r="Y259" s="613"/>
      <c r="Z259" s="613"/>
      <c r="AA259" s="619"/>
      <c r="AB259" s="216">
        <v>5</v>
      </c>
      <c r="AC259" s="309" t="s">
        <v>1626</v>
      </c>
      <c r="AD259" s="217">
        <v>1</v>
      </c>
      <c r="AE259" s="166" t="s">
        <v>1627</v>
      </c>
      <c r="AF259" s="213" t="str">
        <f t="shared" si="12"/>
        <v>Impacto</v>
      </c>
      <c r="AG259" s="219" t="s">
        <v>1548</v>
      </c>
      <c r="AH259" s="214">
        <f t="shared" si="13"/>
        <v>0.1</v>
      </c>
      <c r="AI259" s="219" t="s">
        <v>1440</v>
      </c>
      <c r="AJ259" s="214">
        <f t="shared" si="14"/>
        <v>0.25</v>
      </c>
      <c r="AK259" s="215">
        <f t="shared" si="15"/>
        <v>0.35</v>
      </c>
      <c r="AL259" s="220">
        <f>IFERROR(IF(AND(AF258="Probabilidad",AF259="Probabilidad"),(AL258-(+AL258*AK259)),IF(AND(AF258="Impacto",AF259="Probabilidad"),(AL257-(+AL257*AK259)),IF(AF259="Impacto",AL258,""))),"")</f>
        <v>0.10079999999999999</v>
      </c>
      <c r="AM259" s="220">
        <f>IFERROR(IF(AND(AF258="Impacto",AF259="Impacto"),(AM258-(+AM258*AK259)),IF(AND(AF258="Probabilidad",AF259="Impacto"),(AM257-(+AM257*AK259)),IF(AF259="Probabilidad",AM258,""))),"")</f>
        <v>0.52</v>
      </c>
      <c r="AN259" s="221" t="s">
        <v>181</v>
      </c>
      <c r="AO259" s="221" t="s">
        <v>182</v>
      </c>
      <c r="AP259" s="221" t="s">
        <v>183</v>
      </c>
      <c r="AQ259" s="598"/>
      <c r="AR259" s="626"/>
      <c r="AS259" s="626"/>
      <c r="AT259" s="619"/>
      <c r="AU259" s="626"/>
      <c r="AV259" s="626"/>
      <c r="AW259" s="619"/>
      <c r="AX259" s="619"/>
      <c r="AY259" s="619"/>
      <c r="AZ259" s="598"/>
      <c r="BA259" s="1228"/>
      <c r="BB259" s="1228"/>
      <c r="BC259" s="607"/>
      <c r="BD259" s="607"/>
      <c r="BE259" s="1168"/>
      <c r="BF259" s="593"/>
      <c r="BG259" s="1224"/>
      <c r="BH259" s="1233"/>
      <c r="BI259" s="1233"/>
      <c r="BJ259" s="1233"/>
      <c r="BK259" s="848"/>
      <c r="BL259" s="848"/>
      <c r="BM259" s="593"/>
      <c r="BN259" s="593"/>
      <c r="BO259" s="798"/>
    </row>
    <row r="260" spans="1:67" ht="15.75" thickBot="1">
      <c r="A260" s="1142"/>
      <c r="B260" s="1145"/>
      <c r="C260" s="1166"/>
      <c r="D260" s="1159"/>
      <c r="E260" s="1159"/>
      <c r="F260" s="1114"/>
      <c r="G260" s="700"/>
      <c r="H260" s="692"/>
      <c r="I260" s="1157"/>
      <c r="J260" s="1156"/>
      <c r="K260" s="1157"/>
      <c r="L260" s="700"/>
      <c r="M260" s="693"/>
      <c r="N260" s="700"/>
      <c r="O260" s="700"/>
      <c r="P260" s="675"/>
      <c r="Q260" s="674"/>
      <c r="R260" s="692"/>
      <c r="S260" s="691"/>
      <c r="T260" s="692"/>
      <c r="U260" s="691"/>
      <c r="V260" s="692"/>
      <c r="W260" s="691"/>
      <c r="X260" s="693"/>
      <c r="Y260" s="691"/>
      <c r="Z260" s="691"/>
      <c r="AA260" s="694"/>
      <c r="AB260" s="141">
        <v>6</v>
      </c>
      <c r="AC260" s="549"/>
      <c r="AD260" s="232"/>
      <c r="AE260" s="139"/>
      <c r="AF260" s="149" t="str">
        <f t="shared" si="12"/>
        <v/>
      </c>
      <c r="AG260" s="142"/>
      <c r="AH260" s="140" t="str">
        <f t="shared" si="13"/>
        <v/>
      </c>
      <c r="AI260" s="142"/>
      <c r="AJ260" s="140" t="str">
        <f t="shared" si="14"/>
        <v/>
      </c>
      <c r="AK260" s="143" t="str">
        <f t="shared" si="15"/>
        <v/>
      </c>
      <c r="AL260" s="152" t="str">
        <f>IFERROR(IF(AND(AF259="Probabilidad",AF260="Probabilidad"),(AL259-(+AL259*AK260)),IF(AND(AF259="Impacto",AF260="Probabilidad"),(AL258-(+AL258*AK260)),IF(AF260="Impacto",AL259,""))),"")</f>
        <v/>
      </c>
      <c r="AM260" s="152" t="str">
        <f>IFERROR(IF(AND(AF259="Impacto",AF260="Impacto"),(AM259-(+AM259*AK260)),IF(AND(AF259="Probabilidad",AF260="Impacto"),(AM258-(+AM258*AK260)),IF(AF260="Probabilidad",AM259,""))),"")</f>
        <v/>
      </c>
      <c r="AN260" s="144"/>
      <c r="AO260" s="144"/>
      <c r="AP260" s="144"/>
      <c r="AQ260" s="692"/>
      <c r="AR260" s="696"/>
      <c r="AS260" s="696"/>
      <c r="AT260" s="694"/>
      <c r="AU260" s="696"/>
      <c r="AV260" s="696"/>
      <c r="AW260" s="694"/>
      <c r="AX260" s="694"/>
      <c r="AY260" s="694"/>
      <c r="AZ260" s="692"/>
      <c r="BA260" s="1243"/>
      <c r="BB260" s="1243"/>
      <c r="BC260" s="675"/>
      <c r="BD260" s="675"/>
      <c r="BE260" s="1256"/>
      <c r="BF260" s="700"/>
      <c r="BG260" s="1257"/>
      <c r="BH260" s="1255"/>
      <c r="BI260" s="1255"/>
      <c r="BJ260" s="1255"/>
      <c r="BK260" s="1113"/>
      <c r="BL260" s="1113"/>
      <c r="BM260" s="700"/>
      <c r="BN260" s="700"/>
      <c r="BO260" s="1110"/>
    </row>
    <row r="261" spans="1:67" ht="78" customHeight="1">
      <c r="A261" s="1140" t="s">
        <v>1703</v>
      </c>
      <c r="B261" s="1143" t="s">
        <v>1374</v>
      </c>
      <c r="C261" s="1246" t="s">
        <v>1704</v>
      </c>
      <c r="D261" s="1249" t="s">
        <v>1376</v>
      </c>
      <c r="E261" s="1249" t="s">
        <v>1705</v>
      </c>
      <c r="F261" s="1251">
        <v>1</v>
      </c>
      <c r="G261" s="1253" t="s">
        <v>1706</v>
      </c>
      <c r="H261" s="644" t="s">
        <v>1405</v>
      </c>
      <c r="I261" s="1138" t="s">
        <v>1380</v>
      </c>
      <c r="J261" s="1136" t="str">
        <f>IF(D261="","",IF(D261="RG",[16]Árbol_GF!B311,IF(D261="RF",[16]Árbol_GF!B311,IF(I261="","",(CONCATENATE(I261," ",$M$2," ",G261," ",$M$3," ",O261," ",$M$4," ",N261))))))</f>
        <v>Pérdida de confidencialidad e integridad  Aplicaciones móviles y web IDECA
Servicios Web Geográficos, Mapas base, Mapa de Referencia, etc.
(Servicio)  1. Debilidades en el mantenimiento de la Infraestructura Tecnológica
2. Afectación de los sistemas de información y servicios informaticos
3. Pérdida, modificación o uso no autorizado de la información
4. Ataques externos cibernéticos.
5. Abuso de derechos
6. Fallas Humanas
7. Mal funcionamiento de IT  1. Inconvenitenes en la gestión operativa, administración y/o soporte de la infraestrutura tecnológica que soporta las plataformas o servicios de la Ide de Bogotá</v>
      </c>
      <c r="K261" s="1138" t="s">
        <v>205</v>
      </c>
      <c r="L261" s="681" t="s">
        <v>691</v>
      </c>
      <c r="M261" s="689" t="str">
        <f>CONCATENATE(" *",[16]Árbol_GF!C269," *",[16]Árbol_GF!E269," *",[16]Árbol_GF!G269)</f>
        <v xml:space="preserve"> * * *</v>
      </c>
      <c r="N261" s="1244" t="s">
        <v>1707</v>
      </c>
      <c r="O261" s="1244" t="s">
        <v>1708</v>
      </c>
      <c r="P261" s="648"/>
      <c r="Q261" s="646"/>
      <c r="R261" s="1260" t="s">
        <v>226</v>
      </c>
      <c r="S261" s="687">
        <f>IF(R261="Muy Alta",100%,IF(R261="Alta",80%,IF(R261="Media",60%,IF(R261="Baja",40%,IF(R261="Muy Baja",20%,"")))))</f>
        <v>0.4</v>
      </c>
      <c r="T261" s="1260" t="s">
        <v>227</v>
      </c>
      <c r="U261" s="687">
        <f>IF(T261="Catastrófico",100%,IF(T261="Mayor",80%,IF(T261="Moderado",60%,IF(T261="Menor",40%,IF(T261="Leve",20%,"")))))</f>
        <v>0.4</v>
      </c>
      <c r="V261" s="1260" t="s">
        <v>227</v>
      </c>
      <c r="W261" s="687">
        <f>IF(V261="Catastrófico",100%,IF(V261="Mayor",80%,IF(V261="Moderado",60%,IF(V261="Menor",40%,IF(V261="Leve",20%,"")))))</f>
        <v>0.4</v>
      </c>
      <c r="X261" s="689" t="str">
        <f>IF(Y261=100%,"Catastrófico",IF(Y261=80%,"Mayor",IF(Y261=60%,"Moderado",IF(Y261=40%,"Menor",IF(Y261=20%,"Leve","")))))</f>
        <v>Menor</v>
      </c>
      <c r="Y261" s="687">
        <f>IF(AND(U261="",W261=""),"",MAX(U261,W261))</f>
        <v>0.4</v>
      </c>
      <c r="Z261" s="687" t="str">
        <f>CONCATENATE(R261,X261)</f>
        <v>BajaMenor</v>
      </c>
      <c r="AA261" s="642" t="str">
        <f>IF(Z261="Muy AltaLeve","Alto",IF(Z261="Muy AltaMenor","Alto",IF(Z261="Muy AltaModerado","Alto",IF(Z261="Muy AltaMayor","Alto",IF(Z261="Muy AltaCatastrófico","Extremo",IF(Z261="AltaLeve","Moderado",IF(Z261="AltaMenor","Moderado",IF(Z261="AltaModerado","Alto",IF(Z261="AltaMayor","Alto",IF(Z261="AltaCatastrófico","Extremo",IF(Z261="MediaLeve","Moderado",IF(Z261="MediaMenor","Moderado",IF(Z261="MediaModerado","Moderado",IF(Z261="MediaMayor","Alto",IF(Z261="MediaCatastrófico","Extremo",IF(Z261="BajaLeve","Bajo",IF(Z261="BajaMenor","Moderado",IF(Z261="BajaModerado","Moderado",IF(Z261="BajaMayor","Alto",IF(Z261="BajaCatastrófico","Extremo",IF(Z261="Muy BajaLeve","Bajo",IF(Z261="Muy BajaMenor","Bajo",IF(Z261="Muy BajaModerado","Moderado",IF(Z261="Muy BajaMayor","Alto",IF(Z261="Muy BajaCatastrófico","Extremo","")))))))))))))))))))))))))</f>
        <v>Moderado</v>
      </c>
      <c r="AB261" s="54">
        <v>1</v>
      </c>
      <c r="AC261" s="284" t="s">
        <v>1709</v>
      </c>
      <c r="AD261" s="12">
        <v>1</v>
      </c>
      <c r="AE261" s="284" t="s">
        <v>1431</v>
      </c>
      <c r="AF261" s="20" t="str">
        <f t="shared" si="12"/>
        <v>Probabilidad</v>
      </c>
      <c r="AG261" s="285" t="s">
        <v>179</v>
      </c>
      <c r="AH261" s="22">
        <f t="shared" si="13"/>
        <v>0.25</v>
      </c>
      <c r="AI261" s="285" t="s">
        <v>180</v>
      </c>
      <c r="AJ261" s="22">
        <f t="shared" si="14"/>
        <v>0.15</v>
      </c>
      <c r="AK261" s="23">
        <f t="shared" si="15"/>
        <v>0.4</v>
      </c>
      <c r="AL261" s="24">
        <f>IFERROR(IF(AF261="Probabilidad",(S261-(+S261*AK261)),IF(AF261="Impacto",S261,"")),"")</f>
        <v>0.24</v>
      </c>
      <c r="AM261" s="24">
        <f>IFERROR(IF(AF261="Impacto",(Y261-(+Y261*AK261)),IF(AF261="Probabilidad",Y261,"")),"")</f>
        <v>0.4</v>
      </c>
      <c r="AN261" s="286" t="s">
        <v>181</v>
      </c>
      <c r="AO261" s="286" t="s">
        <v>1422</v>
      </c>
      <c r="AP261" s="286" t="s">
        <v>183</v>
      </c>
      <c r="AQ261" s="644" t="s">
        <v>1710</v>
      </c>
      <c r="AR261" s="640">
        <f>S261</f>
        <v>0.4</v>
      </c>
      <c r="AS261" s="640">
        <f>IF(AL261="","",MIN(AL261:AL266))</f>
        <v>4.9391999999999991E-2</v>
      </c>
      <c r="AT261" s="642" t="str">
        <f>IFERROR(IF(AS261="","",IF(AS261&lt;=0.2,"Muy Baja",IF(AS261&lt;=0.4,"Baja",IF(AS261&lt;=0.6,"Media",IF(AS261&lt;=0.8,"Alta","Muy Alta"))))),"")</f>
        <v>Muy Baja</v>
      </c>
      <c r="AU261" s="640">
        <f>Y261</f>
        <v>0.4</v>
      </c>
      <c r="AV261" s="640">
        <f>IF(AM261="","",MIN(AM261:AM266))</f>
        <v>0.30000000000000004</v>
      </c>
      <c r="AW261" s="642" t="str">
        <f>IFERROR(IF(AV261="","",IF(AV261&lt;=0.2,"Leve",IF(AV261&lt;=0.4,"Menor",IF(AV261&lt;=0.6,"Moderado",IF(AV261&lt;=0.8,"Mayor","Catastrófico"))))),"")</f>
        <v>Menor</v>
      </c>
      <c r="AX261" s="642" t="str">
        <f>AA261</f>
        <v>Moderado</v>
      </c>
      <c r="AY261" s="642" t="str">
        <f>IFERROR(IF(OR(AND(AT261="Muy Baja",AW261="Leve"),AND(AT261="Muy Baja",AW261="Menor"),AND(AT261="Baja",AW261="Leve")),"Bajo",IF(OR(AND(AT261="Muy baja",AW261="Moderado"),AND(AT261="Baja",AW261="Menor"),AND(AT261="Baja",AW261="Moderado"),AND(AT261="Media",AW261="Leve"),AND(AT261="Media",AW261="Menor"),AND(AT261="Media",AW261="Moderado"),AND(AT261="Alta",AW261="Leve"),AND(AT261="Alta",AW261="Menor")),"Moderado",IF(OR(AND(AT261="Muy Baja",AW261="Mayor"),AND(AT261="Baja",AW261="Mayor"),AND(AT261="Media",AW261="Mayor"),AND(AT261="Alta",AW261="Moderado"),AND(AT261="Alta",AW261="Mayor"),AND(AT261="Muy Alta",AW261="Leve"),AND(AT261="Muy Alta",AW261="Menor"),AND(AT261="Muy Alta",AW261="Moderado"),AND(AT261="Muy Alta",AW261="Mayor")),"Alto",IF(OR(AND(AT261="Muy Baja",AW261="Catastrófico"),AND(AT261="Baja",AW261="Catastrófico"),AND(AT261="Media",AW261="Catastrófico"),AND(AT261="Alta",AW261="Catastrófico"),AND(AT261="Muy Alta",AW261="Catastrófico")),"Extremo","")))),"")</f>
        <v>Bajo</v>
      </c>
      <c r="AZ261" s="1138" t="s">
        <v>231</v>
      </c>
      <c r="BA261" s="1258" t="s">
        <v>190</v>
      </c>
      <c r="BB261" s="1258" t="s">
        <v>190</v>
      </c>
      <c r="BC261" s="1244" t="s">
        <v>190</v>
      </c>
      <c r="BD261" s="1244" t="s">
        <v>190</v>
      </c>
      <c r="BE261" s="1244" t="s">
        <v>190</v>
      </c>
      <c r="BF261" s="681"/>
      <c r="BG261" s="681"/>
      <c r="BH261" s="727"/>
      <c r="BI261" s="727"/>
      <c r="BJ261" s="727"/>
      <c r="BK261" s="681"/>
      <c r="BL261" s="646"/>
      <c r="BM261" s="648"/>
      <c r="BN261" s="648"/>
      <c r="BO261" s="650"/>
    </row>
    <row r="262" spans="1:67" ht="202.5" customHeight="1">
      <c r="A262" s="1141"/>
      <c r="B262" s="1144"/>
      <c r="C262" s="1247"/>
      <c r="D262" s="1250"/>
      <c r="E262" s="1250"/>
      <c r="F262" s="1252"/>
      <c r="G262" s="1254"/>
      <c r="H262" s="598"/>
      <c r="I262" s="1139"/>
      <c r="J262" s="1137"/>
      <c r="K262" s="1139"/>
      <c r="L262" s="593"/>
      <c r="M262" s="616"/>
      <c r="N262" s="1245"/>
      <c r="O262" s="1245"/>
      <c r="P262" s="607"/>
      <c r="Q262" s="610"/>
      <c r="R262" s="1261"/>
      <c r="S262" s="613"/>
      <c r="T262" s="1261"/>
      <c r="U262" s="613"/>
      <c r="V262" s="1261"/>
      <c r="W262" s="613"/>
      <c r="X262" s="616"/>
      <c r="Y262" s="613"/>
      <c r="Z262" s="613"/>
      <c r="AA262" s="619"/>
      <c r="AB262" s="216">
        <v>2</v>
      </c>
      <c r="AC262" s="288" t="s">
        <v>1561</v>
      </c>
      <c r="AD262" s="217">
        <v>1</v>
      </c>
      <c r="AE262" s="288" t="s">
        <v>1431</v>
      </c>
      <c r="AF262" s="213" t="str">
        <f t="shared" si="12"/>
        <v>Probabilidad</v>
      </c>
      <c r="AG262" s="289" t="s">
        <v>344</v>
      </c>
      <c r="AH262" s="214">
        <f t="shared" si="13"/>
        <v>0.15</v>
      </c>
      <c r="AI262" s="289" t="s">
        <v>180</v>
      </c>
      <c r="AJ262" s="214">
        <f t="shared" si="14"/>
        <v>0.15</v>
      </c>
      <c r="AK262" s="215">
        <f t="shared" si="15"/>
        <v>0.3</v>
      </c>
      <c r="AL262" s="220">
        <f>IFERROR(IF(AND(AF261="Probabilidad",AF262="Probabilidad"),(AL261-(+AL261*AK262)),IF(AF262="Probabilidad",(S261-(+S261*AK262)),IF(AF262="Impacto",AL261,""))),"")</f>
        <v>0.16799999999999998</v>
      </c>
      <c r="AM262" s="220">
        <f>IFERROR(IF(AND(AF261="Impacto",AF262="Impacto"),(AM261-(+AM261*AK262)),IF(AF262="Impacto",(Y261-(+Y261*AK262)),IF(AF262="Probabilidad",AM261,""))),"")</f>
        <v>0.4</v>
      </c>
      <c r="AN262" s="290" t="s">
        <v>181</v>
      </c>
      <c r="AO262" s="290" t="s">
        <v>182</v>
      </c>
      <c r="AP262" s="290" t="s">
        <v>183</v>
      </c>
      <c r="AQ262" s="598"/>
      <c r="AR262" s="626"/>
      <c r="AS262" s="626"/>
      <c r="AT262" s="619"/>
      <c r="AU262" s="626"/>
      <c r="AV262" s="626"/>
      <c r="AW262" s="619"/>
      <c r="AX262" s="619"/>
      <c r="AY262" s="619"/>
      <c r="AZ262" s="1139"/>
      <c r="BA262" s="1259"/>
      <c r="BB262" s="1259"/>
      <c r="BC262" s="1245"/>
      <c r="BD262" s="1245"/>
      <c r="BE262" s="1245"/>
      <c r="BF262" s="593"/>
      <c r="BG262" s="593"/>
      <c r="BH262" s="593"/>
      <c r="BI262" s="593"/>
      <c r="BJ262" s="593"/>
      <c r="BK262" s="593"/>
      <c r="BL262" s="610"/>
      <c r="BM262" s="607"/>
      <c r="BN262" s="607"/>
      <c r="BO262" s="651"/>
    </row>
    <row r="263" spans="1:67" ht="74.25">
      <c r="A263" s="1141"/>
      <c r="B263" s="1144"/>
      <c r="C263" s="1247"/>
      <c r="D263" s="1250"/>
      <c r="E263" s="1250"/>
      <c r="F263" s="1252"/>
      <c r="G263" s="1254"/>
      <c r="H263" s="598"/>
      <c r="I263" s="1139"/>
      <c r="J263" s="1137"/>
      <c r="K263" s="1139"/>
      <c r="L263" s="593"/>
      <c r="M263" s="616"/>
      <c r="N263" s="1245"/>
      <c r="O263" s="1245"/>
      <c r="P263" s="607"/>
      <c r="Q263" s="610"/>
      <c r="R263" s="1261"/>
      <c r="S263" s="613"/>
      <c r="T263" s="1261"/>
      <c r="U263" s="613"/>
      <c r="V263" s="1261"/>
      <c r="W263" s="613"/>
      <c r="X263" s="616"/>
      <c r="Y263" s="613"/>
      <c r="Z263" s="613"/>
      <c r="AA263" s="619"/>
      <c r="AB263" s="216">
        <v>3</v>
      </c>
      <c r="AC263" s="288" t="s">
        <v>1711</v>
      </c>
      <c r="AD263" s="217">
        <v>1</v>
      </c>
      <c r="AE263" s="291" t="s">
        <v>1439</v>
      </c>
      <c r="AF263" s="213" t="str">
        <f t="shared" si="12"/>
        <v>Probabilidad</v>
      </c>
      <c r="AG263" s="289" t="s">
        <v>344</v>
      </c>
      <c r="AH263" s="214">
        <f t="shared" si="13"/>
        <v>0.15</v>
      </c>
      <c r="AI263" s="289" t="s">
        <v>180</v>
      </c>
      <c r="AJ263" s="214">
        <f t="shared" si="14"/>
        <v>0.15</v>
      </c>
      <c r="AK263" s="215">
        <f t="shared" si="15"/>
        <v>0.3</v>
      </c>
      <c r="AL263" s="220">
        <f>IFERROR(IF(AND(AF262="Probabilidad",AF263="Probabilidad"),(AL262-(+AL262*AK263)),IF(AND(AF262="Impacto",AF263="Probabilidad"),(AL261-(+AL261*AK263)),IF(AF263="Impacto",AL262,""))),"")</f>
        <v>0.11759999999999998</v>
      </c>
      <c r="AM263" s="220">
        <f>IFERROR(IF(AND(AF262="Impacto",AF263="Impacto"),(AM262-(+AM262*AK263)),IF(AND(AF262="Probabilidad",AF263="Impacto"),(AM261-(+AM261*AK263)),IF(AF263="Probabilidad",AM262,""))),"")</f>
        <v>0.4</v>
      </c>
      <c r="AN263" s="290" t="s">
        <v>181</v>
      </c>
      <c r="AO263" s="290" t="s">
        <v>182</v>
      </c>
      <c r="AP263" s="290" t="s">
        <v>183</v>
      </c>
      <c r="AQ263" s="598"/>
      <c r="AR263" s="626"/>
      <c r="AS263" s="626"/>
      <c r="AT263" s="619"/>
      <c r="AU263" s="626"/>
      <c r="AV263" s="626"/>
      <c r="AW263" s="619"/>
      <c r="AX263" s="619"/>
      <c r="AY263" s="619"/>
      <c r="AZ263" s="1139"/>
      <c r="BA263" s="1259"/>
      <c r="BB263" s="1259"/>
      <c r="BC263" s="1245"/>
      <c r="BD263" s="1245"/>
      <c r="BE263" s="1245"/>
      <c r="BF263" s="593"/>
      <c r="BG263" s="593"/>
      <c r="BH263" s="593"/>
      <c r="BI263" s="593"/>
      <c r="BJ263" s="593"/>
      <c r="BK263" s="593"/>
      <c r="BL263" s="610"/>
      <c r="BM263" s="607"/>
      <c r="BN263" s="607"/>
      <c r="BO263" s="651"/>
    </row>
    <row r="264" spans="1:67" ht="74.25">
      <c r="A264" s="1141"/>
      <c r="B264" s="1144"/>
      <c r="C264" s="1247"/>
      <c r="D264" s="1250"/>
      <c r="E264" s="1250"/>
      <c r="F264" s="1252"/>
      <c r="G264" s="1254"/>
      <c r="H264" s="598"/>
      <c r="I264" s="1139"/>
      <c r="J264" s="1137"/>
      <c r="K264" s="1139"/>
      <c r="L264" s="593"/>
      <c r="M264" s="616"/>
      <c r="N264" s="1245"/>
      <c r="O264" s="1245"/>
      <c r="P264" s="607"/>
      <c r="Q264" s="610"/>
      <c r="R264" s="1261"/>
      <c r="S264" s="613"/>
      <c r="T264" s="1261"/>
      <c r="U264" s="613"/>
      <c r="V264" s="1261"/>
      <c r="W264" s="613"/>
      <c r="X264" s="616"/>
      <c r="Y264" s="613"/>
      <c r="Z264" s="613"/>
      <c r="AA264" s="619"/>
      <c r="AB264" s="216">
        <v>4</v>
      </c>
      <c r="AC264" s="293" t="s">
        <v>1712</v>
      </c>
      <c r="AD264" s="218">
        <v>1</v>
      </c>
      <c r="AE264" s="291" t="s">
        <v>1439</v>
      </c>
      <c r="AF264" s="213" t="str">
        <f t="shared" si="12"/>
        <v>Probabilidad</v>
      </c>
      <c r="AG264" s="289" t="s">
        <v>179</v>
      </c>
      <c r="AH264" s="214">
        <f t="shared" si="13"/>
        <v>0.25</v>
      </c>
      <c r="AI264" s="289" t="s">
        <v>180</v>
      </c>
      <c r="AJ264" s="214">
        <f t="shared" si="14"/>
        <v>0.15</v>
      </c>
      <c r="AK264" s="215">
        <f t="shared" si="15"/>
        <v>0.4</v>
      </c>
      <c r="AL264" s="220">
        <f>IFERROR(IF(AND(AF263="Probabilidad",AF264="Probabilidad"),(AL263-(+AL263*AK264)),IF(AND(AF263="Impacto",AF264="Probabilidad"),(AL262-(+AL262*AK264)),IF(AF264="Impacto",AL263,""))),"")</f>
        <v>7.0559999999999984E-2</v>
      </c>
      <c r="AM264" s="220">
        <f>IFERROR(IF(AND(AF263="Impacto",AF264="Impacto"),(AM263-(+AM263*AK264)),IF(AND(AF263="Probabilidad",AF264="Impacto"),(AM262-(+AM262*AK264)),IF(AF264="Probabilidad",AM263,""))),"")</f>
        <v>0.4</v>
      </c>
      <c r="AN264" s="290" t="s">
        <v>181</v>
      </c>
      <c r="AO264" s="290" t="s">
        <v>182</v>
      </c>
      <c r="AP264" s="290" t="s">
        <v>183</v>
      </c>
      <c r="AQ264" s="598"/>
      <c r="AR264" s="626"/>
      <c r="AS264" s="626"/>
      <c r="AT264" s="619"/>
      <c r="AU264" s="626"/>
      <c r="AV264" s="626"/>
      <c r="AW264" s="619"/>
      <c r="AX264" s="619"/>
      <c r="AY264" s="619"/>
      <c r="AZ264" s="1139"/>
      <c r="BA264" s="1259"/>
      <c r="BB264" s="1259"/>
      <c r="BC264" s="1245"/>
      <c r="BD264" s="1245"/>
      <c r="BE264" s="1245"/>
      <c r="BF264" s="593"/>
      <c r="BG264" s="593"/>
      <c r="BH264" s="593"/>
      <c r="BI264" s="593"/>
      <c r="BJ264" s="593"/>
      <c r="BK264" s="593"/>
      <c r="BL264" s="610"/>
      <c r="BM264" s="607"/>
      <c r="BN264" s="607"/>
      <c r="BO264" s="651"/>
    </row>
    <row r="265" spans="1:67" ht="74.25">
      <c r="A265" s="1141"/>
      <c r="B265" s="1144"/>
      <c r="C265" s="1247"/>
      <c r="D265" s="1250"/>
      <c r="E265" s="1250"/>
      <c r="F265" s="1252"/>
      <c r="G265" s="1254"/>
      <c r="H265" s="598"/>
      <c r="I265" s="1139"/>
      <c r="J265" s="1137"/>
      <c r="K265" s="1139"/>
      <c r="L265" s="593"/>
      <c r="M265" s="616"/>
      <c r="N265" s="1245"/>
      <c r="O265" s="1245"/>
      <c r="P265" s="607"/>
      <c r="Q265" s="610"/>
      <c r="R265" s="1261"/>
      <c r="S265" s="613"/>
      <c r="T265" s="1261"/>
      <c r="U265" s="613"/>
      <c r="V265" s="1261"/>
      <c r="W265" s="613"/>
      <c r="X265" s="616"/>
      <c r="Y265" s="613"/>
      <c r="Z265" s="613"/>
      <c r="AA265" s="619"/>
      <c r="AB265" s="216">
        <v>5</v>
      </c>
      <c r="AC265" s="291" t="s">
        <v>1713</v>
      </c>
      <c r="AD265" s="336">
        <v>1</v>
      </c>
      <c r="AE265" s="291" t="s">
        <v>1439</v>
      </c>
      <c r="AF265" s="213" t="str">
        <f t="shared" ref="AF265:AF315" si="16">IF(OR(AG265="Preventivo",AG265="Detectivo"),"Probabilidad",IF(AG265="Correctivo","Impacto",""))</f>
        <v>Probabilidad</v>
      </c>
      <c r="AG265" s="289" t="s">
        <v>344</v>
      </c>
      <c r="AH265" s="214">
        <f t="shared" ref="AH265:AH328" si="17">IF(AG265="","",IF(AG265="Preventivo",25%,IF(AG265="Detectivo",15%,IF(AG265="Correctivo",10%))))</f>
        <v>0.15</v>
      </c>
      <c r="AI265" s="289" t="s">
        <v>180</v>
      </c>
      <c r="AJ265" s="214">
        <f t="shared" ref="AJ265:AJ328" si="18">IF(AI265="Automático",25%,IF(AI265="Manual",15%,""))</f>
        <v>0.15</v>
      </c>
      <c r="AK265" s="215">
        <f t="shared" ref="AK265:AK328" si="19">IF(OR(AH265="",AJ265=""),"",AH265+AJ265)</f>
        <v>0.3</v>
      </c>
      <c r="AL265" s="220">
        <f>IFERROR(IF(AND(AF264="Probabilidad",AF265="Probabilidad"),(AL264-(+AL264*AK265)),IF(AND(AF264="Impacto",AF265="Probabilidad"),(AL263-(+AL263*AK265)),IF(AF265="Impacto",AL264,""))),"")</f>
        <v>4.9391999999999991E-2</v>
      </c>
      <c r="AM265" s="220">
        <f>IFERROR(IF(AND(AF264="Impacto",AF265="Impacto"),(AM264-(+AM264*AK265)),IF(AND(AF264="Probabilidad",AF265="Impacto"),(AM263-(+AM263*AK265)),IF(AF265="Probabilidad",AM264,""))),"")</f>
        <v>0.4</v>
      </c>
      <c r="AN265" s="290" t="s">
        <v>181</v>
      </c>
      <c r="AO265" s="290" t="s">
        <v>1422</v>
      </c>
      <c r="AP265" s="290" t="s">
        <v>183</v>
      </c>
      <c r="AQ265" s="598"/>
      <c r="AR265" s="626"/>
      <c r="AS265" s="626"/>
      <c r="AT265" s="619"/>
      <c r="AU265" s="626"/>
      <c r="AV265" s="626"/>
      <c r="AW265" s="619"/>
      <c r="AX265" s="619"/>
      <c r="AY265" s="619"/>
      <c r="AZ265" s="1139"/>
      <c r="BA265" s="1259"/>
      <c r="BB265" s="1259"/>
      <c r="BC265" s="1245"/>
      <c r="BD265" s="1245"/>
      <c r="BE265" s="1245"/>
      <c r="BF265" s="593"/>
      <c r="BG265" s="593"/>
      <c r="BH265" s="593"/>
      <c r="BI265" s="593"/>
      <c r="BJ265" s="593"/>
      <c r="BK265" s="593"/>
      <c r="BL265" s="610"/>
      <c r="BM265" s="607"/>
      <c r="BN265" s="607"/>
      <c r="BO265" s="651"/>
    </row>
    <row r="266" spans="1:67" ht="75" thickBot="1">
      <c r="A266" s="1141"/>
      <c r="B266" s="1144"/>
      <c r="C266" s="1247"/>
      <c r="D266" s="1250"/>
      <c r="E266" s="1250"/>
      <c r="F266" s="1252"/>
      <c r="G266" s="1254"/>
      <c r="H266" s="598"/>
      <c r="I266" s="1139"/>
      <c r="J266" s="1162"/>
      <c r="K266" s="1139"/>
      <c r="L266" s="593"/>
      <c r="M266" s="616"/>
      <c r="N266" s="1245"/>
      <c r="O266" s="1245"/>
      <c r="P266" s="607"/>
      <c r="Q266" s="610"/>
      <c r="R266" s="1261"/>
      <c r="S266" s="613"/>
      <c r="T266" s="1261"/>
      <c r="U266" s="613"/>
      <c r="V266" s="1261"/>
      <c r="W266" s="613"/>
      <c r="X266" s="616"/>
      <c r="Y266" s="613"/>
      <c r="Z266" s="613"/>
      <c r="AA266" s="619"/>
      <c r="AB266" s="216">
        <v>6</v>
      </c>
      <c r="AC266" s="293" t="s">
        <v>1714</v>
      </c>
      <c r="AD266" s="218">
        <v>1</v>
      </c>
      <c r="AE266" s="291" t="s">
        <v>1439</v>
      </c>
      <c r="AF266" s="213" t="str">
        <f t="shared" si="16"/>
        <v>Impacto</v>
      </c>
      <c r="AG266" s="289" t="s">
        <v>290</v>
      </c>
      <c r="AH266" s="214">
        <f t="shared" si="17"/>
        <v>0.1</v>
      </c>
      <c r="AI266" s="289" t="s">
        <v>180</v>
      </c>
      <c r="AJ266" s="214">
        <f t="shared" si="18"/>
        <v>0.15</v>
      </c>
      <c r="AK266" s="215">
        <f t="shared" si="19"/>
        <v>0.25</v>
      </c>
      <c r="AL266" s="220">
        <f>IFERROR(IF(AND(AF265="Probabilidad",AF266="Probabilidad"),(AL265-(+AL265*AK266)),IF(AND(AF265="Impacto",AF266="Probabilidad"),(AL264-(+AL264*AK266)),IF(AF266="Impacto",AL265,""))),"")</f>
        <v>4.9391999999999991E-2</v>
      </c>
      <c r="AM266" s="220">
        <f>IFERROR(IF(AND(AF265="Impacto",AF266="Impacto"),(AM265-(+AM265*AK266)),IF(AND(AF265="Probabilidad",AF266="Impacto"),(AM264-(+AM264*AK266)),IF(AF266="Probabilidad",AM265,""))),"")</f>
        <v>0.30000000000000004</v>
      </c>
      <c r="AN266" s="290" t="s">
        <v>181</v>
      </c>
      <c r="AO266" s="290" t="s">
        <v>1422</v>
      </c>
      <c r="AP266" s="290" t="s">
        <v>183</v>
      </c>
      <c r="AQ266" s="598"/>
      <c r="AR266" s="626"/>
      <c r="AS266" s="626"/>
      <c r="AT266" s="619"/>
      <c r="AU266" s="626"/>
      <c r="AV266" s="626"/>
      <c r="AW266" s="619"/>
      <c r="AX266" s="619"/>
      <c r="AY266" s="619"/>
      <c r="AZ266" s="1139"/>
      <c r="BA266" s="1259"/>
      <c r="BB266" s="1259"/>
      <c r="BC266" s="1245"/>
      <c r="BD266" s="1245"/>
      <c r="BE266" s="1245"/>
      <c r="BF266" s="593"/>
      <c r="BG266" s="593"/>
      <c r="BH266" s="593"/>
      <c r="BI266" s="593"/>
      <c r="BJ266" s="593"/>
      <c r="BK266" s="593"/>
      <c r="BL266" s="610"/>
      <c r="BM266" s="607"/>
      <c r="BN266" s="607"/>
      <c r="BO266" s="651"/>
    </row>
    <row r="267" spans="1:67" ht="93.6" customHeight="1">
      <c r="A267" s="1141"/>
      <c r="B267" s="1144"/>
      <c r="C267" s="1247"/>
      <c r="D267" s="1250" t="s">
        <v>1376</v>
      </c>
      <c r="E267" s="1250" t="s">
        <v>1705</v>
      </c>
      <c r="F267" s="1252">
        <v>2</v>
      </c>
      <c r="G267" s="1259" t="s">
        <v>1706</v>
      </c>
      <c r="H267" s="598" t="s">
        <v>1405</v>
      </c>
      <c r="I267" s="1139" t="s">
        <v>1392</v>
      </c>
      <c r="J267" s="1137" t="str">
        <f>IF(D267="","",IF(D267="RG",[16]Árbol_GF!B317,IF(D267="RF",[16]Árbol_GF!B317,IF(I267="","",(CONCATENATE(I267," ",$M$2," ",G267," ",$M$3," ",O267," ",$M$4," ",N267))))))</f>
        <v>Pérdida de Disponibilidad  Aplicaciones móviles y web IDECA
Servicios Web Geográficos, Mapas base, Mapa de Referencia, etc.
(Servicio)  1. Debilidades en el mantenimiento de la Infraestructura Tecnológica
2. Afectación de los sistemas de información y servicios informaticos
3. Pérdida, modificación o uso no autorizado de la información
4. Ataques externos cibernéticos.
5. Abuso de derechos
6. Fallas Humanas
4. Ataques externos cibernéticos.
5. Abuso de derechos
6. Fallas Humanas
7. Mal funcionamiento de IT  1. Inconvenitenes en la gestión operativa, administración y/o soporte de la infraestrutura tecnológica que soporta las plataformas o servicios de la Ide de Bogotá</v>
      </c>
      <c r="K267" s="1139" t="s">
        <v>205</v>
      </c>
      <c r="L267" s="593" t="s">
        <v>691</v>
      </c>
      <c r="M267" s="689" t="str">
        <f>CONCATENATE(" *",[16]Árbol_GF!C275," *",[16]Árbol_GF!E275," *",[16]Árbol_GF!G275)</f>
        <v xml:space="preserve"> * * *</v>
      </c>
      <c r="N267" s="1245" t="s">
        <v>1707</v>
      </c>
      <c r="O267" s="1259" t="s">
        <v>1715</v>
      </c>
      <c r="P267" s="1078"/>
      <c r="Q267" s="1081"/>
      <c r="R267" s="1261" t="s">
        <v>545</v>
      </c>
      <c r="S267" s="613">
        <f>IF(R267="Muy Alta",100%,IF(R267="Alta",80%,IF(R267="Media",60%,IF(R267="Baja",40%,IF(R267="Muy Baja",20%,"")))))</f>
        <v>0.2</v>
      </c>
      <c r="T267" s="1261" t="s">
        <v>271</v>
      </c>
      <c r="U267" s="613">
        <f>IF(T267="Catastrófico",100%,IF(T267="Mayor",80%,IF(T267="Moderado",60%,IF(T267="Menor",40%,IF(T267="Leve",20%,"")))))</f>
        <v>0.2</v>
      </c>
      <c r="V267" s="1261" t="s">
        <v>227</v>
      </c>
      <c r="W267" s="613">
        <f>IF(V267="Catastrófico",100%,IF(V267="Mayor",80%,IF(V267="Moderado",60%,IF(V267="Menor",40%,IF(V267="Leve",20%,"")))))</f>
        <v>0.4</v>
      </c>
      <c r="X267" s="616" t="str">
        <f>IF(Y267=100%,"Catastrófico",IF(Y267=80%,"Mayor",IF(Y267=60%,"Moderado",IF(Y267=40%,"Menor",IF(Y267=20%,"Leve","")))))</f>
        <v>Menor</v>
      </c>
      <c r="Y267" s="613">
        <f>IF(AND(U267="",W267=""),"",MAX(U267,W267))</f>
        <v>0.4</v>
      </c>
      <c r="Z267" s="613" t="str">
        <f>CONCATENATE(R267,X267)</f>
        <v>Muy BajaMenor</v>
      </c>
      <c r="AA267" s="619" t="str">
        <f>IF(Z267="Muy AltaLeve","Alto",IF(Z267="Muy AltaMenor","Alto",IF(Z267="Muy AltaModerado","Alto",IF(Z267="Muy AltaMayor","Alto",IF(Z267="Muy AltaCatastrófico","Extremo",IF(Z267="AltaLeve","Moderado",IF(Z267="AltaMenor","Moderado",IF(Z267="AltaModerado","Alto",IF(Z267="AltaMayor","Alto",IF(Z267="AltaCatastrófico","Extremo",IF(Z267="MediaLeve","Moderado",IF(Z267="MediaMenor","Moderado",IF(Z267="MediaModerado","Moderado",IF(Z267="MediaMayor","Alto",IF(Z267="MediaCatastrófico","Extremo",IF(Z267="BajaLeve","Bajo",IF(Z267="BajaMenor","Moderado",IF(Z267="BajaModerado","Moderado",IF(Z267="BajaMayor","Alto",IF(Z267="BajaCatastrófico","Extremo",IF(Z267="Muy BajaLeve","Bajo",IF(Z267="Muy BajaMenor","Bajo",IF(Z267="Muy BajaModerado","Moderado",IF(Z267="Muy BajaMayor","Alto",IF(Z267="Muy BajaCatastrófico","Extremo","")))))))))))))))))))))))))</f>
        <v>Bajo</v>
      </c>
      <c r="AB267" s="216">
        <v>1</v>
      </c>
      <c r="AC267" s="295" t="s">
        <v>1716</v>
      </c>
      <c r="AD267" s="218">
        <v>1</v>
      </c>
      <c r="AE267" s="292" t="s">
        <v>1717</v>
      </c>
      <c r="AF267" s="213" t="str">
        <f t="shared" si="16"/>
        <v>Probabilidad</v>
      </c>
      <c r="AG267" s="290" t="s">
        <v>179</v>
      </c>
      <c r="AH267" s="214">
        <f t="shared" si="17"/>
        <v>0.25</v>
      </c>
      <c r="AI267" s="290" t="s">
        <v>1440</v>
      </c>
      <c r="AJ267" s="214">
        <f t="shared" si="18"/>
        <v>0.25</v>
      </c>
      <c r="AK267" s="215">
        <f t="shared" si="19"/>
        <v>0.5</v>
      </c>
      <c r="AL267" s="220">
        <f>IFERROR(IF(AF267="Probabilidad",(S267-(+S267*AK267)),IF(AF267="Impacto",S267,"")),"")</f>
        <v>0.1</v>
      </c>
      <c r="AM267" s="220">
        <f>IFERROR(IF(AF267="Impacto",(Y267-(+Y267*AK267)),IF(AF267="Probabilidad",Y267,"")),"")</f>
        <v>0.4</v>
      </c>
      <c r="AN267" s="290" t="s">
        <v>181</v>
      </c>
      <c r="AO267" s="290" t="s">
        <v>182</v>
      </c>
      <c r="AP267" s="290" t="s">
        <v>183</v>
      </c>
      <c r="AQ267" s="598" t="s">
        <v>1710</v>
      </c>
      <c r="AR267" s="1153">
        <f>S267</f>
        <v>0.2</v>
      </c>
      <c r="AS267" s="1153">
        <f>IF(AL267="","",MIN(AL267:AL272))</f>
        <v>1.512E-2</v>
      </c>
      <c r="AT267" s="619" t="str">
        <f>IFERROR(IF(AS267="","",IF(AS267&lt;=0.2,"Muy Baja",IF(AS267&lt;=0.4,"Baja",IF(AS267&lt;=0.6,"Media",IF(AS267&lt;=0.8,"Alta","Muy Alta"))))),"")</f>
        <v>Muy Baja</v>
      </c>
      <c r="AU267" s="1153">
        <f>Y267</f>
        <v>0.4</v>
      </c>
      <c r="AV267" s="1153">
        <f>IF(AM267="","",MIN(AM267:AM272))</f>
        <v>0.30000000000000004</v>
      </c>
      <c r="AW267" s="619" t="str">
        <f>IFERROR(IF(AV267="","",IF(AV267&lt;=0.2,"Leve",IF(AV267&lt;=0.4,"Menor",IF(AV267&lt;=0.6,"Moderado",IF(AV267&lt;=0.8,"Mayor","Catastrófico"))))),"")</f>
        <v>Menor</v>
      </c>
      <c r="AX267" s="619" t="str">
        <f>AA267</f>
        <v>Bajo</v>
      </c>
      <c r="AY267" s="619" t="str">
        <f>IFERROR(IF(OR(AND(AT267="Muy Baja",AW267="Leve"),AND(AT267="Muy Baja",AW267="Menor"),AND(AT267="Baja",AW267="Leve")),"Bajo",IF(OR(AND(AT267="Muy baja",AW267="Moderado"),AND(AT267="Baja",AW267="Menor"),AND(AT267="Baja",AW267="Moderado"),AND(AT267="Media",AW267="Leve"),AND(AT267="Media",AW267="Menor"),AND(AT267="Media",AW267="Moderado"),AND(AT267="Alta",AW267="Leve"),AND(AT267="Alta",AW267="Menor")),"Moderado",IF(OR(AND(AT267="Muy Baja",AW267="Mayor"),AND(AT267="Baja",AW267="Mayor"),AND(AT267="Media",AW267="Mayor"),AND(AT267="Alta",AW267="Moderado"),AND(AT267="Alta",AW267="Mayor"),AND(AT267="Muy Alta",AW267="Leve"),AND(AT267="Muy Alta",AW267="Menor"),AND(AT267="Muy Alta",AW267="Moderado"),AND(AT267="Muy Alta",AW267="Mayor")),"Alto",IF(OR(AND(AT267="Muy Baja",AW267="Catastrófico"),AND(AT267="Baja",AW267="Catastrófico"),AND(AT267="Media",AW267="Catastrófico"),AND(AT267="Alta",AW267="Catastrófico"),AND(AT267="Muy Alta",AW267="Catastrófico")),"Extremo","")))),"")</f>
        <v>Bajo</v>
      </c>
      <c r="AZ267" s="1139" t="s">
        <v>231</v>
      </c>
      <c r="BA267" s="607" t="s">
        <v>190</v>
      </c>
      <c r="BB267" s="607" t="s">
        <v>190</v>
      </c>
      <c r="BC267" s="607" t="s">
        <v>190</v>
      </c>
      <c r="BD267" s="607" t="s">
        <v>190</v>
      </c>
      <c r="BE267" s="1262" t="s">
        <v>190</v>
      </c>
      <c r="BF267" s="593"/>
      <c r="BG267" s="593"/>
      <c r="BH267" s="848"/>
      <c r="BI267" s="848"/>
      <c r="BJ267" s="848"/>
      <c r="BK267" s="848"/>
      <c r="BL267" s="848"/>
      <c r="BM267" s="593"/>
      <c r="BN267" s="593"/>
      <c r="BO267" s="798"/>
    </row>
    <row r="268" spans="1:67" ht="94.5">
      <c r="A268" s="1141"/>
      <c r="B268" s="1144"/>
      <c r="C268" s="1247"/>
      <c r="D268" s="1250"/>
      <c r="E268" s="1250"/>
      <c r="F268" s="1252"/>
      <c r="G268" s="1259"/>
      <c r="H268" s="598"/>
      <c r="I268" s="1139"/>
      <c r="J268" s="1137"/>
      <c r="K268" s="1139"/>
      <c r="L268" s="593"/>
      <c r="M268" s="616"/>
      <c r="N268" s="1245"/>
      <c r="O268" s="1259"/>
      <c r="P268" s="1078"/>
      <c r="Q268" s="1081"/>
      <c r="R268" s="1261"/>
      <c r="S268" s="613"/>
      <c r="T268" s="1261"/>
      <c r="U268" s="613"/>
      <c r="V268" s="1261"/>
      <c r="W268" s="613"/>
      <c r="X268" s="616"/>
      <c r="Y268" s="613"/>
      <c r="Z268" s="613"/>
      <c r="AA268" s="619"/>
      <c r="AB268" s="216">
        <v>2</v>
      </c>
      <c r="AC268" s="293" t="s">
        <v>1718</v>
      </c>
      <c r="AD268" s="218">
        <v>1</v>
      </c>
      <c r="AE268" s="291" t="s">
        <v>1717</v>
      </c>
      <c r="AF268" s="225" t="str">
        <f>IF(OR(AG268="Preventivo",AG268="Detectivo"),"Probabilidad",IF(AG268="Correctivo","Impacto",""))</f>
        <v>Impacto</v>
      </c>
      <c r="AG268" s="290" t="s">
        <v>290</v>
      </c>
      <c r="AH268" s="214">
        <f t="shared" si="17"/>
        <v>0.1</v>
      </c>
      <c r="AI268" s="290" t="s">
        <v>180</v>
      </c>
      <c r="AJ268" s="214">
        <f t="shared" si="18"/>
        <v>0.15</v>
      </c>
      <c r="AK268" s="215">
        <f t="shared" si="19"/>
        <v>0.25</v>
      </c>
      <c r="AL268" s="226">
        <f>IFERROR(IF(AND(AF267="Probabilidad",AF268="Probabilidad"),(AL267-(+AL267*AK268)),IF(AF268="Probabilidad",(S267-(+S267*AK268)),IF(AF268="Impacto",AL267,""))),"")</f>
        <v>0.1</v>
      </c>
      <c r="AM268" s="226">
        <f>IFERROR(IF(AND(AF267="Impacto",AF268="Impacto"),(AM267-(+AM267*AK268)),IF(AF268="Impacto",(Y267-(+Y267*AK268)),IF(AF268="Probabilidad",AM267,""))),"")</f>
        <v>0.30000000000000004</v>
      </c>
      <c r="AN268" s="290" t="s">
        <v>181</v>
      </c>
      <c r="AO268" s="290" t="s">
        <v>1422</v>
      </c>
      <c r="AP268" s="290" t="s">
        <v>183</v>
      </c>
      <c r="AQ268" s="598"/>
      <c r="AR268" s="626"/>
      <c r="AS268" s="626"/>
      <c r="AT268" s="619"/>
      <c r="AU268" s="626"/>
      <c r="AV268" s="626"/>
      <c r="AW268" s="619"/>
      <c r="AX268" s="619"/>
      <c r="AY268" s="619"/>
      <c r="AZ268" s="1139"/>
      <c r="BA268" s="607"/>
      <c r="BB268" s="607"/>
      <c r="BC268" s="607"/>
      <c r="BD268" s="607"/>
      <c r="BE268" s="1262"/>
      <c r="BF268" s="593"/>
      <c r="BG268" s="593"/>
      <c r="BH268" s="848"/>
      <c r="BI268" s="848"/>
      <c r="BJ268" s="593"/>
      <c r="BK268" s="848"/>
      <c r="BL268" s="848"/>
      <c r="BM268" s="593"/>
      <c r="BN268" s="593"/>
      <c r="BO268" s="798"/>
    </row>
    <row r="269" spans="1:67" ht="99">
      <c r="A269" s="1141"/>
      <c r="B269" s="1144"/>
      <c r="C269" s="1247"/>
      <c r="D269" s="1250"/>
      <c r="E269" s="1250"/>
      <c r="F269" s="1252"/>
      <c r="G269" s="1259"/>
      <c r="H269" s="598"/>
      <c r="I269" s="1139"/>
      <c r="J269" s="1137"/>
      <c r="K269" s="1139"/>
      <c r="L269" s="593"/>
      <c r="M269" s="616"/>
      <c r="N269" s="1245"/>
      <c r="O269" s="1259"/>
      <c r="P269" s="1078"/>
      <c r="Q269" s="1081"/>
      <c r="R269" s="1261"/>
      <c r="S269" s="613"/>
      <c r="T269" s="1261"/>
      <c r="U269" s="613"/>
      <c r="V269" s="1261"/>
      <c r="W269" s="613"/>
      <c r="X269" s="616"/>
      <c r="Y269" s="613"/>
      <c r="Z269" s="613"/>
      <c r="AA269" s="619"/>
      <c r="AB269" s="216">
        <v>3</v>
      </c>
      <c r="AC269" s="397" t="s">
        <v>1719</v>
      </c>
      <c r="AD269" s="217">
        <v>1</v>
      </c>
      <c r="AE269" s="292" t="s">
        <v>1720</v>
      </c>
      <c r="AF269" s="213" t="str">
        <f>IF(OR(AG269="Preventivo",AG269="Detectivo"),"Probabilidad",IF(AG269="Correctivo","Impacto",""))</f>
        <v>Probabilidad</v>
      </c>
      <c r="AG269" s="290" t="s">
        <v>344</v>
      </c>
      <c r="AH269" s="214">
        <f t="shared" si="17"/>
        <v>0.15</v>
      </c>
      <c r="AI269" s="290" t="s">
        <v>180</v>
      </c>
      <c r="AJ269" s="214">
        <f t="shared" si="18"/>
        <v>0.15</v>
      </c>
      <c r="AK269" s="215">
        <f t="shared" si="19"/>
        <v>0.3</v>
      </c>
      <c r="AL269" s="220">
        <f>IFERROR(IF(AND(AF268="Probabilidad",AF269="Probabilidad"),(AL268-(+AL268*AK269)),IF(AND(AF268="Impacto",AF269="Probabilidad"),(AL267-(+AL267*AK269)),IF(AF269="Impacto",AL268,""))),"")</f>
        <v>7.0000000000000007E-2</v>
      </c>
      <c r="AM269" s="220">
        <f>IFERROR(IF(AND(AF268="Impacto",AF269="Impacto"),(AM268-(+AM268*AK269)),IF(AND(AF268="Probabilidad",AF269="Impacto"),(AM267-(+AM267*AK269)),IF(AF269="Probabilidad",AM268,""))),"")</f>
        <v>0.30000000000000004</v>
      </c>
      <c r="AN269" s="290" t="s">
        <v>1721</v>
      </c>
      <c r="AO269" s="290" t="s">
        <v>1422</v>
      </c>
      <c r="AP269" s="290" t="s">
        <v>1722</v>
      </c>
      <c r="AQ269" s="598"/>
      <c r="AR269" s="626"/>
      <c r="AS269" s="626"/>
      <c r="AT269" s="619"/>
      <c r="AU269" s="626"/>
      <c r="AV269" s="626"/>
      <c r="AW269" s="619"/>
      <c r="AX269" s="619"/>
      <c r="AY269" s="619"/>
      <c r="AZ269" s="1139"/>
      <c r="BA269" s="607"/>
      <c r="BB269" s="607"/>
      <c r="BC269" s="607"/>
      <c r="BD269" s="607"/>
      <c r="BE269" s="1262"/>
      <c r="BF269" s="593"/>
      <c r="BG269" s="593"/>
      <c r="BH269" s="848"/>
      <c r="BI269" s="848"/>
      <c r="BJ269" s="593"/>
      <c r="BK269" s="848"/>
      <c r="BL269" s="848"/>
      <c r="BM269" s="593"/>
      <c r="BN269" s="593"/>
      <c r="BO269" s="798"/>
    </row>
    <row r="270" spans="1:67" ht="99">
      <c r="A270" s="1141"/>
      <c r="B270" s="1144"/>
      <c r="C270" s="1247"/>
      <c r="D270" s="1250"/>
      <c r="E270" s="1250"/>
      <c r="F270" s="1252"/>
      <c r="G270" s="1259"/>
      <c r="H270" s="598"/>
      <c r="I270" s="1139"/>
      <c r="J270" s="1137"/>
      <c r="K270" s="1139"/>
      <c r="L270" s="593"/>
      <c r="M270" s="616"/>
      <c r="N270" s="1245"/>
      <c r="O270" s="1259"/>
      <c r="P270" s="1078"/>
      <c r="Q270" s="1081"/>
      <c r="R270" s="1261"/>
      <c r="S270" s="613"/>
      <c r="T270" s="1261"/>
      <c r="U270" s="613"/>
      <c r="V270" s="1261"/>
      <c r="W270" s="613"/>
      <c r="X270" s="616"/>
      <c r="Y270" s="613"/>
      <c r="Z270" s="613"/>
      <c r="AA270" s="619"/>
      <c r="AB270" s="216">
        <v>4</v>
      </c>
      <c r="AC270" s="338" t="s">
        <v>1723</v>
      </c>
      <c r="AD270" s="218">
        <v>1</v>
      </c>
      <c r="AE270" s="291" t="s">
        <v>1439</v>
      </c>
      <c r="AF270" s="213" t="str">
        <f t="shared" si="16"/>
        <v>Probabilidad</v>
      </c>
      <c r="AG270" s="290" t="s">
        <v>179</v>
      </c>
      <c r="AH270" s="214">
        <f t="shared" si="17"/>
        <v>0.25</v>
      </c>
      <c r="AI270" s="290" t="s">
        <v>180</v>
      </c>
      <c r="AJ270" s="214">
        <f t="shared" si="18"/>
        <v>0.15</v>
      </c>
      <c r="AK270" s="215">
        <f t="shared" si="19"/>
        <v>0.4</v>
      </c>
      <c r="AL270" s="220">
        <f>IFERROR(IF(AND(AF269="Probabilidad",AF270="Probabilidad"),(AL269-(+AL269*AK270)),IF(AND(AF269="Impacto",AF270="Probabilidad"),(AL268-(+AL268*AK270)),IF(AF270="Impacto",AL269,""))),"")</f>
        <v>4.2000000000000003E-2</v>
      </c>
      <c r="AM270" s="220">
        <f>IFERROR(IF(AND(AF269="Impacto",AF270="Impacto"),(AM269-(+AM269*AK270)),IF(AND(AF269="Probabilidad",AF270="Impacto"),(AM268-(+AM268*AK270)),IF(AF270="Probabilidad",AM269,""))),"")</f>
        <v>0.30000000000000004</v>
      </c>
      <c r="AN270" s="290" t="s">
        <v>1721</v>
      </c>
      <c r="AO270" s="290" t="s">
        <v>1422</v>
      </c>
      <c r="AP270" s="383" t="s">
        <v>183</v>
      </c>
      <c r="AQ270" s="598"/>
      <c r="AR270" s="626"/>
      <c r="AS270" s="626"/>
      <c r="AT270" s="619"/>
      <c r="AU270" s="626"/>
      <c r="AV270" s="626"/>
      <c r="AW270" s="619"/>
      <c r="AX270" s="619"/>
      <c r="AY270" s="619"/>
      <c r="AZ270" s="1139"/>
      <c r="BA270" s="607"/>
      <c r="BB270" s="607"/>
      <c r="BC270" s="607"/>
      <c r="BD270" s="607"/>
      <c r="BE270" s="1262"/>
      <c r="BF270" s="593"/>
      <c r="BG270" s="593"/>
      <c r="BH270" s="848"/>
      <c r="BI270" s="848"/>
      <c r="BJ270" s="593"/>
      <c r="BK270" s="848"/>
      <c r="BL270" s="848"/>
      <c r="BM270" s="593"/>
      <c r="BN270" s="593"/>
      <c r="BO270" s="798"/>
    </row>
    <row r="271" spans="1:67" ht="74.25">
      <c r="A271" s="1141"/>
      <c r="B271" s="1144"/>
      <c r="C271" s="1247"/>
      <c r="D271" s="1250"/>
      <c r="E271" s="1250"/>
      <c r="F271" s="1252"/>
      <c r="G271" s="1259"/>
      <c r="H271" s="598"/>
      <c r="I271" s="1139"/>
      <c r="J271" s="1137"/>
      <c r="K271" s="1139"/>
      <c r="L271" s="593"/>
      <c r="M271" s="616"/>
      <c r="N271" s="1245"/>
      <c r="O271" s="1259"/>
      <c r="P271" s="1078"/>
      <c r="Q271" s="1081"/>
      <c r="R271" s="1261"/>
      <c r="S271" s="613"/>
      <c r="T271" s="1261"/>
      <c r="U271" s="613"/>
      <c r="V271" s="1261"/>
      <c r="W271" s="613"/>
      <c r="X271" s="616"/>
      <c r="Y271" s="613"/>
      <c r="Z271" s="613"/>
      <c r="AA271" s="619"/>
      <c r="AB271" s="216">
        <v>5</v>
      </c>
      <c r="AC271" s="291" t="s">
        <v>1711</v>
      </c>
      <c r="AD271" s="361">
        <v>1</v>
      </c>
      <c r="AE271" s="291" t="s">
        <v>1439</v>
      </c>
      <c r="AF271" s="213" t="str">
        <f t="shared" si="16"/>
        <v>Probabilidad</v>
      </c>
      <c r="AG271" s="290" t="s">
        <v>179</v>
      </c>
      <c r="AH271" s="214">
        <f t="shared" si="17"/>
        <v>0.25</v>
      </c>
      <c r="AI271" s="290" t="s">
        <v>180</v>
      </c>
      <c r="AJ271" s="214">
        <f t="shared" si="18"/>
        <v>0.15</v>
      </c>
      <c r="AK271" s="215">
        <f t="shared" si="19"/>
        <v>0.4</v>
      </c>
      <c r="AL271" s="220">
        <f>IFERROR(IF(AND(AF270="Probabilidad",AF271="Probabilidad"),(AL270-(+AL270*AK271)),IF(AND(AF270="Impacto",AF271="Probabilidad"),(AL269-(+AL269*AK271)),IF(AF271="Impacto",AL270,""))),"")</f>
        <v>2.52E-2</v>
      </c>
      <c r="AM271" s="220">
        <f>IFERROR(IF(AND(AF270="Impacto",AF271="Impacto"),(AM270-(+AM270*AK271)),IF(AND(AF270="Probabilidad",AF271="Impacto"),(AM269-(+AM269*AK271)),IF(AF271="Probabilidad",AM270,""))),"")</f>
        <v>0.30000000000000004</v>
      </c>
      <c r="AN271" s="290" t="s">
        <v>181</v>
      </c>
      <c r="AO271" s="290" t="s">
        <v>182</v>
      </c>
      <c r="AP271" s="290" t="s">
        <v>183</v>
      </c>
      <c r="AQ271" s="598"/>
      <c r="AR271" s="626"/>
      <c r="AS271" s="626"/>
      <c r="AT271" s="619"/>
      <c r="AU271" s="626"/>
      <c r="AV271" s="626"/>
      <c r="AW271" s="619"/>
      <c r="AX271" s="619"/>
      <c r="AY271" s="619"/>
      <c r="AZ271" s="1139"/>
      <c r="BA271" s="607"/>
      <c r="BB271" s="607"/>
      <c r="BC271" s="607"/>
      <c r="BD271" s="607"/>
      <c r="BE271" s="1262"/>
      <c r="BF271" s="593"/>
      <c r="BG271" s="593"/>
      <c r="BH271" s="848"/>
      <c r="BI271" s="848"/>
      <c r="BJ271" s="593"/>
      <c r="BK271" s="848"/>
      <c r="BL271" s="848"/>
      <c r="BM271" s="593"/>
      <c r="BN271" s="593"/>
      <c r="BO271" s="798"/>
    </row>
    <row r="272" spans="1:67" ht="75" thickBot="1">
      <c r="A272" s="1141"/>
      <c r="B272" s="1144"/>
      <c r="C272" s="1247"/>
      <c r="D272" s="1250"/>
      <c r="E272" s="1250"/>
      <c r="F272" s="1252"/>
      <c r="G272" s="1259"/>
      <c r="H272" s="598"/>
      <c r="I272" s="1139"/>
      <c r="J272" s="1162"/>
      <c r="K272" s="1139"/>
      <c r="L272" s="593"/>
      <c r="M272" s="616"/>
      <c r="N272" s="1245"/>
      <c r="O272" s="1259"/>
      <c r="P272" s="1078"/>
      <c r="Q272" s="1081"/>
      <c r="R272" s="1261"/>
      <c r="S272" s="613"/>
      <c r="T272" s="1261"/>
      <c r="U272" s="613"/>
      <c r="V272" s="1261"/>
      <c r="W272" s="613"/>
      <c r="X272" s="616"/>
      <c r="Y272" s="613"/>
      <c r="Z272" s="613"/>
      <c r="AA272" s="619"/>
      <c r="AB272" s="216">
        <v>6</v>
      </c>
      <c r="AC272" s="291" t="s">
        <v>1712</v>
      </c>
      <c r="AD272" s="218">
        <v>1</v>
      </c>
      <c r="AE272" s="291" t="s">
        <v>1439</v>
      </c>
      <c r="AF272" s="213" t="str">
        <f t="shared" si="16"/>
        <v>Probabilidad</v>
      </c>
      <c r="AG272" s="290" t="s">
        <v>179</v>
      </c>
      <c r="AH272" s="214">
        <f t="shared" si="17"/>
        <v>0.25</v>
      </c>
      <c r="AI272" s="290" t="s">
        <v>180</v>
      </c>
      <c r="AJ272" s="214">
        <f t="shared" si="18"/>
        <v>0.15</v>
      </c>
      <c r="AK272" s="215">
        <f t="shared" si="19"/>
        <v>0.4</v>
      </c>
      <c r="AL272" s="220">
        <f>IFERROR(IF(AND(AF271="Probabilidad",AF272="Probabilidad"),(AL271-(+AL271*AK272)),IF(AND(AF271="Impacto",AF272="Probabilidad"),(AL270-(+AL270*AK272)),IF(AF272="Impacto",AL271,""))),"")</f>
        <v>1.512E-2</v>
      </c>
      <c r="AM272" s="220">
        <f>IFERROR(IF(AND(AF271="Impacto",AF272="Impacto"),(AM271-(+AM271*AK272)),IF(AND(AF271="Probabilidad",AF272="Impacto"),(AM270-(+AM270*AK272)),IF(AF272="Probabilidad",AM271,""))),"")</f>
        <v>0.30000000000000004</v>
      </c>
      <c r="AN272" s="290" t="s">
        <v>181</v>
      </c>
      <c r="AO272" s="290" t="s">
        <v>182</v>
      </c>
      <c r="AP272" s="290" t="s">
        <v>183</v>
      </c>
      <c r="AQ272" s="598"/>
      <c r="AR272" s="626"/>
      <c r="AS272" s="626"/>
      <c r="AT272" s="619"/>
      <c r="AU272" s="626"/>
      <c r="AV272" s="626"/>
      <c r="AW272" s="619"/>
      <c r="AX272" s="619"/>
      <c r="AY272" s="619"/>
      <c r="AZ272" s="1139"/>
      <c r="BA272" s="607"/>
      <c r="BB272" s="607"/>
      <c r="BC272" s="607"/>
      <c r="BD272" s="607"/>
      <c r="BE272" s="1262"/>
      <c r="BF272" s="593"/>
      <c r="BG272" s="593"/>
      <c r="BH272" s="848"/>
      <c r="BI272" s="848"/>
      <c r="BJ272" s="593"/>
      <c r="BK272" s="848"/>
      <c r="BL272" s="848"/>
      <c r="BM272" s="593"/>
      <c r="BN272" s="593"/>
      <c r="BO272" s="798"/>
    </row>
    <row r="273" spans="1:67" ht="124.9" customHeight="1">
      <c r="A273" s="1141"/>
      <c r="B273" s="1144"/>
      <c r="C273" s="1247"/>
      <c r="D273" s="1250" t="s">
        <v>1376</v>
      </c>
      <c r="E273" s="1250" t="s">
        <v>1705</v>
      </c>
      <c r="F273" s="1252">
        <v>3</v>
      </c>
      <c r="G273" s="1245" t="s">
        <v>1724</v>
      </c>
      <c r="H273" s="598" t="s">
        <v>1725</v>
      </c>
      <c r="I273" s="1139" t="s">
        <v>1380</v>
      </c>
      <c r="J273" s="1137" t="str">
        <f>IF(D273="","",IF(D273="RG",[16]Árbol_GF!B323,IF(D273="RF",[16]Árbol_GF!B323,IF(I273="","",(CONCATENATE(I273," ",$M$2," ",G273," ",$M$3," ",O273," ",$M$4," ",N273))))))</f>
        <v>Pérdida de confidencialidad e integridad  Bases de Datos Automatizadas 
1. Bases de datos geográfica
2. Bases de datos geográfica de servicios públicos
(Bases de Datos)  1. Abuso de derechos
1a. Perdida, Hurto o modificación de la información
3. Falsificación de derechos.
4. Fallas Humanas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v>
      </c>
      <c r="K273" s="1139" t="s">
        <v>205</v>
      </c>
      <c r="L273" s="909" t="s">
        <v>691</v>
      </c>
      <c r="M273" s="689" t="str">
        <f>CONCATENATE(" *",[16]Árbol_GF!C281," *",[16]Árbol_GF!E281," *",[16]Árbol_GF!G281)</f>
        <v xml:space="preserve"> * * *</v>
      </c>
      <c r="N273" s="1245" t="s">
        <v>1726</v>
      </c>
      <c r="O273" s="1245" t="s">
        <v>1727</v>
      </c>
      <c r="P273" s="607"/>
      <c r="Q273" s="610"/>
      <c r="R273" s="1261" t="s">
        <v>226</v>
      </c>
      <c r="S273" s="613">
        <f>IF(R273="Muy Alta",100%,IF(R273="Alta",80%,IF(R273="Media",60%,IF(R273="Baja",40%,IF(R273="Muy Baja",20%,"")))))</f>
        <v>0.4</v>
      </c>
      <c r="T273" s="1261" t="s">
        <v>271</v>
      </c>
      <c r="U273" s="613">
        <f>IF(T273="Catastrófico",100%,IF(T273="Mayor",80%,IF(T273="Moderado",60%,IF(T273="Menor",40%,IF(T273="Leve",20%,"")))))</f>
        <v>0.2</v>
      </c>
      <c r="V273" s="1261" t="s">
        <v>227</v>
      </c>
      <c r="W273" s="613">
        <f>IF(V273="Catastrófico",100%,IF(V273="Mayor",80%,IF(V273="Moderado",60%,IF(V273="Menor",40%,IF(V273="Leve",20%,"")))))</f>
        <v>0.4</v>
      </c>
      <c r="X273" s="616" t="str">
        <f>IF(Y273=100%,"Catastrófico",IF(Y273=80%,"Mayor",IF(Y273=60%,"Moderado",IF(Y273=40%,"Menor",IF(Y273=20%,"Leve","")))))</f>
        <v>Menor</v>
      </c>
      <c r="Y273" s="613">
        <f>IF(AND(U273="",W273=""),"",MAX(U273,W273))</f>
        <v>0.4</v>
      </c>
      <c r="Z273" s="613" t="str">
        <f>CONCATENATE(R273,X273)</f>
        <v>BajaMenor</v>
      </c>
      <c r="AA273" s="619" t="str">
        <f>IF(Z273="Muy AltaLeve","Alto",IF(Z273="Muy AltaMenor","Alto",IF(Z273="Muy AltaModerado","Alto",IF(Z273="Muy AltaMayor","Alto",IF(Z273="Muy AltaCatastrófico","Extremo",IF(Z273="AltaLeve","Moderado",IF(Z273="AltaMenor","Moderado",IF(Z273="AltaModerado","Alto",IF(Z273="AltaMayor","Alto",IF(Z273="AltaCatastrófico","Extremo",IF(Z273="MediaLeve","Moderado",IF(Z273="MediaMenor","Moderado",IF(Z273="MediaModerado","Moderado",IF(Z273="MediaMayor","Alto",IF(Z273="MediaCatastrófico","Extremo",IF(Z273="BajaLeve","Bajo",IF(Z273="BajaMenor","Moderado",IF(Z273="BajaModerado","Moderado",IF(Z273="BajaMayor","Alto",IF(Z273="BajaCatastrófico","Extremo",IF(Z273="Muy BajaLeve","Bajo",IF(Z273="Muy BajaMenor","Bajo",IF(Z273="Muy BajaModerado","Moderado",IF(Z273="Muy BajaMayor","Alto",IF(Z273="Muy BajaCatastrófico","Extremo","")))))))))))))))))))))))))</f>
        <v>Moderado</v>
      </c>
      <c r="AB273" s="216">
        <v>1</v>
      </c>
      <c r="AC273" s="293" t="s">
        <v>1728</v>
      </c>
      <c r="AD273" s="227">
        <v>1</v>
      </c>
      <c r="AE273" s="293" t="s">
        <v>1431</v>
      </c>
      <c r="AF273" s="213" t="str">
        <f t="shared" si="16"/>
        <v>Probabilidad</v>
      </c>
      <c r="AG273" s="289" t="s">
        <v>179</v>
      </c>
      <c r="AH273" s="214">
        <f t="shared" si="17"/>
        <v>0.25</v>
      </c>
      <c r="AI273" s="289" t="s">
        <v>180</v>
      </c>
      <c r="AJ273" s="214">
        <f t="shared" si="18"/>
        <v>0.15</v>
      </c>
      <c r="AK273" s="215">
        <f t="shared" si="19"/>
        <v>0.4</v>
      </c>
      <c r="AL273" s="220">
        <f>IFERROR(IF(AF273="Probabilidad",(S273-(+S273*AK273)),IF(AF273="Impacto",S273,"")),"")</f>
        <v>0.24</v>
      </c>
      <c r="AM273" s="220">
        <f>IFERROR(IF(AF273="Impacto",(Y273-(+Y273*AK273)),IF(AF273="Probabilidad",Y273,"")),"")</f>
        <v>0.4</v>
      </c>
      <c r="AN273" s="290" t="s">
        <v>181</v>
      </c>
      <c r="AO273" s="290" t="s">
        <v>1422</v>
      </c>
      <c r="AP273" s="290" t="s">
        <v>183</v>
      </c>
      <c r="AQ273" s="598" t="s">
        <v>1710</v>
      </c>
      <c r="AR273" s="1153">
        <f>S273</f>
        <v>0.4</v>
      </c>
      <c r="AS273" s="1153">
        <f>IF(AL273="","",MIN(AL273:AL278))</f>
        <v>0.16799999999999998</v>
      </c>
      <c r="AT273" s="619" t="str">
        <f>IFERROR(IF(AS273="","",IF(AS273&lt;=0.2,"Muy Baja",IF(AS273&lt;=0.4,"Baja",IF(AS273&lt;=0.6,"Media",IF(AS273&lt;=0.8,"Alta","Muy Alta"))))),"")</f>
        <v>Muy Baja</v>
      </c>
      <c r="AU273" s="1153">
        <f>Y273</f>
        <v>0.4</v>
      </c>
      <c r="AV273" s="1153">
        <f>IF(AM273="","",MIN(AM273:AM278))</f>
        <v>0.4</v>
      </c>
      <c r="AW273" s="619" t="str">
        <f>IFERROR(IF(AV273="","",IF(AV273&lt;=0.2,"Leve",IF(AV273&lt;=0.4,"Menor",IF(AV273&lt;=0.6,"Moderado",IF(AV273&lt;=0.8,"Mayor","Catastrófico"))))),"")</f>
        <v>Menor</v>
      </c>
      <c r="AX273" s="619" t="str">
        <f>AA273</f>
        <v>Moderado</v>
      </c>
      <c r="AY273" s="619" t="str">
        <f>IFERROR(IF(OR(AND(AT273="Muy Baja",AW273="Leve"),AND(AT273="Muy Baja",AW273="Menor"),AND(AT273="Baja",AW273="Leve")),"Bajo",IF(OR(AND(AT273="Muy baja",AW273="Moderado"),AND(AT273="Baja",AW273="Menor"),AND(AT273="Baja",AW273="Moderado"),AND(AT273="Media",AW273="Leve"),AND(AT273="Media",AW273="Menor"),AND(AT273="Media",AW273="Moderado"),AND(AT273="Alta",AW273="Leve"),AND(AT273="Alta",AW273="Menor")),"Moderado",IF(OR(AND(AT273="Muy Baja",AW273="Mayor"),AND(AT273="Baja",AW273="Mayor"),AND(AT273="Media",AW273="Mayor"),AND(AT273="Alta",AW273="Moderado"),AND(AT273="Alta",AW273="Mayor"),AND(AT273="Muy Alta",AW273="Leve"),AND(AT273="Muy Alta",AW273="Menor"),AND(AT273="Muy Alta",AW273="Moderado"),AND(AT273="Muy Alta",AW273="Mayor")),"Alto",IF(OR(AND(AT273="Muy Baja",AW273="Catastrófico"),AND(AT273="Baja",AW273="Catastrófico"),AND(AT273="Media",AW273="Catastrófico"),AND(AT273="Alta",AW273="Catastrófico"),AND(AT273="Muy Alta",AW273="Catastrófico")),"Extremo","")))),"")</f>
        <v>Bajo</v>
      </c>
      <c r="AZ273" s="1139" t="s">
        <v>231</v>
      </c>
      <c r="BA273" s="1259" t="s">
        <v>190</v>
      </c>
      <c r="BB273" s="1245" t="s">
        <v>190</v>
      </c>
      <c r="BC273" s="1245" t="s">
        <v>190</v>
      </c>
      <c r="BD273" s="1245" t="s">
        <v>190</v>
      </c>
      <c r="BE273" s="1263" t="s">
        <v>190</v>
      </c>
      <c r="BF273" s="593"/>
      <c r="BG273" s="593"/>
      <c r="BH273" s="848"/>
      <c r="BI273" s="848"/>
      <c r="BJ273" s="848"/>
      <c r="BK273" s="848"/>
      <c r="BL273" s="848"/>
      <c r="BM273" s="593"/>
      <c r="BN273" s="593"/>
      <c r="BO273" s="798"/>
    </row>
    <row r="274" spans="1:67" ht="157.5">
      <c r="A274" s="1141"/>
      <c r="B274" s="1144"/>
      <c r="C274" s="1247"/>
      <c r="D274" s="1250"/>
      <c r="E274" s="1250"/>
      <c r="F274" s="1252"/>
      <c r="G274" s="1245"/>
      <c r="H274" s="598"/>
      <c r="I274" s="1139"/>
      <c r="J274" s="1137"/>
      <c r="K274" s="1139"/>
      <c r="L274" s="909"/>
      <c r="M274" s="616"/>
      <c r="N274" s="1245"/>
      <c r="O274" s="1245"/>
      <c r="P274" s="607"/>
      <c r="Q274" s="610"/>
      <c r="R274" s="1261"/>
      <c r="S274" s="613"/>
      <c r="T274" s="1261"/>
      <c r="U274" s="613"/>
      <c r="V274" s="1261"/>
      <c r="W274" s="613"/>
      <c r="X274" s="616"/>
      <c r="Y274" s="613"/>
      <c r="Z274" s="613"/>
      <c r="AA274" s="619"/>
      <c r="AB274" s="216">
        <v>2</v>
      </c>
      <c r="AC274" s="293" t="s">
        <v>1561</v>
      </c>
      <c r="AD274" s="227">
        <v>1</v>
      </c>
      <c r="AE274" s="293" t="s">
        <v>1431</v>
      </c>
      <c r="AF274" s="213" t="str">
        <f t="shared" si="16"/>
        <v>Probabilidad</v>
      </c>
      <c r="AG274" s="289" t="s">
        <v>344</v>
      </c>
      <c r="AH274" s="214">
        <f t="shared" si="17"/>
        <v>0.15</v>
      </c>
      <c r="AI274" s="289" t="s">
        <v>180</v>
      </c>
      <c r="AJ274" s="214">
        <f t="shared" si="18"/>
        <v>0.15</v>
      </c>
      <c r="AK274" s="215">
        <f t="shared" si="19"/>
        <v>0.3</v>
      </c>
      <c r="AL274" s="220">
        <f>IFERROR(IF(AND(AF273="Probabilidad",AF274="Probabilidad"),(AL273-(+AL273*AK274)),IF(AF274="Probabilidad",(S273-(+S273*AK274)),IF(AF274="Impacto",AL273,""))),"")</f>
        <v>0.16799999999999998</v>
      </c>
      <c r="AM274" s="220">
        <f>IFERROR(IF(AND(AF273="Impacto",AF274="Impacto"),(AM273-(+AM273*AK274)),IF(AF274="Impacto",(Y273-(+Y273*AK274)),IF(AF274="Probabilidad",AM273,""))),"")</f>
        <v>0.4</v>
      </c>
      <c r="AN274" s="290" t="s">
        <v>181</v>
      </c>
      <c r="AO274" s="290" t="s">
        <v>1422</v>
      </c>
      <c r="AP274" s="290" t="s">
        <v>183</v>
      </c>
      <c r="AQ274" s="598"/>
      <c r="AR274" s="626"/>
      <c r="AS274" s="626"/>
      <c r="AT274" s="619"/>
      <c r="AU274" s="626"/>
      <c r="AV274" s="626"/>
      <c r="AW274" s="619"/>
      <c r="AX274" s="619"/>
      <c r="AY274" s="619"/>
      <c r="AZ274" s="1139"/>
      <c r="BA274" s="1259"/>
      <c r="BB274" s="1245"/>
      <c r="BC274" s="1245"/>
      <c r="BD274" s="1245"/>
      <c r="BE274" s="1263"/>
      <c r="BF274" s="593"/>
      <c r="BG274" s="593"/>
      <c r="BH274" s="848"/>
      <c r="BI274" s="848"/>
      <c r="BJ274" s="593"/>
      <c r="BK274" s="848"/>
      <c r="BL274" s="848"/>
      <c r="BM274" s="593"/>
      <c r="BN274" s="593"/>
      <c r="BO274" s="798"/>
    </row>
    <row r="275" spans="1:67" ht="55.5" customHeight="1">
      <c r="A275" s="1141"/>
      <c r="B275" s="1144"/>
      <c r="C275" s="1247"/>
      <c r="D275" s="1250"/>
      <c r="E275" s="1250"/>
      <c r="F275" s="1252"/>
      <c r="G275" s="1245"/>
      <c r="H275" s="598"/>
      <c r="I275" s="1139"/>
      <c r="J275" s="1137"/>
      <c r="K275" s="1139"/>
      <c r="L275" s="909"/>
      <c r="M275" s="616"/>
      <c r="N275" s="1245"/>
      <c r="O275" s="1245"/>
      <c r="P275" s="607"/>
      <c r="Q275" s="610"/>
      <c r="R275" s="1261"/>
      <c r="S275" s="613"/>
      <c r="T275" s="1261"/>
      <c r="U275" s="613"/>
      <c r="V275" s="1261"/>
      <c r="W275" s="613"/>
      <c r="X275" s="616"/>
      <c r="Y275" s="613"/>
      <c r="Z275" s="613"/>
      <c r="AA275" s="619"/>
      <c r="AB275" s="216">
        <v>3</v>
      </c>
      <c r="AC275" s="291"/>
      <c r="AD275" s="227"/>
      <c r="AE275" s="293"/>
      <c r="AF275" s="213" t="str">
        <f t="shared" si="16"/>
        <v/>
      </c>
      <c r="AG275" s="289"/>
      <c r="AH275" s="214" t="str">
        <f t="shared" si="17"/>
        <v/>
      </c>
      <c r="AI275" s="289"/>
      <c r="AJ275" s="214" t="str">
        <f t="shared" si="18"/>
        <v/>
      </c>
      <c r="AK275" s="215" t="str">
        <f t="shared" si="19"/>
        <v/>
      </c>
      <c r="AL275" s="220" t="str">
        <f>IFERROR(IF(AND(AF274="Probabilidad",AF275="Probabilidad"),(AL274-(+AL274*AK275)),IF(AND(AF274="Impacto",AF275="Probabilidad"),(AL273-(+AL273*AK275)),IF(AF275="Impacto",AL274,""))),"")</f>
        <v/>
      </c>
      <c r="AM275" s="220" t="str">
        <f>IFERROR(IF(AND(AF274="Impacto",AF275="Impacto"),(AM274-(+AM274*AK275)),IF(AND(AF274="Probabilidad",AF275="Impacto"),(AM273-(+AM273*AK275)),IF(AF275="Probabilidad",AM274,""))),"")</f>
        <v/>
      </c>
      <c r="AN275" s="290"/>
      <c r="AO275" s="290"/>
      <c r="AP275" s="290"/>
      <c r="AQ275" s="598"/>
      <c r="AR275" s="626"/>
      <c r="AS275" s="626"/>
      <c r="AT275" s="619"/>
      <c r="AU275" s="626"/>
      <c r="AV275" s="626"/>
      <c r="AW275" s="619"/>
      <c r="AX275" s="619"/>
      <c r="AY275" s="619"/>
      <c r="AZ275" s="1139"/>
      <c r="BA275" s="1259"/>
      <c r="BB275" s="1245"/>
      <c r="BC275" s="1245"/>
      <c r="BD275" s="1245"/>
      <c r="BE275" s="1263"/>
      <c r="BF275" s="593"/>
      <c r="BG275" s="593"/>
      <c r="BH275" s="848"/>
      <c r="BI275" s="848"/>
      <c r="BJ275" s="593"/>
      <c r="BK275" s="848"/>
      <c r="BL275" s="848"/>
      <c r="BM275" s="593"/>
      <c r="BN275" s="593"/>
      <c r="BO275" s="798"/>
    </row>
    <row r="276" spans="1:67" ht="15.75">
      <c r="A276" s="1141"/>
      <c r="B276" s="1144"/>
      <c r="C276" s="1247"/>
      <c r="D276" s="1250"/>
      <c r="E276" s="1250"/>
      <c r="F276" s="1252"/>
      <c r="G276" s="1245"/>
      <c r="H276" s="598"/>
      <c r="I276" s="1139"/>
      <c r="J276" s="1137"/>
      <c r="K276" s="1139"/>
      <c r="L276" s="909"/>
      <c r="M276" s="616"/>
      <c r="N276" s="1245"/>
      <c r="O276" s="1245"/>
      <c r="P276" s="607"/>
      <c r="Q276" s="610"/>
      <c r="R276" s="1261"/>
      <c r="S276" s="613"/>
      <c r="T276" s="1261"/>
      <c r="U276" s="613"/>
      <c r="V276" s="1261"/>
      <c r="W276" s="613"/>
      <c r="X276" s="616"/>
      <c r="Y276" s="613"/>
      <c r="Z276" s="613"/>
      <c r="AA276" s="619"/>
      <c r="AB276" s="216">
        <v>4</v>
      </c>
      <c r="AC276" s="291"/>
      <c r="AD276" s="227"/>
      <c r="AE276" s="293"/>
      <c r="AF276" s="213" t="str">
        <f t="shared" si="16"/>
        <v/>
      </c>
      <c r="AG276" s="289"/>
      <c r="AH276" s="214" t="str">
        <f t="shared" si="17"/>
        <v/>
      </c>
      <c r="AI276" s="289"/>
      <c r="AJ276" s="214" t="str">
        <f t="shared" si="18"/>
        <v/>
      </c>
      <c r="AK276" s="215" t="str">
        <f t="shared" si="19"/>
        <v/>
      </c>
      <c r="AL276" s="220" t="str">
        <f>IFERROR(IF(AND(AF275="Probabilidad",AF276="Probabilidad"),(AL275-(+AL275*AK276)),IF(AND(AF275="Impacto",AF276="Probabilidad"),(AL274-(+AL274*AK276)),IF(AF276="Impacto",AL275,""))),"")</f>
        <v/>
      </c>
      <c r="AM276" s="220" t="str">
        <f>IFERROR(IF(AND(AF275="Impacto",AF276="Impacto"),(AM275-(+AM275*AK276)),IF(AND(AF275="Probabilidad",AF276="Impacto"),(AM274-(+AM274*AK276)),IF(AF276="Probabilidad",AM275,""))),"")</f>
        <v/>
      </c>
      <c r="AN276" s="290"/>
      <c r="AO276" s="290"/>
      <c r="AP276" s="290"/>
      <c r="AQ276" s="598"/>
      <c r="AR276" s="626"/>
      <c r="AS276" s="626"/>
      <c r="AT276" s="619"/>
      <c r="AU276" s="626"/>
      <c r="AV276" s="626"/>
      <c r="AW276" s="619"/>
      <c r="AX276" s="619"/>
      <c r="AY276" s="619"/>
      <c r="AZ276" s="1139"/>
      <c r="BA276" s="1259"/>
      <c r="BB276" s="1245"/>
      <c r="BC276" s="1245"/>
      <c r="BD276" s="1245"/>
      <c r="BE276" s="1263"/>
      <c r="BF276" s="593"/>
      <c r="BG276" s="593"/>
      <c r="BH276" s="848"/>
      <c r="BI276" s="848"/>
      <c r="BJ276" s="593"/>
      <c r="BK276" s="848"/>
      <c r="BL276" s="848"/>
      <c r="BM276" s="593"/>
      <c r="BN276" s="593"/>
      <c r="BO276" s="798"/>
    </row>
    <row r="277" spans="1:67" ht="15.75">
      <c r="A277" s="1141"/>
      <c r="B277" s="1144"/>
      <c r="C277" s="1247"/>
      <c r="D277" s="1250"/>
      <c r="E277" s="1250"/>
      <c r="F277" s="1252"/>
      <c r="G277" s="1245"/>
      <c r="H277" s="598"/>
      <c r="I277" s="1139"/>
      <c r="J277" s="1137"/>
      <c r="K277" s="1139"/>
      <c r="L277" s="909"/>
      <c r="M277" s="616"/>
      <c r="N277" s="1245"/>
      <c r="O277" s="1245"/>
      <c r="P277" s="607"/>
      <c r="Q277" s="610"/>
      <c r="R277" s="1261"/>
      <c r="S277" s="613"/>
      <c r="T277" s="1261"/>
      <c r="U277" s="613"/>
      <c r="V277" s="1261"/>
      <c r="W277" s="613"/>
      <c r="X277" s="616"/>
      <c r="Y277" s="613"/>
      <c r="Z277" s="613"/>
      <c r="AA277" s="619"/>
      <c r="AB277" s="216">
        <v>5</v>
      </c>
      <c r="AC277" s="293"/>
      <c r="AD277" s="228"/>
      <c r="AE277" s="293"/>
      <c r="AF277" s="213" t="str">
        <f t="shared" si="16"/>
        <v/>
      </c>
      <c r="AG277" s="289"/>
      <c r="AH277" s="214" t="str">
        <f t="shared" si="17"/>
        <v/>
      </c>
      <c r="AI277" s="289"/>
      <c r="AJ277" s="214" t="str">
        <f t="shared" si="18"/>
        <v/>
      </c>
      <c r="AK277" s="215" t="str">
        <f t="shared" si="19"/>
        <v/>
      </c>
      <c r="AL277" s="220" t="str">
        <f>IFERROR(IF(AND(AF276="Probabilidad",AF277="Probabilidad"),(AL276-(+AL276*AK277)),IF(AND(AF276="Impacto",AF277="Probabilidad"),(AL275-(+AL275*AK277)),IF(AF277="Impacto",AL276,""))),"")</f>
        <v/>
      </c>
      <c r="AM277" s="220" t="str">
        <f>IFERROR(IF(AND(AF276="Impacto",AF277="Impacto"),(AM276-(+AM276*AK277)),IF(AND(AF276="Probabilidad",AF277="Impacto"),(AM275-(+AM275*AK277)),IF(AF277="Probabilidad",AM276,""))),"")</f>
        <v/>
      </c>
      <c r="AN277" s="290"/>
      <c r="AO277" s="290"/>
      <c r="AP277" s="290"/>
      <c r="AQ277" s="598"/>
      <c r="AR277" s="626"/>
      <c r="AS277" s="626"/>
      <c r="AT277" s="619"/>
      <c r="AU277" s="626"/>
      <c r="AV277" s="626"/>
      <c r="AW277" s="619"/>
      <c r="AX277" s="619"/>
      <c r="AY277" s="619"/>
      <c r="AZ277" s="1139"/>
      <c r="BA277" s="1259"/>
      <c r="BB277" s="1245"/>
      <c r="BC277" s="1245"/>
      <c r="BD277" s="1245"/>
      <c r="BE277" s="1263"/>
      <c r="BF277" s="593"/>
      <c r="BG277" s="593"/>
      <c r="BH277" s="848"/>
      <c r="BI277" s="848"/>
      <c r="BJ277" s="593"/>
      <c r="BK277" s="848"/>
      <c r="BL277" s="848"/>
      <c r="BM277" s="593"/>
      <c r="BN277" s="593"/>
      <c r="BO277" s="798"/>
    </row>
    <row r="278" spans="1:67" ht="16.5" thickBot="1">
      <c r="A278" s="1141"/>
      <c r="B278" s="1144"/>
      <c r="C278" s="1247"/>
      <c r="D278" s="1250"/>
      <c r="E278" s="1250"/>
      <c r="F278" s="1252"/>
      <c r="G278" s="1245"/>
      <c r="H278" s="598"/>
      <c r="I278" s="1139"/>
      <c r="J278" s="1162"/>
      <c r="K278" s="1139"/>
      <c r="L278" s="909"/>
      <c r="M278" s="616"/>
      <c r="N278" s="1245"/>
      <c r="O278" s="1245"/>
      <c r="P278" s="607"/>
      <c r="Q278" s="610"/>
      <c r="R278" s="1261"/>
      <c r="S278" s="613"/>
      <c r="T278" s="1261"/>
      <c r="U278" s="613"/>
      <c r="V278" s="1261"/>
      <c r="W278" s="613"/>
      <c r="X278" s="616"/>
      <c r="Y278" s="613"/>
      <c r="Z278" s="613"/>
      <c r="AA278" s="619"/>
      <c r="AB278" s="216">
        <v>6</v>
      </c>
      <c r="AC278" s="293"/>
      <c r="AD278" s="218"/>
      <c r="AE278" s="293"/>
      <c r="AF278" s="213" t="str">
        <f t="shared" si="16"/>
        <v/>
      </c>
      <c r="AG278" s="289"/>
      <c r="AH278" s="214" t="str">
        <f t="shared" si="17"/>
        <v/>
      </c>
      <c r="AI278" s="289"/>
      <c r="AJ278" s="214" t="str">
        <f t="shared" si="18"/>
        <v/>
      </c>
      <c r="AK278" s="215" t="str">
        <f t="shared" si="19"/>
        <v/>
      </c>
      <c r="AL278" s="220" t="str">
        <f>IFERROR(IF(AND(AF277="Probabilidad",AF278="Probabilidad"),(AL277-(+AL277*AK278)),IF(AND(AF277="Impacto",AF278="Probabilidad"),(AL276-(+AL276*AK278)),IF(AF278="Impacto",AL277,""))),"")</f>
        <v/>
      </c>
      <c r="AM278" s="220" t="str">
        <f>IFERROR(IF(AND(AF277="Impacto",AF278="Impacto"),(AM277-(+AM277*AK278)),IF(AND(AF277="Probabilidad",AF278="Impacto"),(AM276-(+AM276*AK278)),IF(AF278="Probabilidad",AM277,""))),"")</f>
        <v/>
      </c>
      <c r="AN278" s="290"/>
      <c r="AO278" s="290"/>
      <c r="AP278" s="290"/>
      <c r="AQ278" s="598"/>
      <c r="AR278" s="626"/>
      <c r="AS278" s="626"/>
      <c r="AT278" s="619"/>
      <c r="AU278" s="626"/>
      <c r="AV278" s="626"/>
      <c r="AW278" s="619"/>
      <c r="AX278" s="619"/>
      <c r="AY278" s="619"/>
      <c r="AZ278" s="1139"/>
      <c r="BA278" s="1259"/>
      <c r="BB278" s="1245"/>
      <c r="BC278" s="1245"/>
      <c r="BD278" s="1245"/>
      <c r="BE278" s="1263"/>
      <c r="BF278" s="593"/>
      <c r="BG278" s="593"/>
      <c r="BH278" s="848"/>
      <c r="BI278" s="848"/>
      <c r="BJ278" s="593"/>
      <c r="BK278" s="848"/>
      <c r="BL278" s="848"/>
      <c r="BM278" s="593"/>
      <c r="BN278" s="593"/>
      <c r="BO278" s="798"/>
    </row>
    <row r="279" spans="1:67" ht="93.6" customHeight="1">
      <c r="A279" s="1141"/>
      <c r="B279" s="1144"/>
      <c r="C279" s="1247"/>
      <c r="D279" s="1250" t="s">
        <v>1376</v>
      </c>
      <c r="E279" s="1250" t="s">
        <v>1705</v>
      </c>
      <c r="F279" s="1252">
        <v>4</v>
      </c>
      <c r="G279" s="1245" t="s">
        <v>1724</v>
      </c>
      <c r="H279" s="598" t="s">
        <v>1725</v>
      </c>
      <c r="I279" s="1139" t="s">
        <v>1392</v>
      </c>
      <c r="J279" s="1137" t="str">
        <f>IF(D279="","",IF(D279="RG",[16]Árbol_GF!B329,IF(D279="RF",[16]Árbol_GF!B329,IF(I279="","",(CONCATENATE(I279," ",$M$2," ",G279," ",$M$3," ",O279," ",$M$4," ",N279))))))</f>
        <v>Pérdida de Disponibilidad  Bases de Datos Automatizadas 
1. Bases de datos geográfica
2. Bases de datos geográfica de servicios públicos
(Bases de Datos)  1. Mal funcionamiento del equipo y/o software
2. Perdida de información
3. Error en el uso  1. Ausencia de copias de respaldo 
1a. Ausencia de mecanismos de monitoreo
2. Ausencia de documentación
2a.Configuración incorrecta de parámetros 
3. Desconocimiento de políticas de seguridad de la información</v>
      </c>
      <c r="K279" s="1139" t="s">
        <v>205</v>
      </c>
      <c r="L279" s="909" t="s">
        <v>691</v>
      </c>
      <c r="M279" s="689" t="str">
        <f>CONCATENATE(" *",[16]Árbol_GF!C287," *",[16]Árbol_GF!E287," *",[16]Árbol_GF!G287)</f>
        <v xml:space="preserve"> * * *</v>
      </c>
      <c r="N279" s="1245" t="s">
        <v>1729</v>
      </c>
      <c r="O279" s="1245" t="s">
        <v>1730</v>
      </c>
      <c r="P279" s="607"/>
      <c r="Q279" s="754"/>
      <c r="R279" s="1261" t="s">
        <v>226</v>
      </c>
      <c r="S279" s="613">
        <f>IF(R279="Muy Alta",100%,IF(R279="Alta",80%,IF(R279="Media",60%,IF(R279="Baja",40%,IF(R279="Muy Baja",20%,"")))))</f>
        <v>0.4</v>
      </c>
      <c r="T279" s="1261" t="s">
        <v>271</v>
      </c>
      <c r="U279" s="613">
        <f>IF(T279="Catastrófico",100%,IF(T279="Mayor",80%,IF(T279="Moderado",60%,IF(T279="Menor",40%,IF(T279="Leve",20%,"")))))</f>
        <v>0.2</v>
      </c>
      <c r="V279" s="1261" t="s">
        <v>227</v>
      </c>
      <c r="W279" s="613">
        <f>IF(V279="Catastrófico",100%,IF(V279="Mayor",80%,IF(V279="Moderado",60%,IF(V279="Menor",40%,IF(V279="Leve",20%,"")))))</f>
        <v>0.4</v>
      </c>
      <c r="X279" s="616" t="str">
        <f>IF(Y279=100%,"Catastrófico",IF(Y279=80%,"Mayor",IF(Y279=60%,"Moderado",IF(Y279=40%,"Menor",IF(Y279=20%,"Leve","")))))</f>
        <v>Menor</v>
      </c>
      <c r="Y279" s="613">
        <f>IF(AND(U279="",W279=""),"",MAX(U279,W279))</f>
        <v>0.4</v>
      </c>
      <c r="Z279" s="613" t="str">
        <f>CONCATENATE(R279,X279)</f>
        <v>BajaMenor</v>
      </c>
      <c r="AA279" s="619" t="str">
        <f>IF(Z279="Muy AltaLeve","Alto",IF(Z279="Muy AltaMenor","Alto",IF(Z279="Muy AltaModerado","Alto",IF(Z279="Muy AltaMayor","Alto",IF(Z279="Muy AltaCatastrófico","Extremo",IF(Z279="AltaLeve","Moderado",IF(Z279="AltaMenor","Moderado",IF(Z279="AltaModerado","Alto",IF(Z279="AltaMayor","Alto",IF(Z279="AltaCatastrófico","Extremo",IF(Z279="MediaLeve","Moderado",IF(Z279="MediaMenor","Moderado",IF(Z279="MediaModerado","Moderado",IF(Z279="MediaMayor","Alto",IF(Z279="MediaCatastrófico","Extremo",IF(Z279="BajaLeve","Bajo",IF(Z279="BajaMenor","Moderado",IF(Z279="BajaModerado","Moderado",IF(Z279="BajaMayor","Alto",IF(Z279="BajaCatastrófico","Extremo",IF(Z279="Muy BajaLeve","Bajo",IF(Z279="Muy BajaMenor","Bajo",IF(Z279="Muy BajaModerado","Moderado",IF(Z279="Muy BajaMayor","Alto",IF(Z279="Muy BajaCatastrófico","Extremo","")))))))))))))))))))))))))</f>
        <v>Moderado</v>
      </c>
      <c r="AB279" s="216">
        <v>1</v>
      </c>
      <c r="AC279" s="293" t="s">
        <v>1731</v>
      </c>
      <c r="AD279" s="218">
        <v>2</v>
      </c>
      <c r="AE279" s="293" t="s">
        <v>1399</v>
      </c>
      <c r="AF279" s="213" t="str">
        <f t="shared" si="16"/>
        <v>Probabilidad</v>
      </c>
      <c r="AG279" s="289" t="s">
        <v>344</v>
      </c>
      <c r="AH279" s="214">
        <f t="shared" si="17"/>
        <v>0.15</v>
      </c>
      <c r="AI279" s="289" t="s">
        <v>180</v>
      </c>
      <c r="AJ279" s="214">
        <f t="shared" si="18"/>
        <v>0.15</v>
      </c>
      <c r="AK279" s="215">
        <f t="shared" si="19"/>
        <v>0.3</v>
      </c>
      <c r="AL279" s="220">
        <f>IFERROR(IF(AF279="Probabilidad",(S279-(+S279*AK279)),IF(AF279="Impacto",S279,"")),"")</f>
        <v>0.28000000000000003</v>
      </c>
      <c r="AM279" s="220">
        <f>IFERROR(IF(AF279="Impacto",(Y279-(+Y279*AK279)),IF(AF279="Probabilidad",Y279,"")),"")</f>
        <v>0.4</v>
      </c>
      <c r="AN279" s="290" t="s">
        <v>181</v>
      </c>
      <c r="AO279" s="290" t="s">
        <v>1422</v>
      </c>
      <c r="AP279" s="290" t="s">
        <v>183</v>
      </c>
      <c r="AQ279" s="598" t="s">
        <v>1710</v>
      </c>
      <c r="AR279" s="1153">
        <f>S279</f>
        <v>0.4</v>
      </c>
      <c r="AS279" s="1153">
        <f>IF(AL279="","",MIN(AL279:AL284))</f>
        <v>5.8799999999999998E-2</v>
      </c>
      <c r="AT279" s="619" t="str">
        <f>IFERROR(IF(AS279="","",IF(AS279&lt;=0.2,"Muy Baja",IF(AS279&lt;=0.4,"Baja",IF(AS279&lt;=0.6,"Media",IF(AS279&lt;=0.8,"Alta","Muy Alta"))))),"")</f>
        <v>Muy Baja</v>
      </c>
      <c r="AU279" s="1153">
        <f>Y279</f>
        <v>0.4</v>
      </c>
      <c r="AV279" s="1153">
        <f>IF(AM279="","",MIN(AM279:AM284))</f>
        <v>0.30000000000000004</v>
      </c>
      <c r="AW279" s="619" t="str">
        <f>IFERROR(IF(AV279="","",IF(AV279&lt;=0.2,"Leve",IF(AV279&lt;=0.4,"Menor",IF(AV279&lt;=0.6,"Moderado",IF(AV279&lt;=0.8,"Mayor","Catastrófico"))))),"")</f>
        <v>Menor</v>
      </c>
      <c r="AX279" s="619" t="str">
        <f>AA279</f>
        <v>Moderado</v>
      </c>
      <c r="AY279" s="619" t="str">
        <f>IFERROR(IF(OR(AND(AT279="Muy Baja",AW279="Leve"),AND(AT279="Muy Baja",AW279="Menor"),AND(AT279="Baja",AW279="Leve")),"Bajo",IF(OR(AND(AT279="Muy baja",AW279="Moderado"),AND(AT279="Baja",AW279="Menor"),AND(AT279="Baja",AW279="Moderado"),AND(AT279="Media",AW279="Leve"),AND(AT279="Media",AW279="Menor"),AND(AT279="Media",AW279="Moderado"),AND(AT279="Alta",AW279="Leve"),AND(AT279="Alta",AW279="Menor")),"Moderado",IF(OR(AND(AT279="Muy Baja",AW279="Mayor"),AND(AT279="Baja",AW279="Mayor"),AND(AT279="Media",AW279="Mayor"),AND(AT279="Alta",AW279="Moderado"),AND(AT279="Alta",AW279="Mayor"),AND(AT279="Muy Alta",AW279="Leve"),AND(AT279="Muy Alta",AW279="Menor"),AND(AT279="Muy Alta",AW279="Moderado"),AND(AT279="Muy Alta",AW279="Mayor")),"Alto",IF(OR(AND(AT279="Muy Baja",AW279="Catastrófico"),AND(AT279="Baja",AW279="Catastrófico"),AND(AT279="Media",AW279="Catastrófico"),AND(AT279="Alta",AW279="Catastrófico"),AND(AT279="Muy Alta",AW279="Catastrófico")),"Extremo","")))),"")</f>
        <v>Bajo</v>
      </c>
      <c r="AZ279" s="1139" t="s">
        <v>231</v>
      </c>
      <c r="BA279" s="1245" t="s">
        <v>190</v>
      </c>
      <c r="BB279" s="1259" t="s">
        <v>190</v>
      </c>
      <c r="BC279" s="1259" t="s">
        <v>190</v>
      </c>
      <c r="BD279" s="1259" t="s">
        <v>190</v>
      </c>
      <c r="BE279" s="1264" t="s">
        <v>190</v>
      </c>
      <c r="BF279" s="593"/>
      <c r="BG279" s="593"/>
      <c r="BH279" s="848"/>
      <c r="BI279" s="848"/>
      <c r="BJ279" s="848"/>
      <c r="BK279" s="848"/>
      <c r="BL279" s="848"/>
      <c r="BM279" s="593"/>
      <c r="BN279" s="593"/>
      <c r="BO279" s="798"/>
    </row>
    <row r="280" spans="1:67" ht="157.5">
      <c r="A280" s="1141"/>
      <c r="B280" s="1144"/>
      <c r="C280" s="1247"/>
      <c r="D280" s="1250"/>
      <c r="E280" s="1250"/>
      <c r="F280" s="1252"/>
      <c r="G280" s="1245"/>
      <c r="H280" s="598"/>
      <c r="I280" s="1139"/>
      <c r="J280" s="1137"/>
      <c r="K280" s="1139"/>
      <c r="L280" s="909"/>
      <c r="M280" s="616"/>
      <c r="N280" s="1245"/>
      <c r="O280" s="1245"/>
      <c r="P280" s="607"/>
      <c r="Q280" s="754"/>
      <c r="R280" s="1261"/>
      <c r="S280" s="613"/>
      <c r="T280" s="1261"/>
      <c r="U280" s="613"/>
      <c r="V280" s="1261"/>
      <c r="W280" s="613"/>
      <c r="X280" s="616"/>
      <c r="Y280" s="613"/>
      <c r="Z280" s="613"/>
      <c r="AA280" s="619"/>
      <c r="AB280" s="216">
        <v>2</v>
      </c>
      <c r="AC280" s="293" t="s">
        <v>1561</v>
      </c>
      <c r="AD280" s="218">
        <v>2</v>
      </c>
      <c r="AE280" s="293" t="s">
        <v>1431</v>
      </c>
      <c r="AF280" s="213" t="str">
        <f t="shared" si="16"/>
        <v>Probabilidad</v>
      </c>
      <c r="AG280" s="289" t="s">
        <v>344</v>
      </c>
      <c r="AH280" s="214">
        <f t="shared" si="17"/>
        <v>0.15</v>
      </c>
      <c r="AI280" s="289" t="s">
        <v>180</v>
      </c>
      <c r="AJ280" s="214">
        <f t="shared" si="18"/>
        <v>0.15</v>
      </c>
      <c r="AK280" s="215">
        <f t="shared" si="19"/>
        <v>0.3</v>
      </c>
      <c r="AL280" s="220">
        <f>IFERROR(IF(AND(AF279="Probabilidad",AF280="Probabilidad"),(AL279-(+AL279*AK280)),IF(AF280="Probabilidad",(S279-(+S279*AK280)),IF(AF280="Impacto",AL279,""))),"")</f>
        <v>0.19600000000000001</v>
      </c>
      <c r="AM280" s="220">
        <f>IFERROR(IF(AND(AF279="Impacto",AF280="Impacto"),(AM279-(+AM279*AK280)),IF(AF280="Impacto",(Y279-(+Y279*AK280)),IF(AF280="Probabilidad",AM279,""))),"")</f>
        <v>0.4</v>
      </c>
      <c r="AN280" s="290" t="s">
        <v>181</v>
      </c>
      <c r="AO280" s="290" t="s">
        <v>1422</v>
      </c>
      <c r="AP280" s="290" t="s">
        <v>183</v>
      </c>
      <c r="AQ280" s="598"/>
      <c r="AR280" s="626"/>
      <c r="AS280" s="626"/>
      <c r="AT280" s="619"/>
      <c r="AU280" s="626"/>
      <c r="AV280" s="626"/>
      <c r="AW280" s="619"/>
      <c r="AX280" s="619"/>
      <c r="AY280" s="619"/>
      <c r="AZ280" s="1139"/>
      <c r="BA280" s="1245"/>
      <c r="BB280" s="1259"/>
      <c r="BC280" s="1259"/>
      <c r="BD280" s="1259"/>
      <c r="BE280" s="1264"/>
      <c r="BF280" s="593"/>
      <c r="BG280" s="593"/>
      <c r="BH280" s="848"/>
      <c r="BI280" s="848"/>
      <c r="BJ280" s="593"/>
      <c r="BK280" s="848"/>
      <c r="BL280" s="848"/>
      <c r="BM280" s="593"/>
      <c r="BN280" s="593"/>
      <c r="BO280" s="798"/>
    </row>
    <row r="281" spans="1:67" ht="126">
      <c r="A281" s="1141"/>
      <c r="B281" s="1144"/>
      <c r="C281" s="1247"/>
      <c r="D281" s="1250"/>
      <c r="E281" s="1250"/>
      <c r="F281" s="1252"/>
      <c r="G281" s="1245"/>
      <c r="H281" s="598"/>
      <c r="I281" s="1139"/>
      <c r="J281" s="1137"/>
      <c r="K281" s="1139"/>
      <c r="L281" s="909"/>
      <c r="M281" s="616"/>
      <c r="N281" s="1245"/>
      <c r="O281" s="1245"/>
      <c r="P281" s="607"/>
      <c r="Q281" s="754"/>
      <c r="R281" s="1261"/>
      <c r="S281" s="613"/>
      <c r="T281" s="1261"/>
      <c r="U281" s="613"/>
      <c r="V281" s="1261"/>
      <c r="W281" s="613"/>
      <c r="X281" s="616"/>
      <c r="Y281" s="613"/>
      <c r="Z281" s="613"/>
      <c r="AA281" s="619"/>
      <c r="AB281" s="216">
        <v>3</v>
      </c>
      <c r="AC281" s="294" t="s">
        <v>1732</v>
      </c>
      <c r="AD281" s="218">
        <v>2</v>
      </c>
      <c r="AE281" s="293" t="s">
        <v>1733</v>
      </c>
      <c r="AF281" s="213" t="str">
        <f t="shared" si="16"/>
        <v>Probabilidad</v>
      </c>
      <c r="AG281" s="289" t="s">
        <v>179</v>
      </c>
      <c r="AH281" s="214">
        <f t="shared" si="17"/>
        <v>0.25</v>
      </c>
      <c r="AI281" s="289" t="s">
        <v>1440</v>
      </c>
      <c r="AJ281" s="214">
        <f t="shared" si="18"/>
        <v>0.25</v>
      </c>
      <c r="AK281" s="215">
        <f t="shared" si="19"/>
        <v>0.5</v>
      </c>
      <c r="AL281" s="220">
        <f>IFERROR(IF(AND(AF280="Probabilidad",AF281="Probabilidad"),(AL280-(+AL280*AK281)),IF(AND(AF280="Impacto",AF281="Probabilidad"),(AL279-(+AL279*AK281)),IF(AF281="Impacto",AL280,""))),"")</f>
        <v>9.8000000000000004E-2</v>
      </c>
      <c r="AM281" s="220">
        <f>IFERROR(IF(AND(AF280="Impacto",AF281="Impacto"),(AM280-(+AM280*AK281)),IF(AND(AF280="Probabilidad",AF281="Impacto"),(AM279-(+AM279*AK281)),IF(AF281="Probabilidad",AM280,""))),"")</f>
        <v>0.4</v>
      </c>
      <c r="AN281" s="290" t="s">
        <v>181</v>
      </c>
      <c r="AO281" s="290" t="s">
        <v>1422</v>
      </c>
      <c r="AP281" s="290" t="s">
        <v>183</v>
      </c>
      <c r="AQ281" s="598"/>
      <c r="AR281" s="626"/>
      <c r="AS281" s="626"/>
      <c r="AT281" s="619"/>
      <c r="AU281" s="626"/>
      <c r="AV281" s="626"/>
      <c r="AW281" s="619"/>
      <c r="AX281" s="619"/>
      <c r="AY281" s="619"/>
      <c r="AZ281" s="1139"/>
      <c r="BA281" s="1245"/>
      <c r="BB281" s="1259"/>
      <c r="BC281" s="1259"/>
      <c r="BD281" s="1259"/>
      <c r="BE281" s="1264"/>
      <c r="BF281" s="593"/>
      <c r="BG281" s="593"/>
      <c r="BH281" s="848"/>
      <c r="BI281" s="848"/>
      <c r="BJ281" s="593"/>
      <c r="BK281" s="848"/>
      <c r="BL281" s="848"/>
      <c r="BM281" s="593"/>
      <c r="BN281" s="593"/>
      <c r="BO281" s="798"/>
    </row>
    <row r="282" spans="1:67" ht="141.75">
      <c r="A282" s="1141"/>
      <c r="B282" s="1144"/>
      <c r="C282" s="1247"/>
      <c r="D282" s="1250"/>
      <c r="E282" s="1250"/>
      <c r="F282" s="1252"/>
      <c r="G282" s="1245"/>
      <c r="H282" s="598"/>
      <c r="I282" s="1139"/>
      <c r="J282" s="1137"/>
      <c r="K282" s="1139"/>
      <c r="L282" s="909"/>
      <c r="M282" s="616"/>
      <c r="N282" s="1245"/>
      <c r="O282" s="1245"/>
      <c r="P282" s="607"/>
      <c r="Q282" s="754"/>
      <c r="R282" s="1261"/>
      <c r="S282" s="613"/>
      <c r="T282" s="1261"/>
      <c r="U282" s="613"/>
      <c r="V282" s="1261"/>
      <c r="W282" s="613"/>
      <c r="X282" s="616"/>
      <c r="Y282" s="613"/>
      <c r="Z282" s="613"/>
      <c r="AA282" s="619"/>
      <c r="AB282" s="216">
        <v>4</v>
      </c>
      <c r="AC282" s="293" t="s">
        <v>1734</v>
      </c>
      <c r="AD282" s="218">
        <v>2</v>
      </c>
      <c r="AE282" s="293" t="s">
        <v>1733</v>
      </c>
      <c r="AF282" s="213" t="str">
        <f t="shared" si="16"/>
        <v>Probabilidad</v>
      </c>
      <c r="AG282" s="289" t="s">
        <v>179</v>
      </c>
      <c r="AH282" s="214">
        <f t="shared" si="17"/>
        <v>0.25</v>
      </c>
      <c r="AI282" s="289" t="s">
        <v>180</v>
      </c>
      <c r="AJ282" s="214">
        <f t="shared" si="18"/>
        <v>0.15</v>
      </c>
      <c r="AK282" s="215">
        <f t="shared" si="19"/>
        <v>0.4</v>
      </c>
      <c r="AL282" s="220">
        <f>IFERROR(IF(AND(AF281="Probabilidad",AF282="Probabilidad"),(AL281-(+AL281*AK282)),IF(AND(AF281="Impacto",AF282="Probabilidad"),(AL280-(+AL280*AK282)),IF(AF282="Impacto",AL281,""))),"")</f>
        <v>5.8799999999999998E-2</v>
      </c>
      <c r="AM282" s="220">
        <f>IFERROR(IF(AND(AF281="Impacto",AF282="Impacto"),(AM281-(+AM281*AK282)),IF(AND(AF281="Probabilidad",AF282="Impacto"),(AM280-(+AM280*AK282)),IF(AF282="Probabilidad",AM281,""))),"")</f>
        <v>0.4</v>
      </c>
      <c r="AN282" s="290" t="s">
        <v>181</v>
      </c>
      <c r="AO282" s="290" t="s">
        <v>182</v>
      </c>
      <c r="AP282" s="290" t="s">
        <v>183</v>
      </c>
      <c r="AQ282" s="598"/>
      <c r="AR282" s="626"/>
      <c r="AS282" s="626"/>
      <c r="AT282" s="619"/>
      <c r="AU282" s="626"/>
      <c r="AV282" s="626"/>
      <c r="AW282" s="619"/>
      <c r="AX282" s="619"/>
      <c r="AY282" s="619"/>
      <c r="AZ282" s="1139"/>
      <c r="BA282" s="1245"/>
      <c r="BB282" s="1259"/>
      <c r="BC282" s="1259"/>
      <c r="BD282" s="1259"/>
      <c r="BE282" s="1264"/>
      <c r="BF282" s="593"/>
      <c r="BG282" s="593"/>
      <c r="BH282" s="848"/>
      <c r="BI282" s="848"/>
      <c r="BJ282" s="593"/>
      <c r="BK282" s="848"/>
      <c r="BL282" s="848"/>
      <c r="BM282" s="593"/>
      <c r="BN282" s="593"/>
      <c r="BO282" s="798"/>
    </row>
    <row r="283" spans="1:67" ht="141.75">
      <c r="A283" s="1141"/>
      <c r="B283" s="1144"/>
      <c r="C283" s="1247"/>
      <c r="D283" s="1250"/>
      <c r="E283" s="1250"/>
      <c r="F283" s="1252"/>
      <c r="G283" s="1245"/>
      <c r="H283" s="598"/>
      <c r="I283" s="1139"/>
      <c r="J283" s="1137"/>
      <c r="K283" s="1139"/>
      <c r="L283" s="909"/>
      <c r="M283" s="616"/>
      <c r="N283" s="1245"/>
      <c r="O283" s="1245"/>
      <c r="P283" s="607"/>
      <c r="Q283" s="754"/>
      <c r="R283" s="1261"/>
      <c r="S283" s="613"/>
      <c r="T283" s="1261"/>
      <c r="U283" s="613"/>
      <c r="V283" s="1261"/>
      <c r="W283" s="613"/>
      <c r="X283" s="616"/>
      <c r="Y283" s="613"/>
      <c r="Z283" s="613"/>
      <c r="AA283" s="619"/>
      <c r="AB283" s="216">
        <v>5</v>
      </c>
      <c r="AC283" s="293" t="s">
        <v>1734</v>
      </c>
      <c r="AD283" s="218">
        <v>2</v>
      </c>
      <c r="AE283" s="293" t="s">
        <v>1733</v>
      </c>
      <c r="AF283" s="213" t="str">
        <f t="shared" si="16"/>
        <v>Impacto</v>
      </c>
      <c r="AG283" s="289" t="s">
        <v>290</v>
      </c>
      <c r="AH283" s="214">
        <f t="shared" si="17"/>
        <v>0.1</v>
      </c>
      <c r="AI283" s="289" t="s">
        <v>180</v>
      </c>
      <c r="AJ283" s="214">
        <f t="shared" si="18"/>
        <v>0.15</v>
      </c>
      <c r="AK283" s="215">
        <f t="shared" si="19"/>
        <v>0.25</v>
      </c>
      <c r="AL283" s="220">
        <f>IFERROR(IF(AND(AF282="Probabilidad",AF283="Probabilidad"),(AL282-(+AL282*AK283)),IF(AND(AF282="Impacto",AF283="Probabilidad"),(AL281-(+AL281*AK283)),IF(AF283="Impacto",AL282,""))),"")</f>
        <v>5.8799999999999998E-2</v>
      </c>
      <c r="AM283" s="220">
        <f>IFERROR(IF(AND(AF282="Impacto",AF283="Impacto"),(AM282-(+AM282*AK283)),IF(AND(AF282="Probabilidad",AF283="Impacto"),(AM281-(+AM281*AK283)),IF(AF283="Probabilidad",AM282,""))),"")</f>
        <v>0.30000000000000004</v>
      </c>
      <c r="AN283" s="290" t="s">
        <v>181</v>
      </c>
      <c r="AO283" s="290" t="s">
        <v>182</v>
      </c>
      <c r="AP283" s="290" t="s">
        <v>183</v>
      </c>
      <c r="AQ283" s="598"/>
      <c r="AR283" s="626"/>
      <c r="AS283" s="626"/>
      <c r="AT283" s="619"/>
      <c r="AU283" s="626"/>
      <c r="AV283" s="626"/>
      <c r="AW283" s="619"/>
      <c r="AX283" s="619"/>
      <c r="AY283" s="619"/>
      <c r="AZ283" s="1139"/>
      <c r="BA283" s="1245"/>
      <c r="BB283" s="1259"/>
      <c r="BC283" s="1259"/>
      <c r="BD283" s="1259"/>
      <c r="BE283" s="1264"/>
      <c r="BF283" s="593"/>
      <c r="BG283" s="593"/>
      <c r="BH283" s="848"/>
      <c r="BI283" s="848"/>
      <c r="BJ283" s="593"/>
      <c r="BK283" s="848"/>
      <c r="BL283" s="848"/>
      <c r="BM283" s="593"/>
      <c r="BN283" s="593"/>
      <c r="BO283" s="798"/>
    </row>
    <row r="284" spans="1:67" ht="16.5" thickBot="1">
      <c r="A284" s="1141"/>
      <c r="B284" s="1144"/>
      <c r="C284" s="1247"/>
      <c r="D284" s="1250"/>
      <c r="E284" s="1250"/>
      <c r="F284" s="1252"/>
      <c r="G284" s="1245"/>
      <c r="H284" s="598"/>
      <c r="I284" s="1139"/>
      <c r="J284" s="1162"/>
      <c r="K284" s="1139"/>
      <c r="L284" s="909"/>
      <c r="M284" s="616"/>
      <c r="N284" s="1245"/>
      <c r="O284" s="1245"/>
      <c r="P284" s="607"/>
      <c r="Q284" s="754"/>
      <c r="R284" s="1261"/>
      <c r="S284" s="613"/>
      <c r="T284" s="1261"/>
      <c r="U284" s="613"/>
      <c r="V284" s="1261"/>
      <c r="W284" s="613"/>
      <c r="X284" s="616"/>
      <c r="Y284" s="613"/>
      <c r="Z284" s="613"/>
      <c r="AA284" s="619"/>
      <c r="AB284" s="216">
        <v>6</v>
      </c>
      <c r="AC284" s="293"/>
      <c r="AD284" s="218"/>
      <c r="AE284" s="293"/>
      <c r="AF284" s="213" t="str">
        <f t="shared" si="16"/>
        <v/>
      </c>
      <c r="AG284" s="289"/>
      <c r="AH284" s="214" t="str">
        <f t="shared" si="17"/>
        <v/>
      </c>
      <c r="AI284" s="289"/>
      <c r="AJ284" s="214" t="str">
        <f t="shared" si="18"/>
        <v/>
      </c>
      <c r="AK284" s="215" t="str">
        <f t="shared" si="19"/>
        <v/>
      </c>
      <c r="AL284" s="220" t="str">
        <f>IFERROR(IF(AND(AF283="Probabilidad",AF284="Probabilidad"),(AL283-(+AL283*AK284)),IF(AND(AF283="Impacto",AF284="Probabilidad"),(AL282-(+AL282*AK284)),IF(AF284="Impacto",AL283,""))),"")</f>
        <v/>
      </c>
      <c r="AM284" s="220" t="str">
        <f>IFERROR(IF(AND(AF283="Impacto",AF284="Impacto"),(AM283-(+AM283*AK284)),IF(AND(AF283="Probabilidad",AF284="Impacto"),(AM282-(+AM282*AK284)),IF(AF284="Probabilidad",AM283,""))),"")</f>
        <v/>
      </c>
      <c r="AN284" s="290"/>
      <c r="AO284" s="290"/>
      <c r="AP284" s="290"/>
      <c r="AQ284" s="598"/>
      <c r="AR284" s="626"/>
      <c r="AS284" s="626"/>
      <c r="AT284" s="619"/>
      <c r="AU284" s="626"/>
      <c r="AV284" s="626"/>
      <c r="AW284" s="619"/>
      <c r="AX284" s="619"/>
      <c r="AY284" s="619"/>
      <c r="AZ284" s="1139"/>
      <c r="BA284" s="1245"/>
      <c r="BB284" s="1259"/>
      <c r="BC284" s="1259"/>
      <c r="BD284" s="1259"/>
      <c r="BE284" s="1264"/>
      <c r="BF284" s="593"/>
      <c r="BG284" s="593"/>
      <c r="BH284" s="848"/>
      <c r="BI284" s="848"/>
      <c r="BJ284" s="593"/>
      <c r="BK284" s="848"/>
      <c r="BL284" s="848"/>
      <c r="BM284" s="593"/>
      <c r="BN284" s="593"/>
      <c r="BO284" s="798"/>
    </row>
    <row r="285" spans="1:67" ht="156" customHeight="1">
      <c r="A285" s="1141"/>
      <c r="B285" s="1144"/>
      <c r="C285" s="1247"/>
      <c r="D285" s="1250" t="s">
        <v>1376</v>
      </c>
      <c r="E285" s="1250" t="s">
        <v>1705</v>
      </c>
      <c r="F285" s="1252">
        <v>5</v>
      </c>
      <c r="G285" s="1245" t="s">
        <v>1735</v>
      </c>
      <c r="H285" s="598" t="s">
        <v>1725</v>
      </c>
      <c r="I285" s="1139" t="s">
        <v>1380</v>
      </c>
      <c r="J285" s="1137" t="str">
        <f>IF(D285="","",IF(D285="RG",[16]Árbol_GF!B335,IF(D285="RF",[16]Árbol_GF!B335,IF(I285="","",(CONCATENATE(I285," ",$M$2," ",G285," ",$M$3," ",O285," ",$M$4," ",N285))))))</f>
        <v>Pérdida de confidencialidad e integridad  1. Bases de Datos con Información Personal entregada por Entidades públicas y privadas
(Bases de Datos)  1. Pérdida, borrado o uso no autorizado de la información
2. Fallas Humanas / error en el Uso  1. Ausencia de control de acceso
2. Desconocimiento de políticas de seguridad de la información</v>
      </c>
      <c r="K285" s="1139" t="s">
        <v>205</v>
      </c>
      <c r="L285" s="909" t="s">
        <v>691</v>
      </c>
      <c r="M285" s="689" t="str">
        <f>CONCATENATE(" *",[16]Árbol_GF!C293," *",[16]Árbol_GF!E293," *",[16]Árbol_GF!G293)</f>
        <v xml:space="preserve"> * * *</v>
      </c>
      <c r="N285" s="1245" t="s">
        <v>1736</v>
      </c>
      <c r="O285" s="1245" t="s">
        <v>1737</v>
      </c>
      <c r="P285" s="828"/>
      <c r="Q285" s="754"/>
      <c r="R285" s="1261" t="s">
        <v>545</v>
      </c>
      <c r="S285" s="613">
        <f>IF(R285="Muy Alta",100%,IF(R285="Alta",80%,IF(R285="Media",60%,IF(R285="Baja",40%,IF(R285="Muy Baja",20%,"")))))</f>
        <v>0.2</v>
      </c>
      <c r="T285" s="1261"/>
      <c r="U285" s="613" t="str">
        <f>IF(T285="Catastrófico",100%,IF(T285="Mayor",80%,IF(T285="Moderado",60%,IF(T285="Menor",40%,IF(T285="Leve",20%,"")))))</f>
        <v/>
      </c>
      <c r="V285" s="1261" t="s">
        <v>227</v>
      </c>
      <c r="W285" s="613">
        <f>IF(V285="Catastrófico",100%,IF(V285="Mayor",80%,IF(V285="Moderado",60%,IF(V285="Menor",40%,IF(V285="Leve",20%,"")))))</f>
        <v>0.4</v>
      </c>
      <c r="X285" s="616" t="str">
        <f>IF(Y285=100%,"Catastrófico",IF(Y285=80%,"Mayor",IF(Y285=60%,"Moderado",IF(Y285=40%,"Menor",IF(Y285=20%,"Leve","")))))</f>
        <v>Menor</v>
      </c>
      <c r="Y285" s="613">
        <f>IF(AND(U285="",W285=""),"",MAX(U285,W285))</f>
        <v>0.4</v>
      </c>
      <c r="Z285" s="613" t="str">
        <f>CONCATENATE(R285,X285)</f>
        <v>Muy BajaMenor</v>
      </c>
      <c r="AA285" s="619" t="str">
        <f>IF(Z285="Muy AltaLeve","Alto",IF(Z285="Muy AltaMenor","Alto",IF(Z285="Muy AltaModerado","Alto",IF(Z285="Muy AltaMayor","Alto",IF(Z285="Muy AltaCatastrófico","Extremo",IF(Z285="AltaLeve","Moderado",IF(Z285="AltaMenor","Moderado",IF(Z285="AltaModerado","Alto",IF(Z285="AltaMayor","Alto",IF(Z285="AltaCatastrófico","Extremo",IF(Z285="MediaLeve","Moderado",IF(Z285="MediaMenor","Moderado",IF(Z285="MediaModerado","Moderado",IF(Z285="MediaMayor","Alto",IF(Z285="MediaCatastrófico","Extremo",IF(Z285="BajaLeve","Bajo",IF(Z285="BajaMenor","Moderado",IF(Z285="BajaModerado","Moderado",IF(Z285="BajaMayor","Alto",IF(Z285="BajaCatastrófico","Extremo",IF(Z285="Muy BajaLeve","Bajo",IF(Z285="Muy BajaMenor","Bajo",IF(Z285="Muy BajaModerado","Moderado",IF(Z285="Muy BajaMayor","Alto",IF(Z285="Muy BajaCatastrófico","Extremo","")))))))))))))))))))))))))</f>
        <v>Bajo</v>
      </c>
      <c r="AB285" s="216">
        <v>1</v>
      </c>
      <c r="AC285" s="295" t="s">
        <v>1738</v>
      </c>
      <c r="AD285" s="218">
        <v>2</v>
      </c>
      <c r="AE285" s="295" t="s">
        <v>1536</v>
      </c>
      <c r="AF285" s="213" t="str">
        <f t="shared" si="16"/>
        <v>Probabilidad</v>
      </c>
      <c r="AG285" s="289" t="s">
        <v>179</v>
      </c>
      <c r="AH285" s="214">
        <f t="shared" si="17"/>
        <v>0.25</v>
      </c>
      <c r="AI285" s="289" t="s">
        <v>180</v>
      </c>
      <c r="AJ285" s="214">
        <f t="shared" si="18"/>
        <v>0.15</v>
      </c>
      <c r="AK285" s="215">
        <f t="shared" si="19"/>
        <v>0.4</v>
      </c>
      <c r="AL285" s="220">
        <f>IFERROR(IF(AF285="Probabilidad",(S285-(+S285*AK285)),IF(AF285="Impacto",S285,"")),"")</f>
        <v>0.12</v>
      </c>
      <c r="AM285" s="220">
        <f>IFERROR(IF(AF285="Impacto",(Y285-(+Y285*AK285)),IF(AF285="Probabilidad",Y285,"")),"")</f>
        <v>0.4</v>
      </c>
      <c r="AN285" s="290" t="s">
        <v>181</v>
      </c>
      <c r="AO285" s="290" t="s">
        <v>182</v>
      </c>
      <c r="AP285" s="290" t="s">
        <v>183</v>
      </c>
      <c r="AQ285" s="598" t="s">
        <v>1710</v>
      </c>
      <c r="AR285" s="1153">
        <f>S285</f>
        <v>0.2</v>
      </c>
      <c r="AS285" s="1153">
        <f>IF(AL285="","",MIN(AL285:AL290))</f>
        <v>1.5119999999999998E-2</v>
      </c>
      <c r="AT285" s="619" t="str">
        <f>IFERROR(IF(AS285="","",IF(AS285&lt;=0.2,"Muy Baja",IF(AS285&lt;=0.4,"Baja",IF(AS285&lt;=0.6,"Media",IF(AS285&lt;=0.8,"Alta","Muy Alta"))))),"")</f>
        <v>Muy Baja</v>
      </c>
      <c r="AU285" s="1153">
        <f>Y285</f>
        <v>0.4</v>
      </c>
      <c r="AV285" s="1153">
        <f>IF(AM285="","",MIN(AM285:AM290))</f>
        <v>0.4</v>
      </c>
      <c r="AW285" s="619" t="str">
        <f>IFERROR(IF(AV285="","",IF(AV285&lt;=0.2,"Leve",IF(AV285&lt;=0.4,"Menor",IF(AV285&lt;=0.6,"Moderado",IF(AV285&lt;=0.8,"Mayor","Catastrófico"))))),"")</f>
        <v>Menor</v>
      </c>
      <c r="AX285" s="619" t="str">
        <f>AA285</f>
        <v>Bajo</v>
      </c>
      <c r="AY285" s="619" t="str">
        <f>IFERROR(IF(OR(AND(AT285="Muy Baja",AW285="Leve"),AND(AT285="Muy Baja",AW285="Menor"),AND(AT285="Baja",AW285="Leve")),"Bajo",IF(OR(AND(AT285="Muy baja",AW285="Moderado"),AND(AT285="Baja",AW285="Menor"),AND(AT285="Baja",AW285="Moderado"),AND(AT285="Media",AW285="Leve"),AND(AT285="Media",AW285="Menor"),AND(AT285="Media",AW285="Moderado"),AND(AT285="Alta",AW285="Leve"),AND(AT285="Alta",AW285="Menor")),"Moderado",IF(OR(AND(AT285="Muy Baja",AW285="Mayor"),AND(AT285="Baja",AW285="Mayor"),AND(AT285="Media",AW285="Mayor"),AND(AT285="Alta",AW285="Moderado"),AND(AT285="Alta",AW285="Mayor"),AND(AT285="Muy Alta",AW285="Leve"),AND(AT285="Muy Alta",AW285="Menor"),AND(AT285="Muy Alta",AW285="Moderado"),AND(AT285="Muy Alta",AW285="Mayor")),"Alto",IF(OR(AND(AT285="Muy Baja",AW285="Catastrófico"),AND(AT285="Baja",AW285="Catastrófico"),AND(AT285="Media",AW285="Catastrófico"),AND(AT285="Alta",AW285="Catastrófico"),AND(AT285="Muy Alta",AW285="Catastrófico")),"Extremo","")))),"")</f>
        <v>Bajo</v>
      </c>
      <c r="AZ285" s="1139" t="s">
        <v>231</v>
      </c>
      <c r="BA285" s="1245" t="s">
        <v>190</v>
      </c>
      <c r="BB285" s="1245" t="s">
        <v>190</v>
      </c>
      <c r="BC285" s="1245" t="s">
        <v>190</v>
      </c>
      <c r="BD285" s="1245" t="s">
        <v>190</v>
      </c>
      <c r="BE285" s="1263" t="s">
        <v>190</v>
      </c>
      <c r="BF285" s="593"/>
      <c r="BG285" s="593"/>
      <c r="BH285" s="848"/>
      <c r="BI285" s="848"/>
      <c r="BJ285" s="848"/>
      <c r="BK285" s="848"/>
      <c r="BL285" s="848"/>
      <c r="BM285" s="593"/>
      <c r="BN285" s="593"/>
      <c r="BO285" s="798"/>
    </row>
    <row r="286" spans="1:67" ht="168" customHeight="1">
      <c r="A286" s="1141"/>
      <c r="B286" s="1144"/>
      <c r="C286" s="1247"/>
      <c r="D286" s="1250"/>
      <c r="E286" s="1250"/>
      <c r="F286" s="1252"/>
      <c r="G286" s="1245"/>
      <c r="H286" s="598"/>
      <c r="I286" s="1139"/>
      <c r="J286" s="1137"/>
      <c r="K286" s="1139"/>
      <c r="L286" s="909"/>
      <c r="M286" s="616"/>
      <c r="N286" s="1245"/>
      <c r="O286" s="1245"/>
      <c r="P286" s="828"/>
      <c r="Q286" s="754"/>
      <c r="R286" s="1261"/>
      <c r="S286" s="613"/>
      <c r="T286" s="1261"/>
      <c r="U286" s="613"/>
      <c r="V286" s="1261"/>
      <c r="W286" s="613"/>
      <c r="X286" s="616"/>
      <c r="Y286" s="613"/>
      <c r="Z286" s="613"/>
      <c r="AA286" s="619"/>
      <c r="AB286" s="216">
        <v>2</v>
      </c>
      <c r="AC286" s="293" t="s">
        <v>1545</v>
      </c>
      <c r="AD286" s="218">
        <v>2</v>
      </c>
      <c r="AE286" s="293" t="s">
        <v>1546</v>
      </c>
      <c r="AF286" s="213" t="str">
        <f t="shared" si="16"/>
        <v>Probabilidad</v>
      </c>
      <c r="AG286" s="289" t="s">
        <v>344</v>
      </c>
      <c r="AH286" s="214">
        <f t="shared" si="17"/>
        <v>0.15</v>
      </c>
      <c r="AI286" s="289" t="s">
        <v>180</v>
      </c>
      <c r="AJ286" s="214">
        <f t="shared" si="18"/>
        <v>0.15</v>
      </c>
      <c r="AK286" s="215">
        <f t="shared" si="19"/>
        <v>0.3</v>
      </c>
      <c r="AL286" s="220">
        <f>IFERROR(IF(AND(AF285="Probabilidad",AF286="Probabilidad"),(AL285-(+AL285*AK286)),IF(AF286="Probabilidad",(S285-(+S285*AK286)),IF(AF286="Impacto",AL285,""))),"")</f>
        <v>8.3999999999999991E-2</v>
      </c>
      <c r="AM286" s="220">
        <f>IFERROR(IF(AND(AF285="Impacto",AF286="Impacto"),(AM285-(+AM285*AK286)),IF(AF286="Impacto",(Y285-(+Y285*AK286)),IF(AF286="Probabilidad",AM285,""))),"")</f>
        <v>0.4</v>
      </c>
      <c r="AN286" s="290" t="s">
        <v>181</v>
      </c>
      <c r="AO286" s="290" t="s">
        <v>182</v>
      </c>
      <c r="AP286" s="290" t="s">
        <v>183</v>
      </c>
      <c r="AQ286" s="598"/>
      <c r="AR286" s="626"/>
      <c r="AS286" s="626"/>
      <c r="AT286" s="619"/>
      <c r="AU286" s="626"/>
      <c r="AV286" s="626"/>
      <c r="AW286" s="619"/>
      <c r="AX286" s="619"/>
      <c r="AY286" s="619"/>
      <c r="AZ286" s="1139"/>
      <c r="BA286" s="1245"/>
      <c r="BB286" s="1245"/>
      <c r="BC286" s="1245"/>
      <c r="BD286" s="1245"/>
      <c r="BE286" s="1263"/>
      <c r="BF286" s="593"/>
      <c r="BG286" s="593"/>
      <c r="BH286" s="848"/>
      <c r="BI286" s="848"/>
      <c r="BJ286" s="593"/>
      <c r="BK286" s="848"/>
      <c r="BL286" s="848"/>
      <c r="BM286" s="593"/>
      <c r="BN286" s="593"/>
      <c r="BO286" s="798"/>
    </row>
    <row r="287" spans="1:67" ht="198" customHeight="1">
      <c r="A287" s="1141"/>
      <c r="B287" s="1144"/>
      <c r="C287" s="1247"/>
      <c r="D287" s="1250"/>
      <c r="E287" s="1250"/>
      <c r="F287" s="1252"/>
      <c r="G287" s="1245"/>
      <c r="H287" s="598"/>
      <c r="I287" s="1139"/>
      <c r="J287" s="1137"/>
      <c r="K287" s="1139"/>
      <c r="L287" s="909"/>
      <c r="M287" s="616"/>
      <c r="N287" s="1245"/>
      <c r="O287" s="1245"/>
      <c r="P287" s="828"/>
      <c r="Q287" s="754"/>
      <c r="R287" s="1261"/>
      <c r="S287" s="613"/>
      <c r="T287" s="1261"/>
      <c r="U287" s="613"/>
      <c r="V287" s="1261"/>
      <c r="W287" s="613"/>
      <c r="X287" s="616"/>
      <c r="Y287" s="613"/>
      <c r="Z287" s="613"/>
      <c r="AA287" s="619"/>
      <c r="AB287" s="216">
        <v>3</v>
      </c>
      <c r="AC287" s="398" t="s">
        <v>1660</v>
      </c>
      <c r="AD287" s="218">
        <v>2</v>
      </c>
      <c r="AE287" s="293" t="s">
        <v>1390</v>
      </c>
      <c r="AF287" s="213" t="str">
        <f t="shared" si="16"/>
        <v>Probabilidad</v>
      </c>
      <c r="AG287" s="289" t="s">
        <v>179</v>
      </c>
      <c r="AH287" s="214">
        <f t="shared" si="17"/>
        <v>0.25</v>
      </c>
      <c r="AI287" s="289" t="s">
        <v>180</v>
      </c>
      <c r="AJ287" s="214">
        <f t="shared" si="18"/>
        <v>0.15</v>
      </c>
      <c r="AK287" s="215">
        <f t="shared" si="19"/>
        <v>0.4</v>
      </c>
      <c r="AL287" s="220">
        <f>IFERROR(IF(AND(AF286="Probabilidad",AF287="Probabilidad"),(AL286-(+AL286*AK287)),IF(AND(AF286="Impacto",AF287="Probabilidad"),(AL285-(+AL285*AK287)),IF(AF287="Impacto",AL286,""))),"")</f>
        <v>5.0399999999999993E-2</v>
      </c>
      <c r="AM287" s="220">
        <f>IFERROR(IF(AND(AF286="Impacto",AF287="Impacto"),(AM286-(+AM286*AK287)),IF(AND(AF286="Probabilidad",AF287="Impacto"),(AM285-(+AM285*AK287)),IF(AF287="Probabilidad",AM286,""))),"")</f>
        <v>0.4</v>
      </c>
      <c r="AN287" s="290" t="s">
        <v>181</v>
      </c>
      <c r="AO287" s="290" t="s">
        <v>182</v>
      </c>
      <c r="AP287" s="290" t="s">
        <v>183</v>
      </c>
      <c r="AQ287" s="598"/>
      <c r="AR287" s="626"/>
      <c r="AS287" s="626"/>
      <c r="AT287" s="619"/>
      <c r="AU287" s="626"/>
      <c r="AV287" s="626"/>
      <c r="AW287" s="619"/>
      <c r="AX287" s="619"/>
      <c r="AY287" s="619"/>
      <c r="AZ287" s="1139"/>
      <c r="BA287" s="1245"/>
      <c r="BB287" s="1245"/>
      <c r="BC287" s="1245"/>
      <c r="BD287" s="1245"/>
      <c r="BE287" s="1263"/>
      <c r="BF287" s="593"/>
      <c r="BG287" s="593"/>
      <c r="BH287" s="848"/>
      <c r="BI287" s="848"/>
      <c r="BJ287" s="593"/>
      <c r="BK287" s="848"/>
      <c r="BL287" s="848"/>
      <c r="BM287" s="593"/>
      <c r="BN287" s="593"/>
      <c r="BO287" s="798"/>
    </row>
    <row r="288" spans="1:67" ht="96.75" customHeight="1">
      <c r="A288" s="1141"/>
      <c r="B288" s="1144"/>
      <c r="C288" s="1247"/>
      <c r="D288" s="1250"/>
      <c r="E288" s="1250"/>
      <c r="F288" s="1252"/>
      <c r="G288" s="1245"/>
      <c r="H288" s="598"/>
      <c r="I288" s="1139"/>
      <c r="J288" s="1137"/>
      <c r="K288" s="1139"/>
      <c r="L288" s="909"/>
      <c r="M288" s="616"/>
      <c r="N288" s="1245"/>
      <c r="O288" s="1245"/>
      <c r="P288" s="828"/>
      <c r="Q288" s="754"/>
      <c r="R288" s="1261"/>
      <c r="S288" s="613"/>
      <c r="T288" s="1261"/>
      <c r="U288" s="613"/>
      <c r="V288" s="1261"/>
      <c r="W288" s="613"/>
      <c r="X288" s="616"/>
      <c r="Y288" s="613"/>
      <c r="Z288" s="613"/>
      <c r="AA288" s="619"/>
      <c r="AB288" s="216">
        <v>4</v>
      </c>
      <c r="AC288" s="287" t="s">
        <v>1617</v>
      </c>
      <c r="AD288" s="218">
        <v>2</v>
      </c>
      <c r="AE288" s="288" t="s">
        <v>1619</v>
      </c>
      <c r="AF288" s="213" t="str">
        <f t="shared" si="16"/>
        <v>Probabilidad</v>
      </c>
      <c r="AG288" s="289" t="s">
        <v>179</v>
      </c>
      <c r="AH288" s="214">
        <f t="shared" si="17"/>
        <v>0.25</v>
      </c>
      <c r="AI288" s="289" t="s">
        <v>1440</v>
      </c>
      <c r="AJ288" s="214">
        <f t="shared" si="18"/>
        <v>0.25</v>
      </c>
      <c r="AK288" s="215">
        <f t="shared" si="19"/>
        <v>0.5</v>
      </c>
      <c r="AL288" s="220">
        <f>IFERROR(IF(AND(AF287="Probabilidad",AF288="Probabilidad"),(AL287-(+AL287*AK288)),IF(AND(AF287="Impacto",AF288="Probabilidad"),(AL286-(+AL286*AK288)),IF(AF288="Impacto",AL287,""))),"")</f>
        <v>2.5199999999999997E-2</v>
      </c>
      <c r="AM288" s="220">
        <f>IFERROR(IF(AND(AF287="Impacto",AF288="Impacto"),(AM287-(+AM287*AK288)),IF(AND(AF287="Probabilidad",AF288="Impacto"),(AM286-(+AM286*AK288)),IF(AF288="Probabilidad",AM287,""))),"")</f>
        <v>0.4</v>
      </c>
      <c r="AN288" s="290" t="s">
        <v>181</v>
      </c>
      <c r="AO288" s="290" t="s">
        <v>182</v>
      </c>
      <c r="AP288" s="290" t="s">
        <v>183</v>
      </c>
      <c r="AQ288" s="598"/>
      <c r="AR288" s="626"/>
      <c r="AS288" s="626"/>
      <c r="AT288" s="619"/>
      <c r="AU288" s="626"/>
      <c r="AV288" s="626"/>
      <c r="AW288" s="619"/>
      <c r="AX288" s="619"/>
      <c r="AY288" s="619"/>
      <c r="AZ288" s="1139"/>
      <c r="BA288" s="1245"/>
      <c r="BB288" s="1245"/>
      <c r="BC288" s="1245"/>
      <c r="BD288" s="1245"/>
      <c r="BE288" s="1263"/>
      <c r="BF288" s="593"/>
      <c r="BG288" s="593"/>
      <c r="BH288" s="848"/>
      <c r="BI288" s="848"/>
      <c r="BJ288" s="593"/>
      <c r="BK288" s="848"/>
      <c r="BL288" s="848"/>
      <c r="BM288" s="593"/>
      <c r="BN288" s="593"/>
      <c r="BO288" s="798"/>
    </row>
    <row r="289" spans="1:67" ht="87" customHeight="1">
      <c r="A289" s="1141"/>
      <c r="B289" s="1144"/>
      <c r="C289" s="1247"/>
      <c r="D289" s="1250"/>
      <c r="E289" s="1250"/>
      <c r="F289" s="1252"/>
      <c r="G289" s="1245"/>
      <c r="H289" s="598"/>
      <c r="I289" s="1139"/>
      <c r="J289" s="1137"/>
      <c r="K289" s="1139"/>
      <c r="L289" s="909"/>
      <c r="M289" s="616"/>
      <c r="N289" s="1245"/>
      <c r="O289" s="1245"/>
      <c r="P289" s="828"/>
      <c r="Q289" s="754"/>
      <c r="R289" s="1261"/>
      <c r="S289" s="613"/>
      <c r="T289" s="1261"/>
      <c r="U289" s="613"/>
      <c r="V289" s="1261"/>
      <c r="W289" s="613"/>
      <c r="X289" s="616"/>
      <c r="Y289" s="613"/>
      <c r="Z289" s="613"/>
      <c r="AA289" s="619"/>
      <c r="AB289" s="216">
        <v>5</v>
      </c>
      <c r="AC289" s="287" t="s">
        <v>1620</v>
      </c>
      <c r="AD289" s="218">
        <v>2</v>
      </c>
      <c r="AE289" s="288" t="s">
        <v>1619</v>
      </c>
      <c r="AF289" s="213" t="str">
        <f t="shared" si="16"/>
        <v>Probabilidad</v>
      </c>
      <c r="AG289" s="289" t="s">
        <v>344</v>
      </c>
      <c r="AH289" s="214">
        <f t="shared" si="17"/>
        <v>0.15</v>
      </c>
      <c r="AI289" s="289" t="s">
        <v>1440</v>
      </c>
      <c r="AJ289" s="214">
        <f t="shared" si="18"/>
        <v>0.25</v>
      </c>
      <c r="AK289" s="215">
        <f t="shared" si="19"/>
        <v>0.4</v>
      </c>
      <c r="AL289" s="220">
        <f>IFERROR(IF(AND(AF288="Probabilidad",AF289="Probabilidad"),(AL288-(+AL288*AK289)),IF(AND(AF288="Impacto",AF289="Probabilidad"),(AL287-(+AL287*AK289)),IF(AF289="Impacto",AL288,""))),"")</f>
        <v>1.5119999999999998E-2</v>
      </c>
      <c r="AM289" s="220">
        <f>IFERROR(IF(AND(AF288="Impacto",AF289="Impacto"),(AM288-(+AM288*AK289)),IF(AND(AF288="Probabilidad",AF289="Impacto"),(AM287-(+AM287*AK289)),IF(AF289="Probabilidad",AM288,""))),"")</f>
        <v>0.4</v>
      </c>
      <c r="AN289" s="290" t="s">
        <v>181</v>
      </c>
      <c r="AO289" s="290" t="s">
        <v>182</v>
      </c>
      <c r="AP289" s="290" t="s">
        <v>183</v>
      </c>
      <c r="AQ289" s="598"/>
      <c r="AR289" s="626"/>
      <c r="AS289" s="626"/>
      <c r="AT289" s="619"/>
      <c r="AU289" s="626"/>
      <c r="AV289" s="626"/>
      <c r="AW289" s="619"/>
      <c r="AX289" s="619"/>
      <c r="AY289" s="619"/>
      <c r="AZ289" s="1139"/>
      <c r="BA289" s="1245"/>
      <c r="BB289" s="1245"/>
      <c r="BC289" s="1245"/>
      <c r="BD289" s="1245"/>
      <c r="BE289" s="1263"/>
      <c r="BF289" s="593"/>
      <c r="BG289" s="593"/>
      <c r="BH289" s="848"/>
      <c r="BI289" s="848"/>
      <c r="BJ289" s="593"/>
      <c r="BK289" s="848"/>
      <c r="BL289" s="848"/>
      <c r="BM289" s="593"/>
      <c r="BN289" s="593"/>
      <c r="BO289" s="798"/>
    </row>
    <row r="290" spans="1:67" ht="16.5" thickBot="1">
      <c r="A290" s="1141"/>
      <c r="B290" s="1144"/>
      <c r="C290" s="1247"/>
      <c r="D290" s="1250"/>
      <c r="E290" s="1250"/>
      <c r="F290" s="1252"/>
      <c r="G290" s="1245"/>
      <c r="H290" s="598"/>
      <c r="I290" s="1139"/>
      <c r="J290" s="1162"/>
      <c r="K290" s="1139"/>
      <c r="L290" s="909"/>
      <c r="M290" s="616"/>
      <c r="N290" s="1245"/>
      <c r="O290" s="1245"/>
      <c r="P290" s="828"/>
      <c r="Q290" s="754"/>
      <c r="R290" s="1261"/>
      <c r="S290" s="613"/>
      <c r="T290" s="1261"/>
      <c r="U290" s="613"/>
      <c r="V290" s="1261"/>
      <c r="W290" s="613"/>
      <c r="X290" s="616"/>
      <c r="Y290" s="613"/>
      <c r="Z290" s="613"/>
      <c r="AA290" s="619"/>
      <c r="AB290" s="216">
        <v>6</v>
      </c>
      <c r="AC290" s="293"/>
      <c r="AD290" s="218"/>
      <c r="AE290" s="293"/>
      <c r="AF290" s="213" t="str">
        <f t="shared" si="16"/>
        <v/>
      </c>
      <c r="AG290" s="289"/>
      <c r="AH290" s="214" t="str">
        <f t="shared" si="17"/>
        <v/>
      </c>
      <c r="AI290" s="289"/>
      <c r="AJ290" s="214" t="str">
        <f t="shared" si="18"/>
        <v/>
      </c>
      <c r="AK290" s="215" t="str">
        <f t="shared" si="19"/>
        <v/>
      </c>
      <c r="AL290" s="220" t="str">
        <f>IFERROR(IF(AND(AF289="Probabilidad",AF290="Probabilidad"),(AL289-(+AL289*AK290)),IF(AND(AF289="Impacto",AF290="Probabilidad"),(AL288-(+AL288*AK290)),IF(AF290="Impacto",AL289,""))),"")</f>
        <v/>
      </c>
      <c r="AM290" s="220" t="str">
        <f>IFERROR(IF(AND(AF289="Impacto",AF290="Impacto"),(AM289-(+AM289*AK290)),IF(AND(AF289="Probabilidad",AF290="Impacto"),(AM288-(+AM288*AK290)),IF(AF290="Probabilidad",AM289,""))),"")</f>
        <v/>
      </c>
      <c r="AN290" s="290"/>
      <c r="AO290" s="290"/>
      <c r="AP290" s="290"/>
      <c r="AQ290" s="598"/>
      <c r="AR290" s="626"/>
      <c r="AS290" s="626"/>
      <c r="AT290" s="619"/>
      <c r="AU290" s="626"/>
      <c r="AV290" s="626"/>
      <c r="AW290" s="619"/>
      <c r="AX290" s="619"/>
      <c r="AY290" s="619"/>
      <c r="AZ290" s="1139"/>
      <c r="BA290" s="1245"/>
      <c r="BB290" s="1245"/>
      <c r="BC290" s="1245"/>
      <c r="BD290" s="1245"/>
      <c r="BE290" s="1263"/>
      <c r="BF290" s="593"/>
      <c r="BG290" s="593"/>
      <c r="BH290" s="848"/>
      <c r="BI290" s="848"/>
      <c r="BJ290" s="593"/>
      <c r="BK290" s="848"/>
      <c r="BL290" s="848"/>
      <c r="BM290" s="593"/>
      <c r="BN290" s="593"/>
      <c r="BO290" s="798"/>
    </row>
    <row r="291" spans="1:67" ht="142.5" customHeight="1">
      <c r="A291" s="1141"/>
      <c r="B291" s="1144"/>
      <c r="C291" s="1247"/>
      <c r="D291" s="1250" t="s">
        <v>1376</v>
      </c>
      <c r="E291" s="1250" t="s">
        <v>1705</v>
      </c>
      <c r="F291" s="1252">
        <v>6</v>
      </c>
      <c r="G291" s="1245" t="s">
        <v>1735</v>
      </c>
      <c r="H291" s="598" t="s">
        <v>1725</v>
      </c>
      <c r="I291" s="1139" t="s">
        <v>1392</v>
      </c>
      <c r="J291" s="1137" t="str">
        <f>IF(D291="","",IF(D291="RG",[16]Árbol_GF!B341,IF(D291="RF",[16]Árbol_GF!B341,IF(I291="","",(CONCATENATE(I291," ",$M$2," ",G291," ",$M$3," ",O291," ",$M$4," ",N291))))))</f>
        <v>Pérdida de Disponibilidad  1. Bases de Datos con Información Personal entregada por Entidades públicas y privadas
(Bases de Datos)  a. Pérdida, borrado o uso no autorizado de la información}  a. Ausencia de copias de respaldo en equipos de cómputo</v>
      </c>
      <c r="K291" s="1139" t="s">
        <v>205</v>
      </c>
      <c r="L291" s="909" t="s">
        <v>691</v>
      </c>
      <c r="M291" s="689" t="str">
        <f>CONCATENATE(" *",[16]Árbol_GF!C299," *",[16]Árbol_GF!E299," *",[16]Árbol_GF!G299)</f>
        <v xml:space="preserve"> * * *</v>
      </c>
      <c r="N291" s="1245" t="s">
        <v>1739</v>
      </c>
      <c r="O291" s="1245" t="s">
        <v>1740</v>
      </c>
      <c r="P291" s="607"/>
      <c r="Q291" s="610"/>
      <c r="R291" s="1261" t="s">
        <v>545</v>
      </c>
      <c r="S291" s="613">
        <f>IF(R291="Muy Alta",100%,IF(R291="Alta",80%,IF(R291="Media",60%,IF(R291="Baja",40%,IF(R291="Muy Baja",20%,"")))))</f>
        <v>0.2</v>
      </c>
      <c r="T291" s="1261"/>
      <c r="U291" s="613" t="str">
        <f>IF(T291="Catastrófico",100%,IF(T291="Mayor",80%,IF(T291="Moderado",60%,IF(T291="Menor",40%,IF(T291="Leve",20%,"")))))</f>
        <v/>
      </c>
      <c r="V291" s="1261" t="s">
        <v>227</v>
      </c>
      <c r="W291" s="613">
        <f>IF(V291="Catastrófico",100%,IF(V291="Mayor",80%,IF(V291="Moderado",60%,IF(V291="Menor",40%,IF(V291="Leve",20%,"")))))</f>
        <v>0.4</v>
      </c>
      <c r="X291" s="616" t="str">
        <f>IF(Y291=100%,"Catastrófico",IF(Y291=80%,"Mayor",IF(Y291=60%,"Moderado",IF(Y291=40%,"Menor",IF(Y291=20%,"Leve","")))))</f>
        <v>Menor</v>
      </c>
      <c r="Y291" s="613">
        <f>IF(AND(U291="",W291=""),"",MAX(U291,W291))</f>
        <v>0.4</v>
      </c>
      <c r="Z291" s="613" t="str">
        <f>CONCATENATE(R291,X291)</f>
        <v>Muy BajaMenor</v>
      </c>
      <c r="AA291" s="619" t="str">
        <f>IF(Z291="Muy AltaLeve","Alto",IF(Z291="Muy AltaMenor","Alto",IF(Z291="Muy AltaModerado","Alto",IF(Z291="Muy AltaMayor","Alto",IF(Z291="Muy AltaCatastrófico","Extremo",IF(Z291="AltaLeve","Moderado",IF(Z291="AltaMenor","Moderado",IF(Z291="AltaModerado","Alto",IF(Z291="AltaMayor","Alto",IF(Z291="AltaCatastrófico","Extremo",IF(Z291="MediaLeve","Moderado",IF(Z291="MediaMenor","Moderado",IF(Z291="MediaModerado","Moderado",IF(Z291="MediaMayor","Alto",IF(Z291="MediaCatastrófico","Extremo",IF(Z291="BajaLeve","Bajo",IF(Z291="BajaMenor","Moderado",IF(Z291="BajaModerado","Moderado",IF(Z291="BajaMayor","Alto",IF(Z291="BajaCatastrófico","Extremo",IF(Z291="Muy BajaLeve","Bajo",IF(Z291="Muy BajaMenor","Bajo",IF(Z291="Muy BajaModerado","Moderado",IF(Z291="Muy BajaMayor","Alto",IF(Z291="Muy BajaCatastrófico","Extremo","")))))))))))))))))))))))))</f>
        <v>Bajo</v>
      </c>
      <c r="AB291" s="216">
        <v>1</v>
      </c>
      <c r="AC291" s="293" t="s">
        <v>1731</v>
      </c>
      <c r="AD291" s="218">
        <v>2</v>
      </c>
      <c r="AE291" s="293" t="s">
        <v>1399</v>
      </c>
      <c r="AF291" s="213" t="str">
        <f t="shared" si="16"/>
        <v>Probabilidad</v>
      </c>
      <c r="AG291" s="289" t="s">
        <v>344</v>
      </c>
      <c r="AH291" s="214">
        <f t="shared" si="17"/>
        <v>0.15</v>
      </c>
      <c r="AI291" s="289" t="s">
        <v>180</v>
      </c>
      <c r="AJ291" s="214">
        <f t="shared" si="18"/>
        <v>0.15</v>
      </c>
      <c r="AK291" s="215">
        <f t="shared" si="19"/>
        <v>0.3</v>
      </c>
      <c r="AL291" s="220">
        <f>IFERROR(IF(AF291="Probabilidad",(S291-(+S291*AK291)),IF(AF291="Impacto",S291,"")),"")</f>
        <v>0.14000000000000001</v>
      </c>
      <c r="AM291" s="220">
        <f>IFERROR(IF(AF291="Impacto",(Y291-(+Y291*AK291)),IF(AF291="Probabilidad",Y291,"")),"")</f>
        <v>0.4</v>
      </c>
      <c r="AN291" s="290" t="s">
        <v>181</v>
      </c>
      <c r="AO291" s="290" t="s">
        <v>1422</v>
      </c>
      <c r="AP291" s="290" t="s">
        <v>183</v>
      </c>
      <c r="AQ291" s="598" t="s">
        <v>1710</v>
      </c>
      <c r="AR291" s="1153">
        <f>S291</f>
        <v>0.2</v>
      </c>
      <c r="AS291" s="1153">
        <f>IF(AL291="","",MIN(AL291:AL296))</f>
        <v>5.04E-2</v>
      </c>
      <c r="AT291" s="619" t="str">
        <f>IFERROR(IF(AS291="","",IF(AS291&lt;=0.2,"Muy Baja",IF(AS291&lt;=0.4,"Baja",IF(AS291&lt;=0.6,"Media",IF(AS291&lt;=0.8,"Alta","Muy Alta"))))),"")</f>
        <v>Muy Baja</v>
      </c>
      <c r="AU291" s="1153">
        <f>Y291</f>
        <v>0.4</v>
      </c>
      <c r="AV291" s="1153">
        <f>IF(AM291="","",MIN(AM291:AM296))</f>
        <v>0.4</v>
      </c>
      <c r="AW291" s="619" t="str">
        <f>IFERROR(IF(AV291="","",IF(AV291&lt;=0.2,"Leve",IF(AV291&lt;=0.4,"Menor",IF(AV291&lt;=0.6,"Moderado",IF(AV291&lt;=0.8,"Mayor","Catastrófico"))))),"")</f>
        <v>Menor</v>
      </c>
      <c r="AX291" s="619" t="str">
        <f>AA291</f>
        <v>Bajo</v>
      </c>
      <c r="AY291" s="619" t="str">
        <f>IFERROR(IF(OR(AND(AT291="Muy Baja",AW291="Leve"),AND(AT291="Muy Baja",AW291="Menor"),AND(AT291="Baja",AW291="Leve")),"Bajo",IF(OR(AND(AT291="Muy baja",AW291="Moderado"),AND(AT291="Baja",AW291="Menor"),AND(AT291="Baja",AW291="Moderado"),AND(AT291="Media",AW291="Leve"),AND(AT291="Media",AW291="Menor"),AND(AT291="Media",AW291="Moderado"),AND(AT291="Alta",AW291="Leve"),AND(AT291="Alta",AW291="Menor")),"Moderado",IF(OR(AND(AT291="Muy Baja",AW291="Mayor"),AND(AT291="Baja",AW291="Mayor"),AND(AT291="Media",AW291="Mayor"),AND(AT291="Alta",AW291="Moderado"),AND(AT291="Alta",AW291="Mayor"),AND(AT291="Muy Alta",AW291="Leve"),AND(AT291="Muy Alta",AW291="Menor"),AND(AT291="Muy Alta",AW291="Moderado"),AND(AT291="Muy Alta",AW291="Mayor")),"Alto",IF(OR(AND(AT291="Muy Baja",AW291="Catastrófico"),AND(AT291="Baja",AW291="Catastrófico"),AND(AT291="Media",AW291="Catastrófico"),AND(AT291="Alta",AW291="Catastrófico"),AND(AT291="Muy Alta",AW291="Catastrófico")),"Extremo","")))),"")</f>
        <v>Bajo</v>
      </c>
      <c r="AZ291" s="1139" t="s">
        <v>231</v>
      </c>
      <c r="BA291" s="1245" t="s">
        <v>190</v>
      </c>
      <c r="BB291" s="1245" t="s">
        <v>190</v>
      </c>
      <c r="BC291" s="1245" t="s">
        <v>190</v>
      </c>
      <c r="BD291" s="1245" t="s">
        <v>190</v>
      </c>
      <c r="BE291" s="1263" t="s">
        <v>190</v>
      </c>
      <c r="BF291" s="593"/>
      <c r="BG291" s="593"/>
      <c r="BH291" s="848"/>
      <c r="BI291" s="848"/>
      <c r="BJ291" s="848"/>
      <c r="BK291" s="848"/>
      <c r="BL291" s="848"/>
      <c r="BM291" s="593"/>
      <c r="BN291" s="593"/>
      <c r="BO291" s="798"/>
    </row>
    <row r="292" spans="1:67" ht="209.25" customHeight="1">
      <c r="A292" s="1141"/>
      <c r="B292" s="1144"/>
      <c r="C292" s="1247"/>
      <c r="D292" s="1250"/>
      <c r="E292" s="1250"/>
      <c r="F292" s="1252"/>
      <c r="G292" s="1245"/>
      <c r="H292" s="598"/>
      <c r="I292" s="1139"/>
      <c r="J292" s="1137"/>
      <c r="K292" s="1139"/>
      <c r="L292" s="909"/>
      <c r="M292" s="616"/>
      <c r="N292" s="1245"/>
      <c r="O292" s="1245"/>
      <c r="P292" s="607"/>
      <c r="Q292" s="610"/>
      <c r="R292" s="1261"/>
      <c r="S292" s="613"/>
      <c r="T292" s="1261"/>
      <c r="U292" s="613"/>
      <c r="V292" s="1261"/>
      <c r="W292" s="613"/>
      <c r="X292" s="616"/>
      <c r="Y292" s="613"/>
      <c r="Z292" s="613"/>
      <c r="AA292" s="619"/>
      <c r="AB292" s="216">
        <v>2</v>
      </c>
      <c r="AC292" s="398" t="s">
        <v>1660</v>
      </c>
      <c r="AD292" s="218">
        <v>2</v>
      </c>
      <c r="AE292" s="293" t="s">
        <v>1390</v>
      </c>
      <c r="AF292" s="213" t="str">
        <f t="shared" si="16"/>
        <v>Probabilidad</v>
      </c>
      <c r="AG292" s="289" t="s">
        <v>179</v>
      </c>
      <c r="AH292" s="214">
        <f t="shared" si="17"/>
        <v>0.25</v>
      </c>
      <c r="AI292" s="289" t="s">
        <v>180</v>
      </c>
      <c r="AJ292" s="214">
        <f t="shared" si="18"/>
        <v>0.15</v>
      </c>
      <c r="AK292" s="215">
        <f t="shared" si="19"/>
        <v>0.4</v>
      </c>
      <c r="AL292" s="220">
        <f>IFERROR(IF(AND(AF291="Probabilidad",AF292="Probabilidad"),(AL291-(+AL291*AK292)),IF(AF292="Probabilidad",(S291-(+S291*AK292)),IF(AF292="Impacto",AL291,""))),"")</f>
        <v>8.4000000000000005E-2</v>
      </c>
      <c r="AM292" s="220">
        <f>IFERROR(IF(AND(AF291="Impacto",AF292="Impacto"),(AM291-(+AM291*AK292)),IF(AF292="Impacto",(Y291-(+Y291*AK292)),IF(AF292="Probabilidad",AM291,""))),"")</f>
        <v>0.4</v>
      </c>
      <c r="AN292" s="290" t="s">
        <v>181</v>
      </c>
      <c r="AO292" s="290" t="s">
        <v>1422</v>
      </c>
      <c r="AP292" s="290" t="s">
        <v>183</v>
      </c>
      <c r="AQ292" s="598"/>
      <c r="AR292" s="626"/>
      <c r="AS292" s="626"/>
      <c r="AT292" s="619"/>
      <c r="AU292" s="626"/>
      <c r="AV292" s="626"/>
      <c r="AW292" s="619"/>
      <c r="AX292" s="619"/>
      <c r="AY292" s="619"/>
      <c r="AZ292" s="1139"/>
      <c r="BA292" s="1245"/>
      <c r="BB292" s="1245"/>
      <c r="BC292" s="1245"/>
      <c r="BD292" s="1245"/>
      <c r="BE292" s="1263"/>
      <c r="BF292" s="593"/>
      <c r="BG292" s="593"/>
      <c r="BH292" s="848"/>
      <c r="BI292" s="848"/>
      <c r="BJ292" s="593"/>
      <c r="BK292" s="848"/>
      <c r="BL292" s="848"/>
      <c r="BM292" s="593"/>
      <c r="BN292" s="593"/>
      <c r="BO292" s="798"/>
    </row>
    <row r="293" spans="1:67" ht="118.5" customHeight="1">
      <c r="A293" s="1141"/>
      <c r="B293" s="1144"/>
      <c r="C293" s="1247"/>
      <c r="D293" s="1250"/>
      <c r="E293" s="1250"/>
      <c r="F293" s="1252"/>
      <c r="G293" s="1245"/>
      <c r="H293" s="598"/>
      <c r="I293" s="1139"/>
      <c r="J293" s="1137"/>
      <c r="K293" s="1139"/>
      <c r="L293" s="909"/>
      <c r="M293" s="616"/>
      <c r="N293" s="1245"/>
      <c r="O293" s="1245"/>
      <c r="P293" s="607"/>
      <c r="Q293" s="610"/>
      <c r="R293" s="1261"/>
      <c r="S293" s="613"/>
      <c r="T293" s="1261"/>
      <c r="U293" s="613"/>
      <c r="V293" s="1261"/>
      <c r="W293" s="613"/>
      <c r="X293" s="616"/>
      <c r="Y293" s="613"/>
      <c r="Z293" s="613"/>
      <c r="AA293" s="619"/>
      <c r="AB293" s="216">
        <v>3</v>
      </c>
      <c r="AC293" s="293" t="s">
        <v>1741</v>
      </c>
      <c r="AD293" s="218">
        <v>2</v>
      </c>
      <c r="AE293" s="296" t="s">
        <v>811</v>
      </c>
      <c r="AF293" s="213" t="str">
        <f t="shared" si="16"/>
        <v>Probabilidad</v>
      </c>
      <c r="AG293" s="289" t="s">
        <v>179</v>
      </c>
      <c r="AH293" s="214">
        <f t="shared" si="17"/>
        <v>0.25</v>
      </c>
      <c r="AI293" s="289" t="s">
        <v>180</v>
      </c>
      <c r="AJ293" s="214">
        <f t="shared" si="18"/>
        <v>0.15</v>
      </c>
      <c r="AK293" s="215">
        <f t="shared" si="19"/>
        <v>0.4</v>
      </c>
      <c r="AL293" s="220">
        <f>IFERROR(IF(AND(AF292="Probabilidad",AF293="Probabilidad"),(AL292-(+AL292*AK293)),IF(AND(AF292="Impacto",AF293="Probabilidad"),(AL291-(+AL291*AK293)),IF(AF293="Impacto",AL292,""))),"")</f>
        <v>5.04E-2</v>
      </c>
      <c r="AM293" s="220">
        <f>IFERROR(IF(AND(AF292="Impacto",AF293="Impacto"),(AM292-(+AM292*AK293)),IF(AND(AF292="Probabilidad",AF293="Impacto"),(AM291-(+AM291*AK293)),IF(AF293="Probabilidad",AM292,""))),"")</f>
        <v>0.4</v>
      </c>
      <c r="AN293" s="290" t="s">
        <v>181</v>
      </c>
      <c r="AO293" s="290" t="s">
        <v>182</v>
      </c>
      <c r="AP293" s="290" t="s">
        <v>183</v>
      </c>
      <c r="AQ293" s="598"/>
      <c r="AR293" s="626"/>
      <c r="AS293" s="626"/>
      <c r="AT293" s="619"/>
      <c r="AU293" s="626"/>
      <c r="AV293" s="626"/>
      <c r="AW293" s="619"/>
      <c r="AX293" s="619"/>
      <c r="AY293" s="619"/>
      <c r="AZ293" s="1139"/>
      <c r="BA293" s="1245"/>
      <c r="BB293" s="1245"/>
      <c r="BC293" s="1245"/>
      <c r="BD293" s="1245"/>
      <c r="BE293" s="1263"/>
      <c r="BF293" s="593"/>
      <c r="BG293" s="593"/>
      <c r="BH293" s="848"/>
      <c r="BI293" s="848"/>
      <c r="BJ293" s="593"/>
      <c r="BK293" s="848"/>
      <c r="BL293" s="848"/>
      <c r="BM293" s="593"/>
      <c r="BN293" s="593"/>
      <c r="BO293" s="798"/>
    </row>
    <row r="294" spans="1:67" ht="15.75">
      <c r="A294" s="1141"/>
      <c r="B294" s="1144"/>
      <c r="C294" s="1247"/>
      <c r="D294" s="1250"/>
      <c r="E294" s="1250"/>
      <c r="F294" s="1252"/>
      <c r="G294" s="1245"/>
      <c r="H294" s="598"/>
      <c r="I294" s="1139"/>
      <c r="J294" s="1137"/>
      <c r="K294" s="1139"/>
      <c r="L294" s="909"/>
      <c r="M294" s="616"/>
      <c r="N294" s="1245"/>
      <c r="O294" s="1245"/>
      <c r="P294" s="607"/>
      <c r="Q294" s="610"/>
      <c r="R294" s="1261"/>
      <c r="S294" s="613"/>
      <c r="T294" s="1261"/>
      <c r="U294" s="613"/>
      <c r="V294" s="1261"/>
      <c r="W294" s="613"/>
      <c r="X294" s="616"/>
      <c r="Y294" s="613"/>
      <c r="Z294" s="613"/>
      <c r="AA294" s="619"/>
      <c r="AB294" s="216">
        <v>4</v>
      </c>
      <c r="AC294" s="293"/>
      <c r="AD294" s="218"/>
      <c r="AE294" s="293"/>
      <c r="AF294" s="213" t="str">
        <f t="shared" si="16"/>
        <v/>
      </c>
      <c r="AG294" s="289"/>
      <c r="AH294" s="214" t="str">
        <f t="shared" si="17"/>
        <v/>
      </c>
      <c r="AI294" s="289"/>
      <c r="AJ294" s="214" t="str">
        <f t="shared" si="18"/>
        <v/>
      </c>
      <c r="AK294" s="215" t="str">
        <f t="shared" si="19"/>
        <v/>
      </c>
      <c r="AL294" s="220" t="str">
        <f>IFERROR(IF(AND(AF293="Probabilidad",AF294="Probabilidad"),(AL293-(+AL293*AK294)),IF(AND(AF293="Impacto",AF294="Probabilidad"),(AL292-(+AL292*AK294)),IF(AF294="Impacto",AL293,""))),"")</f>
        <v/>
      </c>
      <c r="AM294" s="220" t="str">
        <f>IFERROR(IF(AND(AF293="Impacto",AF294="Impacto"),(AM293-(+AM293*AK294)),IF(AND(AF293="Probabilidad",AF294="Impacto"),(AM292-(+AM292*AK294)),IF(AF294="Probabilidad",AM293,""))),"")</f>
        <v/>
      </c>
      <c r="AN294" s="290"/>
      <c r="AO294" s="290"/>
      <c r="AP294" s="290"/>
      <c r="AQ294" s="598"/>
      <c r="AR294" s="626"/>
      <c r="AS294" s="626"/>
      <c r="AT294" s="619"/>
      <c r="AU294" s="626"/>
      <c r="AV294" s="626"/>
      <c r="AW294" s="619"/>
      <c r="AX294" s="619"/>
      <c r="AY294" s="619"/>
      <c r="AZ294" s="1139"/>
      <c r="BA294" s="1245"/>
      <c r="BB294" s="1245"/>
      <c r="BC294" s="1245"/>
      <c r="BD294" s="1245"/>
      <c r="BE294" s="1263"/>
      <c r="BF294" s="593"/>
      <c r="BG294" s="593"/>
      <c r="BH294" s="848"/>
      <c r="BI294" s="848"/>
      <c r="BJ294" s="593"/>
      <c r="BK294" s="848"/>
      <c r="BL294" s="848"/>
      <c r="BM294" s="593"/>
      <c r="BN294" s="593"/>
      <c r="BO294" s="798"/>
    </row>
    <row r="295" spans="1:67" ht="15.75">
      <c r="A295" s="1141"/>
      <c r="B295" s="1144"/>
      <c r="C295" s="1247"/>
      <c r="D295" s="1250"/>
      <c r="E295" s="1250"/>
      <c r="F295" s="1252"/>
      <c r="G295" s="1245"/>
      <c r="H295" s="598"/>
      <c r="I295" s="1139"/>
      <c r="J295" s="1137"/>
      <c r="K295" s="1139"/>
      <c r="L295" s="909"/>
      <c r="M295" s="616"/>
      <c r="N295" s="1245"/>
      <c r="O295" s="1245"/>
      <c r="P295" s="607"/>
      <c r="Q295" s="610"/>
      <c r="R295" s="1261"/>
      <c r="S295" s="613"/>
      <c r="T295" s="1261"/>
      <c r="U295" s="613"/>
      <c r="V295" s="1261"/>
      <c r="W295" s="613"/>
      <c r="X295" s="616"/>
      <c r="Y295" s="613"/>
      <c r="Z295" s="613"/>
      <c r="AA295" s="619"/>
      <c r="AB295" s="216">
        <v>5</v>
      </c>
      <c r="AC295" s="293"/>
      <c r="AD295" s="218"/>
      <c r="AE295" s="293"/>
      <c r="AF295" s="213" t="str">
        <f t="shared" si="16"/>
        <v/>
      </c>
      <c r="AG295" s="289"/>
      <c r="AH295" s="214" t="str">
        <f t="shared" si="17"/>
        <v/>
      </c>
      <c r="AI295" s="289"/>
      <c r="AJ295" s="214" t="str">
        <f t="shared" si="18"/>
        <v/>
      </c>
      <c r="AK295" s="215" t="str">
        <f t="shared" si="19"/>
        <v/>
      </c>
      <c r="AL295" s="220" t="str">
        <f>IFERROR(IF(AND(AF294="Probabilidad",AF295="Probabilidad"),(AL294-(+AL294*AK295)),IF(AND(AF294="Impacto",AF295="Probabilidad"),(AL293-(+AL293*AK295)),IF(AF295="Impacto",AL294,""))),"")</f>
        <v/>
      </c>
      <c r="AM295" s="220" t="str">
        <f>IFERROR(IF(AND(AF294="Impacto",AF295="Impacto"),(AM294-(+AM294*AK295)),IF(AND(AF294="Probabilidad",AF295="Impacto"),(AM293-(+AM293*AK295)),IF(AF295="Probabilidad",AM294,""))),"")</f>
        <v/>
      </c>
      <c r="AN295" s="290"/>
      <c r="AO295" s="290"/>
      <c r="AP295" s="290"/>
      <c r="AQ295" s="598"/>
      <c r="AR295" s="626"/>
      <c r="AS295" s="626"/>
      <c r="AT295" s="619"/>
      <c r="AU295" s="626"/>
      <c r="AV295" s="626"/>
      <c r="AW295" s="619"/>
      <c r="AX295" s="619"/>
      <c r="AY295" s="619"/>
      <c r="AZ295" s="1139"/>
      <c r="BA295" s="1245"/>
      <c r="BB295" s="1245"/>
      <c r="BC295" s="1245"/>
      <c r="BD295" s="1245"/>
      <c r="BE295" s="1263"/>
      <c r="BF295" s="593"/>
      <c r="BG295" s="593"/>
      <c r="BH295" s="848"/>
      <c r="BI295" s="848"/>
      <c r="BJ295" s="593"/>
      <c r="BK295" s="848"/>
      <c r="BL295" s="848"/>
      <c r="BM295" s="593"/>
      <c r="BN295" s="593"/>
      <c r="BO295" s="798"/>
    </row>
    <row r="296" spans="1:67" ht="16.5" thickBot="1">
      <c r="A296" s="1141"/>
      <c r="B296" s="1144"/>
      <c r="C296" s="1247"/>
      <c r="D296" s="1250"/>
      <c r="E296" s="1250"/>
      <c r="F296" s="1252"/>
      <c r="G296" s="1245"/>
      <c r="H296" s="598"/>
      <c r="I296" s="1139"/>
      <c r="J296" s="1162"/>
      <c r="K296" s="1139"/>
      <c r="L296" s="909"/>
      <c r="M296" s="616"/>
      <c r="N296" s="1245"/>
      <c r="O296" s="1245"/>
      <c r="P296" s="607"/>
      <c r="Q296" s="610"/>
      <c r="R296" s="1261"/>
      <c r="S296" s="613"/>
      <c r="T296" s="1261"/>
      <c r="U296" s="613"/>
      <c r="V296" s="1261"/>
      <c r="W296" s="613"/>
      <c r="X296" s="616"/>
      <c r="Y296" s="613"/>
      <c r="Z296" s="613"/>
      <c r="AA296" s="619"/>
      <c r="AB296" s="216">
        <v>6</v>
      </c>
      <c r="AC296" s="293"/>
      <c r="AD296" s="218"/>
      <c r="AE296" s="293"/>
      <c r="AF296" s="213" t="str">
        <f t="shared" si="16"/>
        <v/>
      </c>
      <c r="AG296" s="289"/>
      <c r="AH296" s="214" t="str">
        <f t="shared" si="17"/>
        <v/>
      </c>
      <c r="AI296" s="289"/>
      <c r="AJ296" s="214" t="str">
        <f t="shared" si="18"/>
        <v/>
      </c>
      <c r="AK296" s="215" t="str">
        <f t="shared" si="19"/>
        <v/>
      </c>
      <c r="AL296" s="220" t="str">
        <f>IFERROR(IF(AND(AF295="Probabilidad",AF296="Probabilidad"),(AL295-(+AL295*AK296)),IF(AND(AF295="Impacto",AF296="Probabilidad"),(AL294-(+AL294*AK296)),IF(AF296="Impacto",AL295,""))),"")</f>
        <v/>
      </c>
      <c r="AM296" s="220" t="str">
        <f>IFERROR(IF(AND(AF295="Impacto",AF296="Impacto"),(AM295-(+AM295*AK296)),IF(AND(AF295="Probabilidad",AF296="Impacto"),(AM294-(+AM294*AK296)),IF(AF296="Probabilidad",AM295,""))),"")</f>
        <v/>
      </c>
      <c r="AN296" s="290"/>
      <c r="AO296" s="290"/>
      <c r="AP296" s="290"/>
      <c r="AQ296" s="598"/>
      <c r="AR296" s="626"/>
      <c r="AS296" s="626"/>
      <c r="AT296" s="619"/>
      <c r="AU296" s="626"/>
      <c r="AV296" s="626"/>
      <c r="AW296" s="619"/>
      <c r="AX296" s="619"/>
      <c r="AY296" s="619"/>
      <c r="AZ296" s="1139"/>
      <c r="BA296" s="1245"/>
      <c r="BB296" s="1245"/>
      <c r="BC296" s="1245"/>
      <c r="BD296" s="1245"/>
      <c r="BE296" s="1263"/>
      <c r="BF296" s="593"/>
      <c r="BG296" s="593"/>
      <c r="BH296" s="848"/>
      <c r="BI296" s="848"/>
      <c r="BJ296" s="593"/>
      <c r="BK296" s="848"/>
      <c r="BL296" s="848"/>
      <c r="BM296" s="593"/>
      <c r="BN296" s="593"/>
      <c r="BO296" s="798"/>
    </row>
    <row r="297" spans="1:67" ht="182.25" customHeight="1">
      <c r="A297" s="1141"/>
      <c r="B297" s="1144"/>
      <c r="C297" s="1247"/>
      <c r="D297" s="1250" t="s">
        <v>1376</v>
      </c>
      <c r="E297" s="1250" t="s">
        <v>1705</v>
      </c>
      <c r="F297" s="1252">
        <v>7</v>
      </c>
      <c r="G297" s="1265" t="s">
        <v>1742</v>
      </c>
      <c r="H297" s="598" t="s">
        <v>1379</v>
      </c>
      <c r="I297" s="1139" t="s">
        <v>1380</v>
      </c>
      <c r="J297" s="1137" t="str">
        <f>IF(D297="","",IF(D297="RG",[16]Árbol_GF!B347,IF(D297="RF",[16]Árbol_GF!B347,IF(I297="","",(CONCATENATE(I297," ",$M$2," ",G297," ",$M$3," ",O297," ",$M$4," ",N297))))))</f>
        <v>Pérdida de confidencialidad e integridad  Fileserver  1 Uso no autorizado de la información
2 . Fallas Humanas
3. Fallas técnicas
   1. Ausencia de revisiones regulares por parte del jefe de dependencia
2. Desconocimiento de politicas de seguridad de la información</v>
      </c>
      <c r="K297" s="1139" t="s">
        <v>205</v>
      </c>
      <c r="L297" s="909" t="s">
        <v>691</v>
      </c>
      <c r="M297" s="689" t="str">
        <f>CONCATENATE(" *",[16]Árbol_GF!C305," *",[16]Árbol_GF!E305," *",[16]Árbol_GF!G305)</f>
        <v xml:space="preserve"> * * *</v>
      </c>
      <c r="N297" s="774" t="s">
        <v>1381</v>
      </c>
      <c r="O297" s="774" t="s">
        <v>1743</v>
      </c>
      <c r="P297" s="607"/>
      <c r="Q297" s="610"/>
      <c r="R297" s="1261" t="s">
        <v>175</v>
      </c>
      <c r="S297" s="613">
        <f>IF(R297="Muy Alta",100%,IF(R297="Alta",80%,IF(R297="Media",60%,IF(R297="Baja",40%,IF(R297="Muy Baja",20%,"")))))</f>
        <v>0.6</v>
      </c>
      <c r="T297" s="1261" t="s">
        <v>271</v>
      </c>
      <c r="U297" s="613">
        <f>IF(T297="Catastrófico",100%,IF(T297="Mayor",80%,IF(T297="Moderado",60%,IF(T297="Menor",40%,IF(T297="Leve",20%,"")))))</f>
        <v>0.2</v>
      </c>
      <c r="V297" s="1261" t="s">
        <v>227</v>
      </c>
      <c r="W297" s="613">
        <f>IF(V297="Catastrófico",100%,IF(V297="Mayor",80%,IF(V297="Moderado",60%,IF(V297="Menor",40%,IF(V297="Leve",20%,"")))))</f>
        <v>0.4</v>
      </c>
      <c r="X297" s="616" t="str">
        <f>IF(Y297=100%,"Catastrófico",IF(Y297=80%,"Mayor",IF(Y297=60%,"Moderado",IF(Y297=40%,"Menor",IF(Y297=20%,"Leve","")))))</f>
        <v>Menor</v>
      </c>
      <c r="Y297" s="613">
        <f>IF(AND(U297="",W297=""),"",MAX(U297,W297))</f>
        <v>0.4</v>
      </c>
      <c r="Z297" s="613" t="str">
        <f>CONCATENATE(R297,X297)</f>
        <v>MediaMenor</v>
      </c>
      <c r="AA297" s="619" t="str">
        <f>IF(Z297="Muy AltaLeve","Alto",IF(Z297="Muy AltaMenor","Alto",IF(Z297="Muy AltaModerado","Alto",IF(Z297="Muy AltaMayor","Alto",IF(Z297="Muy AltaCatastrófico","Extremo",IF(Z297="AltaLeve","Moderado",IF(Z297="AltaMenor","Moderado",IF(Z297="AltaModerado","Alto",IF(Z297="AltaMayor","Alto",IF(Z297="AltaCatastrófico","Extremo",IF(Z297="MediaLeve","Moderado",IF(Z297="MediaMenor","Moderado",IF(Z297="MediaModerado","Moderado",IF(Z297="MediaMayor","Alto",IF(Z297="MediaCatastrófico","Extremo",IF(Z297="BajaLeve","Bajo",IF(Z297="BajaMenor","Moderado",IF(Z297="BajaModerado","Moderado",IF(Z297="BajaMayor","Alto",IF(Z297="BajaCatastrófico","Extremo",IF(Z297="Muy BajaLeve","Bajo",IF(Z297="Muy BajaMenor","Bajo",IF(Z297="Muy BajaModerado","Moderado",IF(Z297="Muy BajaMayor","Alto",IF(Z297="Muy BajaCatastrófico","Extremo","")))))))))))))))))))))))))</f>
        <v>Moderado</v>
      </c>
      <c r="AB297" s="216">
        <v>1</v>
      </c>
      <c r="AC297" s="297" t="s">
        <v>1383</v>
      </c>
      <c r="AD297" s="218">
        <v>3</v>
      </c>
      <c r="AE297" s="287" t="s">
        <v>1385</v>
      </c>
      <c r="AF297" s="213" t="str">
        <f t="shared" si="16"/>
        <v>Probabilidad</v>
      </c>
      <c r="AG297" s="290" t="s">
        <v>179</v>
      </c>
      <c r="AH297" s="214">
        <f t="shared" si="17"/>
        <v>0.25</v>
      </c>
      <c r="AI297" s="290" t="s">
        <v>180</v>
      </c>
      <c r="AJ297" s="214">
        <f t="shared" si="18"/>
        <v>0.15</v>
      </c>
      <c r="AK297" s="215">
        <f t="shared" si="19"/>
        <v>0.4</v>
      </c>
      <c r="AL297" s="220">
        <f>IFERROR(IF(AF297="Probabilidad",(S297-(+S297*AK297)),IF(AF297="Impacto",S297,"")),"")</f>
        <v>0.36</v>
      </c>
      <c r="AM297" s="220">
        <f>IFERROR(IF(AF297="Impacto",(Y297-(+Y297*AK297)),IF(AF297="Probabilidad",Y297,"")),"")</f>
        <v>0.4</v>
      </c>
      <c r="AN297" s="290" t="s">
        <v>181</v>
      </c>
      <c r="AO297" s="290" t="s">
        <v>182</v>
      </c>
      <c r="AP297" s="290" t="s">
        <v>183</v>
      </c>
      <c r="AQ297" s="598" t="s">
        <v>1744</v>
      </c>
      <c r="AR297" s="1153">
        <f>S297</f>
        <v>0.6</v>
      </c>
      <c r="AS297" s="1153">
        <f>IF(AL297="","",MIN(AL297:AL302))</f>
        <v>0.216</v>
      </c>
      <c r="AT297" s="619" t="str">
        <f>IFERROR(IF(AS297="","",IF(AS297&lt;=0.2,"Muy Baja",IF(AS297&lt;=0.4,"Baja",IF(AS297&lt;=0.6,"Media",IF(AS297&lt;=0.8,"Alta","Muy Alta"))))),"")</f>
        <v>Baja</v>
      </c>
      <c r="AU297" s="1153">
        <f>Y297</f>
        <v>0.4</v>
      </c>
      <c r="AV297" s="1153">
        <f>IF(AM297="","",MIN(AM297:AM302))</f>
        <v>0.30000000000000004</v>
      </c>
      <c r="AW297" s="619" t="str">
        <f>IFERROR(IF(AV297="","",IF(AV297&lt;=0.2,"Leve",IF(AV297&lt;=0.4,"Menor",IF(AV297&lt;=0.6,"Moderado",IF(AV297&lt;=0.8,"Mayor","Catastrófico"))))),"")</f>
        <v>Menor</v>
      </c>
      <c r="AX297" s="619" t="str">
        <f>AA297</f>
        <v>Moderado</v>
      </c>
      <c r="AY297" s="619" t="str">
        <f>IFERROR(IF(OR(AND(AT297="Muy Baja",AW297="Leve"),AND(AT297="Muy Baja",AW297="Menor"),AND(AT297="Baja",AW297="Leve")),"Bajo",IF(OR(AND(AT297="Muy baja",AW297="Moderado"),AND(AT297="Baja",AW297="Menor"),AND(AT297="Baja",AW297="Moderado"),AND(AT297="Media",AW297="Leve"),AND(AT297="Media",AW297="Menor"),AND(AT297="Media",AW297="Moderado"),AND(AT297="Alta",AW297="Leve"),AND(AT297="Alta",AW297="Menor")),"Moderado",IF(OR(AND(AT297="Muy Baja",AW297="Mayor"),AND(AT297="Baja",AW297="Mayor"),AND(AT297="Media",AW297="Mayor"),AND(AT297="Alta",AW297="Moderado"),AND(AT297="Alta",AW297="Mayor"),AND(AT297="Muy Alta",AW297="Leve"),AND(AT297="Muy Alta",AW297="Menor"),AND(AT297="Muy Alta",AW297="Moderado"),AND(AT297="Muy Alta",AW297="Mayor")),"Alto",IF(OR(AND(AT297="Muy Baja",AW297="Catastrófico"),AND(AT297="Baja",AW297="Catastrófico"),AND(AT297="Media",AW297="Catastrófico"),AND(AT297="Alta",AW297="Catastrófico"),AND(AT297="Muy Alta",AW297="Catastrófico")),"Extremo","")))),"")</f>
        <v>Moderado</v>
      </c>
      <c r="AZ297" s="598" t="s">
        <v>185</v>
      </c>
      <c r="BA297" s="1266" t="s">
        <v>1745</v>
      </c>
      <c r="BB297" s="1266" t="s">
        <v>1746</v>
      </c>
      <c r="BC297" s="1266" t="s">
        <v>1747</v>
      </c>
      <c r="BD297" s="1266" t="s">
        <v>1748</v>
      </c>
      <c r="BE297" s="1272" t="s">
        <v>1749</v>
      </c>
      <c r="BF297" s="607"/>
      <c r="BG297" s="607"/>
      <c r="BH297" s="610"/>
      <c r="BI297" s="610"/>
      <c r="BJ297" s="610"/>
      <c r="BK297" s="610"/>
      <c r="BL297" s="610"/>
      <c r="BM297" s="607"/>
      <c r="BN297" s="607"/>
      <c r="BO297" s="651"/>
    </row>
    <row r="298" spans="1:67" ht="74.25">
      <c r="A298" s="1141"/>
      <c r="B298" s="1144"/>
      <c r="C298" s="1247"/>
      <c r="D298" s="1250"/>
      <c r="E298" s="1250"/>
      <c r="F298" s="1252"/>
      <c r="G298" s="1265"/>
      <c r="H298" s="598"/>
      <c r="I298" s="1139"/>
      <c r="J298" s="1137"/>
      <c r="K298" s="1139"/>
      <c r="L298" s="909"/>
      <c r="M298" s="616"/>
      <c r="N298" s="774"/>
      <c r="O298" s="774"/>
      <c r="P298" s="607"/>
      <c r="Q298" s="610"/>
      <c r="R298" s="1261"/>
      <c r="S298" s="613"/>
      <c r="T298" s="1261"/>
      <c r="U298" s="613"/>
      <c r="V298" s="1261"/>
      <c r="W298" s="613"/>
      <c r="X298" s="616"/>
      <c r="Y298" s="613"/>
      <c r="Z298" s="613"/>
      <c r="AA298" s="619"/>
      <c r="AB298" s="216">
        <v>2</v>
      </c>
      <c r="AC298" s="297" t="s">
        <v>1387</v>
      </c>
      <c r="AD298" s="218">
        <v>3</v>
      </c>
      <c r="AE298" s="287" t="s">
        <v>1388</v>
      </c>
      <c r="AF298" s="213" t="str">
        <f t="shared" si="16"/>
        <v>Impacto</v>
      </c>
      <c r="AG298" s="290" t="s">
        <v>290</v>
      </c>
      <c r="AH298" s="214">
        <f t="shared" si="17"/>
        <v>0.1</v>
      </c>
      <c r="AI298" s="290" t="s">
        <v>180</v>
      </c>
      <c r="AJ298" s="214">
        <f t="shared" si="18"/>
        <v>0.15</v>
      </c>
      <c r="AK298" s="215">
        <f t="shared" si="19"/>
        <v>0.25</v>
      </c>
      <c r="AL298" s="220">
        <f>IFERROR(IF(AND(AF297="Probabilidad",AF298="Probabilidad"),(AL297-(+AL297*AK298)),IF(AF298="Probabilidad",(S297-(+S297*AK298)),IF(AF298="Impacto",AL297,""))),"")</f>
        <v>0.36</v>
      </c>
      <c r="AM298" s="220">
        <f>IFERROR(IF(AND(AF297="Impacto",AF298="Impacto"),(AM297-(+AM297*AK298)),IF(AF298="Impacto",(Y297-(Y297*AK298)),IF(AF298="Probabilidad",AM297,""))),"")</f>
        <v>0.30000000000000004</v>
      </c>
      <c r="AN298" s="290" t="s">
        <v>181</v>
      </c>
      <c r="AO298" s="290" t="s">
        <v>182</v>
      </c>
      <c r="AP298" s="290" t="s">
        <v>183</v>
      </c>
      <c r="AQ298" s="598"/>
      <c r="AR298" s="626"/>
      <c r="AS298" s="626"/>
      <c r="AT298" s="619"/>
      <c r="AU298" s="626"/>
      <c r="AV298" s="626"/>
      <c r="AW298" s="619"/>
      <c r="AX298" s="619"/>
      <c r="AY298" s="619"/>
      <c r="AZ298" s="598"/>
      <c r="BA298" s="1266"/>
      <c r="BB298" s="1266"/>
      <c r="BC298" s="1266"/>
      <c r="BD298" s="1266"/>
      <c r="BE298" s="1272"/>
      <c r="BF298" s="607"/>
      <c r="BG298" s="607"/>
      <c r="BH298" s="610"/>
      <c r="BI298" s="610"/>
      <c r="BJ298" s="610"/>
      <c r="BK298" s="610"/>
      <c r="BL298" s="610"/>
      <c r="BM298" s="607"/>
      <c r="BN298" s="607"/>
      <c r="BO298" s="651"/>
    </row>
    <row r="299" spans="1:67" ht="198.75" customHeight="1">
      <c r="A299" s="1141"/>
      <c r="B299" s="1144"/>
      <c r="C299" s="1247"/>
      <c r="D299" s="1250"/>
      <c r="E299" s="1250"/>
      <c r="F299" s="1252"/>
      <c r="G299" s="1265"/>
      <c r="H299" s="598"/>
      <c r="I299" s="1139"/>
      <c r="J299" s="1137"/>
      <c r="K299" s="1139"/>
      <c r="L299" s="909"/>
      <c r="M299" s="616"/>
      <c r="N299" s="774"/>
      <c r="O299" s="774"/>
      <c r="P299" s="607"/>
      <c r="Q299" s="610"/>
      <c r="R299" s="1261"/>
      <c r="S299" s="613"/>
      <c r="T299" s="1261"/>
      <c r="U299" s="613"/>
      <c r="V299" s="1261"/>
      <c r="W299" s="613"/>
      <c r="X299" s="616"/>
      <c r="Y299" s="613"/>
      <c r="Z299" s="613"/>
      <c r="AA299" s="619"/>
      <c r="AB299" s="216">
        <v>3</v>
      </c>
      <c r="AC299" s="297" t="s">
        <v>1389</v>
      </c>
      <c r="AD299" s="218">
        <v>3</v>
      </c>
      <c r="AE299" s="287" t="s">
        <v>1390</v>
      </c>
      <c r="AF299" s="213" t="str">
        <f t="shared" si="16"/>
        <v>Probabilidad</v>
      </c>
      <c r="AG299" s="290" t="s">
        <v>179</v>
      </c>
      <c r="AH299" s="214">
        <f t="shared" si="17"/>
        <v>0.25</v>
      </c>
      <c r="AI299" s="290" t="s">
        <v>180</v>
      </c>
      <c r="AJ299" s="214">
        <f t="shared" si="18"/>
        <v>0.15</v>
      </c>
      <c r="AK299" s="215">
        <f t="shared" si="19"/>
        <v>0.4</v>
      </c>
      <c r="AL299" s="220">
        <f>IFERROR(IF(AND(AF298="Probabilidad",AF299="Probabilidad"),(AL298-(+AL298*AK299)),IF(AND(AF298="Impacto",AF299="Probabilidad"),(AL297-(+AL297*AK299)),IF(AF299="Impacto",AL298,""))),"")</f>
        <v>0.216</v>
      </c>
      <c r="AM299" s="220">
        <f>IFERROR(IF(AND(AF298="Impacto",AF299="Impacto"),(AM298-(+AM298*AK299)),IF(AND(AF298="Probabilidad",AF299="Impacto"),(AM297-(+AM297*AK299)),IF(AF299="Probabilidad",AM298,""))),"")</f>
        <v>0.30000000000000004</v>
      </c>
      <c r="AN299" s="290" t="s">
        <v>181</v>
      </c>
      <c r="AO299" s="290" t="s">
        <v>182</v>
      </c>
      <c r="AP299" s="290" t="s">
        <v>183</v>
      </c>
      <c r="AQ299" s="598"/>
      <c r="AR299" s="626"/>
      <c r="AS299" s="626"/>
      <c r="AT299" s="619"/>
      <c r="AU299" s="626"/>
      <c r="AV299" s="626"/>
      <c r="AW299" s="619"/>
      <c r="AX299" s="619"/>
      <c r="AY299" s="619"/>
      <c r="AZ299" s="598"/>
      <c r="BA299" s="1266"/>
      <c r="BB299" s="1266"/>
      <c r="BC299" s="1266"/>
      <c r="BD299" s="1266"/>
      <c r="BE299" s="1272"/>
      <c r="BF299" s="607"/>
      <c r="BG299" s="607"/>
      <c r="BH299" s="610"/>
      <c r="BI299" s="610"/>
      <c r="BJ299" s="610"/>
      <c r="BK299" s="610"/>
      <c r="BL299" s="610"/>
      <c r="BM299" s="607"/>
      <c r="BN299" s="607"/>
      <c r="BO299" s="651"/>
    </row>
    <row r="300" spans="1:67" ht="15.75">
      <c r="A300" s="1141"/>
      <c r="B300" s="1144"/>
      <c r="C300" s="1247"/>
      <c r="D300" s="1250"/>
      <c r="E300" s="1250"/>
      <c r="F300" s="1252"/>
      <c r="G300" s="1265"/>
      <c r="H300" s="598"/>
      <c r="I300" s="1139"/>
      <c r="J300" s="1137"/>
      <c r="K300" s="1139"/>
      <c r="L300" s="909"/>
      <c r="M300" s="616"/>
      <c r="N300" s="774"/>
      <c r="O300" s="774"/>
      <c r="P300" s="607"/>
      <c r="Q300" s="610"/>
      <c r="R300" s="1261"/>
      <c r="S300" s="613"/>
      <c r="T300" s="1261"/>
      <c r="U300" s="613"/>
      <c r="V300" s="1261"/>
      <c r="W300" s="613"/>
      <c r="X300" s="616"/>
      <c r="Y300" s="613"/>
      <c r="Z300" s="613"/>
      <c r="AA300" s="619"/>
      <c r="AB300" s="216">
        <v>4</v>
      </c>
      <c r="AC300" s="291"/>
      <c r="AD300" s="218"/>
      <c r="AE300" s="291"/>
      <c r="AF300" s="213" t="str">
        <f t="shared" si="16"/>
        <v/>
      </c>
      <c r="AG300" s="290"/>
      <c r="AH300" s="214" t="str">
        <f t="shared" si="17"/>
        <v/>
      </c>
      <c r="AI300" s="290"/>
      <c r="AJ300" s="214" t="str">
        <f t="shared" si="18"/>
        <v/>
      </c>
      <c r="AK300" s="215" t="str">
        <f t="shared" si="19"/>
        <v/>
      </c>
      <c r="AL300" s="220" t="str">
        <f>IFERROR(IF(AND(AF299="Probabilidad",AF300="Probabilidad"),(AL299-(+AL299*AK300)),IF(AND(AF299="Impacto",AF300="Probabilidad"),(AL298-(+AL298*AK300)),IF(AF300="Impacto",AL299,""))),"")</f>
        <v/>
      </c>
      <c r="AM300" s="220" t="str">
        <f>IFERROR(IF(AND(AF299="Impacto",AF300="Impacto"),(AM299-(+AM299*AK300)),IF(AND(AF299="Probabilidad",AF300="Impacto"),(AM298-(+AM298*AK300)),IF(AF300="Probabilidad",AM299,""))),"")</f>
        <v/>
      </c>
      <c r="AN300" s="290"/>
      <c r="AO300" s="290"/>
      <c r="AP300" s="290"/>
      <c r="AQ300" s="598"/>
      <c r="AR300" s="626"/>
      <c r="AS300" s="626"/>
      <c r="AT300" s="619"/>
      <c r="AU300" s="626"/>
      <c r="AV300" s="626"/>
      <c r="AW300" s="619"/>
      <c r="AX300" s="619"/>
      <c r="AY300" s="619"/>
      <c r="AZ300" s="598"/>
      <c r="BA300" s="1266"/>
      <c r="BB300" s="1266"/>
      <c r="BC300" s="1266"/>
      <c r="BD300" s="1266"/>
      <c r="BE300" s="1272"/>
      <c r="BF300" s="607"/>
      <c r="BG300" s="607"/>
      <c r="BH300" s="610"/>
      <c r="BI300" s="610"/>
      <c r="BJ300" s="610"/>
      <c r="BK300" s="610"/>
      <c r="BL300" s="610"/>
      <c r="BM300" s="607"/>
      <c r="BN300" s="607"/>
      <c r="BO300" s="651"/>
    </row>
    <row r="301" spans="1:67" ht="15.75">
      <c r="A301" s="1141"/>
      <c r="B301" s="1144"/>
      <c r="C301" s="1247"/>
      <c r="D301" s="1250"/>
      <c r="E301" s="1250"/>
      <c r="F301" s="1252"/>
      <c r="G301" s="1265"/>
      <c r="H301" s="598"/>
      <c r="I301" s="1139"/>
      <c r="J301" s="1137"/>
      <c r="K301" s="1139"/>
      <c r="L301" s="909"/>
      <c r="M301" s="616"/>
      <c r="N301" s="774"/>
      <c r="O301" s="774"/>
      <c r="P301" s="607"/>
      <c r="Q301" s="610"/>
      <c r="R301" s="1261"/>
      <c r="S301" s="613"/>
      <c r="T301" s="1261"/>
      <c r="U301" s="613"/>
      <c r="V301" s="1261"/>
      <c r="W301" s="613"/>
      <c r="X301" s="616"/>
      <c r="Y301" s="613"/>
      <c r="Z301" s="613"/>
      <c r="AA301" s="619"/>
      <c r="AB301" s="216">
        <v>5</v>
      </c>
      <c r="AC301" s="291"/>
      <c r="AD301" s="218"/>
      <c r="AE301" s="291"/>
      <c r="AF301" s="213" t="str">
        <f t="shared" si="16"/>
        <v/>
      </c>
      <c r="AG301" s="290"/>
      <c r="AH301" s="214" t="str">
        <f t="shared" si="17"/>
        <v/>
      </c>
      <c r="AI301" s="290"/>
      <c r="AJ301" s="214" t="str">
        <f t="shared" si="18"/>
        <v/>
      </c>
      <c r="AK301" s="215" t="str">
        <f t="shared" si="19"/>
        <v/>
      </c>
      <c r="AL301" s="220" t="str">
        <f>IFERROR(IF(AND(AF300="Probabilidad",AF301="Probabilidad"),(AL300-(+AL300*AK301)),IF(AND(AF300="Impacto",AF301="Probabilidad"),(AL299-(+AL299*AK301)),IF(AF301="Impacto",AL300,""))),"")</f>
        <v/>
      </c>
      <c r="AM301" s="220" t="str">
        <f>IFERROR(IF(AND(AF300="Impacto",AF301="Impacto"),(AM300-(+AM300*AK301)),IF(AND(AF300="Probabilidad",AF301="Impacto"),(AM299-(+AM299*AK301)),IF(AF301="Probabilidad",AM300,""))),"")</f>
        <v/>
      </c>
      <c r="AN301" s="290"/>
      <c r="AO301" s="290"/>
      <c r="AP301" s="290"/>
      <c r="AQ301" s="598"/>
      <c r="AR301" s="626"/>
      <c r="AS301" s="626"/>
      <c r="AT301" s="619"/>
      <c r="AU301" s="626"/>
      <c r="AV301" s="626"/>
      <c r="AW301" s="619"/>
      <c r="AX301" s="619"/>
      <c r="AY301" s="619"/>
      <c r="AZ301" s="598"/>
      <c r="BA301" s="1266"/>
      <c r="BB301" s="1266"/>
      <c r="BC301" s="1266"/>
      <c r="BD301" s="1266"/>
      <c r="BE301" s="1272"/>
      <c r="BF301" s="607"/>
      <c r="BG301" s="607"/>
      <c r="BH301" s="610"/>
      <c r="BI301" s="610"/>
      <c r="BJ301" s="610"/>
      <c r="BK301" s="610"/>
      <c r="BL301" s="610"/>
      <c r="BM301" s="607"/>
      <c r="BN301" s="607"/>
      <c r="BO301" s="651"/>
    </row>
    <row r="302" spans="1:67" ht="16.5" thickBot="1">
      <c r="A302" s="1141"/>
      <c r="B302" s="1144"/>
      <c r="C302" s="1247"/>
      <c r="D302" s="1250"/>
      <c r="E302" s="1250"/>
      <c r="F302" s="1252"/>
      <c r="G302" s="1265"/>
      <c r="H302" s="598"/>
      <c r="I302" s="1139"/>
      <c r="J302" s="1162"/>
      <c r="K302" s="1139"/>
      <c r="L302" s="909"/>
      <c r="M302" s="616"/>
      <c r="N302" s="774"/>
      <c r="O302" s="774"/>
      <c r="P302" s="607"/>
      <c r="Q302" s="610"/>
      <c r="R302" s="1261"/>
      <c r="S302" s="613"/>
      <c r="T302" s="1261"/>
      <c r="U302" s="613"/>
      <c r="V302" s="1261"/>
      <c r="W302" s="613"/>
      <c r="X302" s="616"/>
      <c r="Y302" s="613"/>
      <c r="Z302" s="613"/>
      <c r="AA302" s="619"/>
      <c r="AB302" s="216">
        <v>6</v>
      </c>
      <c r="AC302" s="291"/>
      <c r="AD302" s="218"/>
      <c r="AE302" s="291"/>
      <c r="AF302" s="213" t="str">
        <f t="shared" si="16"/>
        <v/>
      </c>
      <c r="AG302" s="290"/>
      <c r="AH302" s="214" t="str">
        <f t="shared" si="17"/>
        <v/>
      </c>
      <c r="AI302" s="290"/>
      <c r="AJ302" s="214" t="str">
        <f t="shared" si="18"/>
        <v/>
      </c>
      <c r="AK302" s="215" t="str">
        <f t="shared" si="19"/>
        <v/>
      </c>
      <c r="AL302" s="220" t="str">
        <f>IFERROR(IF(AND(AF301="Probabilidad",AF302="Probabilidad"),(AL301-(+AL301*AK302)),IF(AND(AF301="Impacto",AF302="Probabilidad"),(AL300-(+AL300*AK302)),IF(AF302="Impacto",AL301,""))),"")</f>
        <v/>
      </c>
      <c r="AM302" s="220" t="str">
        <f>IFERROR(IF(AND(AF301="Impacto",AF302="Impacto"),(AM301-(+AM301*AK302)),IF(AND(AF301="Probabilidad",AF302="Impacto"),(AM300-(+AM300*AK302)),IF(AF302="Probabilidad",AM301,""))),"")</f>
        <v/>
      </c>
      <c r="AN302" s="290"/>
      <c r="AO302" s="290"/>
      <c r="AP302" s="290"/>
      <c r="AQ302" s="598"/>
      <c r="AR302" s="626"/>
      <c r="AS302" s="626"/>
      <c r="AT302" s="619"/>
      <c r="AU302" s="626"/>
      <c r="AV302" s="626"/>
      <c r="AW302" s="619"/>
      <c r="AX302" s="619"/>
      <c r="AY302" s="619"/>
      <c r="AZ302" s="598"/>
      <c r="BA302" s="1266"/>
      <c r="BB302" s="1266"/>
      <c r="BC302" s="1266"/>
      <c r="BD302" s="1266"/>
      <c r="BE302" s="1272"/>
      <c r="BF302" s="607"/>
      <c r="BG302" s="607"/>
      <c r="BH302" s="610"/>
      <c r="BI302" s="610"/>
      <c r="BJ302" s="610"/>
      <c r="BK302" s="610"/>
      <c r="BL302" s="610"/>
      <c r="BM302" s="607"/>
      <c r="BN302" s="607"/>
      <c r="BO302" s="651"/>
    </row>
    <row r="303" spans="1:67" ht="205.5" customHeight="1">
      <c r="A303" s="1141"/>
      <c r="B303" s="1144"/>
      <c r="C303" s="1247"/>
      <c r="D303" s="1250" t="s">
        <v>1376</v>
      </c>
      <c r="E303" s="1250" t="s">
        <v>1705</v>
      </c>
      <c r="F303" s="1252">
        <v>8</v>
      </c>
      <c r="G303" s="1265" t="s">
        <v>1742</v>
      </c>
      <c r="H303" s="598" t="s">
        <v>1379</v>
      </c>
      <c r="I303" s="1139" t="s">
        <v>1392</v>
      </c>
      <c r="J303" s="1137" t="str">
        <f>IF(D303="","",IF(D303="RG",[16]Árbol_GF!B353,IF(D303="RF",[16]Árbol_GF!B353,IF(I303="","",(CONCATENATE(I303," ",$M$2," ",G303," ",$M$3," ",O303," ",$M$4," ",N303))))))</f>
        <v>Pérdida de Disponibilidad  Fileserver  Perdida o acceso no autorizado a la información 
Fallas Humanas
Incumplimiento en el mantenimiento del fileserver  1. Ausencia de copias de respaldo 
2. Desconocimiento de politicas de seguridad de la información
3. Ausencia de mantenimiento al fileserver</v>
      </c>
      <c r="K303" s="1139" t="s">
        <v>205</v>
      </c>
      <c r="L303" s="909" t="s">
        <v>691</v>
      </c>
      <c r="M303" s="689" t="str">
        <f>CONCATENATE(" *",[16]Árbol_GF!C311," *",[16]Árbol_GF!E311," *",[16]Árbol_GF!G311)</f>
        <v xml:space="preserve"> * * *</v>
      </c>
      <c r="N303" s="774" t="s">
        <v>1393</v>
      </c>
      <c r="O303" s="774" t="s">
        <v>1394</v>
      </c>
      <c r="P303" s="607"/>
      <c r="Q303" s="610"/>
      <c r="R303" s="1261" t="s">
        <v>175</v>
      </c>
      <c r="S303" s="613">
        <f>IF(R303="Muy Alta",100%,IF(R303="Alta",80%,IF(R303="Media",60%,IF(R303="Baja",40%,IF(R303="Muy Baja",20%,"")))))</f>
        <v>0.6</v>
      </c>
      <c r="T303" s="1261" t="s">
        <v>271</v>
      </c>
      <c r="U303" s="613">
        <f>IF(T303="Catastrófico",100%,IF(T303="Mayor",80%,IF(T303="Moderado",60%,IF(T303="Menor",40%,IF(T303="Leve",20%,"")))))</f>
        <v>0.2</v>
      </c>
      <c r="V303" s="1261" t="s">
        <v>227</v>
      </c>
      <c r="W303" s="613">
        <f>IF(V303="Catastrófico",100%,IF(V303="Mayor",80%,IF(V303="Moderado",60%,IF(V303="Menor",40%,IF(V303="Leve",20%,"")))))</f>
        <v>0.4</v>
      </c>
      <c r="X303" s="616" t="str">
        <f>IF(Y303=100%,"Catastrófico",IF(Y303=80%,"Mayor",IF(Y303=60%,"Moderado",IF(Y303=40%,"Menor",IF(Y303=20%,"Leve","")))))</f>
        <v>Menor</v>
      </c>
      <c r="Y303" s="613">
        <f>IF(AND(U303="",W303=""),"",MAX(U303,W303))</f>
        <v>0.4</v>
      </c>
      <c r="Z303" s="613" t="str">
        <f>CONCATENATE(R303,X303)</f>
        <v>MediaMenor</v>
      </c>
      <c r="AA303" s="619" t="str">
        <f>IF(Z303="Muy AltaLeve","Alto",IF(Z303="Muy AltaMenor","Alto",IF(Z303="Muy AltaModerado","Alto",IF(Z303="Muy AltaMayor","Alto",IF(Z303="Muy AltaCatastrófico","Extremo",IF(Z303="AltaLeve","Moderado",IF(Z303="AltaMenor","Moderado",IF(Z303="AltaModerado","Alto",IF(Z303="AltaMayor","Alto",IF(Z303="AltaCatastrófico","Extremo",IF(Z303="MediaLeve","Moderado",IF(Z303="MediaMenor","Moderado",IF(Z303="MediaModerado","Moderado",IF(Z303="MediaMayor","Alto",IF(Z303="MediaCatastrófico","Extremo",IF(Z303="BajaLeve","Bajo",IF(Z303="BajaMenor","Moderado",IF(Z303="BajaModerado","Moderado",IF(Z303="BajaMayor","Alto",IF(Z303="BajaCatastrófico","Extremo",IF(Z303="Muy BajaLeve","Bajo",IF(Z303="Muy BajaMenor","Bajo",IF(Z303="Muy BajaModerado","Moderado",IF(Z303="Muy BajaMayor","Alto",IF(Z303="Muy BajaCatastrófico","Extremo","")))))))))))))))))))))))))</f>
        <v>Moderado</v>
      </c>
      <c r="AB303" s="216">
        <v>1</v>
      </c>
      <c r="AC303" s="298" t="s">
        <v>1395</v>
      </c>
      <c r="AD303" s="218">
        <v>1</v>
      </c>
      <c r="AE303" s="298" t="s">
        <v>1385</v>
      </c>
      <c r="AF303" s="213" t="str">
        <f t="shared" si="16"/>
        <v>Probabilidad</v>
      </c>
      <c r="AG303" s="290" t="s">
        <v>179</v>
      </c>
      <c r="AH303" s="214">
        <f t="shared" si="17"/>
        <v>0.25</v>
      </c>
      <c r="AI303" s="290" t="s">
        <v>180</v>
      </c>
      <c r="AJ303" s="214">
        <f t="shared" si="18"/>
        <v>0.15</v>
      </c>
      <c r="AK303" s="215">
        <f t="shared" si="19"/>
        <v>0.4</v>
      </c>
      <c r="AL303" s="220">
        <f>IFERROR(IF(AF303="Probabilidad",(S303-(+S303*AK303)),IF(AF303="Impacto",S303,"")),"")</f>
        <v>0.36</v>
      </c>
      <c r="AM303" s="220">
        <f>IFERROR(IF(AF303="Impacto",(Y303-(+Y303*AK303)),IF(AF303="Probabilidad",Y303,"")),"")</f>
        <v>0.4</v>
      </c>
      <c r="AN303" s="290" t="s">
        <v>181</v>
      </c>
      <c r="AO303" s="290" t="s">
        <v>182</v>
      </c>
      <c r="AP303" s="290" t="s">
        <v>183</v>
      </c>
      <c r="AQ303" s="598" t="s">
        <v>1744</v>
      </c>
      <c r="AR303" s="1153">
        <f>S303</f>
        <v>0.6</v>
      </c>
      <c r="AS303" s="1153">
        <f>IF(AL303="","",MIN(AL303:AL308))</f>
        <v>0.12959999999999999</v>
      </c>
      <c r="AT303" s="619" t="str">
        <f>IFERROR(IF(AS303="","",IF(AS303&lt;=0.2,"Muy Baja",IF(AS303&lt;=0.4,"Baja",IF(AS303&lt;=0.6,"Media",IF(AS303&lt;=0.8,"Alta","Muy Alta"))))),"")</f>
        <v>Muy Baja</v>
      </c>
      <c r="AU303" s="1153">
        <f>Y303</f>
        <v>0.4</v>
      </c>
      <c r="AV303" s="1153">
        <f>IF(AM303="","",MIN(AM303:AM308))</f>
        <v>0.22500000000000003</v>
      </c>
      <c r="AW303" s="619" t="str">
        <f>IFERROR(IF(AV303="","",IF(AV303&lt;=0.2,"Leve",IF(AV303&lt;=0.4,"Menor",IF(AV303&lt;=0.6,"Moderado",IF(AV303&lt;=0.8,"Mayor","Catastrófico"))))),"")</f>
        <v>Menor</v>
      </c>
      <c r="AX303" s="619" t="str">
        <f>AA303</f>
        <v>Moderado</v>
      </c>
      <c r="AY303" s="619" t="str">
        <f>IFERROR(IF(OR(AND(AT303="Muy Baja",AW303="Leve"),AND(AT303="Muy Baja",AW303="Menor"),AND(AT303="Baja",AW303="Leve")),"Bajo",IF(OR(AND(AT303="Muy baja",AW303="Moderado"),AND(AT303="Baja",AW303="Menor"),AND(AT303="Baja",AW303="Moderado"),AND(AT303="Media",AW303="Leve"),AND(AT303="Media",AW303="Menor"),AND(AT303="Media",AW303="Moderado"),AND(AT303="Alta",AW303="Leve"),AND(AT303="Alta",AW303="Menor")),"Moderado",IF(OR(AND(AT303="Muy Baja",AW303="Mayor"),AND(AT303="Baja",AW303="Mayor"),AND(AT303="Media",AW303="Mayor"),AND(AT303="Alta",AW303="Moderado"),AND(AT303="Alta",AW303="Mayor"),AND(AT303="Muy Alta",AW303="Leve"),AND(AT303="Muy Alta",AW303="Menor"),AND(AT303="Muy Alta",AW303="Moderado"),AND(AT303="Muy Alta",AW303="Mayor")),"Alto",IF(OR(AND(AT303="Muy Baja",AW303="Catastrófico"),AND(AT303="Baja",AW303="Catastrófico"),AND(AT303="Media",AW303="Catastrófico"),AND(AT303="Alta",AW303="Catastrófico"),AND(AT303="Muy Alta",AW303="Catastrófico")),"Extremo","")))),"")</f>
        <v>Bajo</v>
      </c>
      <c r="AZ303" s="598" t="s">
        <v>231</v>
      </c>
      <c r="BA303" s="1259" t="s">
        <v>190</v>
      </c>
      <c r="BB303" s="1259" t="s">
        <v>190</v>
      </c>
      <c r="BC303" s="1259" t="s">
        <v>190</v>
      </c>
      <c r="BD303" s="1259" t="s">
        <v>190</v>
      </c>
      <c r="BE303" s="1264" t="s">
        <v>190</v>
      </c>
      <c r="BF303" s="593"/>
      <c r="BG303" s="593"/>
      <c r="BH303" s="848"/>
      <c r="BI303" s="848"/>
      <c r="BJ303" s="848"/>
      <c r="BK303" s="848"/>
      <c r="BL303" s="848"/>
      <c r="BM303" s="593"/>
      <c r="BN303" s="593"/>
      <c r="BO303" s="798"/>
    </row>
    <row r="304" spans="1:67" ht="74.25">
      <c r="A304" s="1141"/>
      <c r="B304" s="1144"/>
      <c r="C304" s="1247"/>
      <c r="D304" s="1250"/>
      <c r="E304" s="1250"/>
      <c r="F304" s="1252"/>
      <c r="G304" s="1265"/>
      <c r="H304" s="598"/>
      <c r="I304" s="1139"/>
      <c r="J304" s="1137"/>
      <c r="K304" s="1139"/>
      <c r="L304" s="909"/>
      <c r="M304" s="616"/>
      <c r="N304" s="774"/>
      <c r="O304" s="774"/>
      <c r="P304" s="607"/>
      <c r="Q304" s="610"/>
      <c r="R304" s="1261"/>
      <c r="S304" s="613"/>
      <c r="T304" s="1261"/>
      <c r="U304" s="613"/>
      <c r="V304" s="1261"/>
      <c r="W304" s="613"/>
      <c r="X304" s="616"/>
      <c r="Y304" s="613"/>
      <c r="Z304" s="613"/>
      <c r="AA304" s="619"/>
      <c r="AB304" s="216">
        <v>2</v>
      </c>
      <c r="AC304" s="287" t="s">
        <v>1387</v>
      </c>
      <c r="AD304" s="218">
        <v>1</v>
      </c>
      <c r="AE304" s="287" t="s">
        <v>1397</v>
      </c>
      <c r="AF304" s="213" t="str">
        <f t="shared" si="16"/>
        <v>Impacto</v>
      </c>
      <c r="AG304" s="290" t="s">
        <v>290</v>
      </c>
      <c r="AH304" s="214">
        <f t="shared" si="17"/>
        <v>0.1</v>
      </c>
      <c r="AI304" s="290" t="s">
        <v>180</v>
      </c>
      <c r="AJ304" s="214">
        <f t="shared" si="18"/>
        <v>0.15</v>
      </c>
      <c r="AK304" s="215">
        <f t="shared" si="19"/>
        <v>0.25</v>
      </c>
      <c r="AL304" s="220">
        <f>IFERROR(IF(AND(AF303="Probabilidad",AF304="Probabilidad"),(AL303-(+AL303*AK304)),IF(AF304="Probabilidad",(S303-(+S303*AK304)),IF(AF304="Impacto",AL303,""))),"")</f>
        <v>0.36</v>
      </c>
      <c r="AM304" s="220">
        <f>IFERROR(IF(AND(AF303="Impacto",AF304="Impacto"),(AM303-(+AM303*AK304)),IF(AF304="Impacto",(Y303-(Y303*AK304)),IF(AF304="Probabilidad",AM303,""))),"")</f>
        <v>0.30000000000000004</v>
      </c>
      <c r="AN304" s="290" t="s">
        <v>181</v>
      </c>
      <c r="AO304" s="290" t="s">
        <v>182</v>
      </c>
      <c r="AP304" s="290" t="s">
        <v>183</v>
      </c>
      <c r="AQ304" s="598"/>
      <c r="AR304" s="626"/>
      <c r="AS304" s="626"/>
      <c r="AT304" s="619"/>
      <c r="AU304" s="626"/>
      <c r="AV304" s="626"/>
      <c r="AW304" s="619"/>
      <c r="AX304" s="619"/>
      <c r="AY304" s="619"/>
      <c r="AZ304" s="598"/>
      <c r="BA304" s="1259"/>
      <c r="BB304" s="1259"/>
      <c r="BC304" s="1259"/>
      <c r="BD304" s="1259"/>
      <c r="BE304" s="1264"/>
      <c r="BF304" s="593"/>
      <c r="BG304" s="593"/>
      <c r="BH304" s="848"/>
      <c r="BI304" s="848"/>
      <c r="BJ304" s="848"/>
      <c r="BK304" s="848"/>
      <c r="BL304" s="848"/>
      <c r="BM304" s="593"/>
      <c r="BN304" s="593"/>
      <c r="BO304" s="798"/>
    </row>
    <row r="305" spans="1:67" ht="141" customHeight="1">
      <c r="A305" s="1141"/>
      <c r="B305" s="1144"/>
      <c r="C305" s="1247"/>
      <c r="D305" s="1250"/>
      <c r="E305" s="1250"/>
      <c r="F305" s="1252"/>
      <c r="G305" s="1265"/>
      <c r="H305" s="598"/>
      <c r="I305" s="1139"/>
      <c r="J305" s="1137"/>
      <c r="K305" s="1139"/>
      <c r="L305" s="909"/>
      <c r="M305" s="616"/>
      <c r="N305" s="774"/>
      <c r="O305" s="774"/>
      <c r="P305" s="607"/>
      <c r="Q305" s="610"/>
      <c r="R305" s="1261"/>
      <c r="S305" s="613"/>
      <c r="T305" s="1261"/>
      <c r="U305" s="613"/>
      <c r="V305" s="1261"/>
      <c r="W305" s="613"/>
      <c r="X305" s="616"/>
      <c r="Y305" s="613"/>
      <c r="Z305" s="613"/>
      <c r="AA305" s="619"/>
      <c r="AB305" s="216">
        <v>3</v>
      </c>
      <c r="AC305" s="287" t="s">
        <v>1750</v>
      </c>
      <c r="AD305" s="218">
        <v>1</v>
      </c>
      <c r="AE305" s="287" t="s">
        <v>1399</v>
      </c>
      <c r="AF305" s="213" t="str">
        <f t="shared" si="16"/>
        <v>Impacto</v>
      </c>
      <c r="AG305" s="290" t="s">
        <v>290</v>
      </c>
      <c r="AH305" s="214">
        <f t="shared" si="17"/>
        <v>0.1</v>
      </c>
      <c r="AI305" s="290" t="s">
        <v>180</v>
      </c>
      <c r="AJ305" s="214">
        <f t="shared" si="18"/>
        <v>0.15</v>
      </c>
      <c r="AK305" s="215">
        <f t="shared" si="19"/>
        <v>0.25</v>
      </c>
      <c r="AL305" s="220">
        <f>IFERROR(IF(AND(AF304="Probabilidad",AF305="Probabilidad"),(AL304-(+AL304*AK305)),IF(AND(AF304="Impacto",AF305="Probabilidad"),(AL303-(+AL303*AK305)),IF(AF305="Impacto",AL304,""))),"")</f>
        <v>0.36</v>
      </c>
      <c r="AM305" s="220">
        <f>IFERROR(IF(AND(AF304="Impacto",AF305="Impacto"),(AM304-(+AM304*AK305)),IF(AND(AF304="Probabilidad",AF305="Impacto"),(AM303-(+AM303*AK305)),IF(AF305="Probabilidad",AM304,""))),"")</f>
        <v>0.22500000000000003</v>
      </c>
      <c r="AN305" s="290" t="s">
        <v>181</v>
      </c>
      <c r="AO305" s="290" t="s">
        <v>182</v>
      </c>
      <c r="AP305" s="290" t="s">
        <v>183</v>
      </c>
      <c r="AQ305" s="598"/>
      <c r="AR305" s="626"/>
      <c r="AS305" s="626"/>
      <c r="AT305" s="619"/>
      <c r="AU305" s="626"/>
      <c r="AV305" s="626"/>
      <c r="AW305" s="619"/>
      <c r="AX305" s="619"/>
      <c r="AY305" s="619"/>
      <c r="AZ305" s="598"/>
      <c r="BA305" s="1259"/>
      <c r="BB305" s="1259"/>
      <c r="BC305" s="1259"/>
      <c r="BD305" s="1259"/>
      <c r="BE305" s="1264"/>
      <c r="BF305" s="593"/>
      <c r="BG305" s="593"/>
      <c r="BH305" s="848"/>
      <c r="BI305" s="848"/>
      <c r="BJ305" s="848"/>
      <c r="BK305" s="848"/>
      <c r="BL305" s="848"/>
      <c r="BM305" s="593"/>
      <c r="BN305" s="593"/>
      <c r="BO305" s="798"/>
    </row>
    <row r="306" spans="1:67" ht="117.75" customHeight="1">
      <c r="A306" s="1141"/>
      <c r="B306" s="1144"/>
      <c r="C306" s="1247"/>
      <c r="D306" s="1250"/>
      <c r="E306" s="1250"/>
      <c r="F306" s="1252"/>
      <c r="G306" s="1265"/>
      <c r="H306" s="598"/>
      <c r="I306" s="1139"/>
      <c r="J306" s="1137"/>
      <c r="K306" s="1139"/>
      <c r="L306" s="909"/>
      <c r="M306" s="616"/>
      <c r="N306" s="774"/>
      <c r="O306" s="774"/>
      <c r="P306" s="607"/>
      <c r="Q306" s="610"/>
      <c r="R306" s="1261"/>
      <c r="S306" s="613"/>
      <c r="T306" s="1261"/>
      <c r="U306" s="613"/>
      <c r="V306" s="1261"/>
      <c r="W306" s="613"/>
      <c r="X306" s="616"/>
      <c r="Y306" s="613"/>
      <c r="Z306" s="613"/>
      <c r="AA306" s="619"/>
      <c r="AB306" s="216">
        <v>4</v>
      </c>
      <c r="AC306" s="298" t="s">
        <v>1400</v>
      </c>
      <c r="AD306" s="218">
        <v>1</v>
      </c>
      <c r="AE306" s="298" t="s">
        <v>1401</v>
      </c>
      <c r="AF306" s="213" t="str">
        <f t="shared" si="16"/>
        <v>Probabilidad</v>
      </c>
      <c r="AG306" s="290" t="s">
        <v>179</v>
      </c>
      <c r="AH306" s="214">
        <f t="shared" si="17"/>
        <v>0.25</v>
      </c>
      <c r="AI306" s="290" t="s">
        <v>180</v>
      </c>
      <c r="AJ306" s="214">
        <f t="shared" si="18"/>
        <v>0.15</v>
      </c>
      <c r="AK306" s="215">
        <f t="shared" si="19"/>
        <v>0.4</v>
      </c>
      <c r="AL306" s="220">
        <f>IFERROR(IF(AND(AF305="Probabilidad",AF306="Probabilidad"),(AL305-(+AL305*AK306)),IF(AND(AF305="Impacto",AF306="Probabilidad"),(AL304-(+AL304*AK306)),IF(AF306="Impacto",AL305,""))),"")</f>
        <v>0.216</v>
      </c>
      <c r="AM306" s="226">
        <f>IFERROR(IF(AND(AF305="Impacto",AF306="Impacto"),(AM305-(+AM305*AK306)),IF(AND(AF305="Probabilidad",AF306="Impacto"),(AM304-(+AM304*AK306)),IF(AF306="Probabilidad",AM305,""))),"")</f>
        <v>0.22500000000000003</v>
      </c>
      <c r="AN306" s="290" t="s">
        <v>181</v>
      </c>
      <c r="AO306" s="290" t="s">
        <v>182</v>
      </c>
      <c r="AP306" s="290" t="s">
        <v>183</v>
      </c>
      <c r="AQ306" s="598"/>
      <c r="AR306" s="626"/>
      <c r="AS306" s="626"/>
      <c r="AT306" s="619"/>
      <c r="AU306" s="626"/>
      <c r="AV306" s="626"/>
      <c r="AW306" s="619"/>
      <c r="AX306" s="619"/>
      <c r="AY306" s="619"/>
      <c r="AZ306" s="598"/>
      <c r="BA306" s="1259"/>
      <c r="BB306" s="1259"/>
      <c r="BC306" s="1259"/>
      <c r="BD306" s="1259"/>
      <c r="BE306" s="1264"/>
      <c r="BF306" s="593"/>
      <c r="BG306" s="593"/>
      <c r="BH306" s="848"/>
      <c r="BI306" s="848"/>
      <c r="BJ306" s="848"/>
      <c r="BK306" s="848"/>
      <c r="BL306" s="848"/>
      <c r="BM306" s="593"/>
      <c r="BN306" s="593"/>
      <c r="BO306" s="798"/>
    </row>
    <row r="307" spans="1:67" ht="173.25">
      <c r="A307" s="1141"/>
      <c r="B307" s="1144"/>
      <c r="C307" s="1247"/>
      <c r="D307" s="1250"/>
      <c r="E307" s="1250"/>
      <c r="F307" s="1252"/>
      <c r="G307" s="1265"/>
      <c r="H307" s="598"/>
      <c r="I307" s="1139"/>
      <c r="J307" s="1137"/>
      <c r="K307" s="1139"/>
      <c r="L307" s="909"/>
      <c r="M307" s="616"/>
      <c r="N307" s="774"/>
      <c r="O307" s="774"/>
      <c r="P307" s="607"/>
      <c r="Q307" s="610"/>
      <c r="R307" s="1261"/>
      <c r="S307" s="613"/>
      <c r="T307" s="1261"/>
      <c r="U307" s="613"/>
      <c r="V307" s="1261"/>
      <c r="W307" s="613"/>
      <c r="X307" s="616"/>
      <c r="Y307" s="613"/>
      <c r="Z307" s="613"/>
      <c r="AA307" s="619"/>
      <c r="AB307" s="216">
        <v>5</v>
      </c>
      <c r="AC307" s="287" t="s">
        <v>1402</v>
      </c>
      <c r="AD307" s="218">
        <v>1</v>
      </c>
      <c r="AE307" s="287" t="s">
        <v>1390</v>
      </c>
      <c r="AF307" s="213" t="str">
        <f t="shared" si="16"/>
        <v>Probabilidad</v>
      </c>
      <c r="AG307" s="290" t="s">
        <v>179</v>
      </c>
      <c r="AH307" s="214">
        <f t="shared" si="17"/>
        <v>0.25</v>
      </c>
      <c r="AI307" s="290" t="s">
        <v>180</v>
      </c>
      <c r="AJ307" s="214">
        <f t="shared" si="18"/>
        <v>0.15</v>
      </c>
      <c r="AK307" s="215">
        <f t="shared" si="19"/>
        <v>0.4</v>
      </c>
      <c r="AL307" s="220">
        <f>IFERROR(IF(AND(AF306="Probabilidad",AF307="Probabilidad"),(AL306-(+AL306*AK307)),IF(AND(AF306="Impacto",AF307="Probabilidad"),(AL305-(+AL305*AK307)),IF(AF307="Impacto",AL306,""))),"")</f>
        <v>0.12959999999999999</v>
      </c>
      <c r="AM307" s="220">
        <f>IFERROR(IF(AND(AF306="Impacto",AF307="Impacto"),(AM306-(+AM306*AK307)),IF(AND(AF306="Probabilidad",AF307="Impacto"),(AM305-(+AM305*AK307)),IF(AF307="Probabilidad",AM306,""))),"")</f>
        <v>0.22500000000000003</v>
      </c>
      <c r="AN307" s="290" t="s">
        <v>181</v>
      </c>
      <c r="AO307" s="290" t="s">
        <v>182</v>
      </c>
      <c r="AP307" s="290" t="s">
        <v>183</v>
      </c>
      <c r="AQ307" s="598"/>
      <c r="AR307" s="626"/>
      <c r="AS307" s="626"/>
      <c r="AT307" s="619"/>
      <c r="AU307" s="626"/>
      <c r="AV307" s="626"/>
      <c r="AW307" s="619"/>
      <c r="AX307" s="619"/>
      <c r="AY307" s="619"/>
      <c r="AZ307" s="598"/>
      <c r="BA307" s="1259"/>
      <c r="BB307" s="1259"/>
      <c r="BC307" s="1259"/>
      <c r="BD307" s="1259"/>
      <c r="BE307" s="1264"/>
      <c r="BF307" s="593"/>
      <c r="BG307" s="593"/>
      <c r="BH307" s="848"/>
      <c r="BI307" s="848"/>
      <c r="BJ307" s="848"/>
      <c r="BK307" s="848"/>
      <c r="BL307" s="848"/>
      <c r="BM307" s="593"/>
      <c r="BN307" s="593"/>
      <c r="BO307" s="798"/>
    </row>
    <row r="308" spans="1:67" ht="16.5" thickBot="1">
      <c r="A308" s="1142"/>
      <c r="B308" s="1145"/>
      <c r="C308" s="1248"/>
      <c r="D308" s="1269"/>
      <c r="E308" s="1269"/>
      <c r="F308" s="1270"/>
      <c r="G308" s="1271"/>
      <c r="H308" s="692"/>
      <c r="I308" s="1157"/>
      <c r="J308" s="1156"/>
      <c r="K308" s="1157"/>
      <c r="L308" s="910"/>
      <c r="M308" s="693"/>
      <c r="N308" s="1267"/>
      <c r="O308" s="1267"/>
      <c r="P308" s="675"/>
      <c r="Q308" s="674"/>
      <c r="R308" s="1268"/>
      <c r="S308" s="691"/>
      <c r="T308" s="1268"/>
      <c r="U308" s="691"/>
      <c r="V308" s="1268"/>
      <c r="W308" s="691"/>
      <c r="X308" s="693"/>
      <c r="Y308" s="691"/>
      <c r="Z308" s="691"/>
      <c r="AA308" s="694"/>
      <c r="AB308" s="141">
        <v>6</v>
      </c>
      <c r="AC308" s="558"/>
      <c r="AD308" s="139"/>
      <c r="AE308" s="558"/>
      <c r="AF308" s="149" t="str">
        <f t="shared" si="16"/>
        <v/>
      </c>
      <c r="AG308" s="559"/>
      <c r="AH308" s="140" t="str">
        <f t="shared" si="17"/>
        <v/>
      </c>
      <c r="AI308" s="559"/>
      <c r="AJ308" s="140" t="str">
        <f t="shared" si="18"/>
        <v/>
      </c>
      <c r="AK308" s="143" t="str">
        <f t="shared" si="19"/>
        <v/>
      </c>
      <c r="AL308" s="152" t="str">
        <f>IFERROR(IF(AND(AF307="Probabilidad",AF308="Probabilidad"),(AL307-(+AL307*AK308)),IF(AND(AF307="Impacto",AF308="Probabilidad"),(AL306-(+AL306*AK308)),IF(AF308="Impacto",AL307,""))),"")</f>
        <v/>
      </c>
      <c r="AM308" s="152" t="str">
        <f>IFERROR(IF(AND(AF307="Impacto",AF308="Impacto"),(AM307-(+AM307*AK308)),IF(AND(AF307="Probabilidad",AF308="Impacto"),(AM306-(+AM306*AK308)),IF(AF308="Probabilidad",AM307,""))),"")</f>
        <v/>
      </c>
      <c r="AN308" s="559"/>
      <c r="AO308" s="559"/>
      <c r="AP308" s="559"/>
      <c r="AQ308" s="692"/>
      <c r="AR308" s="696"/>
      <c r="AS308" s="696"/>
      <c r="AT308" s="694"/>
      <c r="AU308" s="696"/>
      <c r="AV308" s="696"/>
      <c r="AW308" s="694"/>
      <c r="AX308" s="694"/>
      <c r="AY308" s="694"/>
      <c r="AZ308" s="692"/>
      <c r="BA308" s="1273"/>
      <c r="BB308" s="1273"/>
      <c r="BC308" s="1273"/>
      <c r="BD308" s="1273"/>
      <c r="BE308" s="1274"/>
      <c r="BF308" s="700"/>
      <c r="BG308" s="700"/>
      <c r="BH308" s="1113"/>
      <c r="BI308" s="1113"/>
      <c r="BJ308" s="1113"/>
      <c r="BK308" s="1113"/>
      <c r="BL308" s="1113"/>
      <c r="BM308" s="700"/>
      <c r="BN308" s="700"/>
      <c r="BO308" s="1110"/>
    </row>
    <row r="309" spans="1:67" ht="96.6" customHeight="1">
      <c r="A309" s="1140" t="s">
        <v>1751</v>
      </c>
      <c r="B309" s="1143" t="s">
        <v>1752</v>
      </c>
      <c r="C309" s="1164" t="s">
        <v>237</v>
      </c>
      <c r="D309" s="1149" t="s">
        <v>1376</v>
      </c>
      <c r="E309" s="1149" t="s">
        <v>1753</v>
      </c>
      <c r="F309" s="1111">
        <v>1</v>
      </c>
      <c r="G309" s="648" t="s">
        <v>1754</v>
      </c>
      <c r="H309" s="644" t="s">
        <v>1725</v>
      </c>
      <c r="I309" s="1138" t="s">
        <v>1380</v>
      </c>
      <c r="J309" s="1136" t="str">
        <f>IF(D309="","",IF(D309="RG",[16]Árbol_GF!B359,IF(D309="RF",[16]Árbol_GF!B359,IF(I309="","",(CONCATENATE(I309," ",$M$2," ",G309," ",$M$3," ",O309," ",$M$4," ",N309))))))</f>
        <v>Pérdida de confidencialidad e integridad  Bases de Datos con información sensible de los servidores públicos de la UAECD
Base de Datos Directorio de Servidores
Base de Datos Mapa de Saberes  1. Pérdida, modificación o borrado de datos personales
2. Acceso no autorizado a los datos personales  1. Gestión deficiente de las contraseñas 
2. No existencia de una copia de seguridad
3. Ubicación no adecuada de la información (equipos de los funcionarios)</v>
      </c>
      <c r="K309" s="1138" t="s">
        <v>205</v>
      </c>
      <c r="L309" s="681" t="s">
        <v>268</v>
      </c>
      <c r="M309" s="689" t="str">
        <f>CONCATENATE(" *",[16]Árbol_GF!C317," *",[16]Árbol_GF!E317," *",[16]Árbol_GF!G317)</f>
        <v xml:space="preserve"> * * *</v>
      </c>
      <c r="N309" s="681" t="s">
        <v>1755</v>
      </c>
      <c r="O309" s="681" t="s">
        <v>1756</v>
      </c>
      <c r="P309" s="648"/>
      <c r="Q309" s="646"/>
      <c r="R309" s="644" t="s">
        <v>175</v>
      </c>
      <c r="S309" s="687">
        <f>IF(R309="Muy Alta",100%,IF(R309="Alta",80%,IF(R309="Media",60%,IF(R309="Baja",40%,IF(R309="Muy Baja",20%,"")))))</f>
        <v>0.6</v>
      </c>
      <c r="T309" s="644" t="s">
        <v>227</v>
      </c>
      <c r="U309" s="687">
        <f>IF(T309="Catastrófico",100%,IF(T309="Mayor",80%,IF(T309="Moderado",60%,IF(T309="Menor",40%,IF(T309="Leve",20%,"")))))</f>
        <v>0.4</v>
      </c>
      <c r="V309" s="644" t="s">
        <v>271</v>
      </c>
      <c r="W309" s="687">
        <f>IF(V309="Catastrófico",100%,IF(V309="Mayor",80%,IF(V309="Moderado",60%,IF(V309="Menor",40%,IF(V309="Leve",20%,"")))))</f>
        <v>0.2</v>
      </c>
      <c r="X309" s="689" t="str">
        <f>IF(Y309=100%,"Catastrófico",IF(Y309=80%,"Mayor",IF(Y309=60%,"Moderado",IF(Y309=40%,"Menor",IF(Y309=20%,"Leve","")))))</f>
        <v>Menor</v>
      </c>
      <c r="Y309" s="687">
        <f>IF(AND(U309="",W309=""),"",MAX(U309,W309))</f>
        <v>0.4</v>
      </c>
      <c r="Z309" s="687" t="str">
        <f>CONCATENATE(R309,X309)</f>
        <v>MediaMenor</v>
      </c>
      <c r="AA309" s="642" t="str">
        <f>IF(Z309="Muy AltaLeve","Alto",IF(Z309="Muy AltaMenor","Alto",IF(Z309="Muy AltaModerado","Alto",IF(Z309="Muy AltaMayor","Alto",IF(Z309="Muy AltaCatastrófico","Extremo",IF(Z309="AltaLeve","Moderado",IF(Z309="AltaMenor","Moderado",IF(Z309="AltaModerado","Alto",IF(Z309="AltaMayor","Alto",IF(Z309="AltaCatastrófico","Extremo",IF(Z309="MediaLeve","Moderado",IF(Z309="MediaMenor","Moderado",IF(Z309="MediaModerado","Moderado",IF(Z309="MediaMayor","Alto",IF(Z309="MediaCatastrófico","Extremo",IF(Z309="BajaLeve","Bajo",IF(Z309="BajaMenor","Moderado",IF(Z309="BajaModerado","Moderado",IF(Z309="BajaMayor","Alto",IF(Z309="BajaCatastrófico","Extremo",IF(Z309="Muy BajaLeve","Bajo",IF(Z309="Muy BajaMenor","Bajo",IF(Z309="Muy BajaModerado","Moderado",IF(Z309="Muy BajaMayor","Alto",IF(Z309="Muy BajaCatastrófico","Extremo","")))))))))))))))))))))))))</f>
        <v>Moderado</v>
      </c>
      <c r="AB309" s="54">
        <v>1</v>
      </c>
      <c r="AC309" s="399" t="s">
        <v>1757</v>
      </c>
      <c r="AD309" s="12" t="s">
        <v>1396</v>
      </c>
      <c r="AE309" s="12" t="s">
        <v>1390</v>
      </c>
      <c r="AF309" s="20" t="str">
        <f t="shared" si="16"/>
        <v>Probabilidad</v>
      </c>
      <c r="AG309" s="13" t="s">
        <v>344</v>
      </c>
      <c r="AH309" s="22">
        <f t="shared" si="17"/>
        <v>0.15</v>
      </c>
      <c r="AI309" s="13" t="s">
        <v>180</v>
      </c>
      <c r="AJ309" s="22">
        <f t="shared" si="18"/>
        <v>0.15</v>
      </c>
      <c r="AK309" s="23">
        <f t="shared" si="19"/>
        <v>0.3</v>
      </c>
      <c r="AL309" s="24">
        <f>IFERROR(IF(AF309="Probabilidad",(S309-(+S309*AK309)),IF(AF309="Impacto",S309,"")),"")</f>
        <v>0.42</v>
      </c>
      <c r="AM309" s="24">
        <f>IFERROR(IF(AF309="Impacto",(Y309-(+Y309*AK309)),IF(AF309="Probabilidad",Y309,"")),"")</f>
        <v>0.4</v>
      </c>
      <c r="AN309" s="14" t="s">
        <v>181</v>
      </c>
      <c r="AO309" s="14" t="s">
        <v>182</v>
      </c>
      <c r="AP309" s="14" t="s">
        <v>183</v>
      </c>
      <c r="AQ309" s="644" t="s">
        <v>1758</v>
      </c>
      <c r="AR309" s="640">
        <f>S309</f>
        <v>0.6</v>
      </c>
      <c r="AS309" s="640">
        <f>IF(AL309="","",MIN(AL309:AL314))</f>
        <v>0.29399999999999998</v>
      </c>
      <c r="AT309" s="642" t="str">
        <f>IFERROR(IF(AS309="","",IF(AS309&lt;=0.2,"Muy Baja",IF(AS309&lt;=0.4,"Baja",IF(AS309&lt;=0.6,"Media",IF(AS309&lt;=0.8,"Alta","Muy Alta"))))),"")</f>
        <v>Baja</v>
      </c>
      <c r="AU309" s="640">
        <f>Y309</f>
        <v>0.4</v>
      </c>
      <c r="AV309" s="640">
        <f>IF(AM309="","",MIN(AM309:AM314))</f>
        <v>0.4</v>
      </c>
      <c r="AW309" s="642" t="str">
        <f>IFERROR(IF(AV309="","",IF(AV309&lt;=0.2,"Leve",IF(AV309&lt;=0.4,"Menor",IF(AV309&lt;=0.6,"Moderado",IF(AV309&lt;=0.8,"Mayor","Catastrófico"))))),"")</f>
        <v>Menor</v>
      </c>
      <c r="AX309" s="642" t="str">
        <f>AA309</f>
        <v>Moderado</v>
      </c>
      <c r="AY309" s="642" t="str">
        <f>IFERROR(IF(OR(AND(AT309="Muy Baja",AW309="Leve"),AND(AT309="Muy Baja",AW309="Menor"),AND(AT309="Baja",AW309="Leve")),"Bajo",IF(OR(AND(AT309="Muy baja",AW309="Moderado"),AND(AT309="Baja",AW309="Menor"),AND(AT309="Baja",AW309="Moderado"),AND(AT309="Media",AW309="Leve"),AND(AT309="Media",AW309="Menor"),AND(AT309="Media",AW309="Moderado"),AND(AT309="Alta",AW309="Leve"),AND(AT309="Alta",AW309="Menor")),"Moderado",IF(OR(AND(AT309="Muy Baja",AW309="Mayor"),AND(AT309="Baja",AW309="Mayor"),AND(AT309="Media",AW309="Mayor"),AND(AT309="Alta",AW309="Moderado"),AND(AT309="Alta",AW309="Mayor"),AND(AT309="Muy Alta",AW309="Leve"),AND(AT309="Muy Alta",AW309="Menor"),AND(AT309="Muy Alta",AW309="Moderado"),AND(AT309="Muy Alta",AW309="Mayor")),"Alto",IF(OR(AND(AT309="Muy Baja",AW309="Catastrófico"),AND(AT309="Baja",AW309="Catastrófico"),AND(AT309="Media",AW309="Catastrófico"),AND(AT309="Alta",AW309="Catastrófico"),AND(AT309="Muy Alta",AW309="Catastrófico")),"Extremo","")))),"")</f>
        <v>Moderado</v>
      </c>
      <c r="AZ309" s="1138" t="s">
        <v>185</v>
      </c>
      <c r="BA309" s="681" t="s">
        <v>1759</v>
      </c>
      <c r="BB309" s="681" t="s">
        <v>1760</v>
      </c>
      <c r="BC309" s="681" t="s">
        <v>1233</v>
      </c>
      <c r="BD309" s="681" t="s">
        <v>1761</v>
      </c>
      <c r="BE309" s="1167">
        <v>45657</v>
      </c>
      <c r="BF309" s="681"/>
      <c r="BG309" s="681"/>
      <c r="BH309" s="727"/>
      <c r="BI309" s="727"/>
      <c r="BJ309" s="1275"/>
      <c r="BK309" s="727"/>
      <c r="BL309" s="727"/>
      <c r="BM309" s="681"/>
      <c r="BN309" s="681"/>
      <c r="BO309" s="1109"/>
    </row>
    <row r="310" spans="1:67" ht="89.25">
      <c r="A310" s="1141"/>
      <c r="B310" s="1144"/>
      <c r="C310" s="1165"/>
      <c r="D310" s="1150"/>
      <c r="E310" s="1150"/>
      <c r="F310" s="1089"/>
      <c r="G310" s="607"/>
      <c r="H310" s="598"/>
      <c r="I310" s="1139"/>
      <c r="J310" s="1137"/>
      <c r="K310" s="1139"/>
      <c r="L310" s="593"/>
      <c r="M310" s="616"/>
      <c r="N310" s="593"/>
      <c r="O310" s="593"/>
      <c r="P310" s="607"/>
      <c r="Q310" s="610"/>
      <c r="R310" s="598"/>
      <c r="S310" s="613"/>
      <c r="T310" s="598"/>
      <c r="U310" s="613"/>
      <c r="V310" s="598"/>
      <c r="W310" s="613"/>
      <c r="X310" s="616"/>
      <c r="Y310" s="613"/>
      <c r="Z310" s="613"/>
      <c r="AA310" s="619"/>
      <c r="AB310" s="216">
        <v>2</v>
      </c>
      <c r="AC310" s="400" t="s">
        <v>1762</v>
      </c>
      <c r="AD310" s="217">
        <v>2</v>
      </c>
      <c r="AE310" s="218" t="s">
        <v>1763</v>
      </c>
      <c r="AF310" s="213" t="str">
        <f t="shared" si="16"/>
        <v>Probabilidad</v>
      </c>
      <c r="AG310" s="219" t="s">
        <v>344</v>
      </c>
      <c r="AH310" s="214">
        <f t="shared" si="17"/>
        <v>0.15</v>
      </c>
      <c r="AI310" s="219" t="s">
        <v>180</v>
      </c>
      <c r="AJ310" s="214">
        <f t="shared" si="18"/>
        <v>0.15</v>
      </c>
      <c r="AK310" s="215">
        <f t="shared" si="19"/>
        <v>0.3</v>
      </c>
      <c r="AL310" s="220">
        <f>IFERROR(IF(AND(AF309="Probabilidad",AF310="Probabilidad"),(AL309-(+AL309*AK310)),IF(AF310="Probabilidad",(S309-(+S309*AK310)),IF(AF310="Impacto",AL309,""))),"")</f>
        <v>0.29399999999999998</v>
      </c>
      <c r="AM310" s="220">
        <f>IFERROR(IF(AND(AF309="Impacto",AF310="Impacto"),(AM309-(+AM309*AK310)),IF(AF310="Impacto",(Y309-(+Y309*AK310)),IF(AF310="Probabilidad",AM309,""))),"")</f>
        <v>0.4</v>
      </c>
      <c r="AN310" s="221" t="s">
        <v>181</v>
      </c>
      <c r="AO310" s="221" t="s">
        <v>182</v>
      </c>
      <c r="AP310" s="221" t="s">
        <v>183</v>
      </c>
      <c r="AQ310" s="598"/>
      <c r="AR310" s="626"/>
      <c r="AS310" s="626"/>
      <c r="AT310" s="619"/>
      <c r="AU310" s="626"/>
      <c r="AV310" s="626"/>
      <c r="AW310" s="619"/>
      <c r="AX310" s="619"/>
      <c r="AY310" s="619"/>
      <c r="AZ310" s="1139"/>
      <c r="BA310" s="593"/>
      <c r="BB310" s="593"/>
      <c r="BC310" s="593"/>
      <c r="BD310" s="593"/>
      <c r="BE310" s="1168"/>
      <c r="BF310" s="593"/>
      <c r="BG310" s="593"/>
      <c r="BH310" s="848"/>
      <c r="BI310" s="848"/>
      <c r="BJ310" s="1276"/>
      <c r="BK310" s="848"/>
      <c r="BL310" s="848"/>
      <c r="BM310" s="593"/>
      <c r="BN310" s="593"/>
      <c r="BO310" s="798"/>
    </row>
    <row r="311" spans="1:67">
      <c r="A311" s="1141"/>
      <c r="B311" s="1144"/>
      <c r="C311" s="1165"/>
      <c r="D311" s="1150"/>
      <c r="E311" s="1150"/>
      <c r="F311" s="1089"/>
      <c r="G311" s="607"/>
      <c r="H311" s="598"/>
      <c r="I311" s="1139"/>
      <c r="J311" s="1137"/>
      <c r="K311" s="1139"/>
      <c r="L311" s="593"/>
      <c r="M311" s="616"/>
      <c r="N311" s="593"/>
      <c r="O311" s="593"/>
      <c r="P311" s="607"/>
      <c r="Q311" s="610"/>
      <c r="R311" s="598"/>
      <c r="S311" s="613"/>
      <c r="T311" s="598"/>
      <c r="U311" s="613"/>
      <c r="V311" s="598"/>
      <c r="W311" s="613"/>
      <c r="X311" s="616"/>
      <c r="Y311" s="613"/>
      <c r="Z311" s="613"/>
      <c r="AA311" s="619"/>
      <c r="AB311" s="216">
        <v>3</v>
      </c>
      <c r="AC311" s="400"/>
      <c r="AD311" s="217"/>
      <c r="AE311" s="218"/>
      <c r="AF311" s="213" t="str">
        <f t="shared" si="16"/>
        <v/>
      </c>
      <c r="AG311" s="219"/>
      <c r="AH311" s="214" t="str">
        <f t="shared" si="17"/>
        <v/>
      </c>
      <c r="AI311" s="219"/>
      <c r="AJ311" s="214" t="str">
        <f t="shared" si="18"/>
        <v/>
      </c>
      <c r="AK311" s="215" t="str">
        <f t="shared" si="19"/>
        <v/>
      </c>
      <c r="AL311" s="220" t="str">
        <f>IFERROR(IF(AND(AF310="Probabilidad",AF311="Probabilidad"),(AL310-(+AL310*AK311)),IF(AND(AF310="Impacto",AF311="Probabilidad"),(AL309-(+AL309*AK311)),IF(AF311="Impacto",AL310,""))),"")</f>
        <v/>
      </c>
      <c r="AM311" s="220" t="str">
        <f>IFERROR(IF(AND(AF310="Impacto",AF311="Impacto"),(AM310-(+AM310*AK311)),IF(AND(AF310="Probabilidad",AF311="Impacto"),(AM309-(+AM309*AK311)),IF(AF311="Probabilidad",AM310,""))),"")</f>
        <v/>
      </c>
      <c r="AN311" s="221"/>
      <c r="AO311" s="221"/>
      <c r="AP311" s="221"/>
      <c r="AQ311" s="598"/>
      <c r="AR311" s="626"/>
      <c r="AS311" s="626"/>
      <c r="AT311" s="619"/>
      <c r="AU311" s="626"/>
      <c r="AV311" s="626"/>
      <c r="AW311" s="619"/>
      <c r="AX311" s="619"/>
      <c r="AY311" s="619"/>
      <c r="AZ311" s="1139"/>
      <c r="BA311" s="593"/>
      <c r="BB311" s="593"/>
      <c r="BC311" s="593"/>
      <c r="BD311" s="593"/>
      <c r="BE311" s="1168"/>
      <c r="BF311" s="593"/>
      <c r="BG311" s="593"/>
      <c r="BH311" s="848"/>
      <c r="BI311" s="848"/>
      <c r="BJ311" s="1276"/>
      <c r="BK311" s="848"/>
      <c r="BL311" s="848"/>
      <c r="BM311" s="593"/>
      <c r="BN311" s="593"/>
      <c r="BO311" s="798"/>
    </row>
    <row r="312" spans="1:67">
      <c r="A312" s="1141"/>
      <c r="B312" s="1144"/>
      <c r="C312" s="1165"/>
      <c r="D312" s="1150"/>
      <c r="E312" s="1150"/>
      <c r="F312" s="1089"/>
      <c r="G312" s="607"/>
      <c r="H312" s="598"/>
      <c r="I312" s="1139"/>
      <c r="J312" s="1137"/>
      <c r="K312" s="1139"/>
      <c r="L312" s="593"/>
      <c r="M312" s="616"/>
      <c r="N312" s="593"/>
      <c r="O312" s="593"/>
      <c r="P312" s="607"/>
      <c r="Q312" s="610"/>
      <c r="R312" s="598"/>
      <c r="S312" s="613"/>
      <c r="T312" s="598"/>
      <c r="U312" s="613"/>
      <c r="V312" s="598"/>
      <c r="W312" s="613"/>
      <c r="X312" s="616"/>
      <c r="Y312" s="613"/>
      <c r="Z312" s="613"/>
      <c r="AA312" s="619"/>
      <c r="AB312" s="216">
        <v>4</v>
      </c>
      <c r="AC312" s="218"/>
      <c r="AD312" s="218"/>
      <c r="AE312" s="218"/>
      <c r="AF312" s="213" t="str">
        <f t="shared" si="16"/>
        <v/>
      </c>
      <c r="AG312" s="219"/>
      <c r="AH312" s="214" t="str">
        <f t="shared" si="17"/>
        <v/>
      </c>
      <c r="AI312" s="219"/>
      <c r="AJ312" s="214" t="str">
        <f t="shared" si="18"/>
        <v/>
      </c>
      <c r="AK312" s="215" t="str">
        <f t="shared" si="19"/>
        <v/>
      </c>
      <c r="AL312" s="220" t="str">
        <f>IFERROR(IF(AND(AF311="Probabilidad",AF312="Probabilidad"),(AL311-(+AL311*AK312)),IF(AND(AF311="Impacto",AF312="Probabilidad"),(AL310-(+AL310*AK312)),IF(AF312="Impacto",AL311,""))),"")</f>
        <v/>
      </c>
      <c r="AM312" s="220" t="str">
        <f>IFERROR(IF(AND(AF311="Impacto",AF312="Impacto"),(AM311-(+AM311*AK312)),IF(AND(AF311="Probabilidad",AF312="Impacto"),(AM310-(+AM310*AK312)),IF(AF312="Probabilidad",AM311,""))),"")</f>
        <v/>
      </c>
      <c r="AN312" s="221"/>
      <c r="AO312" s="221"/>
      <c r="AP312" s="221"/>
      <c r="AQ312" s="598"/>
      <c r="AR312" s="626"/>
      <c r="AS312" s="626"/>
      <c r="AT312" s="619"/>
      <c r="AU312" s="626"/>
      <c r="AV312" s="626"/>
      <c r="AW312" s="619"/>
      <c r="AX312" s="619"/>
      <c r="AY312" s="619"/>
      <c r="AZ312" s="1139"/>
      <c r="BA312" s="593"/>
      <c r="BB312" s="593"/>
      <c r="BC312" s="593"/>
      <c r="BD312" s="593"/>
      <c r="BE312" s="1168"/>
      <c r="BF312" s="593"/>
      <c r="BG312" s="593"/>
      <c r="BH312" s="848"/>
      <c r="BI312" s="848"/>
      <c r="BJ312" s="1276"/>
      <c r="BK312" s="848"/>
      <c r="BL312" s="848"/>
      <c r="BM312" s="593"/>
      <c r="BN312" s="593"/>
      <c r="BO312" s="798"/>
    </row>
    <row r="313" spans="1:67">
      <c r="A313" s="1141"/>
      <c r="B313" s="1144"/>
      <c r="C313" s="1165"/>
      <c r="D313" s="1150"/>
      <c r="E313" s="1150"/>
      <c r="F313" s="1089"/>
      <c r="G313" s="607"/>
      <c r="H313" s="598"/>
      <c r="I313" s="1139"/>
      <c r="J313" s="1137"/>
      <c r="K313" s="1139"/>
      <c r="L313" s="593"/>
      <c r="M313" s="616"/>
      <c r="N313" s="593"/>
      <c r="O313" s="593"/>
      <c r="P313" s="607"/>
      <c r="Q313" s="610"/>
      <c r="R313" s="598"/>
      <c r="S313" s="613"/>
      <c r="T313" s="598"/>
      <c r="U313" s="613"/>
      <c r="V313" s="598"/>
      <c r="W313" s="613"/>
      <c r="X313" s="616"/>
      <c r="Y313" s="613"/>
      <c r="Z313" s="613"/>
      <c r="AA313" s="619"/>
      <c r="AB313" s="216">
        <v>5</v>
      </c>
      <c r="AC313" s="336"/>
      <c r="AD313" s="336"/>
      <c r="AE313" s="218"/>
      <c r="AF313" s="213" t="str">
        <f t="shared" si="16"/>
        <v/>
      </c>
      <c r="AG313" s="219"/>
      <c r="AH313" s="214" t="str">
        <f t="shared" si="17"/>
        <v/>
      </c>
      <c r="AI313" s="219"/>
      <c r="AJ313" s="214" t="str">
        <f t="shared" si="18"/>
        <v/>
      </c>
      <c r="AK313" s="215" t="str">
        <f t="shared" si="19"/>
        <v/>
      </c>
      <c r="AL313" s="220" t="str">
        <f>IFERROR(IF(AND(AF312="Probabilidad",AF313="Probabilidad"),(AL312-(+AL312*AK313)),IF(AND(AF312="Impacto",AF313="Probabilidad"),(AL311-(+AL311*AK313)),IF(AF313="Impacto",AL312,""))),"")</f>
        <v/>
      </c>
      <c r="AM313" s="220" t="str">
        <f>IFERROR(IF(AND(AF312="Impacto",AF313="Impacto"),(AM312-(+AM312*AK313)),IF(AND(AF312="Probabilidad",AF313="Impacto"),(AM311-(+AM311*AK313)),IF(AF313="Probabilidad",AM312,""))),"")</f>
        <v/>
      </c>
      <c r="AN313" s="221"/>
      <c r="AO313" s="221"/>
      <c r="AP313" s="221"/>
      <c r="AQ313" s="598"/>
      <c r="AR313" s="626"/>
      <c r="AS313" s="626"/>
      <c r="AT313" s="619"/>
      <c r="AU313" s="626"/>
      <c r="AV313" s="626"/>
      <c r="AW313" s="619"/>
      <c r="AX313" s="619"/>
      <c r="AY313" s="619"/>
      <c r="AZ313" s="1139"/>
      <c r="BA313" s="593"/>
      <c r="BB313" s="593"/>
      <c r="BC313" s="593"/>
      <c r="BD313" s="593"/>
      <c r="BE313" s="1168"/>
      <c r="BF313" s="593"/>
      <c r="BG313" s="593"/>
      <c r="BH313" s="848"/>
      <c r="BI313" s="848"/>
      <c r="BJ313" s="1276"/>
      <c r="BK313" s="848"/>
      <c r="BL313" s="848"/>
      <c r="BM313" s="593"/>
      <c r="BN313" s="593"/>
      <c r="BO313" s="798"/>
    </row>
    <row r="314" spans="1:67" ht="15.75" thickBot="1">
      <c r="A314" s="1141"/>
      <c r="B314" s="1144"/>
      <c r="C314" s="1165"/>
      <c r="D314" s="1150"/>
      <c r="E314" s="1150"/>
      <c r="F314" s="1089"/>
      <c r="G314" s="607"/>
      <c r="H314" s="598"/>
      <c r="I314" s="1139"/>
      <c r="J314" s="1162"/>
      <c r="K314" s="1139"/>
      <c r="L314" s="593"/>
      <c r="M314" s="616"/>
      <c r="N314" s="593"/>
      <c r="O314" s="593"/>
      <c r="P314" s="607"/>
      <c r="Q314" s="610"/>
      <c r="R314" s="598"/>
      <c r="S314" s="613"/>
      <c r="T314" s="598"/>
      <c r="U314" s="613"/>
      <c r="V314" s="598"/>
      <c r="W314" s="613"/>
      <c r="X314" s="616"/>
      <c r="Y314" s="613"/>
      <c r="Z314" s="613"/>
      <c r="AA314" s="619"/>
      <c r="AB314" s="216">
        <v>6</v>
      </c>
      <c r="AC314" s="218"/>
      <c r="AD314" s="218"/>
      <c r="AE314" s="218"/>
      <c r="AF314" s="213" t="str">
        <f t="shared" si="16"/>
        <v/>
      </c>
      <c r="AG314" s="219"/>
      <c r="AH314" s="214" t="str">
        <f t="shared" si="17"/>
        <v/>
      </c>
      <c r="AI314" s="219"/>
      <c r="AJ314" s="214" t="str">
        <f t="shared" si="18"/>
        <v/>
      </c>
      <c r="AK314" s="215" t="str">
        <f t="shared" si="19"/>
        <v/>
      </c>
      <c r="AL314" s="220" t="str">
        <f>IFERROR(IF(AND(AF313="Probabilidad",AF314="Probabilidad"),(AL313-(+AL313*AK314)),IF(AND(AF313="Impacto",AF314="Probabilidad"),(AL312-(+AL312*AK314)),IF(AF314="Impacto",AL313,""))),"")</f>
        <v/>
      </c>
      <c r="AM314" s="220" t="str">
        <f>IFERROR(IF(AND(AF313="Impacto",AF314="Impacto"),(AM313-(+AM313*AK314)),IF(AND(AF313="Probabilidad",AF314="Impacto"),(AM312-(+AM312*AK314)),IF(AF314="Probabilidad",AM313,""))),"")</f>
        <v/>
      </c>
      <c r="AN314" s="221"/>
      <c r="AO314" s="221"/>
      <c r="AP314" s="221"/>
      <c r="AQ314" s="598"/>
      <c r="AR314" s="626"/>
      <c r="AS314" s="626"/>
      <c r="AT314" s="619"/>
      <c r="AU314" s="626"/>
      <c r="AV314" s="626"/>
      <c r="AW314" s="619"/>
      <c r="AX314" s="619"/>
      <c r="AY314" s="619"/>
      <c r="AZ314" s="1139"/>
      <c r="BA314" s="593"/>
      <c r="BB314" s="593"/>
      <c r="BC314" s="593"/>
      <c r="BD314" s="593"/>
      <c r="BE314" s="1168"/>
      <c r="BF314" s="593"/>
      <c r="BG314" s="593"/>
      <c r="BH314" s="848"/>
      <c r="BI314" s="848"/>
      <c r="BJ314" s="1276"/>
      <c r="BK314" s="848"/>
      <c r="BL314" s="848"/>
      <c r="BM314" s="593"/>
      <c r="BN314" s="593"/>
      <c r="BO314" s="798"/>
    </row>
    <row r="315" spans="1:67" ht="123" customHeight="1">
      <c r="A315" s="1141"/>
      <c r="B315" s="1144"/>
      <c r="C315" s="1165"/>
      <c r="D315" s="1150" t="s">
        <v>1376</v>
      </c>
      <c r="E315" s="1150" t="s">
        <v>1753</v>
      </c>
      <c r="F315" s="1089">
        <v>2</v>
      </c>
      <c r="G315" s="607" t="s">
        <v>1764</v>
      </c>
      <c r="H315" s="598" t="s">
        <v>1725</v>
      </c>
      <c r="I315" s="1139" t="s">
        <v>1392</v>
      </c>
      <c r="J315" s="1137" t="str">
        <f>IF(D315="","",IF(D315="RG",[16]Árbol_GF!B365,IF(D315="RF",[16]Árbol_GF!B365,IF(I315="","",(CONCATENATE(I315," ",$M$2," ",G315," ",$M$3," ",O315," ",$M$4," ",N315))))))</f>
        <v>Pérdida de Disponibilidad  Bases de Datos con información sensible de los servidores públicos de la UAECD  1. Pérdida o borrado de datos personales
2. Acceso no autorizado a los datos personales
3. Pérdida, destrucción, acceso o uso no autorizado  1. No existencia de una copia de seguridad
2.Ausencia de responsabilidades en la seguridad de la información en la descripción de los cargos
3. Ubicación no adecuada de la información (equipos de los funcionarios)</v>
      </c>
      <c r="K315" s="1139" t="s">
        <v>205</v>
      </c>
      <c r="L315" s="593" t="s">
        <v>268</v>
      </c>
      <c r="M315" s="689" t="str">
        <f>CONCATENATE(" *",[16]Árbol_GF!C323," *",[16]Árbol_GF!E323," *",[16]Árbol_GF!G323)</f>
        <v xml:space="preserve"> * * *</v>
      </c>
      <c r="N315" s="593" t="s">
        <v>1765</v>
      </c>
      <c r="O315" s="593" t="s">
        <v>1766</v>
      </c>
      <c r="P315" s="1078"/>
      <c r="Q315" s="1081"/>
      <c r="R315" s="598" t="s">
        <v>175</v>
      </c>
      <c r="S315" s="613">
        <f>IF(R315="Muy Alta",100%,IF(R315="Alta",80%,IF(R315="Media",60%,IF(R315="Baja",40%,IF(R315="Muy Baja",20%,"")))))</f>
        <v>0.6</v>
      </c>
      <c r="T315" s="598" t="s">
        <v>227</v>
      </c>
      <c r="U315" s="613">
        <f>IF(T315="Catastrófico",100%,IF(T315="Mayor",80%,IF(T315="Moderado",60%,IF(T315="Menor",40%,IF(T315="Leve",20%,"")))))</f>
        <v>0.4</v>
      </c>
      <c r="V315" s="598" t="s">
        <v>271</v>
      </c>
      <c r="W315" s="613">
        <f>IF(V315="Catastrófico",100%,IF(V315="Mayor",80%,IF(V315="Moderado",60%,IF(V315="Menor",40%,IF(V315="Leve",20%,"")))))</f>
        <v>0.2</v>
      </c>
      <c r="X315" s="616" t="str">
        <f>IF(Y315=100%,"Catastrófico",IF(Y315=80%,"Mayor",IF(Y315=60%,"Moderado",IF(Y315=40%,"Menor",IF(Y315=20%,"Leve","")))))</f>
        <v>Menor</v>
      </c>
      <c r="Y315" s="613">
        <f>IF(AND(U315="",W315=""),"",MAX(U315,W315))</f>
        <v>0.4</v>
      </c>
      <c r="Z315" s="613" t="str">
        <f>CONCATENATE(R315,X315)</f>
        <v>MediaMenor</v>
      </c>
      <c r="AA315" s="619" t="str">
        <f>IF(Z315="Muy AltaLeve","Alto",IF(Z315="Muy AltaMenor","Alto",IF(Z315="Muy AltaModerado","Alto",IF(Z315="Muy AltaMayor","Alto",IF(Z315="Muy AltaCatastrófico","Extremo",IF(Z315="AltaLeve","Moderado",IF(Z315="AltaMenor","Moderado",IF(Z315="AltaModerado","Alto",IF(Z315="AltaMayor","Alto",IF(Z315="AltaCatastrófico","Extremo",IF(Z315="MediaLeve","Moderado",IF(Z315="MediaMenor","Moderado",IF(Z315="MediaModerado","Moderado",IF(Z315="MediaMayor","Alto",IF(Z315="MediaCatastrófico","Extremo",IF(Z315="BajaLeve","Bajo",IF(Z315="BajaMenor","Moderado",IF(Z315="BajaModerado","Moderado",IF(Z315="BajaMayor","Alto",IF(Z315="BajaCatastrófico","Extremo",IF(Z315="Muy BajaLeve","Bajo",IF(Z315="Muy BajaMenor","Bajo",IF(Z315="Muy BajaModerado","Moderado",IF(Z315="Muy BajaMayor","Alto",IF(Z315="Muy BajaCatastrófico","Extremo","")))))))))))))))))))))))))</f>
        <v>Moderado</v>
      </c>
      <c r="AB315" s="216">
        <v>1</v>
      </c>
      <c r="AC315" s="400" t="s">
        <v>1757</v>
      </c>
      <c r="AD315" s="218" t="s">
        <v>1595</v>
      </c>
      <c r="AE315" s="218" t="s">
        <v>1390</v>
      </c>
      <c r="AF315" s="213" t="str">
        <f t="shared" si="16"/>
        <v>Probabilidad</v>
      </c>
      <c r="AG315" s="219" t="s">
        <v>344</v>
      </c>
      <c r="AH315" s="214">
        <f t="shared" si="17"/>
        <v>0.15</v>
      </c>
      <c r="AI315" s="219" t="s">
        <v>180</v>
      </c>
      <c r="AJ315" s="214">
        <f t="shared" si="18"/>
        <v>0.15</v>
      </c>
      <c r="AK315" s="215">
        <f t="shared" si="19"/>
        <v>0.3</v>
      </c>
      <c r="AL315" s="220">
        <f>IFERROR(IF(AF315="Probabilidad",(S315-(+S315*AK315)),IF(AF315="Impacto",S315,"")),"")</f>
        <v>0.42</v>
      </c>
      <c r="AM315" s="220">
        <f>IFERROR(IF(AF315="Impacto",(Y315-(+Y315*AK315)),IF(AF315="Probabilidad",Y315,"")),"")</f>
        <v>0.4</v>
      </c>
      <c r="AN315" s="221" t="s">
        <v>181</v>
      </c>
      <c r="AO315" s="221" t="s">
        <v>182</v>
      </c>
      <c r="AP315" s="221" t="s">
        <v>183</v>
      </c>
      <c r="AQ315" s="598" t="s">
        <v>1767</v>
      </c>
      <c r="AR315" s="1153">
        <f>S315</f>
        <v>0.6</v>
      </c>
      <c r="AS315" s="1153">
        <f>IF(AL315="","",MIN(AL315:AL320))</f>
        <v>0.1764</v>
      </c>
      <c r="AT315" s="619" t="str">
        <f>IFERROR(IF(AS315="","",IF(AS315&lt;=0.2,"Muy Baja",IF(AS315&lt;=0.4,"Baja",IF(AS315&lt;=0.6,"Media",IF(AS315&lt;=0.8,"Alta","Muy Alta"))))),"")</f>
        <v>Muy Baja</v>
      </c>
      <c r="AU315" s="1153">
        <f>Y315</f>
        <v>0.4</v>
      </c>
      <c r="AV315" s="1153">
        <f>IF(AM315="","",MIN(AM315:AM320))</f>
        <v>0.4</v>
      </c>
      <c r="AW315" s="619" t="str">
        <f>IFERROR(IF(AV315="","",IF(AV315&lt;=0.2,"Leve",IF(AV315&lt;=0.4,"Menor",IF(AV315&lt;=0.6,"Moderado",IF(AV315&lt;=0.8,"Mayor","Catastrófico"))))),"")</f>
        <v>Menor</v>
      </c>
      <c r="AX315" s="619" t="str">
        <f>AA315</f>
        <v>Moderado</v>
      </c>
      <c r="AY315" s="1277" t="str">
        <f>IFERROR(IF(OR(AND(AT315="Muy Baja",AW315="Leve"),AND(AT315="Muy Baja",AW315="Menor"),AND(AT315="Baja",AW315="Leve")),"Bajo",IF(OR(AND(AT315="Muy baja",AW315="Moderado"),AND(AT315="Baja",AW315="Menor"),AND(AT315="Baja",AW315="Moderado"),AND(AT315="Media",AW315="Leve"),AND(AT315="Media",AW315="Menor"),AND(AT315="Media",AW315="Moderado"),AND(AT315="Alta",AW315="Leve"),AND(AT315="Alta",AW315="Menor")),"Moderado",IF(OR(AND(AT315="Muy Baja",AW315="Mayor"),AND(AT315="Baja",AW315="Mayor"),AND(AT315="Media",AW315="Mayor"),AND(AT315="Alta",AW315="Moderado"),AND(AT315="Alta",AW315="Mayor"),AND(AT315="Muy Alta",AW315="Leve"),AND(AT315="Muy Alta",AW315="Menor"),AND(AT315="Muy Alta",AW315="Moderado"),AND(AT315="Muy Alta",AW315="Mayor")),"Alto",IF(OR(AND(AT315="Muy Baja",AW315="Catastrófico"),AND(AT315="Baja",AW315="Catastrófico"),AND(AT315="Media",AW315="Catastrófico"),AND(AT315="Alta",AW315="Catastrófico"),AND(AT315="Muy Alta",AW315="Catastrófico")),"Extremo","")))),"")</f>
        <v>Bajo</v>
      </c>
      <c r="AZ315" s="1139" t="s">
        <v>231</v>
      </c>
      <c r="BA315" s="909" t="s">
        <v>811</v>
      </c>
      <c r="BB315" s="909" t="s">
        <v>811</v>
      </c>
      <c r="BC315" s="909" t="s">
        <v>811</v>
      </c>
      <c r="BD315" s="909" t="s">
        <v>811</v>
      </c>
      <c r="BE315" s="909" t="s">
        <v>811</v>
      </c>
      <c r="BF315" s="909"/>
      <c r="BG315" s="848"/>
      <c r="BH315" s="593"/>
      <c r="BI315" s="848"/>
      <c r="BJ315" s="848"/>
      <c r="BK315" s="848"/>
      <c r="BL315" s="848"/>
      <c r="BM315" s="593"/>
      <c r="BN315" s="593"/>
      <c r="BO315" s="798"/>
    </row>
    <row r="316" spans="1:67" ht="102">
      <c r="A316" s="1141"/>
      <c r="B316" s="1144"/>
      <c r="C316" s="1165"/>
      <c r="D316" s="1150"/>
      <c r="E316" s="1150"/>
      <c r="F316" s="1089"/>
      <c r="G316" s="607"/>
      <c r="H316" s="598"/>
      <c r="I316" s="1139"/>
      <c r="J316" s="1137"/>
      <c r="K316" s="1139"/>
      <c r="L316" s="593"/>
      <c r="M316" s="616"/>
      <c r="N316" s="593"/>
      <c r="O316" s="593"/>
      <c r="P316" s="1078"/>
      <c r="Q316" s="1081"/>
      <c r="R316" s="598"/>
      <c r="S316" s="613"/>
      <c r="T316" s="598"/>
      <c r="U316" s="613"/>
      <c r="V316" s="598"/>
      <c r="W316" s="613"/>
      <c r="X316" s="616"/>
      <c r="Y316" s="613"/>
      <c r="Z316" s="613"/>
      <c r="AA316" s="619"/>
      <c r="AB316" s="216">
        <v>2</v>
      </c>
      <c r="AC316" s="400" t="s">
        <v>1768</v>
      </c>
      <c r="AD316" s="218">
        <v>1</v>
      </c>
      <c r="AE316" s="230" t="s">
        <v>1596</v>
      </c>
      <c r="AF316" s="225" t="str">
        <f>IF(OR(AG316="Preventivo",AG316="Detectivo"),"Probabilidad",IF(AG316="Correctivo","Impacto",""))</f>
        <v>Probabilidad</v>
      </c>
      <c r="AG316" s="221" t="s">
        <v>344</v>
      </c>
      <c r="AH316" s="214">
        <f t="shared" si="17"/>
        <v>0.15</v>
      </c>
      <c r="AI316" s="219" t="s">
        <v>180</v>
      </c>
      <c r="AJ316" s="214">
        <f t="shared" si="18"/>
        <v>0.15</v>
      </c>
      <c r="AK316" s="215">
        <f t="shared" si="19"/>
        <v>0.3</v>
      </c>
      <c r="AL316" s="226">
        <f>IFERROR(IF(AND(AF315="Probabilidad",AF316="Probabilidad"),(AL315-(+AL315*AK316)),IF(AF316="Probabilidad",(S315-(+S315*AK316)),IF(AF316="Impacto",AL315,""))),"")</f>
        <v>0.29399999999999998</v>
      </c>
      <c r="AM316" s="226">
        <f>IFERROR(IF(AND(AF315="Impacto",AF316="Impacto"),(AM315-(+AM315*AK316)),IF(AF316="Impacto",(Y315-(+Y315*AK316)),IF(AF316="Probabilidad",AM315,""))),"")</f>
        <v>0.4</v>
      </c>
      <c r="AN316" s="221" t="s">
        <v>181</v>
      </c>
      <c r="AO316" s="221" t="s">
        <v>182</v>
      </c>
      <c r="AP316" s="221" t="s">
        <v>183</v>
      </c>
      <c r="AQ316" s="598"/>
      <c r="AR316" s="626"/>
      <c r="AS316" s="626"/>
      <c r="AT316" s="619"/>
      <c r="AU316" s="626"/>
      <c r="AV316" s="626"/>
      <c r="AW316" s="619"/>
      <c r="AX316" s="619"/>
      <c r="AY316" s="1277"/>
      <c r="AZ316" s="1139"/>
      <c r="BA316" s="909"/>
      <c r="BB316" s="909"/>
      <c r="BC316" s="909"/>
      <c r="BD316" s="909"/>
      <c r="BE316" s="909"/>
      <c r="BF316" s="909"/>
      <c r="BG316" s="848"/>
      <c r="BH316" s="593"/>
      <c r="BI316" s="848"/>
      <c r="BJ316" s="848"/>
      <c r="BK316" s="848"/>
      <c r="BL316" s="848"/>
      <c r="BM316" s="593"/>
      <c r="BN316" s="593"/>
      <c r="BO316" s="798"/>
    </row>
    <row r="317" spans="1:67" ht="114.75">
      <c r="A317" s="1141"/>
      <c r="B317" s="1144"/>
      <c r="C317" s="1165"/>
      <c r="D317" s="1150"/>
      <c r="E317" s="1150"/>
      <c r="F317" s="1089"/>
      <c r="G317" s="607"/>
      <c r="H317" s="598"/>
      <c r="I317" s="1139"/>
      <c r="J317" s="1137"/>
      <c r="K317" s="1139"/>
      <c r="L317" s="593"/>
      <c r="M317" s="616"/>
      <c r="N317" s="593"/>
      <c r="O317" s="593"/>
      <c r="P317" s="1078"/>
      <c r="Q317" s="1081"/>
      <c r="R317" s="598"/>
      <c r="S317" s="613"/>
      <c r="T317" s="598"/>
      <c r="U317" s="613"/>
      <c r="V317" s="598"/>
      <c r="W317" s="613"/>
      <c r="X317" s="616"/>
      <c r="Y317" s="613"/>
      <c r="Z317" s="613"/>
      <c r="AA317" s="619"/>
      <c r="AB317" s="216">
        <v>3</v>
      </c>
      <c r="AC317" s="400" t="s">
        <v>1769</v>
      </c>
      <c r="AD317" s="217">
        <v>1</v>
      </c>
      <c r="AE317" s="218" t="s">
        <v>1390</v>
      </c>
      <c r="AF317" s="213" t="str">
        <f>IF(OR(AG317="Preventivo",AG317="Detectivo"),"Probabilidad",IF(AG317="Correctivo","Impacto",""))</f>
        <v>Probabilidad</v>
      </c>
      <c r="AG317" s="219" t="s">
        <v>179</v>
      </c>
      <c r="AH317" s="214">
        <f t="shared" si="17"/>
        <v>0.25</v>
      </c>
      <c r="AI317" s="219" t="s">
        <v>180</v>
      </c>
      <c r="AJ317" s="214">
        <f t="shared" si="18"/>
        <v>0.15</v>
      </c>
      <c r="AK317" s="215">
        <f t="shared" si="19"/>
        <v>0.4</v>
      </c>
      <c r="AL317" s="220">
        <f>IFERROR(IF(AND(AF316="Probabilidad",AF317="Probabilidad"),(AL316-(+AL316*AK317)),IF(AND(AF316="Impacto",AF317="Probabilidad"),(AL315-(+AL315*AK317)),IF(AF317="Impacto",AL316,""))),"")</f>
        <v>0.1764</v>
      </c>
      <c r="AM317" s="220">
        <f>IFERROR(IF(AND(AF316="Impacto",AF317="Impacto"),(AM316-(+AM316*AK317)),IF(AND(AF316="Probabilidad",AF317="Impacto"),(AM315-(+AM315*AK317)),IF(AF317="Probabilidad",AM316,""))),"")</f>
        <v>0.4</v>
      </c>
      <c r="AN317" s="221" t="s">
        <v>181</v>
      </c>
      <c r="AO317" s="221" t="s">
        <v>182</v>
      </c>
      <c r="AP317" s="221" t="s">
        <v>183</v>
      </c>
      <c r="AQ317" s="598"/>
      <c r="AR317" s="626"/>
      <c r="AS317" s="626"/>
      <c r="AT317" s="619"/>
      <c r="AU317" s="626"/>
      <c r="AV317" s="626"/>
      <c r="AW317" s="619"/>
      <c r="AX317" s="619"/>
      <c r="AY317" s="1277"/>
      <c r="AZ317" s="1139"/>
      <c r="BA317" s="909"/>
      <c r="BB317" s="909"/>
      <c r="BC317" s="909"/>
      <c r="BD317" s="909"/>
      <c r="BE317" s="909"/>
      <c r="BF317" s="909"/>
      <c r="BG317" s="848"/>
      <c r="BH317" s="593"/>
      <c r="BI317" s="848"/>
      <c r="BJ317" s="848"/>
      <c r="BK317" s="848"/>
      <c r="BL317" s="848"/>
      <c r="BM317" s="593"/>
      <c r="BN317" s="593"/>
      <c r="BO317" s="798"/>
    </row>
    <row r="318" spans="1:67">
      <c r="A318" s="1141"/>
      <c r="B318" s="1144"/>
      <c r="C318" s="1165"/>
      <c r="D318" s="1150"/>
      <c r="E318" s="1150"/>
      <c r="F318" s="1089"/>
      <c r="G318" s="607"/>
      <c r="H318" s="598"/>
      <c r="I318" s="1139"/>
      <c r="J318" s="1137"/>
      <c r="K318" s="1139"/>
      <c r="L318" s="593"/>
      <c r="M318" s="616"/>
      <c r="N318" s="593"/>
      <c r="O318" s="593"/>
      <c r="P318" s="1078"/>
      <c r="Q318" s="1081"/>
      <c r="R318" s="598"/>
      <c r="S318" s="613"/>
      <c r="T318" s="598"/>
      <c r="U318" s="613"/>
      <c r="V318" s="598"/>
      <c r="W318" s="613"/>
      <c r="X318" s="616"/>
      <c r="Y318" s="613"/>
      <c r="Z318" s="613"/>
      <c r="AA318" s="619"/>
      <c r="AB318" s="216">
        <v>4</v>
      </c>
      <c r="AC318" s="400"/>
      <c r="AD318" s="218"/>
      <c r="AE318" s="218"/>
      <c r="AF318" s="213" t="str">
        <f t="shared" ref="AF318:AF381" si="20">IF(OR(AG318="Preventivo",AG318="Detectivo"),"Probabilidad",IF(AG318="Correctivo","Impacto",""))</f>
        <v/>
      </c>
      <c r="AG318" s="219"/>
      <c r="AH318" s="214" t="str">
        <f t="shared" si="17"/>
        <v/>
      </c>
      <c r="AI318" s="219"/>
      <c r="AJ318" s="214" t="str">
        <f t="shared" si="18"/>
        <v/>
      </c>
      <c r="AK318" s="215" t="str">
        <f t="shared" si="19"/>
        <v/>
      </c>
      <c r="AL318" s="220" t="str">
        <f>IFERROR(IF(AND(AF317="Probabilidad",AF318="Probabilidad"),(AL317-(+AL317*AK318)),IF(AND(AF317="Impacto",AF318="Probabilidad"),(AL316-(+AL316*AK318)),IF(AF318="Impacto",AL317,""))),"")</f>
        <v/>
      </c>
      <c r="AM318" s="220" t="str">
        <f>IFERROR(IF(AND(AF317="Impacto",AF318="Impacto"),(AM317-(+AM317*AK318)),IF(AND(AF317="Probabilidad",AF318="Impacto"),(AM316-(+AM316*AK318)),IF(AF318="Probabilidad",AM317,""))),"")</f>
        <v/>
      </c>
      <c r="AN318" s="221"/>
      <c r="AO318" s="221"/>
      <c r="AP318" s="221"/>
      <c r="AQ318" s="598"/>
      <c r="AR318" s="626"/>
      <c r="AS318" s="626"/>
      <c r="AT318" s="619"/>
      <c r="AU318" s="626"/>
      <c r="AV318" s="626"/>
      <c r="AW318" s="619"/>
      <c r="AX318" s="619"/>
      <c r="AY318" s="1277"/>
      <c r="AZ318" s="1139"/>
      <c r="BA318" s="909"/>
      <c r="BB318" s="909"/>
      <c r="BC318" s="909"/>
      <c r="BD318" s="909"/>
      <c r="BE318" s="909"/>
      <c r="BF318" s="909"/>
      <c r="BG318" s="848"/>
      <c r="BH318" s="593"/>
      <c r="BI318" s="848"/>
      <c r="BJ318" s="848"/>
      <c r="BK318" s="848"/>
      <c r="BL318" s="848"/>
      <c r="BM318" s="593"/>
      <c r="BN318" s="593"/>
      <c r="BO318" s="798"/>
    </row>
    <row r="319" spans="1:67">
      <c r="A319" s="1141"/>
      <c r="B319" s="1144"/>
      <c r="C319" s="1165"/>
      <c r="D319" s="1150"/>
      <c r="E319" s="1150"/>
      <c r="F319" s="1089"/>
      <c r="G319" s="607"/>
      <c r="H319" s="598"/>
      <c r="I319" s="1139"/>
      <c r="J319" s="1137"/>
      <c r="K319" s="1139"/>
      <c r="L319" s="593"/>
      <c r="M319" s="616"/>
      <c r="N319" s="593"/>
      <c r="O319" s="593"/>
      <c r="P319" s="1078"/>
      <c r="Q319" s="1081"/>
      <c r="R319" s="598"/>
      <c r="S319" s="613"/>
      <c r="T319" s="598"/>
      <c r="U319" s="613"/>
      <c r="V319" s="598"/>
      <c r="W319" s="613"/>
      <c r="X319" s="616"/>
      <c r="Y319" s="613"/>
      <c r="Z319" s="613"/>
      <c r="AA319" s="619"/>
      <c r="AB319" s="216">
        <v>5</v>
      </c>
      <c r="AC319" s="361"/>
      <c r="AD319" s="361"/>
      <c r="AE319" s="218"/>
      <c r="AF319" s="213" t="str">
        <f t="shared" si="20"/>
        <v/>
      </c>
      <c r="AG319" s="219"/>
      <c r="AH319" s="214" t="str">
        <f t="shared" si="17"/>
        <v/>
      </c>
      <c r="AI319" s="219"/>
      <c r="AJ319" s="214" t="str">
        <f t="shared" si="18"/>
        <v/>
      </c>
      <c r="AK319" s="215" t="str">
        <f t="shared" si="19"/>
        <v/>
      </c>
      <c r="AL319" s="220" t="str">
        <f>IFERROR(IF(AND(AF318="Probabilidad",AF319="Probabilidad"),(AL318-(+AL318*AK319)),IF(AND(AF318="Impacto",AF319="Probabilidad"),(AL317-(+AL317*AK319)),IF(AF319="Impacto",AL318,""))),"")</f>
        <v/>
      </c>
      <c r="AM319" s="220" t="str">
        <f>IFERROR(IF(AND(AF318="Impacto",AF319="Impacto"),(AM318-(+AM318*AK319)),IF(AND(AF318="Probabilidad",AF319="Impacto"),(AM317-(+AM317*AK319)),IF(AF319="Probabilidad",AM318,""))),"")</f>
        <v/>
      </c>
      <c r="AN319" s="221"/>
      <c r="AO319" s="221"/>
      <c r="AP319" s="221"/>
      <c r="AQ319" s="598"/>
      <c r="AR319" s="626"/>
      <c r="AS319" s="626"/>
      <c r="AT319" s="619"/>
      <c r="AU319" s="626"/>
      <c r="AV319" s="626"/>
      <c r="AW319" s="619"/>
      <c r="AX319" s="619"/>
      <c r="AY319" s="1277"/>
      <c r="AZ319" s="1139"/>
      <c r="BA319" s="909"/>
      <c r="BB319" s="909"/>
      <c r="BC319" s="909"/>
      <c r="BD319" s="909"/>
      <c r="BE319" s="909"/>
      <c r="BF319" s="909"/>
      <c r="BG319" s="848"/>
      <c r="BH319" s="593"/>
      <c r="BI319" s="848"/>
      <c r="BJ319" s="848"/>
      <c r="BK319" s="848"/>
      <c r="BL319" s="848"/>
      <c r="BM319" s="593"/>
      <c r="BN319" s="593"/>
      <c r="BO319" s="798"/>
    </row>
    <row r="320" spans="1:67" ht="15.75" thickBot="1">
      <c r="A320" s="1141"/>
      <c r="B320" s="1144"/>
      <c r="C320" s="1165"/>
      <c r="D320" s="1150"/>
      <c r="E320" s="1150"/>
      <c r="F320" s="1089"/>
      <c r="G320" s="607"/>
      <c r="H320" s="598"/>
      <c r="I320" s="1139"/>
      <c r="J320" s="1162"/>
      <c r="K320" s="1139"/>
      <c r="L320" s="593"/>
      <c r="M320" s="616"/>
      <c r="N320" s="593"/>
      <c r="O320" s="593"/>
      <c r="P320" s="1078"/>
      <c r="Q320" s="1081"/>
      <c r="R320" s="598"/>
      <c r="S320" s="613"/>
      <c r="T320" s="598"/>
      <c r="U320" s="613"/>
      <c r="V320" s="598"/>
      <c r="W320" s="613"/>
      <c r="X320" s="616"/>
      <c r="Y320" s="613"/>
      <c r="Z320" s="613"/>
      <c r="AA320" s="619"/>
      <c r="AB320" s="216">
        <v>6</v>
      </c>
      <c r="AC320" s="218"/>
      <c r="AD320" s="218"/>
      <c r="AE320" s="218"/>
      <c r="AF320" s="213" t="str">
        <f t="shared" si="20"/>
        <v/>
      </c>
      <c r="AG320" s="219"/>
      <c r="AH320" s="214" t="str">
        <f t="shared" si="17"/>
        <v/>
      </c>
      <c r="AI320" s="219"/>
      <c r="AJ320" s="214" t="str">
        <f t="shared" si="18"/>
        <v/>
      </c>
      <c r="AK320" s="215" t="str">
        <f t="shared" si="19"/>
        <v/>
      </c>
      <c r="AL320" s="220" t="str">
        <f>IFERROR(IF(AND(AF319="Probabilidad",AF320="Probabilidad"),(AL319-(+AL319*AK320)),IF(AND(AF319="Impacto",AF320="Probabilidad"),(AL318-(+AL318*AK320)),IF(AF320="Impacto",AL319,""))),"")</f>
        <v/>
      </c>
      <c r="AM320" s="220" t="str">
        <f>IFERROR(IF(AND(AF319="Impacto",AF320="Impacto"),(AM319-(+AM319*AK320)),IF(AND(AF319="Probabilidad",AF320="Impacto"),(AM318-(+AM318*AK320)),IF(AF320="Probabilidad",AM319,""))),"")</f>
        <v/>
      </c>
      <c r="AN320" s="221"/>
      <c r="AO320" s="221"/>
      <c r="AP320" s="221"/>
      <c r="AQ320" s="598"/>
      <c r="AR320" s="626"/>
      <c r="AS320" s="626"/>
      <c r="AT320" s="619"/>
      <c r="AU320" s="626"/>
      <c r="AV320" s="626"/>
      <c r="AW320" s="619"/>
      <c r="AX320" s="619"/>
      <c r="AY320" s="1277"/>
      <c r="AZ320" s="1139"/>
      <c r="BA320" s="909"/>
      <c r="BB320" s="909"/>
      <c r="BC320" s="909"/>
      <c r="BD320" s="909"/>
      <c r="BE320" s="909"/>
      <c r="BF320" s="909"/>
      <c r="BG320" s="848"/>
      <c r="BH320" s="593"/>
      <c r="BI320" s="848"/>
      <c r="BJ320" s="848"/>
      <c r="BK320" s="848"/>
      <c r="BL320" s="848"/>
      <c r="BM320" s="593"/>
      <c r="BN320" s="593"/>
      <c r="BO320" s="798"/>
    </row>
    <row r="321" spans="1:67" ht="109.5" customHeight="1">
      <c r="A321" s="1141"/>
      <c r="B321" s="1144"/>
      <c r="C321" s="1165"/>
      <c r="D321" s="1150" t="s">
        <v>1376</v>
      </c>
      <c r="E321" s="1150" t="s">
        <v>1753</v>
      </c>
      <c r="F321" s="1089">
        <v>3</v>
      </c>
      <c r="G321" s="607" t="s">
        <v>1770</v>
      </c>
      <c r="H321" s="598" t="s">
        <v>1629</v>
      </c>
      <c r="I321" s="1139" t="s">
        <v>1380</v>
      </c>
      <c r="J321" s="1137" t="str">
        <f>IF(D321="","",IF(D321="RG",[16]Árbol_GF!B371,IF(D321="RF",[16]Árbol_GF!B371,IF(I321="","",(CONCATENATE(I321," ",$M$2," ",G321," ",$M$3," ",O321," ",$M$4," ",N321))))))</f>
        <v>Pérdida de confidencialidad e integridad  Archivo de Gestión de la Subgerencia de Talento Humano  1. Daños físicos daños por agua, fuego 
2. Eventos naturales: inundación o fenómenos sísmicos  1. Ausencia de control de accesos
2. Uso inadecuado o descuidado del control de acceso físico a las edificaciones y los recintos
3. Desconocimiento de políticas de seguridad</v>
      </c>
      <c r="K321" s="1139" t="s">
        <v>205</v>
      </c>
      <c r="L321" s="593" t="s">
        <v>336</v>
      </c>
      <c r="M321" s="689" t="str">
        <f>CONCATENATE(" *",[16]Árbol_GF!C329," *",[16]Árbol_GF!E329," *",[16]Árbol_GF!G329)</f>
        <v xml:space="preserve"> * * *</v>
      </c>
      <c r="N321" s="593" t="s">
        <v>1771</v>
      </c>
      <c r="O321" s="593" t="s">
        <v>1772</v>
      </c>
      <c r="P321" s="607"/>
      <c r="Q321" s="610"/>
      <c r="R321" s="598" t="s">
        <v>226</v>
      </c>
      <c r="S321" s="613">
        <f>IF(R321="Muy Alta",100%,IF(R321="Alta",80%,IF(R321="Media",60%,IF(R321="Baja",40%,IF(R321="Muy Baja",20%,"")))))</f>
        <v>0.4</v>
      </c>
      <c r="T321" s="598" t="s">
        <v>227</v>
      </c>
      <c r="U321" s="613">
        <f>IF(T321="Catastrófico",100%,IF(T321="Mayor",80%,IF(T321="Moderado",60%,IF(T321="Menor",40%,IF(T321="Leve",20%,"")))))</f>
        <v>0.4</v>
      </c>
      <c r="V321" s="598" t="s">
        <v>271</v>
      </c>
      <c r="W321" s="613">
        <f>IF(V321="Catastrófico",100%,IF(V321="Mayor",80%,IF(V321="Moderado",60%,IF(V321="Menor",40%,IF(V321="Leve",20%,"")))))</f>
        <v>0.2</v>
      </c>
      <c r="X321" s="616" t="str">
        <f>IF(Y321=100%,"Catastrófico",IF(Y321=80%,"Mayor",IF(Y321=60%,"Moderado",IF(Y321=40%,"Menor",IF(Y321=20%,"Leve","")))))</f>
        <v>Menor</v>
      </c>
      <c r="Y321" s="613">
        <f>IF(AND(U321="",W321=""),"",MAX(U321,W321))</f>
        <v>0.4</v>
      </c>
      <c r="Z321" s="613" t="str">
        <f>CONCATENATE(R321,X321)</f>
        <v>BajaMenor</v>
      </c>
      <c r="AA321" s="619" t="str">
        <f>IF(Z321="Muy AltaLeve","Alto",IF(Z321="Muy AltaMenor","Alto",IF(Z321="Muy AltaModerado","Alto",IF(Z321="Muy AltaMayor","Alto",IF(Z321="Muy AltaCatastrófico","Extremo",IF(Z321="AltaLeve","Moderado",IF(Z321="AltaMenor","Moderado",IF(Z321="AltaModerado","Alto",IF(Z321="AltaMayor","Alto",IF(Z321="AltaCatastrófico","Extremo",IF(Z321="MediaLeve","Moderado",IF(Z321="MediaMenor","Moderado",IF(Z321="MediaModerado","Moderado",IF(Z321="MediaMayor","Alto",IF(Z321="MediaCatastrófico","Extremo",IF(Z321="BajaLeve","Bajo",IF(Z321="BajaMenor","Moderado",IF(Z321="BajaModerado","Moderado",IF(Z321="BajaMayor","Alto",IF(Z321="BajaCatastrófico","Extremo",IF(Z321="Muy BajaLeve","Bajo",IF(Z321="Muy BajaMenor","Bajo",IF(Z321="Muy BajaModerado","Moderado",IF(Z321="Muy BajaMayor","Alto",IF(Z321="Muy BajaCatastrófico","Extremo","")))))))))))))))))))))))))</f>
        <v>Moderado</v>
      </c>
      <c r="AB321" s="216">
        <v>1</v>
      </c>
      <c r="AC321" s="400" t="s">
        <v>1773</v>
      </c>
      <c r="AD321" s="227" t="s">
        <v>1774</v>
      </c>
      <c r="AE321" s="218" t="s">
        <v>1390</v>
      </c>
      <c r="AF321" s="213" t="str">
        <f t="shared" si="20"/>
        <v>Probabilidad</v>
      </c>
      <c r="AG321" s="219" t="s">
        <v>179</v>
      </c>
      <c r="AH321" s="214">
        <f t="shared" si="17"/>
        <v>0.25</v>
      </c>
      <c r="AI321" s="219" t="s">
        <v>1440</v>
      </c>
      <c r="AJ321" s="214">
        <f t="shared" si="18"/>
        <v>0.25</v>
      </c>
      <c r="AK321" s="215">
        <f t="shared" si="19"/>
        <v>0.5</v>
      </c>
      <c r="AL321" s="220">
        <f>IFERROR(IF(AF321="Probabilidad",(S321-(+S321*AK321)),IF(AF321="Impacto",S321,"")),"")</f>
        <v>0.2</v>
      </c>
      <c r="AM321" s="220">
        <f>IFERROR(IF(AF321="Impacto",(Y321-(+Y321*AK321)),IF(AF321="Probabilidad",Y321,"")),"")</f>
        <v>0.4</v>
      </c>
      <c r="AN321" s="221" t="s">
        <v>181</v>
      </c>
      <c r="AO321" s="221" t="s">
        <v>182</v>
      </c>
      <c r="AP321" s="221" t="s">
        <v>183</v>
      </c>
      <c r="AQ321" s="598" t="s">
        <v>1775</v>
      </c>
      <c r="AR321" s="1153">
        <f>S321</f>
        <v>0.4</v>
      </c>
      <c r="AS321" s="1153">
        <f>IF(AL321="","",MIN(AL321:AL326))</f>
        <v>0.12</v>
      </c>
      <c r="AT321" s="619" t="str">
        <f>IFERROR(IF(AS321="","",IF(AS321&lt;=0.2,"Muy Baja",IF(AS321&lt;=0.4,"Baja",IF(AS321&lt;=0.6,"Media",IF(AS321&lt;=0.8,"Alta","Muy Alta"))))),"")</f>
        <v>Muy Baja</v>
      </c>
      <c r="AU321" s="1153">
        <f>Y321</f>
        <v>0.4</v>
      </c>
      <c r="AV321" s="1153">
        <f>IF(AM321="","",MIN(AM321:AM326))</f>
        <v>0.4</v>
      </c>
      <c r="AW321" s="619" t="str">
        <f>IFERROR(IF(AV321="","",IF(AV321&lt;=0.2,"Leve",IF(AV321&lt;=0.4,"Menor",IF(AV321&lt;=0.6,"Moderado",IF(AV321&lt;=0.8,"Mayor","Catastrófico"))))),"")</f>
        <v>Menor</v>
      </c>
      <c r="AX321" s="619" t="str">
        <f>AA321</f>
        <v>Moderado</v>
      </c>
      <c r="AY321" s="619" t="str">
        <f>IFERROR(IF(OR(AND(AT321="Muy Baja",AW321="Leve"),AND(AT321="Muy Baja",AW321="Menor"),AND(AT321="Baja",AW321="Leve")),"Bajo",IF(OR(AND(AT321="Muy baja",AW321="Moderado"),AND(AT321="Baja",AW321="Menor"),AND(AT321="Baja",AW321="Moderado"),AND(AT321="Media",AW321="Leve"),AND(AT321="Media",AW321="Menor"),AND(AT321="Media",AW321="Moderado"),AND(AT321="Alta",AW321="Leve"),AND(AT321="Alta",AW321="Menor")),"Moderado",IF(OR(AND(AT321="Muy Baja",AW321="Mayor"),AND(AT321="Baja",AW321="Mayor"),AND(AT321="Media",AW321="Mayor"),AND(AT321="Alta",AW321="Moderado"),AND(AT321="Alta",AW321="Mayor"),AND(AT321="Muy Alta",AW321="Leve"),AND(AT321="Muy Alta",AW321="Menor"),AND(AT321="Muy Alta",AW321="Moderado"),AND(AT321="Muy Alta",AW321="Mayor")),"Alto",IF(OR(AND(AT321="Muy Baja",AW321="Catastrófico"),AND(AT321="Baja",AW321="Catastrófico"),AND(AT321="Media",AW321="Catastrófico"),AND(AT321="Alta",AW321="Catastrófico"),AND(AT321="Muy Alta",AW321="Catastrófico")),"Extremo","")))),"")</f>
        <v>Bajo</v>
      </c>
      <c r="AZ321" s="1139" t="s">
        <v>231</v>
      </c>
      <c r="BA321" s="909" t="s">
        <v>811</v>
      </c>
      <c r="BB321" s="909" t="s">
        <v>811</v>
      </c>
      <c r="BC321" s="909" t="s">
        <v>811</v>
      </c>
      <c r="BD321" s="909" t="s">
        <v>811</v>
      </c>
      <c r="BE321" s="909" t="s">
        <v>811</v>
      </c>
      <c r="BF321" s="909"/>
      <c r="BG321" s="848"/>
      <c r="BH321" s="593"/>
      <c r="BI321" s="848"/>
      <c r="BJ321" s="848"/>
      <c r="BK321" s="848"/>
      <c r="BL321" s="848"/>
      <c r="BM321" s="593"/>
      <c r="BN321" s="593"/>
      <c r="BO321" s="798"/>
    </row>
    <row r="322" spans="1:67" ht="116.25" customHeight="1">
      <c r="A322" s="1141"/>
      <c r="B322" s="1144"/>
      <c r="C322" s="1165"/>
      <c r="D322" s="1150"/>
      <c r="E322" s="1150"/>
      <c r="F322" s="1089"/>
      <c r="G322" s="607"/>
      <c r="H322" s="598"/>
      <c r="I322" s="1139"/>
      <c r="J322" s="1137"/>
      <c r="K322" s="1139"/>
      <c r="L322" s="593"/>
      <c r="M322" s="616"/>
      <c r="N322" s="593"/>
      <c r="O322" s="593"/>
      <c r="P322" s="607"/>
      <c r="Q322" s="610"/>
      <c r="R322" s="598"/>
      <c r="S322" s="613"/>
      <c r="T322" s="598"/>
      <c r="U322" s="613"/>
      <c r="V322" s="598"/>
      <c r="W322" s="613"/>
      <c r="X322" s="616"/>
      <c r="Y322" s="613"/>
      <c r="Z322" s="613"/>
      <c r="AA322" s="619"/>
      <c r="AB322" s="216">
        <v>2</v>
      </c>
      <c r="AC322" s="300" t="s">
        <v>1757</v>
      </c>
      <c r="AD322" s="227" t="s">
        <v>1776</v>
      </c>
      <c r="AE322" s="218" t="s">
        <v>1390</v>
      </c>
      <c r="AF322" s="213" t="str">
        <f t="shared" si="20"/>
        <v>Probabilidad</v>
      </c>
      <c r="AG322" s="219" t="s">
        <v>179</v>
      </c>
      <c r="AH322" s="214">
        <f t="shared" si="17"/>
        <v>0.25</v>
      </c>
      <c r="AI322" s="219" t="s">
        <v>180</v>
      </c>
      <c r="AJ322" s="214">
        <f t="shared" si="18"/>
        <v>0.15</v>
      </c>
      <c r="AK322" s="215">
        <f t="shared" si="19"/>
        <v>0.4</v>
      </c>
      <c r="AL322" s="220">
        <f>IFERROR(IF(AND(AF321="Probabilidad",AF322="Probabilidad"),(AL321-(+AL321*AK322)),IF(AF322="Probabilidad",(S321-(+S321*AK322)),IF(AF322="Impacto",AL321,""))),"")</f>
        <v>0.12</v>
      </c>
      <c r="AM322" s="220">
        <f>IFERROR(IF(AND(AF321="Impacto",AF322="Impacto"),(AM321-(+AM321*AK322)),IF(AF322="Impacto",(Y321-(+Y321*AK322)),IF(AF322="Probabilidad",AM321,""))),"")</f>
        <v>0.4</v>
      </c>
      <c r="AN322" s="221" t="s">
        <v>181</v>
      </c>
      <c r="AO322" s="221" t="s">
        <v>182</v>
      </c>
      <c r="AP322" s="221" t="s">
        <v>183</v>
      </c>
      <c r="AQ322" s="598"/>
      <c r="AR322" s="626"/>
      <c r="AS322" s="626"/>
      <c r="AT322" s="619"/>
      <c r="AU322" s="626"/>
      <c r="AV322" s="626"/>
      <c r="AW322" s="619"/>
      <c r="AX322" s="619"/>
      <c r="AY322" s="619"/>
      <c r="AZ322" s="1139"/>
      <c r="BA322" s="909"/>
      <c r="BB322" s="909"/>
      <c r="BC322" s="909"/>
      <c r="BD322" s="909"/>
      <c r="BE322" s="909"/>
      <c r="BF322" s="909"/>
      <c r="BG322" s="848"/>
      <c r="BH322" s="593"/>
      <c r="BI322" s="848"/>
      <c r="BJ322" s="848"/>
      <c r="BK322" s="848"/>
      <c r="BL322" s="848"/>
      <c r="BM322" s="593"/>
      <c r="BN322" s="593"/>
      <c r="BO322" s="798"/>
    </row>
    <row r="323" spans="1:67">
      <c r="A323" s="1141"/>
      <c r="B323" s="1144"/>
      <c r="C323" s="1165"/>
      <c r="D323" s="1150"/>
      <c r="E323" s="1150"/>
      <c r="F323" s="1089"/>
      <c r="G323" s="607"/>
      <c r="H323" s="598"/>
      <c r="I323" s="1139"/>
      <c r="J323" s="1137"/>
      <c r="K323" s="1139"/>
      <c r="L323" s="593"/>
      <c r="M323" s="616"/>
      <c r="N323" s="593"/>
      <c r="O323" s="593"/>
      <c r="P323" s="607"/>
      <c r="Q323" s="610"/>
      <c r="R323" s="598"/>
      <c r="S323" s="613"/>
      <c r="T323" s="598"/>
      <c r="U323" s="613"/>
      <c r="V323" s="598"/>
      <c r="W323" s="613"/>
      <c r="X323" s="616"/>
      <c r="Y323" s="613"/>
      <c r="Z323" s="613"/>
      <c r="AA323" s="619"/>
      <c r="AB323" s="216">
        <v>3</v>
      </c>
      <c r="AC323" s="300"/>
      <c r="AD323" s="227"/>
      <c r="AE323" s="218"/>
      <c r="AF323" s="213" t="str">
        <f t="shared" si="20"/>
        <v/>
      </c>
      <c r="AG323" s="219"/>
      <c r="AH323" s="214" t="str">
        <f t="shared" si="17"/>
        <v/>
      </c>
      <c r="AI323" s="219"/>
      <c r="AJ323" s="214" t="str">
        <f t="shared" si="18"/>
        <v/>
      </c>
      <c r="AK323" s="215" t="str">
        <f t="shared" si="19"/>
        <v/>
      </c>
      <c r="AL323" s="220" t="str">
        <f>IFERROR(IF(AND(AF322="Probabilidad",AF323="Probabilidad"),(AL322-(+AL322*AK323)),IF(AND(AF322="Impacto",AF323="Probabilidad"),(AL321-(+AL321*AK323)),IF(AF323="Impacto",AL322,""))),"")</f>
        <v/>
      </c>
      <c r="AM323" s="220" t="str">
        <f>IFERROR(IF(AND(AF322="Impacto",AF323="Impacto"),(AM322-(+AM322*AK323)),IF(AND(AF322="Probabilidad",AF323="Impacto"),(AM321-(+AM321*AK323)),IF(AF323="Probabilidad",AM322,""))),"")</f>
        <v/>
      </c>
      <c r="AN323" s="221"/>
      <c r="AO323" s="221"/>
      <c r="AP323" s="221"/>
      <c r="AQ323" s="598"/>
      <c r="AR323" s="626"/>
      <c r="AS323" s="626"/>
      <c r="AT323" s="619"/>
      <c r="AU323" s="626"/>
      <c r="AV323" s="626"/>
      <c r="AW323" s="619"/>
      <c r="AX323" s="619"/>
      <c r="AY323" s="619"/>
      <c r="AZ323" s="1139"/>
      <c r="BA323" s="909"/>
      <c r="BB323" s="909"/>
      <c r="BC323" s="909"/>
      <c r="BD323" s="909"/>
      <c r="BE323" s="909"/>
      <c r="BF323" s="909"/>
      <c r="BG323" s="848"/>
      <c r="BH323" s="593"/>
      <c r="BI323" s="848"/>
      <c r="BJ323" s="848"/>
      <c r="BK323" s="848"/>
      <c r="BL323" s="848"/>
      <c r="BM323" s="593"/>
      <c r="BN323" s="593"/>
      <c r="BO323" s="798"/>
    </row>
    <row r="324" spans="1:67">
      <c r="A324" s="1141"/>
      <c r="B324" s="1144"/>
      <c r="C324" s="1165"/>
      <c r="D324" s="1150"/>
      <c r="E324" s="1150"/>
      <c r="F324" s="1089"/>
      <c r="G324" s="607"/>
      <c r="H324" s="598"/>
      <c r="I324" s="1139"/>
      <c r="J324" s="1137"/>
      <c r="K324" s="1139"/>
      <c r="L324" s="593"/>
      <c r="M324" s="616"/>
      <c r="N324" s="593"/>
      <c r="O324" s="593"/>
      <c r="P324" s="607"/>
      <c r="Q324" s="610"/>
      <c r="R324" s="598"/>
      <c r="S324" s="613"/>
      <c r="T324" s="598"/>
      <c r="U324" s="613"/>
      <c r="V324" s="598"/>
      <c r="W324" s="613"/>
      <c r="X324" s="616"/>
      <c r="Y324" s="613"/>
      <c r="Z324" s="613"/>
      <c r="AA324" s="619"/>
      <c r="AB324" s="216">
        <v>4</v>
      </c>
      <c r="AC324" s="400"/>
      <c r="AD324" s="227"/>
      <c r="AE324" s="218"/>
      <c r="AF324" s="213" t="str">
        <f t="shared" si="20"/>
        <v/>
      </c>
      <c r="AG324" s="219"/>
      <c r="AH324" s="214" t="str">
        <f t="shared" si="17"/>
        <v/>
      </c>
      <c r="AI324" s="219"/>
      <c r="AJ324" s="214" t="str">
        <f t="shared" si="18"/>
        <v/>
      </c>
      <c r="AK324" s="215" t="str">
        <f t="shared" si="19"/>
        <v/>
      </c>
      <c r="AL324" s="220" t="str">
        <f>IFERROR(IF(AND(AF323="Probabilidad",AF324="Probabilidad"),(AL323-(+AL323*AK324)),IF(AND(AF323="Impacto",AF324="Probabilidad"),(AL322-(+AL322*AK324)),IF(AF324="Impacto",AL323,""))),"")</f>
        <v/>
      </c>
      <c r="AM324" s="220" t="str">
        <f>IFERROR(IF(AND(AF323="Impacto",AF324="Impacto"),(AM323-(+AM323*AK324)),IF(AND(AF323="Probabilidad",AF324="Impacto"),(AM322-(+AM322*AK324)),IF(AF324="Probabilidad",AM323,""))),"")</f>
        <v/>
      </c>
      <c r="AN324" s="221"/>
      <c r="AO324" s="221"/>
      <c r="AP324" s="221"/>
      <c r="AQ324" s="598"/>
      <c r="AR324" s="626"/>
      <c r="AS324" s="626"/>
      <c r="AT324" s="619"/>
      <c r="AU324" s="626"/>
      <c r="AV324" s="626"/>
      <c r="AW324" s="619"/>
      <c r="AX324" s="619"/>
      <c r="AY324" s="619"/>
      <c r="AZ324" s="1139"/>
      <c r="BA324" s="909"/>
      <c r="BB324" s="909"/>
      <c r="BC324" s="909"/>
      <c r="BD324" s="909"/>
      <c r="BE324" s="909"/>
      <c r="BF324" s="909"/>
      <c r="BG324" s="848"/>
      <c r="BH324" s="593"/>
      <c r="BI324" s="848"/>
      <c r="BJ324" s="848"/>
      <c r="BK324" s="848"/>
      <c r="BL324" s="848"/>
      <c r="BM324" s="593"/>
      <c r="BN324" s="593"/>
      <c r="BO324" s="798"/>
    </row>
    <row r="325" spans="1:67">
      <c r="A325" s="1141"/>
      <c r="B325" s="1144"/>
      <c r="C325" s="1165"/>
      <c r="D325" s="1150"/>
      <c r="E325" s="1150"/>
      <c r="F325" s="1089"/>
      <c r="G325" s="607"/>
      <c r="H325" s="598"/>
      <c r="I325" s="1139"/>
      <c r="J325" s="1137"/>
      <c r="K325" s="1139"/>
      <c r="L325" s="593"/>
      <c r="M325" s="616"/>
      <c r="N325" s="593"/>
      <c r="O325" s="593"/>
      <c r="P325" s="607"/>
      <c r="Q325" s="610"/>
      <c r="R325" s="598"/>
      <c r="S325" s="613"/>
      <c r="T325" s="598"/>
      <c r="U325" s="613"/>
      <c r="V325" s="598"/>
      <c r="W325" s="613"/>
      <c r="X325" s="616"/>
      <c r="Y325" s="613"/>
      <c r="Z325" s="613"/>
      <c r="AA325" s="619"/>
      <c r="AB325" s="216">
        <v>5</v>
      </c>
      <c r="AC325" s="228"/>
      <c r="AD325" s="228"/>
      <c r="AE325" s="218"/>
      <c r="AF325" s="213" t="str">
        <f t="shared" si="20"/>
        <v/>
      </c>
      <c r="AG325" s="219"/>
      <c r="AH325" s="214" t="str">
        <f t="shared" si="17"/>
        <v/>
      </c>
      <c r="AI325" s="219"/>
      <c r="AJ325" s="214" t="str">
        <f t="shared" si="18"/>
        <v/>
      </c>
      <c r="AK325" s="215" t="str">
        <f t="shared" si="19"/>
        <v/>
      </c>
      <c r="AL325" s="220" t="str">
        <f>IFERROR(IF(AND(AF324="Probabilidad",AF325="Probabilidad"),(AL324-(+AL324*AK325)),IF(AND(AF324="Impacto",AF325="Probabilidad"),(AL323-(+AL323*AK325)),IF(AF325="Impacto",AL324,""))),"")</f>
        <v/>
      </c>
      <c r="AM325" s="220" t="str">
        <f>IFERROR(IF(AND(AF324="Impacto",AF325="Impacto"),(AM324-(+AM324*AK325)),IF(AND(AF324="Probabilidad",AF325="Impacto"),(AM323-(+AM323*AK325)),IF(AF325="Probabilidad",AM324,""))),"")</f>
        <v/>
      </c>
      <c r="AN325" s="221"/>
      <c r="AO325" s="221"/>
      <c r="AP325" s="221"/>
      <c r="AQ325" s="598"/>
      <c r="AR325" s="626"/>
      <c r="AS325" s="626"/>
      <c r="AT325" s="619"/>
      <c r="AU325" s="626"/>
      <c r="AV325" s="626"/>
      <c r="AW325" s="619"/>
      <c r="AX325" s="619"/>
      <c r="AY325" s="619"/>
      <c r="AZ325" s="1139"/>
      <c r="BA325" s="909"/>
      <c r="BB325" s="909"/>
      <c r="BC325" s="909"/>
      <c r="BD325" s="909"/>
      <c r="BE325" s="909"/>
      <c r="BF325" s="909"/>
      <c r="BG325" s="848"/>
      <c r="BH325" s="593"/>
      <c r="BI325" s="848"/>
      <c r="BJ325" s="848"/>
      <c r="BK325" s="848"/>
      <c r="BL325" s="848"/>
      <c r="BM325" s="593"/>
      <c r="BN325" s="593"/>
      <c r="BO325" s="798"/>
    </row>
    <row r="326" spans="1:67" ht="15.75" thickBot="1">
      <c r="A326" s="1141"/>
      <c r="B326" s="1144"/>
      <c r="C326" s="1165"/>
      <c r="D326" s="1150"/>
      <c r="E326" s="1150"/>
      <c r="F326" s="1089"/>
      <c r="G326" s="607"/>
      <c r="H326" s="598"/>
      <c r="I326" s="1139"/>
      <c r="J326" s="1162"/>
      <c r="K326" s="1139"/>
      <c r="L326" s="593"/>
      <c r="M326" s="616"/>
      <c r="N326" s="593"/>
      <c r="O326" s="593"/>
      <c r="P326" s="607"/>
      <c r="Q326" s="610"/>
      <c r="R326" s="598"/>
      <c r="S326" s="613"/>
      <c r="T326" s="598"/>
      <c r="U326" s="613"/>
      <c r="V326" s="598"/>
      <c r="W326" s="613"/>
      <c r="X326" s="616"/>
      <c r="Y326" s="613"/>
      <c r="Z326" s="613"/>
      <c r="AA326" s="619"/>
      <c r="AB326" s="216">
        <v>6</v>
      </c>
      <c r="AC326" s="218"/>
      <c r="AD326" s="218"/>
      <c r="AE326" s="218"/>
      <c r="AF326" s="213" t="str">
        <f t="shared" si="20"/>
        <v/>
      </c>
      <c r="AG326" s="219"/>
      <c r="AH326" s="214" t="str">
        <f t="shared" si="17"/>
        <v/>
      </c>
      <c r="AI326" s="219"/>
      <c r="AJ326" s="214" t="str">
        <f t="shared" si="18"/>
        <v/>
      </c>
      <c r="AK326" s="215" t="str">
        <f t="shared" si="19"/>
        <v/>
      </c>
      <c r="AL326" s="220" t="str">
        <f>IFERROR(IF(AND(AF325="Probabilidad",AF326="Probabilidad"),(AL325-(+AL325*AK326)),IF(AND(AF325="Impacto",AF326="Probabilidad"),(AL324-(+AL324*AK326)),IF(AF326="Impacto",AL325,""))),"")</f>
        <v/>
      </c>
      <c r="AM326" s="220" t="str">
        <f>IFERROR(IF(AND(AF325="Impacto",AF326="Impacto"),(AM325-(+AM325*AK326)),IF(AND(AF325="Probabilidad",AF326="Impacto"),(AM324-(+AM324*AK326)),IF(AF326="Probabilidad",AM325,""))),"")</f>
        <v/>
      </c>
      <c r="AN326" s="221"/>
      <c r="AO326" s="221"/>
      <c r="AP326" s="221"/>
      <c r="AQ326" s="598"/>
      <c r="AR326" s="626"/>
      <c r="AS326" s="626"/>
      <c r="AT326" s="619"/>
      <c r="AU326" s="626"/>
      <c r="AV326" s="626"/>
      <c r="AW326" s="619"/>
      <c r="AX326" s="619"/>
      <c r="AY326" s="619"/>
      <c r="AZ326" s="1139"/>
      <c r="BA326" s="909"/>
      <c r="BB326" s="909"/>
      <c r="BC326" s="909"/>
      <c r="BD326" s="909"/>
      <c r="BE326" s="909"/>
      <c r="BF326" s="909"/>
      <c r="BG326" s="848"/>
      <c r="BH326" s="593"/>
      <c r="BI326" s="848"/>
      <c r="BJ326" s="848"/>
      <c r="BK326" s="848"/>
      <c r="BL326" s="848"/>
      <c r="BM326" s="593"/>
      <c r="BN326" s="593"/>
      <c r="BO326" s="798"/>
    </row>
    <row r="327" spans="1:67" ht="82.9" customHeight="1">
      <c r="A327" s="1141"/>
      <c r="B327" s="1144"/>
      <c r="C327" s="1165"/>
      <c r="D327" s="1150" t="s">
        <v>1376</v>
      </c>
      <c r="E327" s="1150" t="s">
        <v>1753</v>
      </c>
      <c r="F327" s="1089">
        <v>4</v>
      </c>
      <c r="G327" s="607" t="s">
        <v>1770</v>
      </c>
      <c r="H327" s="598" t="s">
        <v>1629</v>
      </c>
      <c r="I327" s="1139" t="s">
        <v>1392</v>
      </c>
      <c r="J327" s="1137" t="str">
        <f>IF(D327="","",IF(D327="RG",[16]Árbol_GF!B377,IF(D327="RF",[16]Árbol_GF!B377,IF(I327="","",(CONCATENATE(I327," ",$M$2," ",G327," ",$M$3," ",O327," ",$M$4," ",N327))))))</f>
        <v xml:space="preserve">Pérdida de Disponibilidad  Archivo de Gestión de la Subgerencia de Talento Humano  1. Daño físico por daños por agua o fuego
2. Fenómenos sísmicos
3. Acceso no autorizado de los datos personales
4. Robo de medios o documentos  1. Ausencia de control de acceso
2. Desconocimiento o no aplicación de las políticas de seguridad y privacidad de la
información </v>
      </c>
      <c r="K327" s="1139" t="s">
        <v>205</v>
      </c>
      <c r="L327" s="593" t="s">
        <v>336</v>
      </c>
      <c r="M327" s="689" t="str">
        <f>CONCATENATE(" *",[16]Árbol_GF!C335," *",[16]Árbol_GF!E335," *",[16]Árbol_GF!G335)</f>
        <v xml:space="preserve"> * * *</v>
      </c>
      <c r="N327" s="593" t="s">
        <v>1777</v>
      </c>
      <c r="O327" s="593" t="s">
        <v>1778</v>
      </c>
      <c r="P327" s="607"/>
      <c r="Q327" s="754"/>
      <c r="R327" s="598" t="s">
        <v>226</v>
      </c>
      <c r="S327" s="613">
        <f>IF(R327="Muy Alta",100%,IF(R327="Alta",80%,IF(R327="Media",60%,IF(R327="Baja",40%,IF(R327="Muy Baja",20%,"")))))</f>
        <v>0.4</v>
      </c>
      <c r="T327" s="598" t="s">
        <v>227</v>
      </c>
      <c r="U327" s="613">
        <f>IF(T327="Catastrófico",100%,IF(T327="Mayor",80%,IF(T327="Moderado",60%,IF(T327="Menor",40%,IF(T327="Leve",20%,"")))))</f>
        <v>0.4</v>
      </c>
      <c r="V327" s="598" t="s">
        <v>271</v>
      </c>
      <c r="W327" s="613">
        <f>IF(V327="Catastrófico",100%,IF(V327="Mayor",80%,IF(V327="Moderado",60%,IF(V327="Menor",40%,IF(V327="Leve",20%,"")))))</f>
        <v>0.2</v>
      </c>
      <c r="X327" s="616" t="str">
        <f>IF(Y327=100%,"Catastrófico",IF(Y327=80%,"Mayor",IF(Y327=60%,"Moderado",IF(Y327=40%,"Menor",IF(Y327=20%,"Leve","")))))</f>
        <v>Menor</v>
      </c>
      <c r="Y327" s="613">
        <f>IF(AND(U327="",W327=""),"",MAX(U327,W327))</f>
        <v>0.4</v>
      </c>
      <c r="Z327" s="613" t="str">
        <f>CONCATENATE(R327,X327)</f>
        <v>BajaMenor</v>
      </c>
      <c r="AA327" s="619" t="str">
        <f>IF(Z327="Muy AltaLeve","Alto",IF(Z327="Muy AltaMenor","Alto",IF(Z327="Muy AltaModerado","Alto",IF(Z327="Muy AltaMayor","Alto",IF(Z327="Muy AltaCatastrófico","Extremo",IF(Z327="AltaLeve","Moderado",IF(Z327="AltaMenor","Moderado",IF(Z327="AltaModerado","Alto",IF(Z327="AltaMayor","Alto",IF(Z327="AltaCatastrófico","Extremo",IF(Z327="MediaLeve","Moderado",IF(Z327="MediaMenor","Moderado",IF(Z327="MediaModerado","Moderado",IF(Z327="MediaMayor","Alto",IF(Z327="MediaCatastrófico","Extremo",IF(Z327="BajaLeve","Bajo",IF(Z327="BajaMenor","Moderado",IF(Z327="BajaModerado","Moderado",IF(Z327="BajaMayor","Alto",IF(Z327="BajaCatastrófico","Extremo",IF(Z327="Muy BajaLeve","Bajo",IF(Z327="Muy BajaMenor","Bajo",IF(Z327="Muy BajaModerado","Moderado",IF(Z327="Muy BajaMayor","Alto",IF(Z327="Muy BajaCatastrófico","Extremo","")))))))))))))))))))))))))</f>
        <v>Moderado</v>
      </c>
      <c r="AB327" s="216">
        <v>1</v>
      </c>
      <c r="AC327" s="400" t="s">
        <v>1773</v>
      </c>
      <c r="AD327" s="218" t="s">
        <v>1774</v>
      </c>
      <c r="AE327" s="218" t="s">
        <v>1390</v>
      </c>
      <c r="AF327" s="213" t="str">
        <f t="shared" si="20"/>
        <v>Probabilidad</v>
      </c>
      <c r="AG327" s="219" t="s">
        <v>179</v>
      </c>
      <c r="AH327" s="214">
        <f t="shared" si="17"/>
        <v>0.25</v>
      </c>
      <c r="AI327" s="219" t="s">
        <v>1440</v>
      </c>
      <c r="AJ327" s="214">
        <f t="shared" si="18"/>
        <v>0.25</v>
      </c>
      <c r="AK327" s="215">
        <f t="shared" si="19"/>
        <v>0.5</v>
      </c>
      <c r="AL327" s="220">
        <f>IFERROR(IF(AF327="Probabilidad",(S327-(+S327*AK327)),IF(AF327="Impacto",S327,"")),"")</f>
        <v>0.2</v>
      </c>
      <c r="AM327" s="220">
        <f>IFERROR(IF(AF327="Impacto",(Y327-(+Y327*AK327)),IF(AF327="Probabilidad",Y327,"")),"")</f>
        <v>0.4</v>
      </c>
      <c r="AN327" s="221" t="s">
        <v>181</v>
      </c>
      <c r="AO327" s="221" t="s">
        <v>182</v>
      </c>
      <c r="AP327" s="221" t="s">
        <v>183</v>
      </c>
      <c r="AQ327" s="598" t="s">
        <v>1775</v>
      </c>
      <c r="AR327" s="1153">
        <f>S327</f>
        <v>0.4</v>
      </c>
      <c r="AS327" s="1153">
        <f>IF(AL327="","",MIN(AL327:AL332))</f>
        <v>0.12</v>
      </c>
      <c r="AT327" s="619" t="str">
        <f>IFERROR(IF(AS327="","",IF(AS327&lt;=0.2,"Muy Baja",IF(AS327&lt;=0.4,"Baja",IF(AS327&lt;=0.6,"Media",IF(AS327&lt;=0.8,"Alta","Muy Alta"))))),"")</f>
        <v>Muy Baja</v>
      </c>
      <c r="AU327" s="1153">
        <f>Y327</f>
        <v>0.4</v>
      </c>
      <c r="AV327" s="1153">
        <f>IF(AM327="","",MIN(AM327:AM332))</f>
        <v>0.4</v>
      </c>
      <c r="AW327" s="619" t="str">
        <f>IFERROR(IF(AV327="","",IF(AV327&lt;=0.2,"Leve",IF(AV327&lt;=0.4,"Menor",IF(AV327&lt;=0.6,"Moderado",IF(AV327&lt;=0.8,"Mayor","Catastrófico"))))),"")</f>
        <v>Menor</v>
      </c>
      <c r="AX327" s="619" t="str">
        <f>AA327</f>
        <v>Moderado</v>
      </c>
      <c r="AY327" s="619" t="str">
        <f>IFERROR(IF(OR(AND(AT327="Muy Baja",AW327="Leve"),AND(AT327="Muy Baja",AW327="Menor"),AND(AT327="Baja",AW327="Leve")),"Bajo",IF(OR(AND(AT327="Muy baja",AW327="Moderado"),AND(AT327="Baja",AW327="Menor"),AND(AT327="Baja",AW327="Moderado"),AND(AT327="Media",AW327="Leve"),AND(AT327="Media",AW327="Menor"),AND(AT327="Media",AW327="Moderado"),AND(AT327="Alta",AW327="Leve"),AND(AT327="Alta",AW327="Menor")),"Moderado",IF(OR(AND(AT327="Muy Baja",AW327="Mayor"),AND(AT327="Baja",AW327="Mayor"),AND(AT327="Media",AW327="Mayor"),AND(AT327="Alta",AW327="Moderado"),AND(AT327="Alta",AW327="Mayor"),AND(AT327="Muy Alta",AW327="Leve"),AND(AT327="Muy Alta",AW327="Menor"),AND(AT327="Muy Alta",AW327="Moderado"),AND(AT327="Muy Alta",AW327="Mayor")),"Alto",IF(OR(AND(AT327="Muy Baja",AW327="Catastrófico"),AND(AT327="Baja",AW327="Catastrófico"),AND(AT327="Media",AW327="Catastrófico"),AND(AT327="Alta",AW327="Catastrófico"),AND(AT327="Muy Alta",AW327="Catastrófico")),"Extremo","")))),"")</f>
        <v>Bajo</v>
      </c>
      <c r="AZ327" s="1139" t="s">
        <v>231</v>
      </c>
      <c r="BA327" s="909" t="s">
        <v>811</v>
      </c>
      <c r="BB327" s="909" t="s">
        <v>811</v>
      </c>
      <c r="BC327" s="909" t="s">
        <v>811</v>
      </c>
      <c r="BD327" s="909" t="s">
        <v>811</v>
      </c>
      <c r="BE327" s="909" t="s">
        <v>811</v>
      </c>
      <c r="BF327" s="909"/>
      <c r="BG327" s="848"/>
      <c r="BH327" s="593"/>
      <c r="BI327" s="848"/>
      <c r="BJ327" s="848"/>
      <c r="BK327" s="848"/>
      <c r="BL327" s="848"/>
      <c r="BM327" s="593"/>
      <c r="BN327" s="593"/>
      <c r="BO327" s="798"/>
    </row>
    <row r="328" spans="1:67" ht="89.25">
      <c r="A328" s="1141"/>
      <c r="B328" s="1144"/>
      <c r="C328" s="1165"/>
      <c r="D328" s="1150"/>
      <c r="E328" s="1150"/>
      <c r="F328" s="1089"/>
      <c r="G328" s="607"/>
      <c r="H328" s="598"/>
      <c r="I328" s="1139"/>
      <c r="J328" s="1137"/>
      <c r="K328" s="1139"/>
      <c r="L328" s="593"/>
      <c r="M328" s="616"/>
      <c r="N328" s="593"/>
      <c r="O328" s="593"/>
      <c r="P328" s="607"/>
      <c r="Q328" s="754"/>
      <c r="R328" s="598"/>
      <c r="S328" s="613"/>
      <c r="T328" s="598"/>
      <c r="U328" s="613"/>
      <c r="V328" s="598"/>
      <c r="W328" s="613"/>
      <c r="X328" s="616"/>
      <c r="Y328" s="613"/>
      <c r="Z328" s="613"/>
      <c r="AA328" s="619"/>
      <c r="AB328" s="216">
        <v>2</v>
      </c>
      <c r="AC328" s="400" t="s">
        <v>1757</v>
      </c>
      <c r="AD328" s="218" t="s">
        <v>1776</v>
      </c>
      <c r="AE328" s="218" t="s">
        <v>1390</v>
      </c>
      <c r="AF328" s="213" t="str">
        <f t="shared" si="20"/>
        <v>Probabilidad</v>
      </c>
      <c r="AG328" s="219" t="s">
        <v>179</v>
      </c>
      <c r="AH328" s="214">
        <f t="shared" si="17"/>
        <v>0.25</v>
      </c>
      <c r="AI328" s="219" t="s">
        <v>180</v>
      </c>
      <c r="AJ328" s="214">
        <f t="shared" si="18"/>
        <v>0.15</v>
      </c>
      <c r="AK328" s="215">
        <f t="shared" si="19"/>
        <v>0.4</v>
      </c>
      <c r="AL328" s="220">
        <f>IFERROR(IF(AND(AF327="Probabilidad",AF328="Probabilidad"),(AL327-(+AL327*AK328)),IF(AF328="Probabilidad",(S327-(+S327*AK328)),IF(AF328="Impacto",AL327,""))),"")</f>
        <v>0.12</v>
      </c>
      <c r="AM328" s="220">
        <f>IFERROR(IF(AND(AF327="Impacto",AF328="Impacto"),(AM327-(+AM327*AK328)),IF(AF328="Impacto",(Y327-(+Y327*AK328)),IF(AF328="Probabilidad",AM327,""))),"")</f>
        <v>0.4</v>
      </c>
      <c r="AN328" s="221" t="s">
        <v>181</v>
      </c>
      <c r="AO328" s="221" t="s">
        <v>182</v>
      </c>
      <c r="AP328" s="221" t="s">
        <v>183</v>
      </c>
      <c r="AQ328" s="598"/>
      <c r="AR328" s="626"/>
      <c r="AS328" s="626"/>
      <c r="AT328" s="619"/>
      <c r="AU328" s="626"/>
      <c r="AV328" s="626"/>
      <c r="AW328" s="619"/>
      <c r="AX328" s="619"/>
      <c r="AY328" s="619"/>
      <c r="AZ328" s="1139"/>
      <c r="BA328" s="909"/>
      <c r="BB328" s="909"/>
      <c r="BC328" s="909"/>
      <c r="BD328" s="909"/>
      <c r="BE328" s="909"/>
      <c r="BF328" s="909"/>
      <c r="BG328" s="848"/>
      <c r="BH328" s="593"/>
      <c r="BI328" s="848"/>
      <c r="BJ328" s="848"/>
      <c r="BK328" s="848"/>
      <c r="BL328" s="848"/>
      <c r="BM328" s="593"/>
      <c r="BN328" s="593"/>
      <c r="BO328" s="798"/>
    </row>
    <row r="329" spans="1:67">
      <c r="A329" s="1141"/>
      <c r="B329" s="1144"/>
      <c r="C329" s="1165"/>
      <c r="D329" s="1150"/>
      <c r="E329" s="1150"/>
      <c r="F329" s="1089"/>
      <c r="G329" s="607"/>
      <c r="H329" s="598"/>
      <c r="I329" s="1139"/>
      <c r="J329" s="1137"/>
      <c r="K329" s="1139"/>
      <c r="L329" s="593"/>
      <c r="M329" s="616"/>
      <c r="N329" s="593"/>
      <c r="O329" s="593"/>
      <c r="P329" s="607"/>
      <c r="Q329" s="754"/>
      <c r="R329" s="598"/>
      <c r="S329" s="613"/>
      <c r="T329" s="598"/>
      <c r="U329" s="613"/>
      <c r="V329" s="598"/>
      <c r="W329" s="613"/>
      <c r="X329" s="616"/>
      <c r="Y329" s="613"/>
      <c r="Z329" s="613"/>
      <c r="AA329" s="619"/>
      <c r="AB329" s="216">
        <v>3</v>
      </c>
      <c r="AC329" s="300"/>
      <c r="AD329" s="218"/>
      <c r="AE329" s="218"/>
      <c r="AF329" s="213" t="str">
        <f t="shared" si="20"/>
        <v/>
      </c>
      <c r="AG329" s="219"/>
      <c r="AH329" s="214" t="str">
        <f t="shared" ref="AH329:AH392" si="21">IF(AG329="","",IF(AG329="Preventivo",25%,IF(AG329="Detectivo",15%,IF(AG329="Correctivo",10%))))</f>
        <v/>
      </c>
      <c r="AI329" s="219"/>
      <c r="AJ329" s="214" t="str">
        <f t="shared" ref="AJ329:AJ392" si="22">IF(AI329="Automático",25%,IF(AI329="Manual",15%,""))</f>
        <v/>
      </c>
      <c r="AK329" s="215" t="str">
        <f t="shared" ref="AK329:AK392" si="23">IF(OR(AH329="",AJ329=""),"",AH329+AJ329)</f>
        <v/>
      </c>
      <c r="AL329" s="220" t="str">
        <f>IFERROR(IF(AND(AF328="Probabilidad",AF329="Probabilidad"),(AL328-(+AL328*AK329)),IF(AND(AF328="Impacto",AF329="Probabilidad"),(AL327-(+AL327*AK329)),IF(AF329="Impacto",AL328,""))),"")</f>
        <v/>
      </c>
      <c r="AM329" s="220" t="str">
        <f>IFERROR(IF(AND(AF328="Impacto",AF329="Impacto"),(AM328-(+AM328*AK329)),IF(AND(AF328="Probabilidad",AF329="Impacto"),(AM327-(+AM327*AK329)),IF(AF329="Probabilidad",AM328,""))),"")</f>
        <v/>
      </c>
      <c r="AN329" s="221"/>
      <c r="AO329" s="221"/>
      <c r="AP329" s="221"/>
      <c r="AQ329" s="598"/>
      <c r="AR329" s="626"/>
      <c r="AS329" s="626"/>
      <c r="AT329" s="619"/>
      <c r="AU329" s="626"/>
      <c r="AV329" s="626"/>
      <c r="AW329" s="619"/>
      <c r="AX329" s="619"/>
      <c r="AY329" s="619"/>
      <c r="AZ329" s="1139"/>
      <c r="BA329" s="909"/>
      <c r="BB329" s="909"/>
      <c r="BC329" s="909"/>
      <c r="BD329" s="909"/>
      <c r="BE329" s="909"/>
      <c r="BF329" s="909"/>
      <c r="BG329" s="848"/>
      <c r="BH329" s="593"/>
      <c r="BI329" s="848"/>
      <c r="BJ329" s="848"/>
      <c r="BK329" s="848"/>
      <c r="BL329" s="848"/>
      <c r="BM329" s="593"/>
      <c r="BN329" s="593"/>
      <c r="BO329" s="798"/>
    </row>
    <row r="330" spans="1:67">
      <c r="A330" s="1141"/>
      <c r="B330" s="1144"/>
      <c r="C330" s="1165"/>
      <c r="D330" s="1150"/>
      <c r="E330" s="1150"/>
      <c r="F330" s="1089"/>
      <c r="G330" s="607"/>
      <c r="H330" s="598"/>
      <c r="I330" s="1139"/>
      <c r="J330" s="1137"/>
      <c r="K330" s="1139"/>
      <c r="L330" s="593"/>
      <c r="M330" s="616"/>
      <c r="N330" s="593"/>
      <c r="O330" s="593"/>
      <c r="P330" s="607"/>
      <c r="Q330" s="754"/>
      <c r="R330" s="598"/>
      <c r="S330" s="613"/>
      <c r="T330" s="598"/>
      <c r="U330" s="613"/>
      <c r="V330" s="598"/>
      <c r="W330" s="613"/>
      <c r="X330" s="616"/>
      <c r="Y330" s="613"/>
      <c r="Z330" s="613"/>
      <c r="AA330" s="619"/>
      <c r="AB330" s="216">
        <v>4</v>
      </c>
      <c r="AC330" s="401"/>
      <c r="AD330" s="218"/>
      <c r="AE330" s="218"/>
      <c r="AF330" s="213" t="str">
        <f t="shared" si="20"/>
        <v/>
      </c>
      <c r="AG330" s="219"/>
      <c r="AH330" s="214" t="str">
        <f t="shared" si="21"/>
        <v/>
      </c>
      <c r="AI330" s="219"/>
      <c r="AJ330" s="214" t="str">
        <f t="shared" si="22"/>
        <v/>
      </c>
      <c r="AK330" s="215" t="str">
        <f t="shared" si="23"/>
        <v/>
      </c>
      <c r="AL330" s="220" t="str">
        <f>IFERROR(IF(AND(AF329="Probabilidad",AF330="Probabilidad"),(AL329-(+AL329*AK330)),IF(AND(AF329="Impacto",AF330="Probabilidad"),(AL328-(+AL328*AK330)),IF(AF330="Impacto",AL329,""))),"")</f>
        <v/>
      </c>
      <c r="AM330" s="220" t="str">
        <f>IFERROR(IF(AND(AF329="Impacto",AF330="Impacto"),(AM329-(+AM329*AK330)),IF(AND(AF329="Probabilidad",AF330="Impacto"),(AM328-(+AM328*AK330)),IF(AF330="Probabilidad",AM329,""))),"")</f>
        <v/>
      </c>
      <c r="AN330" s="221"/>
      <c r="AO330" s="221"/>
      <c r="AP330" s="221"/>
      <c r="AQ330" s="598"/>
      <c r="AR330" s="626"/>
      <c r="AS330" s="626"/>
      <c r="AT330" s="619"/>
      <c r="AU330" s="626"/>
      <c r="AV330" s="626"/>
      <c r="AW330" s="619"/>
      <c r="AX330" s="619"/>
      <c r="AY330" s="619"/>
      <c r="AZ330" s="1139"/>
      <c r="BA330" s="909"/>
      <c r="BB330" s="909"/>
      <c r="BC330" s="909"/>
      <c r="BD330" s="909"/>
      <c r="BE330" s="909"/>
      <c r="BF330" s="909"/>
      <c r="BG330" s="848"/>
      <c r="BH330" s="593"/>
      <c r="BI330" s="848"/>
      <c r="BJ330" s="848"/>
      <c r="BK330" s="848"/>
      <c r="BL330" s="848"/>
      <c r="BM330" s="593"/>
      <c r="BN330" s="593"/>
      <c r="BO330" s="798"/>
    </row>
    <row r="331" spans="1:67">
      <c r="A331" s="1141"/>
      <c r="B331" s="1144"/>
      <c r="C331" s="1165"/>
      <c r="D331" s="1150"/>
      <c r="E331" s="1150"/>
      <c r="F331" s="1089"/>
      <c r="G331" s="607"/>
      <c r="H331" s="598"/>
      <c r="I331" s="1139"/>
      <c r="J331" s="1137"/>
      <c r="K331" s="1139"/>
      <c r="L331" s="593"/>
      <c r="M331" s="616"/>
      <c r="N331" s="593"/>
      <c r="O331" s="593"/>
      <c r="P331" s="607"/>
      <c r="Q331" s="754"/>
      <c r="R331" s="598"/>
      <c r="S331" s="613"/>
      <c r="T331" s="598"/>
      <c r="U331" s="613"/>
      <c r="V331" s="598"/>
      <c r="W331" s="613"/>
      <c r="X331" s="616"/>
      <c r="Y331" s="613"/>
      <c r="Z331" s="613"/>
      <c r="AA331" s="619"/>
      <c r="AB331" s="216">
        <v>5</v>
      </c>
      <c r="AC331" s="400"/>
      <c r="AD331" s="218"/>
      <c r="AE331" s="218"/>
      <c r="AF331" s="213" t="str">
        <f t="shared" si="20"/>
        <v/>
      </c>
      <c r="AG331" s="219"/>
      <c r="AH331" s="214" t="str">
        <f t="shared" si="21"/>
        <v/>
      </c>
      <c r="AI331" s="219"/>
      <c r="AJ331" s="214" t="str">
        <f t="shared" si="22"/>
        <v/>
      </c>
      <c r="AK331" s="215" t="str">
        <f t="shared" si="23"/>
        <v/>
      </c>
      <c r="AL331" s="220" t="str">
        <f>IFERROR(IF(AND(AF330="Probabilidad",AF331="Probabilidad"),(AL330-(+AL330*AK331)),IF(AND(AF330="Impacto",AF331="Probabilidad"),(AL329-(+AL329*AK331)),IF(AF331="Impacto",AL330,""))),"")</f>
        <v/>
      </c>
      <c r="AM331" s="220" t="str">
        <f>IFERROR(IF(AND(AF330="Impacto",AF331="Impacto"),(AM330-(+AM330*AK331)),IF(AND(AF330="Probabilidad",AF331="Impacto"),(AM329-(+AM329*AK331)),IF(AF331="Probabilidad",AM330,""))),"")</f>
        <v/>
      </c>
      <c r="AN331" s="221"/>
      <c r="AO331" s="221"/>
      <c r="AP331" s="221"/>
      <c r="AQ331" s="598"/>
      <c r="AR331" s="626"/>
      <c r="AS331" s="626"/>
      <c r="AT331" s="619"/>
      <c r="AU331" s="626"/>
      <c r="AV331" s="626"/>
      <c r="AW331" s="619"/>
      <c r="AX331" s="619"/>
      <c r="AY331" s="619"/>
      <c r="AZ331" s="1139"/>
      <c r="BA331" s="909"/>
      <c r="BB331" s="909"/>
      <c r="BC331" s="909"/>
      <c r="BD331" s="909"/>
      <c r="BE331" s="909"/>
      <c r="BF331" s="909"/>
      <c r="BG331" s="848"/>
      <c r="BH331" s="593"/>
      <c r="BI331" s="848"/>
      <c r="BJ331" s="848"/>
      <c r="BK331" s="848"/>
      <c r="BL331" s="848"/>
      <c r="BM331" s="593"/>
      <c r="BN331" s="593"/>
      <c r="BO331" s="798"/>
    </row>
    <row r="332" spans="1:67" ht="15.75" thickBot="1">
      <c r="A332" s="1141"/>
      <c r="B332" s="1144"/>
      <c r="C332" s="1165"/>
      <c r="D332" s="1150"/>
      <c r="E332" s="1150"/>
      <c r="F332" s="1089"/>
      <c r="G332" s="607"/>
      <c r="H332" s="598"/>
      <c r="I332" s="1139"/>
      <c r="J332" s="1162"/>
      <c r="K332" s="1139"/>
      <c r="L332" s="593"/>
      <c r="M332" s="616"/>
      <c r="N332" s="593"/>
      <c r="O332" s="593"/>
      <c r="P332" s="607"/>
      <c r="Q332" s="754"/>
      <c r="R332" s="598"/>
      <c r="S332" s="613"/>
      <c r="T332" s="598"/>
      <c r="U332" s="613"/>
      <c r="V332" s="598"/>
      <c r="W332" s="613"/>
      <c r="X332" s="616"/>
      <c r="Y332" s="613"/>
      <c r="Z332" s="613"/>
      <c r="AA332" s="619"/>
      <c r="AB332" s="216">
        <v>6</v>
      </c>
      <c r="AC332" s="218"/>
      <c r="AD332" s="218"/>
      <c r="AE332" s="218"/>
      <c r="AF332" s="213" t="str">
        <f t="shared" si="20"/>
        <v/>
      </c>
      <c r="AG332" s="219"/>
      <c r="AH332" s="214" t="str">
        <f t="shared" si="21"/>
        <v/>
      </c>
      <c r="AI332" s="219"/>
      <c r="AJ332" s="214" t="str">
        <f t="shared" si="22"/>
        <v/>
      </c>
      <c r="AK332" s="215" t="str">
        <f t="shared" si="23"/>
        <v/>
      </c>
      <c r="AL332" s="220" t="str">
        <f>IFERROR(IF(AND(AF331="Probabilidad",AF332="Probabilidad"),(AL331-(+AL331*AK332)),IF(AND(AF331="Impacto",AF332="Probabilidad"),(AL330-(+AL330*AK332)),IF(AF332="Impacto",AL331,""))),"")</f>
        <v/>
      </c>
      <c r="AM332" s="220" t="str">
        <f>IFERROR(IF(AND(AF331="Impacto",AF332="Impacto"),(AM331-(+AM331*AK332)),IF(AND(AF331="Probabilidad",AF332="Impacto"),(AM330-(+AM330*AK332)),IF(AF332="Probabilidad",AM331,""))),"")</f>
        <v/>
      </c>
      <c r="AN332" s="221"/>
      <c r="AO332" s="221"/>
      <c r="AP332" s="221"/>
      <c r="AQ332" s="598"/>
      <c r="AR332" s="626"/>
      <c r="AS332" s="626"/>
      <c r="AT332" s="619"/>
      <c r="AU332" s="626"/>
      <c r="AV332" s="626"/>
      <c r="AW332" s="619"/>
      <c r="AX332" s="619"/>
      <c r="AY332" s="619"/>
      <c r="AZ332" s="1139"/>
      <c r="BA332" s="909"/>
      <c r="BB332" s="909"/>
      <c r="BC332" s="909"/>
      <c r="BD332" s="909"/>
      <c r="BE332" s="909"/>
      <c r="BF332" s="909"/>
      <c r="BG332" s="848"/>
      <c r="BH332" s="593"/>
      <c r="BI332" s="848"/>
      <c r="BJ332" s="848"/>
      <c r="BK332" s="848"/>
      <c r="BL332" s="848"/>
      <c r="BM332" s="593"/>
      <c r="BN332" s="593"/>
      <c r="BO332" s="798"/>
    </row>
    <row r="333" spans="1:67" ht="96.6" customHeight="1">
      <c r="A333" s="1141"/>
      <c r="B333" s="1144"/>
      <c r="C333" s="1165"/>
      <c r="D333" s="1150" t="s">
        <v>1376</v>
      </c>
      <c r="E333" s="1150" t="s">
        <v>1753</v>
      </c>
      <c r="F333" s="1089">
        <v>5</v>
      </c>
      <c r="G333" s="593" t="s">
        <v>1779</v>
      </c>
      <c r="H333" s="598" t="s">
        <v>1379</v>
      </c>
      <c r="I333" s="1139" t="s">
        <v>1380</v>
      </c>
      <c r="J333" s="1137" t="str">
        <f>IF(D333="","",IF(D333="RG",[16]Árbol_GF!B383,IF(D333="RF",[16]Árbol_GF!B383,IF(I333="","",(CONCATENATE(I333," ",$M$2," ",G333," ",$M$3," ",O333," ",$M$4," ",N333))))))</f>
        <v>Pérdida de confidencialidad e integridad  Fileserver STH  1 Uso no autorizado de la información
2 . Fallas Humanas
3. Fallas técnicas
   1. Ausencia de revisiones regulares por parte del jefe de dependencia
2. Desconocimiento de politicas de seguridad de la información</v>
      </c>
      <c r="K333" s="1139" t="s">
        <v>205</v>
      </c>
      <c r="L333" s="593" t="s">
        <v>691</v>
      </c>
      <c r="M333" s="689" t="str">
        <f>CONCATENATE(" *",[16]Árbol_GF!C341," *",[16]Árbol_GF!E341," *",[16]Árbol_GF!G341)</f>
        <v xml:space="preserve"> * * *</v>
      </c>
      <c r="N333" s="593" t="s">
        <v>1381</v>
      </c>
      <c r="O333" s="593" t="s">
        <v>1743</v>
      </c>
      <c r="P333" s="828"/>
      <c r="Q333" s="754"/>
      <c r="R333" s="598" t="s">
        <v>175</v>
      </c>
      <c r="S333" s="613">
        <f>IF(R333="Muy Alta",100%,IF(R333="Alta",80%,IF(R333="Media",60%,IF(R333="Baja",40%,IF(R333="Muy Baja",20%,"")))))</f>
        <v>0.6</v>
      </c>
      <c r="T333" s="598" t="s">
        <v>271</v>
      </c>
      <c r="U333" s="613">
        <f>IF(T333="Catastrófico",100%,IF(T333="Mayor",80%,IF(T333="Moderado",60%,IF(T333="Menor",40%,IF(T333="Leve",20%,"")))))</f>
        <v>0.2</v>
      </c>
      <c r="V333" s="598" t="s">
        <v>227</v>
      </c>
      <c r="W333" s="613">
        <f>IF(V333="Catastrófico",100%,IF(V333="Mayor",80%,IF(V333="Moderado",60%,IF(V333="Menor",40%,IF(V333="Leve",20%,"")))))</f>
        <v>0.4</v>
      </c>
      <c r="X333" s="616" t="str">
        <f>IF(Y333=100%,"Catastrófico",IF(Y333=80%,"Mayor",IF(Y333=60%,"Moderado",IF(Y333=40%,"Menor",IF(Y333=20%,"Leve","")))))</f>
        <v>Menor</v>
      </c>
      <c r="Y333" s="613">
        <f>IF(AND(U333="",W333=""),"",MAX(U333,W333))</f>
        <v>0.4</v>
      </c>
      <c r="Z333" s="613" t="str">
        <f>CONCATENATE(R333,X333)</f>
        <v>MediaMenor</v>
      </c>
      <c r="AA333" s="619" t="str">
        <f>IF(Z333="Muy AltaLeve","Alto",IF(Z333="Muy AltaMenor","Alto",IF(Z333="Muy AltaModerado","Alto",IF(Z333="Muy AltaMayor","Alto",IF(Z333="Muy AltaCatastrófico","Extremo",IF(Z333="AltaLeve","Moderado",IF(Z333="AltaMenor","Moderado",IF(Z333="AltaModerado","Alto",IF(Z333="AltaMayor","Alto",IF(Z333="AltaCatastrófico","Extremo",IF(Z333="MediaLeve","Moderado",IF(Z333="MediaMenor","Moderado",IF(Z333="MediaModerado","Moderado",IF(Z333="MediaMayor","Alto",IF(Z333="MediaCatastrófico","Extremo",IF(Z333="BajaLeve","Bajo",IF(Z333="BajaMenor","Moderado",IF(Z333="BajaModerado","Moderado",IF(Z333="BajaMayor","Alto",IF(Z333="BajaCatastrófico","Extremo",IF(Z333="Muy BajaLeve","Bajo",IF(Z333="Muy BajaMenor","Bajo",IF(Z333="Muy BajaModerado","Moderado",IF(Z333="Muy BajaMayor","Alto",IF(Z333="Muy BajaCatastrófico","Extremo","")))))))))))))))))))))))))</f>
        <v>Moderado</v>
      </c>
      <c r="AB333" s="216">
        <v>1</v>
      </c>
      <c r="AC333" s="305" t="s">
        <v>1383</v>
      </c>
      <c r="AD333" s="218">
        <v>1</v>
      </c>
      <c r="AE333" s="166" t="s">
        <v>1385</v>
      </c>
      <c r="AF333" s="213" t="str">
        <f t="shared" si="20"/>
        <v>Probabilidad</v>
      </c>
      <c r="AG333" s="219" t="s">
        <v>179</v>
      </c>
      <c r="AH333" s="214">
        <f t="shared" si="21"/>
        <v>0.25</v>
      </c>
      <c r="AI333" s="219" t="s">
        <v>180</v>
      </c>
      <c r="AJ333" s="214">
        <f t="shared" si="22"/>
        <v>0.15</v>
      </c>
      <c r="AK333" s="215">
        <f t="shared" si="23"/>
        <v>0.4</v>
      </c>
      <c r="AL333" s="220">
        <f>IFERROR(IF(AF333="Probabilidad",(S333-(+S333*AK333)),IF(AF333="Impacto",S333,"")),"")</f>
        <v>0.36</v>
      </c>
      <c r="AM333" s="220">
        <f>IFERROR(IF(AF333="Impacto",(Y333-(+Y333*AK333)),IF(AF333="Probabilidad",Y333,"")),"")</f>
        <v>0.4</v>
      </c>
      <c r="AN333" s="221" t="s">
        <v>181</v>
      </c>
      <c r="AO333" s="221" t="s">
        <v>182</v>
      </c>
      <c r="AP333" s="221" t="s">
        <v>183</v>
      </c>
      <c r="AQ333" s="598" t="s">
        <v>1780</v>
      </c>
      <c r="AR333" s="1153">
        <f>S333</f>
        <v>0.6</v>
      </c>
      <c r="AS333" s="1153">
        <f>IF(AL333="","",MIN(AL333:AL338))</f>
        <v>0.12959999999999999</v>
      </c>
      <c r="AT333" s="619" t="str">
        <f>IFERROR(IF(AS333="","",IF(AS333&lt;=0.2,"Muy Baja",IF(AS333&lt;=0.4,"Baja",IF(AS333&lt;=0.6,"Media",IF(AS333&lt;=0.8,"Alta","Muy Alta"))))),"")</f>
        <v>Muy Baja</v>
      </c>
      <c r="AU333" s="1153">
        <f>Y333</f>
        <v>0.4</v>
      </c>
      <c r="AV333" s="1153">
        <f>IF(AM333="","",MIN(AM333:AM338))</f>
        <v>0.30000000000000004</v>
      </c>
      <c r="AW333" s="619" t="str">
        <f>IFERROR(IF(AV333="","",IF(AV333&lt;=0.2,"Leve",IF(AV333&lt;=0.4,"Menor",IF(AV333&lt;=0.6,"Moderado",IF(AV333&lt;=0.8,"Mayor","Catastrófico"))))),"")</f>
        <v>Menor</v>
      </c>
      <c r="AX333" s="619" t="str">
        <f>AA333</f>
        <v>Moderado</v>
      </c>
      <c r="AY333" s="619" t="str">
        <f>IFERROR(IF(OR(AND(AT333="Muy Baja",AW333="Leve"),AND(AT333="Muy Baja",AW333="Menor"),AND(AT333="Baja",AW333="Leve")),"Bajo",IF(OR(AND(AT333="Muy baja",AW333="Moderado"),AND(AT333="Baja",AW333="Menor"),AND(AT333="Baja",AW333="Moderado"),AND(AT333="Media",AW333="Leve"),AND(AT333="Media",AW333="Menor"),AND(AT333="Media",AW333="Moderado"),AND(AT333="Alta",AW333="Leve"),AND(AT333="Alta",AW333="Menor")),"Moderado",IF(OR(AND(AT333="Muy Baja",AW333="Mayor"),AND(AT333="Baja",AW333="Mayor"),AND(AT333="Media",AW333="Mayor"),AND(AT333="Alta",AW333="Moderado"),AND(AT333="Alta",AW333="Mayor"),AND(AT333="Muy Alta",AW333="Leve"),AND(AT333="Muy Alta",AW333="Menor"),AND(AT333="Muy Alta",AW333="Moderado"),AND(AT333="Muy Alta",AW333="Mayor")),"Alto",IF(OR(AND(AT333="Muy Baja",AW333="Catastrófico"),AND(AT333="Baja",AW333="Catastrófico"),AND(AT333="Media",AW333="Catastrófico"),AND(AT333="Alta",AW333="Catastrófico"),AND(AT333="Muy Alta",AW333="Catastrófico")),"Extremo","")))),"")</f>
        <v>Bajo</v>
      </c>
      <c r="AZ333" s="1139" t="s">
        <v>231</v>
      </c>
      <c r="BA333" s="909" t="s">
        <v>811</v>
      </c>
      <c r="BB333" s="909" t="s">
        <v>811</v>
      </c>
      <c r="BC333" s="909" t="s">
        <v>811</v>
      </c>
      <c r="BD333" s="909" t="s">
        <v>811</v>
      </c>
      <c r="BE333" s="909" t="s">
        <v>811</v>
      </c>
      <c r="BF333" s="909"/>
      <c r="BG333" s="848"/>
      <c r="BH333" s="593"/>
      <c r="BI333" s="848"/>
      <c r="BJ333" s="848"/>
      <c r="BK333" s="848"/>
      <c r="BL333" s="848"/>
      <c r="BM333" s="593"/>
      <c r="BN333" s="593"/>
      <c r="BO333" s="798"/>
    </row>
    <row r="334" spans="1:67" ht="72">
      <c r="A334" s="1141"/>
      <c r="B334" s="1144"/>
      <c r="C334" s="1165"/>
      <c r="D334" s="1150"/>
      <c r="E334" s="1150"/>
      <c r="F334" s="1089"/>
      <c r="G334" s="593"/>
      <c r="H334" s="598"/>
      <c r="I334" s="1139"/>
      <c r="J334" s="1137"/>
      <c r="K334" s="1139"/>
      <c r="L334" s="593"/>
      <c r="M334" s="616"/>
      <c r="N334" s="593"/>
      <c r="O334" s="593"/>
      <c r="P334" s="828"/>
      <c r="Q334" s="754"/>
      <c r="R334" s="598"/>
      <c r="S334" s="613"/>
      <c r="T334" s="598"/>
      <c r="U334" s="613"/>
      <c r="V334" s="598"/>
      <c r="W334" s="613"/>
      <c r="X334" s="616"/>
      <c r="Y334" s="613"/>
      <c r="Z334" s="613"/>
      <c r="AA334" s="619"/>
      <c r="AB334" s="216">
        <v>2</v>
      </c>
      <c r="AC334" s="305" t="s">
        <v>1387</v>
      </c>
      <c r="AD334" s="218" t="s">
        <v>1781</v>
      </c>
      <c r="AE334" s="166" t="s">
        <v>1388</v>
      </c>
      <c r="AF334" s="213" t="str">
        <f t="shared" si="20"/>
        <v>Impacto</v>
      </c>
      <c r="AG334" s="219" t="s">
        <v>290</v>
      </c>
      <c r="AH334" s="214">
        <f t="shared" si="21"/>
        <v>0.1</v>
      </c>
      <c r="AI334" s="219" t="s">
        <v>180</v>
      </c>
      <c r="AJ334" s="214">
        <f t="shared" si="22"/>
        <v>0.15</v>
      </c>
      <c r="AK334" s="215">
        <f t="shared" si="23"/>
        <v>0.25</v>
      </c>
      <c r="AL334" s="220">
        <f>IFERROR(IF(AND(AF333="Probabilidad",AF334="Probabilidad"),(AL333-(+AL333*AK334)),IF(AF334="Probabilidad",(S333-(+S333*AK334)),IF(AF334="Impacto",AL333,""))),"")</f>
        <v>0.36</v>
      </c>
      <c r="AM334" s="220">
        <f>IFERROR(IF(AND(AF333="Impacto",AF334="Impacto"),(AM333-(+AM333*AK334)),IF(AF334="Impacto",(Y333-(+Y333*AK334)),IF(AF334="Probabilidad",AM333,""))),"")</f>
        <v>0.30000000000000004</v>
      </c>
      <c r="AN334" s="221" t="s">
        <v>181</v>
      </c>
      <c r="AO334" s="221" t="s">
        <v>182</v>
      </c>
      <c r="AP334" s="221" t="s">
        <v>183</v>
      </c>
      <c r="AQ334" s="598"/>
      <c r="AR334" s="626"/>
      <c r="AS334" s="626"/>
      <c r="AT334" s="619"/>
      <c r="AU334" s="626"/>
      <c r="AV334" s="626"/>
      <c r="AW334" s="619"/>
      <c r="AX334" s="619"/>
      <c r="AY334" s="619"/>
      <c r="AZ334" s="1139"/>
      <c r="BA334" s="909"/>
      <c r="BB334" s="909"/>
      <c r="BC334" s="909"/>
      <c r="BD334" s="909"/>
      <c r="BE334" s="909"/>
      <c r="BF334" s="909"/>
      <c r="BG334" s="848"/>
      <c r="BH334" s="593"/>
      <c r="BI334" s="848"/>
      <c r="BJ334" s="848"/>
      <c r="BK334" s="848"/>
      <c r="BL334" s="848"/>
      <c r="BM334" s="593"/>
      <c r="BN334" s="593"/>
      <c r="BO334" s="798"/>
    </row>
    <row r="335" spans="1:67" ht="114.75">
      <c r="A335" s="1141"/>
      <c r="B335" s="1144"/>
      <c r="C335" s="1165"/>
      <c r="D335" s="1150"/>
      <c r="E335" s="1150"/>
      <c r="F335" s="1089"/>
      <c r="G335" s="593"/>
      <c r="H335" s="598"/>
      <c r="I335" s="1139"/>
      <c r="J335" s="1137"/>
      <c r="K335" s="1139"/>
      <c r="L335" s="593"/>
      <c r="M335" s="616"/>
      <c r="N335" s="593"/>
      <c r="O335" s="593"/>
      <c r="P335" s="828"/>
      <c r="Q335" s="754"/>
      <c r="R335" s="598"/>
      <c r="S335" s="613"/>
      <c r="T335" s="598"/>
      <c r="U335" s="613"/>
      <c r="V335" s="598"/>
      <c r="W335" s="613"/>
      <c r="X335" s="616"/>
      <c r="Y335" s="613"/>
      <c r="Z335" s="613"/>
      <c r="AA335" s="619"/>
      <c r="AB335" s="216">
        <v>3</v>
      </c>
      <c r="AC335" s="305" t="s">
        <v>1389</v>
      </c>
      <c r="AD335" s="218" t="s">
        <v>1782</v>
      </c>
      <c r="AE335" s="166" t="s">
        <v>1390</v>
      </c>
      <c r="AF335" s="213" t="str">
        <f t="shared" si="20"/>
        <v>Probabilidad</v>
      </c>
      <c r="AG335" s="219" t="s">
        <v>179</v>
      </c>
      <c r="AH335" s="214">
        <f t="shared" si="21"/>
        <v>0.25</v>
      </c>
      <c r="AI335" s="219" t="s">
        <v>180</v>
      </c>
      <c r="AJ335" s="214">
        <f t="shared" si="22"/>
        <v>0.15</v>
      </c>
      <c r="AK335" s="215">
        <f t="shared" si="23"/>
        <v>0.4</v>
      </c>
      <c r="AL335" s="220">
        <f>IFERROR(IF(AND(AF334="Probabilidad",AF335="Probabilidad"),(AL334-(+AL334*AK335)),IF(AND(AF334="Impacto",AF335="Probabilidad"),(AL333-(+AL333*AK335)),IF(AF335="Impacto",AL334,""))),"")</f>
        <v>0.216</v>
      </c>
      <c r="AM335" s="220">
        <f>IFERROR(IF(AND(AF334="Impacto",AF335="Impacto"),(AM334-(+AM334*AK335)),IF(AND(AF334="Probabilidad",AF335="Impacto"),(AM333-(+AM333*AK335)),IF(AF335="Probabilidad",AM334,""))),"")</f>
        <v>0.30000000000000004</v>
      </c>
      <c r="AN335" s="221" t="s">
        <v>181</v>
      </c>
      <c r="AO335" s="221" t="s">
        <v>182</v>
      </c>
      <c r="AP335" s="221" t="s">
        <v>183</v>
      </c>
      <c r="AQ335" s="598"/>
      <c r="AR335" s="626"/>
      <c r="AS335" s="626"/>
      <c r="AT335" s="619"/>
      <c r="AU335" s="626"/>
      <c r="AV335" s="626"/>
      <c r="AW335" s="619"/>
      <c r="AX335" s="619"/>
      <c r="AY335" s="619"/>
      <c r="AZ335" s="1139"/>
      <c r="BA335" s="909"/>
      <c r="BB335" s="909"/>
      <c r="BC335" s="909"/>
      <c r="BD335" s="909"/>
      <c r="BE335" s="909"/>
      <c r="BF335" s="909"/>
      <c r="BG335" s="848"/>
      <c r="BH335" s="593"/>
      <c r="BI335" s="848"/>
      <c r="BJ335" s="848"/>
      <c r="BK335" s="848"/>
      <c r="BL335" s="848"/>
      <c r="BM335" s="593"/>
      <c r="BN335" s="593"/>
      <c r="BO335" s="798"/>
    </row>
    <row r="336" spans="1:67" ht="89.25">
      <c r="A336" s="1141"/>
      <c r="B336" s="1144"/>
      <c r="C336" s="1165"/>
      <c r="D336" s="1150"/>
      <c r="E336" s="1150"/>
      <c r="F336" s="1089"/>
      <c r="G336" s="593"/>
      <c r="H336" s="598"/>
      <c r="I336" s="1139"/>
      <c r="J336" s="1137"/>
      <c r="K336" s="1139"/>
      <c r="L336" s="593"/>
      <c r="M336" s="616"/>
      <c r="N336" s="593"/>
      <c r="O336" s="593"/>
      <c r="P336" s="828"/>
      <c r="Q336" s="754"/>
      <c r="R336" s="598"/>
      <c r="S336" s="613"/>
      <c r="T336" s="598"/>
      <c r="U336" s="613"/>
      <c r="V336" s="598"/>
      <c r="W336" s="613"/>
      <c r="X336" s="616"/>
      <c r="Y336" s="613"/>
      <c r="Z336" s="613"/>
      <c r="AA336" s="619"/>
      <c r="AB336" s="216">
        <v>4</v>
      </c>
      <c r="AC336" s="305" t="s">
        <v>1762</v>
      </c>
      <c r="AD336" s="218">
        <v>1</v>
      </c>
      <c r="AE336" s="218" t="s">
        <v>1763</v>
      </c>
      <c r="AF336" s="213" t="str">
        <f t="shared" si="20"/>
        <v>Probabilidad</v>
      </c>
      <c r="AG336" s="219" t="s">
        <v>179</v>
      </c>
      <c r="AH336" s="214">
        <f t="shared" si="21"/>
        <v>0.25</v>
      </c>
      <c r="AI336" s="219" t="s">
        <v>180</v>
      </c>
      <c r="AJ336" s="214">
        <f t="shared" si="22"/>
        <v>0.15</v>
      </c>
      <c r="AK336" s="215">
        <f t="shared" si="23"/>
        <v>0.4</v>
      </c>
      <c r="AL336" s="220">
        <f>IFERROR(IF(AND(AF335="Probabilidad",AF336="Probabilidad"),(AL335-(+AL335*AK336)),IF(AND(AF335="Impacto",AF336="Probabilidad"),(AL334-(+AL334*AK336)),IF(AF336="Impacto",AL335,""))),"")</f>
        <v>0.12959999999999999</v>
      </c>
      <c r="AM336" s="220">
        <f>IFERROR(IF(AND(AF335="Impacto",AF336="Impacto"),(AM335-(+AM335*AK336)),IF(AND(AF335="Probabilidad",AF336="Impacto"),(AM334-(+AM334*AK336)),IF(AF336="Probabilidad",AM335,""))),"")</f>
        <v>0.30000000000000004</v>
      </c>
      <c r="AN336" s="221" t="s">
        <v>181</v>
      </c>
      <c r="AO336" s="221" t="s">
        <v>182</v>
      </c>
      <c r="AP336" s="221" t="s">
        <v>183</v>
      </c>
      <c r="AQ336" s="598"/>
      <c r="AR336" s="626"/>
      <c r="AS336" s="626"/>
      <c r="AT336" s="619"/>
      <c r="AU336" s="626"/>
      <c r="AV336" s="626"/>
      <c r="AW336" s="619"/>
      <c r="AX336" s="619"/>
      <c r="AY336" s="619"/>
      <c r="AZ336" s="1139"/>
      <c r="BA336" s="909"/>
      <c r="BB336" s="909"/>
      <c r="BC336" s="909"/>
      <c r="BD336" s="909"/>
      <c r="BE336" s="909"/>
      <c r="BF336" s="909"/>
      <c r="BG336" s="848"/>
      <c r="BH336" s="593"/>
      <c r="BI336" s="848"/>
      <c r="BJ336" s="848"/>
      <c r="BK336" s="848"/>
      <c r="BL336" s="848"/>
      <c r="BM336" s="593"/>
      <c r="BN336" s="593"/>
      <c r="BO336" s="798"/>
    </row>
    <row r="337" spans="1:67">
      <c r="A337" s="1141"/>
      <c r="B337" s="1144"/>
      <c r="C337" s="1165"/>
      <c r="D337" s="1150"/>
      <c r="E337" s="1150"/>
      <c r="F337" s="1089"/>
      <c r="G337" s="593"/>
      <c r="H337" s="598"/>
      <c r="I337" s="1139"/>
      <c r="J337" s="1137"/>
      <c r="K337" s="1139"/>
      <c r="L337" s="593"/>
      <c r="M337" s="616"/>
      <c r="N337" s="593"/>
      <c r="O337" s="593"/>
      <c r="P337" s="828"/>
      <c r="Q337" s="754"/>
      <c r="R337" s="598"/>
      <c r="S337" s="613"/>
      <c r="T337" s="598"/>
      <c r="U337" s="613"/>
      <c r="V337" s="598"/>
      <c r="W337" s="613"/>
      <c r="X337" s="616"/>
      <c r="Y337" s="613"/>
      <c r="Z337" s="613"/>
      <c r="AA337" s="619"/>
      <c r="AB337" s="216">
        <v>5</v>
      </c>
      <c r="AC337" s="218"/>
      <c r="AD337" s="218"/>
      <c r="AE337" s="218"/>
      <c r="AF337" s="213" t="str">
        <f t="shared" si="20"/>
        <v/>
      </c>
      <c r="AG337" s="219"/>
      <c r="AH337" s="214" t="str">
        <f t="shared" si="21"/>
        <v/>
      </c>
      <c r="AI337" s="219"/>
      <c r="AJ337" s="214" t="str">
        <f t="shared" si="22"/>
        <v/>
      </c>
      <c r="AK337" s="215" t="str">
        <f t="shared" si="23"/>
        <v/>
      </c>
      <c r="AL337" s="220" t="str">
        <f>IFERROR(IF(AND(AF336="Probabilidad",AF337="Probabilidad"),(AL336-(+AL336*AK337)),IF(AND(AF336="Impacto",AF337="Probabilidad"),(AL335-(+AL335*AK337)),IF(AF337="Impacto",AL336,""))),"")</f>
        <v/>
      </c>
      <c r="AM337" s="220" t="str">
        <f>IFERROR(IF(AND(AF336="Impacto",AF337="Impacto"),(AM336-(+AM336*AK337)),IF(AND(AF336="Probabilidad",AF337="Impacto"),(AM335-(+AM335*AK337)),IF(AF337="Probabilidad",AM336,""))),"")</f>
        <v/>
      </c>
      <c r="AN337" s="221"/>
      <c r="AO337" s="221"/>
      <c r="AP337" s="221"/>
      <c r="AQ337" s="598"/>
      <c r="AR337" s="626"/>
      <c r="AS337" s="626"/>
      <c r="AT337" s="619"/>
      <c r="AU337" s="626"/>
      <c r="AV337" s="626"/>
      <c r="AW337" s="619"/>
      <c r="AX337" s="619"/>
      <c r="AY337" s="619"/>
      <c r="AZ337" s="1139"/>
      <c r="BA337" s="909"/>
      <c r="BB337" s="909"/>
      <c r="BC337" s="909"/>
      <c r="BD337" s="909"/>
      <c r="BE337" s="909"/>
      <c r="BF337" s="909"/>
      <c r="BG337" s="848"/>
      <c r="BH337" s="593"/>
      <c r="BI337" s="848"/>
      <c r="BJ337" s="848"/>
      <c r="BK337" s="848"/>
      <c r="BL337" s="848"/>
      <c r="BM337" s="593"/>
      <c r="BN337" s="593"/>
      <c r="BO337" s="798"/>
    </row>
    <row r="338" spans="1:67" ht="15.75" thickBot="1">
      <c r="A338" s="1141"/>
      <c r="B338" s="1144"/>
      <c r="C338" s="1165"/>
      <c r="D338" s="1150"/>
      <c r="E338" s="1150"/>
      <c r="F338" s="1089"/>
      <c r="G338" s="593"/>
      <c r="H338" s="598"/>
      <c r="I338" s="1139"/>
      <c r="J338" s="1162"/>
      <c r="K338" s="1139"/>
      <c r="L338" s="593"/>
      <c r="M338" s="616"/>
      <c r="N338" s="593"/>
      <c r="O338" s="593"/>
      <c r="P338" s="828"/>
      <c r="Q338" s="754"/>
      <c r="R338" s="598"/>
      <c r="S338" s="613"/>
      <c r="T338" s="598"/>
      <c r="U338" s="613"/>
      <c r="V338" s="598"/>
      <c r="W338" s="613"/>
      <c r="X338" s="616"/>
      <c r="Y338" s="613"/>
      <c r="Z338" s="613"/>
      <c r="AA338" s="619"/>
      <c r="AB338" s="216">
        <v>6</v>
      </c>
      <c r="AC338" s="218"/>
      <c r="AD338" s="218"/>
      <c r="AE338" s="218"/>
      <c r="AF338" s="213" t="str">
        <f t="shared" si="20"/>
        <v/>
      </c>
      <c r="AG338" s="219"/>
      <c r="AH338" s="214" t="str">
        <f t="shared" si="21"/>
        <v/>
      </c>
      <c r="AI338" s="219"/>
      <c r="AJ338" s="214" t="str">
        <f t="shared" si="22"/>
        <v/>
      </c>
      <c r="AK338" s="215" t="str">
        <f t="shared" si="23"/>
        <v/>
      </c>
      <c r="AL338" s="220" t="str">
        <f>IFERROR(IF(AND(AF337="Probabilidad",AF338="Probabilidad"),(AL337-(+AL337*AK338)),IF(AND(AF337="Impacto",AF338="Probabilidad"),(AL336-(+AL336*AK338)),IF(AF338="Impacto",AL337,""))),"")</f>
        <v/>
      </c>
      <c r="AM338" s="220" t="str">
        <f>IFERROR(IF(AND(AF337="Impacto",AF338="Impacto"),(AM337-(+AM337*AK338)),IF(AND(AF337="Probabilidad",AF338="Impacto"),(AM336-(+AM336*AK338)),IF(AF338="Probabilidad",AM337,""))),"")</f>
        <v/>
      </c>
      <c r="AN338" s="221"/>
      <c r="AO338" s="221"/>
      <c r="AP338" s="221"/>
      <c r="AQ338" s="598"/>
      <c r="AR338" s="626"/>
      <c r="AS338" s="626"/>
      <c r="AT338" s="619"/>
      <c r="AU338" s="626"/>
      <c r="AV338" s="626"/>
      <c r="AW338" s="619"/>
      <c r="AX338" s="619"/>
      <c r="AY338" s="619"/>
      <c r="AZ338" s="1139"/>
      <c r="BA338" s="909"/>
      <c r="BB338" s="909"/>
      <c r="BC338" s="909"/>
      <c r="BD338" s="909"/>
      <c r="BE338" s="909"/>
      <c r="BF338" s="909"/>
      <c r="BG338" s="848"/>
      <c r="BH338" s="593"/>
      <c r="BI338" s="848"/>
      <c r="BJ338" s="848"/>
      <c r="BK338" s="848"/>
      <c r="BL338" s="848"/>
      <c r="BM338" s="593"/>
      <c r="BN338" s="593"/>
      <c r="BO338" s="798"/>
    </row>
    <row r="339" spans="1:67" ht="96.6" customHeight="1">
      <c r="A339" s="1141"/>
      <c r="B339" s="1144"/>
      <c r="C339" s="1165"/>
      <c r="D339" s="1150" t="s">
        <v>1376</v>
      </c>
      <c r="E339" s="1150" t="s">
        <v>1753</v>
      </c>
      <c r="F339" s="1089">
        <v>6</v>
      </c>
      <c r="G339" s="593" t="s">
        <v>1779</v>
      </c>
      <c r="H339" s="598" t="s">
        <v>1379</v>
      </c>
      <c r="I339" s="1139" t="s">
        <v>1392</v>
      </c>
      <c r="J339" s="1137" t="str">
        <f>IF(D339="","",IF(D339="RG",[16]Árbol_GF!B389,IF(D339="RF",[16]Árbol_GF!B389,IF(I339="","",(CONCATENATE(I339," ",$M$2," ",G339," ",$M$3," ",O339," ",$M$4," ",N339))))))</f>
        <v>Pérdida de Disponibilidad  Fileserver STH  1. Perdida o acceso no autorizado a la información 
2. Fallas Humanas
3. Incumplimiento en el mantenimiento del fileserver  1. Ausencia de copias de respaldo 
2. Desconocimiento de politicas de seguridad de la información
3. Ausencia de mantenimiento al fileserver</v>
      </c>
      <c r="K339" s="1139" t="s">
        <v>205</v>
      </c>
      <c r="L339" s="593" t="s">
        <v>691</v>
      </c>
      <c r="M339" s="689" t="str">
        <f>CONCATENATE(" *",[16]Árbol_GF!C347," *",[16]Árbol_GF!E347," *",[16]Árbol_GF!G347)</f>
        <v xml:space="preserve"> * * *</v>
      </c>
      <c r="N339" s="593" t="s">
        <v>1393</v>
      </c>
      <c r="O339" s="761" t="s">
        <v>1783</v>
      </c>
      <c r="P339" s="607"/>
      <c r="Q339" s="610"/>
      <c r="R339" s="598" t="s">
        <v>175</v>
      </c>
      <c r="S339" s="613">
        <f>IF(R339="Muy Alta",100%,IF(R339="Alta",80%,IF(R339="Media",60%,IF(R339="Baja",40%,IF(R339="Muy Baja",20%,"")))))</f>
        <v>0.6</v>
      </c>
      <c r="T339" s="598" t="s">
        <v>271</v>
      </c>
      <c r="U339" s="613">
        <f>IF(T339="Catastrófico",100%,IF(T339="Mayor",80%,IF(T339="Moderado",60%,IF(T339="Menor",40%,IF(T339="Leve",20%,"")))))</f>
        <v>0.2</v>
      </c>
      <c r="V339" s="598" t="s">
        <v>227</v>
      </c>
      <c r="W339" s="613">
        <f>IF(V339="Catastrófico",100%,IF(V339="Mayor",80%,IF(V339="Moderado",60%,IF(V339="Menor",40%,IF(V339="Leve",20%,"")))))</f>
        <v>0.4</v>
      </c>
      <c r="X339" s="616" t="str">
        <f>IF(Y339=100%,"Catastrófico",IF(Y339=80%,"Mayor",IF(Y339=60%,"Moderado",IF(Y339=40%,"Menor",IF(Y339=20%,"Leve","")))))</f>
        <v>Menor</v>
      </c>
      <c r="Y339" s="613">
        <f>IF(AND(U339="",W339=""),"",MAX(U339,W339))</f>
        <v>0.4</v>
      </c>
      <c r="Z339" s="613" t="str">
        <f>CONCATENATE(R339,X339)</f>
        <v>MediaMenor</v>
      </c>
      <c r="AA339" s="619" t="str">
        <f>IF(Z339="Muy AltaLeve","Alto",IF(Z339="Muy AltaMenor","Alto",IF(Z339="Muy AltaModerado","Alto",IF(Z339="Muy AltaMayor","Alto",IF(Z339="Muy AltaCatastrófico","Extremo",IF(Z339="AltaLeve","Moderado",IF(Z339="AltaMenor","Moderado",IF(Z339="AltaModerado","Alto",IF(Z339="AltaMayor","Alto",IF(Z339="AltaCatastrófico","Extremo",IF(Z339="MediaLeve","Moderado",IF(Z339="MediaMenor","Moderado",IF(Z339="MediaModerado","Moderado",IF(Z339="MediaMayor","Alto",IF(Z339="MediaCatastrófico","Extremo",IF(Z339="BajaLeve","Bajo",IF(Z339="BajaMenor","Moderado",IF(Z339="BajaModerado","Moderado",IF(Z339="BajaMayor","Alto",IF(Z339="BajaCatastrófico","Extremo",IF(Z339="Muy BajaLeve","Bajo",IF(Z339="Muy BajaMenor","Bajo",IF(Z339="Muy BajaModerado","Moderado",IF(Z339="Muy BajaMayor","Alto",IF(Z339="Muy BajaCatastrófico","Extremo","")))))))))))))))))))))))))</f>
        <v>Moderado</v>
      </c>
      <c r="AB339" s="216">
        <v>1</v>
      </c>
      <c r="AC339" s="307" t="s">
        <v>1395</v>
      </c>
      <c r="AD339" s="218">
        <v>3</v>
      </c>
      <c r="AE339" s="166" t="s">
        <v>1385</v>
      </c>
      <c r="AF339" s="213" t="str">
        <f t="shared" si="20"/>
        <v>Probabilidad</v>
      </c>
      <c r="AG339" s="219" t="s">
        <v>179</v>
      </c>
      <c r="AH339" s="214">
        <f t="shared" si="21"/>
        <v>0.25</v>
      </c>
      <c r="AI339" s="219" t="s">
        <v>180</v>
      </c>
      <c r="AJ339" s="214">
        <f t="shared" si="22"/>
        <v>0.15</v>
      </c>
      <c r="AK339" s="215">
        <f t="shared" si="23"/>
        <v>0.4</v>
      </c>
      <c r="AL339" s="220">
        <f>IFERROR(IF(AF339="Probabilidad",(S339-(+S339*AK339)),IF(AF339="Impacto",S339,"")),"")</f>
        <v>0.36</v>
      </c>
      <c r="AM339" s="220">
        <f>IFERROR(IF(AF339="Impacto",(Y339-(+Y339*AK339)),IF(AF339="Probabilidad",Y339,"")),"")</f>
        <v>0.4</v>
      </c>
      <c r="AN339" s="221" t="s">
        <v>181</v>
      </c>
      <c r="AO339" s="221" t="s">
        <v>182</v>
      </c>
      <c r="AP339" s="221" t="s">
        <v>183</v>
      </c>
      <c r="AQ339" s="598" t="s">
        <v>1784</v>
      </c>
      <c r="AR339" s="1153">
        <f>S339</f>
        <v>0.6</v>
      </c>
      <c r="AS339" s="1153">
        <f>IF(AL339="","",MIN(AL339:AL344))</f>
        <v>9.0719999999999995E-2</v>
      </c>
      <c r="AT339" s="619" t="str">
        <f>IFERROR(IF(AS339="","",IF(AS339&lt;=0.2,"Muy Baja",IF(AS339&lt;=0.4,"Baja",IF(AS339&lt;=0.6,"Media",IF(AS339&lt;=0.8,"Alta","Muy Alta"))))),"")</f>
        <v>Muy Baja</v>
      </c>
      <c r="AU339" s="1153">
        <f>Y339</f>
        <v>0.4</v>
      </c>
      <c r="AV339" s="1153">
        <f>IF(AM339="","",MIN(AM339:AM344))</f>
        <v>0.30000000000000004</v>
      </c>
      <c r="AW339" s="619" t="str">
        <f>IFERROR(IF(AV339="","",IF(AV339&lt;=0.2,"Leve",IF(AV339&lt;=0.4,"Menor",IF(AV339&lt;=0.6,"Moderado",IF(AV339&lt;=0.8,"Mayor","Catastrófico"))))),"")</f>
        <v>Menor</v>
      </c>
      <c r="AX339" s="619" t="str">
        <f>AA339</f>
        <v>Moderado</v>
      </c>
      <c r="AY339" s="619" t="str">
        <f>IFERROR(IF(OR(AND(AT339="Muy Baja",AW339="Leve"),AND(AT339="Muy Baja",AW339="Menor"),AND(AT339="Baja",AW339="Leve")),"Bajo",IF(OR(AND(AT339="Muy baja",AW339="Moderado"),AND(AT339="Baja",AW339="Menor"),AND(AT339="Baja",AW339="Moderado"),AND(AT339="Media",AW339="Leve"),AND(AT339="Media",AW339="Menor"),AND(AT339="Media",AW339="Moderado"),AND(AT339="Alta",AW339="Leve"),AND(AT339="Alta",AW339="Menor")),"Moderado",IF(OR(AND(AT339="Muy Baja",AW339="Mayor"),AND(AT339="Baja",AW339="Mayor"),AND(AT339="Media",AW339="Mayor"),AND(AT339="Alta",AW339="Moderado"),AND(AT339="Alta",AW339="Mayor"),AND(AT339="Muy Alta",AW339="Leve"),AND(AT339="Muy Alta",AW339="Menor"),AND(AT339="Muy Alta",AW339="Moderado"),AND(AT339="Muy Alta",AW339="Mayor")),"Alto",IF(OR(AND(AT339="Muy Baja",AW339="Catastrófico"),AND(AT339="Baja",AW339="Catastrófico"),AND(AT339="Media",AW339="Catastrófico"),AND(AT339="Alta",AW339="Catastrófico"),AND(AT339="Muy Alta",AW339="Catastrófico")),"Extremo","")))),"")</f>
        <v>Bajo</v>
      </c>
      <c r="AZ339" s="1139" t="s">
        <v>231</v>
      </c>
      <c r="BA339" s="909" t="s">
        <v>811</v>
      </c>
      <c r="BB339" s="909" t="s">
        <v>811</v>
      </c>
      <c r="BC339" s="909" t="s">
        <v>811</v>
      </c>
      <c r="BD339" s="909" t="s">
        <v>811</v>
      </c>
      <c r="BE339" s="909" t="s">
        <v>811</v>
      </c>
      <c r="BF339" s="909"/>
      <c r="BG339" s="848"/>
      <c r="BH339" s="593"/>
      <c r="BI339" s="848"/>
      <c r="BJ339" s="848"/>
      <c r="BK339" s="848"/>
      <c r="BL339" s="848"/>
      <c r="BM339" s="593"/>
      <c r="BN339" s="593"/>
      <c r="BO339" s="798"/>
    </row>
    <row r="340" spans="1:67" ht="72">
      <c r="A340" s="1141"/>
      <c r="B340" s="1144"/>
      <c r="C340" s="1165"/>
      <c r="D340" s="1150"/>
      <c r="E340" s="1150"/>
      <c r="F340" s="1089"/>
      <c r="G340" s="593"/>
      <c r="H340" s="598"/>
      <c r="I340" s="1139"/>
      <c r="J340" s="1137"/>
      <c r="K340" s="1139"/>
      <c r="L340" s="593"/>
      <c r="M340" s="616"/>
      <c r="N340" s="593"/>
      <c r="O340" s="761"/>
      <c r="P340" s="607"/>
      <c r="Q340" s="610"/>
      <c r="R340" s="598"/>
      <c r="S340" s="613"/>
      <c r="T340" s="598"/>
      <c r="U340" s="613"/>
      <c r="V340" s="598"/>
      <c r="W340" s="613"/>
      <c r="X340" s="616"/>
      <c r="Y340" s="613"/>
      <c r="Z340" s="613"/>
      <c r="AA340" s="619"/>
      <c r="AB340" s="216">
        <v>2</v>
      </c>
      <c r="AC340" s="307" t="s">
        <v>1387</v>
      </c>
      <c r="AD340" s="218">
        <v>2</v>
      </c>
      <c r="AE340" s="166" t="s">
        <v>1397</v>
      </c>
      <c r="AF340" s="213" t="str">
        <f t="shared" si="20"/>
        <v>Impacto</v>
      </c>
      <c r="AG340" s="219" t="s">
        <v>290</v>
      </c>
      <c r="AH340" s="214">
        <f t="shared" si="21"/>
        <v>0.1</v>
      </c>
      <c r="AI340" s="219" t="s">
        <v>180</v>
      </c>
      <c r="AJ340" s="214">
        <f t="shared" si="22"/>
        <v>0.15</v>
      </c>
      <c r="AK340" s="215">
        <f t="shared" si="23"/>
        <v>0.25</v>
      </c>
      <c r="AL340" s="220">
        <f>IFERROR(IF(AND(AF339="Probabilidad",AF340="Probabilidad"),(AL339-(+AL339*AK340)),IF(AF340="Probabilidad",(S339-(+S339*AK340)),IF(AF340="Impacto",AL339,""))),"")</f>
        <v>0.36</v>
      </c>
      <c r="AM340" s="220">
        <f>IFERROR(IF(AND(AF339="Impacto",AF340="Impacto"),(AM339-(+AM339*AK340)),IF(AF340="Impacto",(Y339-(+Y339*AK340)),IF(AF340="Probabilidad",AM339,""))),"")</f>
        <v>0.30000000000000004</v>
      </c>
      <c r="AN340" s="221" t="s">
        <v>181</v>
      </c>
      <c r="AO340" s="221" t="s">
        <v>182</v>
      </c>
      <c r="AP340" s="221" t="s">
        <v>183</v>
      </c>
      <c r="AQ340" s="598"/>
      <c r="AR340" s="626"/>
      <c r="AS340" s="626"/>
      <c r="AT340" s="619"/>
      <c r="AU340" s="626"/>
      <c r="AV340" s="626"/>
      <c r="AW340" s="619"/>
      <c r="AX340" s="619"/>
      <c r="AY340" s="619"/>
      <c r="AZ340" s="1139"/>
      <c r="BA340" s="909"/>
      <c r="BB340" s="909"/>
      <c r="BC340" s="909"/>
      <c r="BD340" s="909"/>
      <c r="BE340" s="909"/>
      <c r="BF340" s="909"/>
      <c r="BG340" s="848"/>
      <c r="BH340" s="593"/>
      <c r="BI340" s="848"/>
      <c r="BJ340" s="848"/>
      <c r="BK340" s="848"/>
      <c r="BL340" s="848"/>
      <c r="BM340" s="593"/>
      <c r="BN340" s="593"/>
      <c r="BO340" s="798"/>
    </row>
    <row r="341" spans="1:67" ht="89.25">
      <c r="A341" s="1141"/>
      <c r="B341" s="1144"/>
      <c r="C341" s="1165"/>
      <c r="D341" s="1150"/>
      <c r="E341" s="1150"/>
      <c r="F341" s="1089"/>
      <c r="G341" s="593"/>
      <c r="H341" s="598"/>
      <c r="I341" s="1139"/>
      <c r="J341" s="1137"/>
      <c r="K341" s="1139"/>
      <c r="L341" s="593"/>
      <c r="M341" s="616"/>
      <c r="N341" s="593"/>
      <c r="O341" s="761"/>
      <c r="P341" s="607"/>
      <c r="Q341" s="610"/>
      <c r="R341" s="598"/>
      <c r="S341" s="613"/>
      <c r="T341" s="598"/>
      <c r="U341" s="613"/>
      <c r="V341" s="598"/>
      <c r="W341" s="613"/>
      <c r="X341" s="616"/>
      <c r="Y341" s="613"/>
      <c r="Z341" s="613"/>
      <c r="AA341" s="619"/>
      <c r="AB341" s="216">
        <v>3</v>
      </c>
      <c r="AC341" s="208" t="s">
        <v>1478</v>
      </c>
      <c r="AD341" s="218">
        <v>1</v>
      </c>
      <c r="AE341" s="166" t="s">
        <v>1399</v>
      </c>
      <c r="AF341" s="213" t="str">
        <f t="shared" si="20"/>
        <v>Probabilidad</v>
      </c>
      <c r="AG341" s="219" t="s">
        <v>344</v>
      </c>
      <c r="AH341" s="214">
        <f t="shared" si="21"/>
        <v>0.15</v>
      </c>
      <c r="AI341" s="219" t="s">
        <v>180</v>
      </c>
      <c r="AJ341" s="214">
        <f t="shared" si="22"/>
        <v>0.15</v>
      </c>
      <c r="AK341" s="215">
        <f t="shared" si="23"/>
        <v>0.3</v>
      </c>
      <c r="AL341" s="220">
        <f>IFERROR(IF(AND(AF340="Probabilidad",AF341="Probabilidad"),(AL340-(+AL340*AK341)),IF(AND(AF340="Impacto",AF341="Probabilidad"),(AL339-(+AL339*AK341)),IF(AF341="Impacto",AL340,""))),"")</f>
        <v>0.252</v>
      </c>
      <c r="AM341" s="220">
        <f>IFERROR(IF(AND(AF340="Impacto",AF341="Impacto"),(AM340-(+AM340*AK341)),IF(AND(AF340="Probabilidad",AF341="Impacto"),(AM339-(+AM339*AK341)),IF(AF341="Probabilidad",AM340,""))),"")</f>
        <v>0.30000000000000004</v>
      </c>
      <c r="AN341" s="221" t="s">
        <v>181</v>
      </c>
      <c r="AO341" s="221" t="s">
        <v>182</v>
      </c>
      <c r="AP341" s="221" t="s">
        <v>183</v>
      </c>
      <c r="AQ341" s="598"/>
      <c r="AR341" s="626"/>
      <c r="AS341" s="626"/>
      <c r="AT341" s="619"/>
      <c r="AU341" s="626"/>
      <c r="AV341" s="626"/>
      <c r="AW341" s="619"/>
      <c r="AX341" s="619"/>
      <c r="AY341" s="619"/>
      <c r="AZ341" s="1139"/>
      <c r="BA341" s="909"/>
      <c r="BB341" s="909"/>
      <c r="BC341" s="909"/>
      <c r="BD341" s="909"/>
      <c r="BE341" s="909"/>
      <c r="BF341" s="909"/>
      <c r="BG341" s="848"/>
      <c r="BH341" s="593"/>
      <c r="BI341" s="848"/>
      <c r="BJ341" s="848"/>
      <c r="BK341" s="848"/>
      <c r="BL341" s="848"/>
      <c r="BM341" s="593"/>
      <c r="BN341" s="593"/>
      <c r="BO341" s="798"/>
    </row>
    <row r="342" spans="1:67" ht="72">
      <c r="A342" s="1141"/>
      <c r="B342" s="1144"/>
      <c r="C342" s="1165"/>
      <c r="D342" s="1150"/>
      <c r="E342" s="1150"/>
      <c r="F342" s="1089"/>
      <c r="G342" s="593"/>
      <c r="H342" s="598"/>
      <c r="I342" s="1139"/>
      <c r="J342" s="1137"/>
      <c r="K342" s="1139"/>
      <c r="L342" s="593"/>
      <c r="M342" s="616"/>
      <c r="N342" s="593"/>
      <c r="O342" s="761"/>
      <c r="P342" s="607"/>
      <c r="Q342" s="610"/>
      <c r="R342" s="598"/>
      <c r="S342" s="613"/>
      <c r="T342" s="598"/>
      <c r="U342" s="613"/>
      <c r="V342" s="598"/>
      <c r="W342" s="613"/>
      <c r="X342" s="616"/>
      <c r="Y342" s="613"/>
      <c r="Z342" s="613"/>
      <c r="AA342" s="619"/>
      <c r="AB342" s="216">
        <v>4</v>
      </c>
      <c r="AC342" s="309" t="s">
        <v>1400</v>
      </c>
      <c r="AD342" s="218">
        <v>1</v>
      </c>
      <c r="AE342" s="189" t="s">
        <v>1401</v>
      </c>
      <c r="AF342" s="213" t="str">
        <f t="shared" si="20"/>
        <v>Probabilidad</v>
      </c>
      <c r="AG342" s="219" t="s">
        <v>179</v>
      </c>
      <c r="AH342" s="214">
        <f t="shared" si="21"/>
        <v>0.25</v>
      </c>
      <c r="AI342" s="219" t="s">
        <v>180</v>
      </c>
      <c r="AJ342" s="214">
        <f t="shared" si="22"/>
        <v>0.15</v>
      </c>
      <c r="AK342" s="215">
        <f t="shared" si="23"/>
        <v>0.4</v>
      </c>
      <c r="AL342" s="220">
        <f>IFERROR(IF(AND(AF341="Probabilidad",AF342="Probabilidad"),(AL341-(+AL341*AK342)),IF(AND(AF341="Impacto",AF342="Probabilidad"),(AL340-(+AL340*AK342)),IF(AF342="Impacto",AL341,""))),"")</f>
        <v>0.1512</v>
      </c>
      <c r="AM342" s="220">
        <f>IFERROR(IF(AND(AF341="Impacto",AF342="Impacto"),(AM341-(+AM341*AK342)),IF(AND(AF341="Probabilidad",AF342="Impacto"),(AM340-(+AM340*AK342)),IF(AF342="Probabilidad",AM341,""))),"")</f>
        <v>0.30000000000000004</v>
      </c>
      <c r="AN342" s="221" t="s">
        <v>181</v>
      </c>
      <c r="AO342" s="221" t="s">
        <v>182</v>
      </c>
      <c r="AP342" s="221" t="s">
        <v>183</v>
      </c>
      <c r="AQ342" s="598"/>
      <c r="AR342" s="626"/>
      <c r="AS342" s="626"/>
      <c r="AT342" s="619"/>
      <c r="AU342" s="626"/>
      <c r="AV342" s="626"/>
      <c r="AW342" s="619"/>
      <c r="AX342" s="619"/>
      <c r="AY342" s="619"/>
      <c r="AZ342" s="1139"/>
      <c r="BA342" s="909"/>
      <c r="BB342" s="909"/>
      <c r="BC342" s="909"/>
      <c r="BD342" s="909"/>
      <c r="BE342" s="909"/>
      <c r="BF342" s="909"/>
      <c r="BG342" s="848"/>
      <c r="BH342" s="593"/>
      <c r="BI342" s="848"/>
      <c r="BJ342" s="848"/>
      <c r="BK342" s="848"/>
      <c r="BL342" s="848"/>
      <c r="BM342" s="593"/>
      <c r="BN342" s="593"/>
      <c r="BO342" s="798"/>
    </row>
    <row r="343" spans="1:67" ht="114.75">
      <c r="A343" s="1141"/>
      <c r="B343" s="1144"/>
      <c r="C343" s="1165"/>
      <c r="D343" s="1150"/>
      <c r="E343" s="1150"/>
      <c r="F343" s="1089"/>
      <c r="G343" s="593"/>
      <c r="H343" s="598"/>
      <c r="I343" s="1139"/>
      <c r="J343" s="1137"/>
      <c r="K343" s="1139"/>
      <c r="L343" s="593"/>
      <c r="M343" s="616"/>
      <c r="N343" s="593"/>
      <c r="O343" s="761"/>
      <c r="P343" s="607"/>
      <c r="Q343" s="610"/>
      <c r="R343" s="598"/>
      <c r="S343" s="613"/>
      <c r="T343" s="598"/>
      <c r="U343" s="613"/>
      <c r="V343" s="598"/>
      <c r="W343" s="613"/>
      <c r="X343" s="616"/>
      <c r="Y343" s="613"/>
      <c r="Z343" s="613"/>
      <c r="AA343" s="619"/>
      <c r="AB343" s="216">
        <v>5</v>
      </c>
      <c r="AC343" s="307" t="s">
        <v>1660</v>
      </c>
      <c r="AD343" s="218">
        <v>2</v>
      </c>
      <c r="AE343" s="166" t="s">
        <v>1390</v>
      </c>
      <c r="AF343" s="213" t="str">
        <f t="shared" si="20"/>
        <v>Probabilidad</v>
      </c>
      <c r="AG343" s="219" t="s">
        <v>179</v>
      </c>
      <c r="AH343" s="214">
        <f t="shared" si="21"/>
        <v>0.25</v>
      </c>
      <c r="AI343" s="219" t="s">
        <v>180</v>
      </c>
      <c r="AJ343" s="214">
        <f t="shared" si="22"/>
        <v>0.15</v>
      </c>
      <c r="AK343" s="215">
        <f t="shared" si="23"/>
        <v>0.4</v>
      </c>
      <c r="AL343" s="220">
        <f>IFERROR(IF(AND(AF342="Probabilidad",AF343="Probabilidad"),(AL342-(+AL342*AK343)),IF(AND(AF342="Impacto",AF343="Probabilidad"),(AL341-(+AL341*AK343)),IF(AF343="Impacto",AL342,""))),"")</f>
        <v>9.0719999999999995E-2</v>
      </c>
      <c r="AM343" s="220">
        <f>IFERROR(IF(AND(AF342="Impacto",AF343="Impacto"),(AM342-(+AM342*AK343)),IF(AND(AF342="Probabilidad",AF343="Impacto"),(AM341-(+AM341*AK343)),IF(AF343="Probabilidad",AM342,""))),"")</f>
        <v>0.30000000000000004</v>
      </c>
      <c r="AN343" s="221" t="s">
        <v>181</v>
      </c>
      <c r="AO343" s="221" t="s">
        <v>182</v>
      </c>
      <c r="AP343" s="221" t="s">
        <v>183</v>
      </c>
      <c r="AQ343" s="598"/>
      <c r="AR343" s="626"/>
      <c r="AS343" s="626"/>
      <c r="AT343" s="619"/>
      <c r="AU343" s="626"/>
      <c r="AV343" s="626"/>
      <c r="AW343" s="619"/>
      <c r="AX343" s="619"/>
      <c r="AY343" s="619"/>
      <c r="AZ343" s="1139"/>
      <c r="BA343" s="909"/>
      <c r="BB343" s="909"/>
      <c r="BC343" s="909"/>
      <c r="BD343" s="909"/>
      <c r="BE343" s="909"/>
      <c r="BF343" s="909"/>
      <c r="BG343" s="848"/>
      <c r="BH343" s="593"/>
      <c r="BI343" s="848"/>
      <c r="BJ343" s="848"/>
      <c r="BK343" s="848"/>
      <c r="BL343" s="848"/>
      <c r="BM343" s="593"/>
      <c r="BN343" s="593"/>
      <c r="BO343" s="798"/>
    </row>
    <row r="344" spans="1:67" ht="15.75" thickBot="1">
      <c r="A344" s="1141"/>
      <c r="B344" s="1144"/>
      <c r="C344" s="1165"/>
      <c r="D344" s="1150"/>
      <c r="E344" s="1150"/>
      <c r="F344" s="1089"/>
      <c r="G344" s="593"/>
      <c r="H344" s="598"/>
      <c r="I344" s="1139"/>
      <c r="J344" s="1162"/>
      <c r="K344" s="1139"/>
      <c r="L344" s="593"/>
      <c r="M344" s="616"/>
      <c r="N344" s="593"/>
      <c r="O344" s="761"/>
      <c r="P344" s="607"/>
      <c r="Q344" s="610"/>
      <c r="R344" s="598"/>
      <c r="S344" s="613"/>
      <c r="T344" s="598"/>
      <c r="U344" s="613"/>
      <c r="V344" s="598"/>
      <c r="W344" s="613"/>
      <c r="X344" s="616"/>
      <c r="Y344" s="613"/>
      <c r="Z344" s="613"/>
      <c r="AA344" s="619"/>
      <c r="AB344" s="216">
        <v>6</v>
      </c>
      <c r="AC344" s="218"/>
      <c r="AD344" s="218"/>
      <c r="AE344" s="218"/>
      <c r="AF344" s="213" t="str">
        <f t="shared" si="20"/>
        <v/>
      </c>
      <c r="AG344" s="219"/>
      <c r="AH344" s="214" t="str">
        <f t="shared" si="21"/>
        <v/>
      </c>
      <c r="AI344" s="219"/>
      <c r="AJ344" s="214" t="str">
        <f t="shared" si="22"/>
        <v/>
      </c>
      <c r="AK344" s="215" t="str">
        <f t="shared" si="23"/>
        <v/>
      </c>
      <c r="AL344" s="220" t="str">
        <f>IFERROR(IF(AND(AF343="Probabilidad",AF344="Probabilidad"),(AL343-(+AL343*AK344)),IF(AND(AF343="Impacto",AF344="Probabilidad"),(AL342-(+AL342*AK344)),IF(AF344="Impacto",AL343,""))),"")</f>
        <v/>
      </c>
      <c r="AM344" s="220" t="str">
        <f>IFERROR(IF(AND(AF343="Impacto",AF344="Impacto"),(AM343-(+AM343*AK344)),IF(AND(AF343="Probabilidad",AF344="Impacto"),(AM342-(+AM342*AK344)),IF(AF344="Probabilidad",AM343,""))),"")</f>
        <v/>
      </c>
      <c r="AN344" s="221"/>
      <c r="AO344" s="221"/>
      <c r="AP344" s="221"/>
      <c r="AQ344" s="598"/>
      <c r="AR344" s="626"/>
      <c r="AS344" s="626"/>
      <c r="AT344" s="619"/>
      <c r="AU344" s="626"/>
      <c r="AV344" s="626"/>
      <c r="AW344" s="619"/>
      <c r="AX344" s="619"/>
      <c r="AY344" s="619"/>
      <c r="AZ344" s="1139"/>
      <c r="BA344" s="909"/>
      <c r="BB344" s="909"/>
      <c r="BC344" s="909"/>
      <c r="BD344" s="909"/>
      <c r="BE344" s="909"/>
      <c r="BF344" s="909"/>
      <c r="BG344" s="848"/>
      <c r="BH344" s="593"/>
      <c r="BI344" s="848"/>
      <c r="BJ344" s="848"/>
      <c r="BK344" s="848"/>
      <c r="BL344" s="848"/>
      <c r="BM344" s="593"/>
      <c r="BN344" s="593"/>
      <c r="BO344" s="798"/>
    </row>
    <row r="345" spans="1:67" ht="96.6" customHeight="1">
      <c r="A345" s="1141"/>
      <c r="B345" s="1144"/>
      <c r="C345" s="1165"/>
      <c r="D345" s="1150" t="s">
        <v>1376</v>
      </c>
      <c r="E345" s="1150" t="s">
        <v>1753</v>
      </c>
      <c r="F345" s="1089">
        <v>7</v>
      </c>
      <c r="G345" s="593" t="s">
        <v>1785</v>
      </c>
      <c r="H345" s="598" t="s">
        <v>1443</v>
      </c>
      <c r="I345" s="1139" t="s">
        <v>1380</v>
      </c>
      <c r="J345" s="1137" t="str">
        <f>IF(D345="","",IF(D345="RG",[16]Árbol_GF!B395,IF(D345="RF",[16]Árbol_GF!B395,IF(I345="","",(CONCATENATE(I345," ",$M$2," ",G345," ",$M$3," ",O345," ",$M$4," ",N345))))))</f>
        <v>Pérdida de confidencialidad e integridad  Espacio en Onedrive (historias Laborales, novedades de nómina, expedientes)  1. Acceso no autorizado de los datos personales
2. Robo de medios o documentos
3. Perdida o modificación de información
4. Abuso de derechos  1. Entrenamiento insuficiente en seguridad
2. Falta de conciencia acerca de la seguridad
3. Acceso intencionado por parte de personal no autorizado
4. Deficiencia en la asignación de permisos</v>
      </c>
      <c r="K345" s="1139" t="s">
        <v>205</v>
      </c>
      <c r="L345" s="593" t="s">
        <v>691</v>
      </c>
      <c r="M345" s="689" t="str">
        <f>CONCATENATE(" *",[16]Árbol_GF!C353," *",[16]Árbol_GF!E353," *",[16]Árbol_GF!G353)</f>
        <v xml:space="preserve"> * * *</v>
      </c>
      <c r="N345" s="593" t="s">
        <v>1786</v>
      </c>
      <c r="O345" s="593" t="s">
        <v>1787</v>
      </c>
      <c r="P345" s="607"/>
      <c r="Q345" s="610"/>
      <c r="R345" s="598" t="s">
        <v>175</v>
      </c>
      <c r="S345" s="613">
        <f>IF(R345="Muy Alta",100%,IF(R345="Alta",80%,IF(R345="Media",60%,IF(R345="Baja",40%,IF(R345="Muy Baja",20%,"")))))</f>
        <v>0.6</v>
      </c>
      <c r="T345" s="598" t="s">
        <v>227</v>
      </c>
      <c r="U345" s="613">
        <f>IF(T345="Catastrófico",100%,IF(T345="Mayor",80%,IF(T345="Moderado",60%,IF(T345="Menor",40%,IF(T345="Leve",20%,"")))))</f>
        <v>0.4</v>
      </c>
      <c r="V345" s="598" t="s">
        <v>271</v>
      </c>
      <c r="W345" s="613">
        <f>IF(V345="Catastrófico",100%,IF(V345="Mayor",80%,IF(V345="Moderado",60%,IF(V345="Menor",40%,IF(V345="Leve",20%,"")))))</f>
        <v>0.2</v>
      </c>
      <c r="X345" s="616" t="str">
        <f>IF(Y345=100%,"Catastrófico",IF(Y345=80%,"Mayor",IF(Y345=60%,"Moderado",IF(Y345=40%,"Menor",IF(Y345=20%,"Leve","")))))</f>
        <v>Menor</v>
      </c>
      <c r="Y345" s="613">
        <f>IF(AND(U345="",W345=""),"",MAX(U345,W345))</f>
        <v>0.4</v>
      </c>
      <c r="Z345" s="613" t="str">
        <f>CONCATENATE(R345,X345)</f>
        <v>MediaMenor</v>
      </c>
      <c r="AA345" s="619" t="str">
        <f>IF(Z345="Muy AltaLeve","Alto",IF(Z345="Muy AltaMenor","Alto",IF(Z345="Muy AltaModerado","Alto",IF(Z345="Muy AltaMayor","Alto",IF(Z345="Muy AltaCatastrófico","Extremo",IF(Z345="AltaLeve","Moderado",IF(Z345="AltaMenor","Moderado",IF(Z345="AltaModerado","Alto",IF(Z345="AltaMayor","Alto",IF(Z345="AltaCatastrófico","Extremo",IF(Z345="MediaLeve","Moderado",IF(Z345="MediaMenor","Moderado",IF(Z345="MediaModerado","Moderado",IF(Z345="MediaMayor","Alto",IF(Z345="MediaCatastrófico","Extremo",IF(Z345="BajaLeve","Bajo",IF(Z345="BajaMenor","Moderado",IF(Z345="BajaModerado","Moderado",IF(Z345="BajaMayor","Alto",IF(Z345="BajaCatastrófico","Extremo",IF(Z345="Muy BajaLeve","Bajo",IF(Z345="Muy BajaMenor","Bajo",IF(Z345="Muy BajaModerado","Moderado",IF(Z345="Muy BajaMayor","Alto",IF(Z345="Muy BajaCatastrófico","Extremo","")))))))))))))))))))))))))</f>
        <v>Moderado</v>
      </c>
      <c r="AB345" s="216">
        <v>1</v>
      </c>
      <c r="AC345" s="400" t="s">
        <v>1757</v>
      </c>
      <c r="AD345" s="218" t="s">
        <v>1788</v>
      </c>
      <c r="AE345" s="218" t="s">
        <v>1390</v>
      </c>
      <c r="AF345" s="213" t="str">
        <f t="shared" si="20"/>
        <v>Probabilidad</v>
      </c>
      <c r="AG345" s="219" t="s">
        <v>344</v>
      </c>
      <c r="AH345" s="214">
        <f t="shared" si="21"/>
        <v>0.15</v>
      </c>
      <c r="AI345" s="219" t="s">
        <v>180</v>
      </c>
      <c r="AJ345" s="214">
        <f t="shared" si="22"/>
        <v>0.15</v>
      </c>
      <c r="AK345" s="215">
        <f t="shared" si="23"/>
        <v>0.3</v>
      </c>
      <c r="AL345" s="220">
        <f>IFERROR(IF(AF345="Probabilidad",(S345-(+S345*AK345)),IF(AF345="Impacto",S345,"")),"")</f>
        <v>0.42</v>
      </c>
      <c r="AM345" s="220">
        <f>IFERROR(IF(AF345="Impacto",(Y345-(+Y345*AK345)),IF(AF345="Probabilidad",Y345,"")),"")</f>
        <v>0.4</v>
      </c>
      <c r="AN345" s="221" t="s">
        <v>181</v>
      </c>
      <c r="AO345" s="221" t="s">
        <v>182</v>
      </c>
      <c r="AP345" s="221" t="s">
        <v>183</v>
      </c>
      <c r="AQ345" s="598" t="s">
        <v>1789</v>
      </c>
      <c r="AR345" s="1153">
        <f>S345</f>
        <v>0.6</v>
      </c>
      <c r="AS345" s="1153">
        <f>IF(AL345="","",MIN(AL345:AL350))</f>
        <v>0.29399999999999998</v>
      </c>
      <c r="AT345" s="619" t="str">
        <f>IFERROR(IF(AS345="","",IF(AS345&lt;=0.2,"Muy Baja",IF(AS345&lt;=0.4,"Baja",IF(AS345&lt;=0.6,"Media",IF(AS345&lt;=0.8,"Alta","Muy Alta"))))),"")</f>
        <v>Baja</v>
      </c>
      <c r="AU345" s="1153">
        <f>Y345</f>
        <v>0.4</v>
      </c>
      <c r="AV345" s="1153">
        <f>IF(AM345="","",MIN(AM345:AM350))</f>
        <v>0.30000000000000004</v>
      </c>
      <c r="AW345" s="619" t="str">
        <f>IFERROR(IF(AV345="","",IF(AV345&lt;=0.2,"Leve",IF(AV345&lt;=0.4,"Menor",IF(AV345&lt;=0.6,"Moderado",IF(AV345&lt;=0.8,"Mayor","Catastrófico"))))),"")</f>
        <v>Menor</v>
      </c>
      <c r="AX345" s="619" t="str">
        <f>AA345</f>
        <v>Moderado</v>
      </c>
      <c r="AY345" s="619" t="str">
        <f>IFERROR(IF(OR(AND(AT345="Muy Baja",AW345="Leve"),AND(AT345="Muy Baja",AW345="Menor"),AND(AT345="Baja",AW345="Leve")),"Bajo",IF(OR(AND(AT345="Muy baja",AW345="Moderado"),AND(AT345="Baja",AW345="Menor"),AND(AT345="Baja",AW345="Moderado"),AND(AT345="Media",AW345="Leve"),AND(AT345="Media",AW345="Menor"),AND(AT345="Media",AW345="Moderado"),AND(AT345="Alta",AW345="Leve"),AND(AT345="Alta",AW345="Menor")),"Moderado",IF(OR(AND(AT345="Muy Baja",AW345="Mayor"),AND(AT345="Baja",AW345="Mayor"),AND(AT345="Media",AW345="Mayor"),AND(AT345="Alta",AW345="Moderado"),AND(AT345="Alta",AW345="Mayor"),AND(AT345="Muy Alta",AW345="Leve"),AND(AT345="Muy Alta",AW345="Menor"),AND(AT345="Muy Alta",AW345="Moderado"),AND(AT345="Muy Alta",AW345="Mayor")),"Alto",IF(OR(AND(AT345="Muy Baja",AW345="Catastrófico"),AND(AT345="Baja",AW345="Catastrófico"),AND(AT345="Media",AW345="Catastrófico"),AND(AT345="Alta",AW345="Catastrófico"),AND(AT345="Muy Alta",AW345="Catastrófico")),"Extremo","")))),"")</f>
        <v>Moderado</v>
      </c>
      <c r="AZ345" s="598" t="s">
        <v>185</v>
      </c>
      <c r="BA345" s="607" t="s">
        <v>1790</v>
      </c>
      <c r="BB345" s="593" t="s">
        <v>1791</v>
      </c>
      <c r="BC345" s="593" t="s">
        <v>1233</v>
      </c>
      <c r="BD345" s="593" t="s">
        <v>1761</v>
      </c>
      <c r="BE345" s="1168">
        <v>45657</v>
      </c>
      <c r="BF345" s="593"/>
      <c r="BG345" s="593"/>
      <c r="BH345" s="848"/>
      <c r="BI345" s="848"/>
      <c r="BJ345" s="1278"/>
      <c r="BK345" s="848"/>
      <c r="BL345" s="848"/>
      <c r="BM345" s="593"/>
      <c r="BN345" s="593"/>
      <c r="BO345" s="798"/>
    </row>
    <row r="346" spans="1:67" ht="89.25">
      <c r="A346" s="1141"/>
      <c r="B346" s="1144"/>
      <c r="C346" s="1165"/>
      <c r="D346" s="1150"/>
      <c r="E346" s="1150"/>
      <c r="F346" s="1089"/>
      <c r="G346" s="593"/>
      <c r="H346" s="598"/>
      <c r="I346" s="1139"/>
      <c r="J346" s="1137"/>
      <c r="K346" s="1139"/>
      <c r="L346" s="593"/>
      <c r="M346" s="616"/>
      <c r="N346" s="593"/>
      <c r="O346" s="593"/>
      <c r="P346" s="607"/>
      <c r="Q346" s="610"/>
      <c r="R346" s="598"/>
      <c r="S346" s="613"/>
      <c r="T346" s="598"/>
      <c r="U346" s="613"/>
      <c r="V346" s="598"/>
      <c r="W346" s="613"/>
      <c r="X346" s="616"/>
      <c r="Y346" s="613"/>
      <c r="Z346" s="613"/>
      <c r="AA346" s="619"/>
      <c r="AB346" s="216">
        <v>2</v>
      </c>
      <c r="AC346" s="300" t="s">
        <v>1762</v>
      </c>
      <c r="AD346" s="218" t="s">
        <v>1792</v>
      </c>
      <c r="AE346" s="218" t="s">
        <v>1763</v>
      </c>
      <c r="AF346" s="213" t="str">
        <f t="shared" si="20"/>
        <v>Probabilidad</v>
      </c>
      <c r="AG346" s="219" t="s">
        <v>344</v>
      </c>
      <c r="AH346" s="214">
        <f t="shared" si="21"/>
        <v>0.15</v>
      </c>
      <c r="AI346" s="219" t="s">
        <v>180</v>
      </c>
      <c r="AJ346" s="214">
        <f t="shared" si="22"/>
        <v>0.15</v>
      </c>
      <c r="AK346" s="215">
        <f t="shared" si="23"/>
        <v>0.3</v>
      </c>
      <c r="AL346" s="220">
        <f>IFERROR(IF(AND(AF345="Probabilidad",AF346="Probabilidad"),(AL345-(+AL345*AK346)),IF(AF346="Probabilidad",(S345-(+S345*AK346)),IF(AF346="Impacto",AL345,""))),"")</f>
        <v>0.29399999999999998</v>
      </c>
      <c r="AM346" s="220">
        <f>IFERROR(IF(AND(AF345="Impacto",AF346="Impacto"),(AM345-(+AM345*AK346)),IF(AF346="Impacto",(Y345-(Y345*AK346)),IF(AF346="Probabilidad",AM345,""))),"")</f>
        <v>0.4</v>
      </c>
      <c r="AN346" s="221" t="s">
        <v>181</v>
      </c>
      <c r="AO346" s="221" t="s">
        <v>182</v>
      </c>
      <c r="AP346" s="221" t="s">
        <v>183</v>
      </c>
      <c r="AQ346" s="598"/>
      <c r="AR346" s="626"/>
      <c r="AS346" s="626"/>
      <c r="AT346" s="619"/>
      <c r="AU346" s="626"/>
      <c r="AV346" s="626"/>
      <c r="AW346" s="619"/>
      <c r="AX346" s="619"/>
      <c r="AY346" s="619"/>
      <c r="AZ346" s="598"/>
      <c r="BA346" s="607"/>
      <c r="BB346" s="593"/>
      <c r="BC346" s="593"/>
      <c r="BD346" s="593"/>
      <c r="BE346" s="1168"/>
      <c r="BF346" s="593"/>
      <c r="BG346" s="593"/>
      <c r="BH346" s="848"/>
      <c r="BI346" s="848"/>
      <c r="BJ346" s="1278"/>
      <c r="BK346" s="848"/>
      <c r="BL346" s="848"/>
      <c r="BM346" s="593"/>
      <c r="BN346" s="593"/>
      <c r="BO346" s="798"/>
    </row>
    <row r="347" spans="1:67" ht="72">
      <c r="A347" s="1141"/>
      <c r="B347" s="1144"/>
      <c r="C347" s="1165"/>
      <c r="D347" s="1150"/>
      <c r="E347" s="1150"/>
      <c r="F347" s="1089"/>
      <c r="G347" s="593"/>
      <c r="H347" s="598"/>
      <c r="I347" s="1139"/>
      <c r="J347" s="1137"/>
      <c r="K347" s="1139"/>
      <c r="L347" s="593"/>
      <c r="M347" s="616"/>
      <c r="N347" s="593"/>
      <c r="O347" s="593"/>
      <c r="P347" s="607"/>
      <c r="Q347" s="610"/>
      <c r="R347" s="598"/>
      <c r="S347" s="613"/>
      <c r="T347" s="598"/>
      <c r="U347" s="613"/>
      <c r="V347" s="598"/>
      <c r="W347" s="613"/>
      <c r="X347" s="616"/>
      <c r="Y347" s="613"/>
      <c r="Z347" s="613"/>
      <c r="AA347" s="619"/>
      <c r="AB347" s="216">
        <v>3</v>
      </c>
      <c r="AC347" s="300" t="s">
        <v>1793</v>
      </c>
      <c r="AD347" s="218" t="s">
        <v>1792</v>
      </c>
      <c r="AE347" s="218" t="s">
        <v>1763</v>
      </c>
      <c r="AF347" s="213" t="str">
        <f t="shared" si="20"/>
        <v>Impacto</v>
      </c>
      <c r="AG347" s="219" t="s">
        <v>290</v>
      </c>
      <c r="AH347" s="214">
        <f t="shared" si="21"/>
        <v>0.1</v>
      </c>
      <c r="AI347" s="219" t="s">
        <v>180</v>
      </c>
      <c r="AJ347" s="214">
        <f t="shared" si="22"/>
        <v>0.15</v>
      </c>
      <c r="AK347" s="215">
        <f t="shared" si="23"/>
        <v>0.25</v>
      </c>
      <c r="AL347" s="220">
        <f>IFERROR(IF(AND(AF346="Probabilidad",AF347="Probabilidad"),(AL346-(+AL346*AK347)),IF(AND(AF346="Impacto",AF347="Probabilidad"),(AL345-(+AL345*AK347)),IF(AF347="Impacto",AL346,""))),"")</f>
        <v>0.29399999999999998</v>
      </c>
      <c r="AM347" s="220">
        <f>IFERROR(IF(AND(AF346="Impacto",AF347="Impacto"),(AM346-(+AM346*AK347)),IF(AND(AF346="Probabilidad",AF347="Impacto"),(AM345-(+AM345*AK347)),IF(AF347="Probabilidad",AM346,""))),"")</f>
        <v>0.30000000000000004</v>
      </c>
      <c r="AN347" s="221" t="s">
        <v>181</v>
      </c>
      <c r="AO347" s="221" t="s">
        <v>1422</v>
      </c>
      <c r="AP347" s="221" t="s">
        <v>183</v>
      </c>
      <c r="AQ347" s="598"/>
      <c r="AR347" s="626"/>
      <c r="AS347" s="626"/>
      <c r="AT347" s="619"/>
      <c r="AU347" s="626"/>
      <c r="AV347" s="626"/>
      <c r="AW347" s="619"/>
      <c r="AX347" s="619"/>
      <c r="AY347" s="619"/>
      <c r="AZ347" s="598"/>
      <c r="BA347" s="607"/>
      <c r="BB347" s="593"/>
      <c r="BC347" s="593"/>
      <c r="BD347" s="593"/>
      <c r="BE347" s="1168"/>
      <c r="BF347" s="593"/>
      <c r="BG347" s="593"/>
      <c r="BH347" s="848"/>
      <c r="BI347" s="848"/>
      <c r="BJ347" s="1278"/>
      <c r="BK347" s="848"/>
      <c r="BL347" s="848"/>
      <c r="BM347" s="593"/>
      <c r="BN347" s="593"/>
      <c r="BO347" s="798"/>
    </row>
    <row r="348" spans="1:67">
      <c r="A348" s="1141"/>
      <c r="B348" s="1144"/>
      <c r="C348" s="1165"/>
      <c r="D348" s="1150"/>
      <c r="E348" s="1150"/>
      <c r="F348" s="1089"/>
      <c r="G348" s="593"/>
      <c r="H348" s="598"/>
      <c r="I348" s="1139"/>
      <c r="J348" s="1137"/>
      <c r="K348" s="1139"/>
      <c r="L348" s="593"/>
      <c r="M348" s="616"/>
      <c r="N348" s="593"/>
      <c r="O348" s="593"/>
      <c r="P348" s="607"/>
      <c r="Q348" s="610"/>
      <c r="R348" s="598"/>
      <c r="S348" s="613"/>
      <c r="T348" s="598"/>
      <c r="U348" s="613"/>
      <c r="V348" s="598"/>
      <c r="W348" s="613"/>
      <c r="X348" s="616"/>
      <c r="Y348" s="613"/>
      <c r="Z348" s="613"/>
      <c r="AA348" s="619"/>
      <c r="AB348" s="216">
        <v>4</v>
      </c>
      <c r="AC348" s="218"/>
      <c r="AD348" s="218"/>
      <c r="AE348" s="218"/>
      <c r="AF348" s="213" t="str">
        <f t="shared" si="20"/>
        <v/>
      </c>
      <c r="AG348" s="219"/>
      <c r="AH348" s="214" t="str">
        <f t="shared" si="21"/>
        <v/>
      </c>
      <c r="AI348" s="219"/>
      <c r="AJ348" s="214" t="str">
        <f t="shared" si="22"/>
        <v/>
      </c>
      <c r="AK348" s="215" t="str">
        <f t="shared" si="23"/>
        <v/>
      </c>
      <c r="AL348" s="220" t="str">
        <f>IFERROR(IF(AND(AF347="Probabilidad",AF348="Probabilidad"),(AL347-(+AL347*AK348)),IF(AND(AF347="Impacto",AF348="Probabilidad"),(AL346-(+AL346*AK348)),IF(AF348="Impacto",AL347,""))),"")</f>
        <v/>
      </c>
      <c r="AM348" s="220" t="str">
        <f>IFERROR(IF(AND(AF347="Impacto",AF348="Impacto"),(AM347-(+AM347*AK348)),IF(AND(AF347="Probabilidad",AF348="Impacto"),(AM346-(+AM346*AK348)),IF(AF348="Probabilidad",AM347,""))),"")</f>
        <v/>
      </c>
      <c r="AN348" s="221"/>
      <c r="AO348" s="221"/>
      <c r="AP348" s="221"/>
      <c r="AQ348" s="598"/>
      <c r="AR348" s="626"/>
      <c r="AS348" s="626"/>
      <c r="AT348" s="619"/>
      <c r="AU348" s="626"/>
      <c r="AV348" s="626"/>
      <c r="AW348" s="619"/>
      <c r="AX348" s="619"/>
      <c r="AY348" s="619"/>
      <c r="AZ348" s="598"/>
      <c r="BA348" s="607"/>
      <c r="BB348" s="593"/>
      <c r="BC348" s="593"/>
      <c r="BD348" s="593"/>
      <c r="BE348" s="1168"/>
      <c r="BF348" s="593"/>
      <c r="BG348" s="593"/>
      <c r="BH348" s="848"/>
      <c r="BI348" s="848"/>
      <c r="BJ348" s="1278"/>
      <c r="BK348" s="848"/>
      <c r="BL348" s="848"/>
      <c r="BM348" s="593"/>
      <c r="BN348" s="593"/>
      <c r="BO348" s="798"/>
    </row>
    <row r="349" spans="1:67">
      <c r="A349" s="1141"/>
      <c r="B349" s="1144"/>
      <c r="C349" s="1165"/>
      <c r="D349" s="1150"/>
      <c r="E349" s="1150"/>
      <c r="F349" s="1089"/>
      <c r="G349" s="593"/>
      <c r="H349" s="598"/>
      <c r="I349" s="1139"/>
      <c r="J349" s="1137"/>
      <c r="K349" s="1139"/>
      <c r="L349" s="593"/>
      <c r="M349" s="616"/>
      <c r="N349" s="593"/>
      <c r="O349" s="593"/>
      <c r="P349" s="607"/>
      <c r="Q349" s="610"/>
      <c r="R349" s="598"/>
      <c r="S349" s="613"/>
      <c r="T349" s="598"/>
      <c r="U349" s="613"/>
      <c r="V349" s="598"/>
      <c r="W349" s="613"/>
      <c r="X349" s="616"/>
      <c r="Y349" s="613"/>
      <c r="Z349" s="613"/>
      <c r="AA349" s="619"/>
      <c r="AB349" s="216">
        <v>5</v>
      </c>
      <c r="AC349" s="218"/>
      <c r="AD349" s="218"/>
      <c r="AE349" s="218"/>
      <c r="AF349" s="213" t="str">
        <f t="shared" si="20"/>
        <v/>
      </c>
      <c r="AG349" s="219"/>
      <c r="AH349" s="214" t="str">
        <f t="shared" si="21"/>
        <v/>
      </c>
      <c r="AI349" s="219"/>
      <c r="AJ349" s="214" t="str">
        <f t="shared" si="22"/>
        <v/>
      </c>
      <c r="AK349" s="215" t="str">
        <f t="shared" si="23"/>
        <v/>
      </c>
      <c r="AL349" s="220" t="str">
        <f>IFERROR(IF(AND(AF348="Probabilidad",AF349="Probabilidad"),(AL348-(+AL348*AK349)),IF(AND(AF348="Impacto",AF349="Probabilidad"),(AL347-(+AL347*AK349)),IF(AF349="Impacto",AL348,""))),"")</f>
        <v/>
      </c>
      <c r="AM349" s="220" t="str">
        <f>IFERROR(IF(AND(AF348="Impacto",AF349="Impacto"),(AM348-(+AM348*AK349)),IF(AND(AF348="Probabilidad",AF349="Impacto"),(AM347-(+AM347*AK349)),IF(AF349="Probabilidad",AM348,""))),"")</f>
        <v/>
      </c>
      <c r="AN349" s="221"/>
      <c r="AO349" s="221"/>
      <c r="AP349" s="221"/>
      <c r="AQ349" s="598"/>
      <c r="AR349" s="626"/>
      <c r="AS349" s="626"/>
      <c r="AT349" s="619"/>
      <c r="AU349" s="626"/>
      <c r="AV349" s="626"/>
      <c r="AW349" s="619"/>
      <c r="AX349" s="619"/>
      <c r="AY349" s="619"/>
      <c r="AZ349" s="598"/>
      <c r="BA349" s="607"/>
      <c r="BB349" s="593"/>
      <c r="BC349" s="593"/>
      <c r="BD349" s="593"/>
      <c r="BE349" s="1168"/>
      <c r="BF349" s="593"/>
      <c r="BG349" s="593"/>
      <c r="BH349" s="848"/>
      <c r="BI349" s="848"/>
      <c r="BJ349" s="1278"/>
      <c r="BK349" s="848"/>
      <c r="BL349" s="848"/>
      <c r="BM349" s="593"/>
      <c r="BN349" s="593"/>
      <c r="BO349" s="798"/>
    </row>
    <row r="350" spans="1:67" ht="15.75" thickBot="1">
      <c r="A350" s="1141"/>
      <c r="B350" s="1144"/>
      <c r="C350" s="1165"/>
      <c r="D350" s="1150"/>
      <c r="E350" s="1150"/>
      <c r="F350" s="1089"/>
      <c r="G350" s="593"/>
      <c r="H350" s="598"/>
      <c r="I350" s="1139"/>
      <c r="J350" s="1162"/>
      <c r="K350" s="1139"/>
      <c r="L350" s="593"/>
      <c r="M350" s="616"/>
      <c r="N350" s="593"/>
      <c r="O350" s="593"/>
      <c r="P350" s="607"/>
      <c r="Q350" s="610"/>
      <c r="R350" s="598"/>
      <c r="S350" s="613"/>
      <c r="T350" s="598"/>
      <c r="U350" s="613"/>
      <c r="V350" s="598"/>
      <c r="W350" s="613"/>
      <c r="X350" s="616"/>
      <c r="Y350" s="613"/>
      <c r="Z350" s="613"/>
      <c r="AA350" s="619"/>
      <c r="AB350" s="216">
        <v>6</v>
      </c>
      <c r="AC350" s="218"/>
      <c r="AD350" s="218"/>
      <c r="AE350" s="218"/>
      <c r="AF350" s="213" t="str">
        <f t="shared" si="20"/>
        <v/>
      </c>
      <c r="AG350" s="219"/>
      <c r="AH350" s="214" t="str">
        <f t="shared" si="21"/>
        <v/>
      </c>
      <c r="AI350" s="219"/>
      <c r="AJ350" s="214" t="str">
        <f t="shared" si="22"/>
        <v/>
      </c>
      <c r="AK350" s="215" t="str">
        <f t="shared" si="23"/>
        <v/>
      </c>
      <c r="AL350" s="220" t="str">
        <f>IFERROR(IF(AND(AF349="Probabilidad",AF350="Probabilidad"),(AL349-(+AL349*AK350)),IF(AND(AF349="Impacto",AF350="Probabilidad"),(AL348-(+AL348*AK350)),IF(AF350="Impacto",AL349,""))),"")</f>
        <v/>
      </c>
      <c r="AM350" s="220" t="str">
        <f>IFERROR(IF(AND(AF349="Impacto",AF350="Impacto"),(AM349-(+AM349*AK350)),IF(AND(AF349="Probabilidad",AF350="Impacto"),(AM348-(+AM348*AK350)),IF(AF350="Probabilidad",AM349,""))),"")</f>
        <v/>
      </c>
      <c r="AN350" s="221"/>
      <c r="AO350" s="221"/>
      <c r="AP350" s="221"/>
      <c r="AQ350" s="598"/>
      <c r="AR350" s="626"/>
      <c r="AS350" s="626"/>
      <c r="AT350" s="619"/>
      <c r="AU350" s="626"/>
      <c r="AV350" s="626"/>
      <c r="AW350" s="619"/>
      <c r="AX350" s="619"/>
      <c r="AY350" s="619"/>
      <c r="AZ350" s="598"/>
      <c r="BA350" s="607"/>
      <c r="BB350" s="593"/>
      <c r="BC350" s="593"/>
      <c r="BD350" s="593"/>
      <c r="BE350" s="1168"/>
      <c r="BF350" s="593"/>
      <c r="BG350" s="593"/>
      <c r="BH350" s="848"/>
      <c r="BI350" s="848"/>
      <c r="BJ350" s="1278"/>
      <c r="BK350" s="848"/>
      <c r="BL350" s="848"/>
      <c r="BM350" s="593"/>
      <c r="BN350" s="593"/>
      <c r="BO350" s="798"/>
    </row>
    <row r="351" spans="1:67" ht="96.6" customHeight="1">
      <c r="A351" s="1141"/>
      <c r="B351" s="1144"/>
      <c r="C351" s="1165"/>
      <c r="D351" s="1150" t="s">
        <v>1376</v>
      </c>
      <c r="E351" s="1150" t="s">
        <v>1753</v>
      </c>
      <c r="F351" s="1089">
        <v>8</v>
      </c>
      <c r="G351" s="593" t="s">
        <v>1785</v>
      </c>
      <c r="H351" s="598" t="s">
        <v>1443</v>
      </c>
      <c r="I351" s="1139" t="s">
        <v>1392</v>
      </c>
      <c r="J351" s="1137" t="str">
        <f>IF(D351="","",IF(D351="RG",[16]Árbol_GF!B401,IF(D351="RF",[16]Árbol_GF!B401,IF(I351="","",(CONCATENATE(I351," ",$M$2," ",G351," ",$M$3," ",O351," ",$M$4," ",N351))))))</f>
        <v>Pérdida de Disponibilidad  Espacio en Onedrive (historias Laborales, novedades de nómina, expedientes)  1. Acceso no autorizado de los datos personales
2. Robo de medios y documentos
3. Daño físico por agua o fuego
4. Daño por un evento sísmico  1. Entrenamiento insuficiente en seguridad
2.  Falta de conciencia acerca de la seguridad
3. Deficiencia en la asignación de permisos</v>
      </c>
      <c r="K351" s="1139" t="s">
        <v>205</v>
      </c>
      <c r="L351" s="593" t="s">
        <v>691</v>
      </c>
      <c r="M351" s="689" t="str">
        <f>CONCATENATE(" *",[16]Árbol_GF!C359," *",[16]Árbol_GF!E359," *",[16]Árbol_GF!G359)</f>
        <v xml:space="preserve"> * * *</v>
      </c>
      <c r="N351" s="593" t="s">
        <v>1794</v>
      </c>
      <c r="O351" s="593" t="s">
        <v>1795</v>
      </c>
      <c r="P351" s="607"/>
      <c r="Q351" s="610"/>
      <c r="R351" s="598" t="s">
        <v>175</v>
      </c>
      <c r="S351" s="613">
        <f>IF(R351="Muy Alta",100%,IF(R351="Alta",80%,IF(R351="Media",60%,IF(R351="Baja",40%,IF(R351="Muy Baja",20%,"")))))</f>
        <v>0.6</v>
      </c>
      <c r="T351" s="598" t="s">
        <v>227</v>
      </c>
      <c r="U351" s="613">
        <f>IF(T351="Catastrófico",100%,IF(T351="Mayor",80%,IF(T351="Moderado",60%,IF(T351="Menor",40%,IF(T351="Leve",20%,"")))))</f>
        <v>0.4</v>
      </c>
      <c r="V351" s="598" t="s">
        <v>271</v>
      </c>
      <c r="W351" s="613">
        <f>IF(V351="Catastrófico",100%,IF(V351="Mayor",80%,IF(V351="Moderado",60%,IF(V351="Menor",40%,IF(V351="Leve",20%,"")))))</f>
        <v>0.2</v>
      </c>
      <c r="X351" s="616" t="str">
        <f>IF(Y351=100%,"Catastrófico",IF(Y351=80%,"Mayor",IF(Y351=60%,"Moderado",IF(Y351=40%,"Menor",IF(Y351=20%,"Leve","")))))</f>
        <v>Menor</v>
      </c>
      <c r="Y351" s="613">
        <f>IF(AND(U351="",W351=""),"",MAX(U351,W351))</f>
        <v>0.4</v>
      </c>
      <c r="Z351" s="613" t="str">
        <f>CONCATENATE(R351,X351)</f>
        <v>MediaMenor</v>
      </c>
      <c r="AA351" s="619" t="str">
        <f>IF(Z351="Muy AltaLeve","Alto",IF(Z351="Muy AltaMenor","Alto",IF(Z351="Muy AltaModerado","Alto",IF(Z351="Muy AltaMayor","Alto",IF(Z351="Muy AltaCatastrófico","Extremo",IF(Z351="AltaLeve","Moderado",IF(Z351="AltaMenor","Moderado",IF(Z351="AltaModerado","Alto",IF(Z351="AltaMayor","Alto",IF(Z351="AltaCatastrófico","Extremo",IF(Z351="MediaLeve","Moderado",IF(Z351="MediaMenor","Moderado",IF(Z351="MediaModerado","Moderado",IF(Z351="MediaMayor","Alto",IF(Z351="MediaCatastrófico","Extremo",IF(Z351="BajaLeve","Bajo",IF(Z351="BajaMenor","Moderado",IF(Z351="BajaModerado","Moderado",IF(Z351="BajaMayor","Alto",IF(Z351="BajaCatastrófico","Extremo",IF(Z351="Muy BajaLeve","Bajo",IF(Z351="Muy BajaMenor","Bajo",IF(Z351="Muy BajaModerado","Moderado",IF(Z351="Muy BajaMayor","Alto",IF(Z351="Muy BajaCatastrófico","Extremo","")))))))))))))))))))))))))</f>
        <v>Moderado</v>
      </c>
      <c r="AB351" s="216">
        <v>1</v>
      </c>
      <c r="AC351" s="400" t="s">
        <v>1757</v>
      </c>
      <c r="AD351" s="218" t="s">
        <v>1776</v>
      </c>
      <c r="AE351" s="218" t="s">
        <v>1390</v>
      </c>
      <c r="AF351" s="213" t="str">
        <f t="shared" si="20"/>
        <v>Probabilidad</v>
      </c>
      <c r="AG351" s="219" t="s">
        <v>344</v>
      </c>
      <c r="AH351" s="214">
        <f t="shared" si="21"/>
        <v>0.15</v>
      </c>
      <c r="AI351" s="219" t="s">
        <v>180</v>
      </c>
      <c r="AJ351" s="214">
        <f t="shared" si="22"/>
        <v>0.15</v>
      </c>
      <c r="AK351" s="215">
        <f t="shared" si="23"/>
        <v>0.3</v>
      </c>
      <c r="AL351" s="220">
        <f>IFERROR(IF(AF351="Probabilidad",(S351-(+S351*AK351)),IF(AF351="Impacto",S351,"")),"")</f>
        <v>0.42</v>
      </c>
      <c r="AM351" s="220">
        <f>IFERROR(IF(AF351="Impacto",(Y351-(+Y351*AK351)),IF(AF351="Probabilidad",Y351,"")),"")</f>
        <v>0.4</v>
      </c>
      <c r="AN351" s="221" t="s">
        <v>181</v>
      </c>
      <c r="AO351" s="221" t="s">
        <v>182</v>
      </c>
      <c r="AP351" s="221" t="s">
        <v>183</v>
      </c>
      <c r="AQ351" s="598" t="s">
        <v>1789</v>
      </c>
      <c r="AR351" s="1153">
        <f>S351</f>
        <v>0.6</v>
      </c>
      <c r="AS351" s="1153">
        <f>IF(AL351="","",MIN(AL351:AL356))</f>
        <v>0.1764</v>
      </c>
      <c r="AT351" s="619" t="str">
        <f>IFERROR(IF(AS351="","",IF(AS351&lt;=0.2,"Muy Baja",IF(AS351&lt;=0.4,"Baja",IF(AS351&lt;=0.6,"Media",IF(AS351&lt;=0.8,"Alta","Muy Alta"))))),"")</f>
        <v>Muy Baja</v>
      </c>
      <c r="AU351" s="1153">
        <f>Y351</f>
        <v>0.4</v>
      </c>
      <c r="AV351" s="1153">
        <f>IF(AM351="","",MIN(AM351:AM356))</f>
        <v>0.4</v>
      </c>
      <c r="AW351" s="619" t="str">
        <f>IFERROR(IF(AV351="","",IF(AV351&lt;=0.2,"Leve",IF(AV351&lt;=0.4,"Menor",IF(AV351&lt;=0.6,"Moderado",IF(AV351&lt;=0.8,"Mayor","Catastrófico"))))),"")</f>
        <v>Menor</v>
      </c>
      <c r="AX351" s="619" t="str">
        <f>AA351</f>
        <v>Moderado</v>
      </c>
      <c r="AY351" s="619" t="str">
        <f>IFERROR(IF(OR(AND(AT351="Muy Baja",AW351="Leve"),AND(AT351="Muy Baja",AW351="Menor"),AND(AT351="Baja",AW351="Leve")),"Bajo",IF(OR(AND(AT351="Muy baja",AW351="Moderado"),AND(AT351="Baja",AW351="Menor"),AND(AT351="Baja",AW351="Moderado"),AND(AT351="Media",AW351="Leve"),AND(AT351="Media",AW351="Menor"),AND(AT351="Media",AW351="Moderado"),AND(AT351="Alta",AW351="Leve"),AND(AT351="Alta",AW351="Menor")),"Moderado",IF(OR(AND(AT351="Muy Baja",AW351="Mayor"),AND(AT351="Baja",AW351="Mayor"),AND(AT351="Media",AW351="Mayor"),AND(AT351="Alta",AW351="Moderado"),AND(AT351="Alta",AW351="Mayor"),AND(AT351="Muy Alta",AW351="Leve"),AND(AT351="Muy Alta",AW351="Menor"),AND(AT351="Muy Alta",AW351="Moderado"),AND(AT351="Muy Alta",AW351="Mayor")),"Alto",IF(OR(AND(AT351="Muy Baja",AW351="Catastrófico"),AND(AT351="Baja",AW351="Catastrófico"),AND(AT351="Media",AW351="Catastrófico"),AND(AT351="Alta",AW351="Catastrófico"),AND(AT351="Muy Alta",AW351="Catastrófico")),"Extremo","")))),"")</f>
        <v>Bajo</v>
      </c>
      <c r="AZ351" s="598" t="s">
        <v>231</v>
      </c>
      <c r="BA351" s="909" t="s">
        <v>811</v>
      </c>
      <c r="BB351" s="909" t="s">
        <v>811</v>
      </c>
      <c r="BC351" s="909" t="s">
        <v>811</v>
      </c>
      <c r="BD351" s="909" t="s">
        <v>811</v>
      </c>
      <c r="BE351" s="909" t="s">
        <v>811</v>
      </c>
      <c r="BF351" s="909"/>
      <c r="BG351" s="848"/>
      <c r="BH351" s="593"/>
      <c r="BI351" s="848"/>
      <c r="BJ351" s="848"/>
      <c r="BK351" s="848"/>
      <c r="BL351" s="848"/>
      <c r="BM351" s="593"/>
      <c r="BN351" s="593"/>
      <c r="BO351" s="798"/>
    </row>
    <row r="352" spans="1:67" ht="72">
      <c r="A352" s="1141"/>
      <c r="B352" s="1144"/>
      <c r="C352" s="1165"/>
      <c r="D352" s="1150"/>
      <c r="E352" s="1150"/>
      <c r="F352" s="1089"/>
      <c r="G352" s="593"/>
      <c r="H352" s="598"/>
      <c r="I352" s="1139"/>
      <c r="J352" s="1137"/>
      <c r="K352" s="1139"/>
      <c r="L352" s="593"/>
      <c r="M352" s="616"/>
      <c r="N352" s="593"/>
      <c r="O352" s="593"/>
      <c r="P352" s="607"/>
      <c r="Q352" s="610"/>
      <c r="R352" s="598"/>
      <c r="S352" s="613"/>
      <c r="T352" s="598"/>
      <c r="U352" s="613"/>
      <c r="V352" s="598"/>
      <c r="W352" s="613"/>
      <c r="X352" s="616"/>
      <c r="Y352" s="613"/>
      <c r="Z352" s="613"/>
      <c r="AA352" s="619"/>
      <c r="AB352" s="216">
        <v>2</v>
      </c>
      <c r="AC352" s="400" t="s">
        <v>1575</v>
      </c>
      <c r="AD352" s="218">
        <v>3</v>
      </c>
      <c r="AE352" s="230" t="s">
        <v>1596</v>
      </c>
      <c r="AF352" s="213" t="str">
        <f t="shared" si="20"/>
        <v>Probabilidad</v>
      </c>
      <c r="AG352" s="219" t="s">
        <v>344</v>
      </c>
      <c r="AH352" s="214">
        <f t="shared" si="21"/>
        <v>0.15</v>
      </c>
      <c r="AI352" s="219" t="s">
        <v>180</v>
      </c>
      <c r="AJ352" s="214">
        <f t="shared" si="22"/>
        <v>0.15</v>
      </c>
      <c r="AK352" s="215">
        <f t="shared" si="23"/>
        <v>0.3</v>
      </c>
      <c r="AL352" s="220">
        <f>IFERROR(IF(AND(AF351="Probabilidad",AF352="Probabilidad"),(AL351-(+AL351*AK352)),IF(AF352="Probabilidad",(S351-(+S351*AK352)),IF(AF352="Impacto",AL351,""))),"")</f>
        <v>0.29399999999999998</v>
      </c>
      <c r="AM352" s="220">
        <f>IFERROR(IF(AND(AF351="Impacto",AF352="Impacto"),(AM351-(+AM351*AK352)),IF(AF352="Impacto",(Y351-(Y351*AK352)),IF(AF352="Probabilidad",AM351,""))),"")</f>
        <v>0.4</v>
      </c>
      <c r="AN352" s="221" t="s">
        <v>181</v>
      </c>
      <c r="AO352" s="221" t="s">
        <v>182</v>
      </c>
      <c r="AP352" s="221" t="s">
        <v>183</v>
      </c>
      <c r="AQ352" s="598"/>
      <c r="AR352" s="626"/>
      <c r="AS352" s="626"/>
      <c r="AT352" s="619"/>
      <c r="AU352" s="626"/>
      <c r="AV352" s="626"/>
      <c r="AW352" s="619"/>
      <c r="AX352" s="619"/>
      <c r="AY352" s="619"/>
      <c r="AZ352" s="598"/>
      <c r="BA352" s="909"/>
      <c r="BB352" s="909"/>
      <c r="BC352" s="909"/>
      <c r="BD352" s="909"/>
      <c r="BE352" s="909"/>
      <c r="BF352" s="909"/>
      <c r="BG352" s="848"/>
      <c r="BH352" s="593"/>
      <c r="BI352" s="848"/>
      <c r="BJ352" s="848"/>
      <c r="BK352" s="848"/>
      <c r="BL352" s="848"/>
      <c r="BM352" s="593"/>
      <c r="BN352" s="593"/>
      <c r="BO352" s="798"/>
    </row>
    <row r="353" spans="1:67" ht="114.75">
      <c r="A353" s="1141"/>
      <c r="B353" s="1144"/>
      <c r="C353" s="1165"/>
      <c r="D353" s="1150"/>
      <c r="E353" s="1150"/>
      <c r="F353" s="1089"/>
      <c r="G353" s="593"/>
      <c r="H353" s="598"/>
      <c r="I353" s="1139"/>
      <c r="J353" s="1137"/>
      <c r="K353" s="1139"/>
      <c r="L353" s="593"/>
      <c r="M353" s="616"/>
      <c r="N353" s="593"/>
      <c r="O353" s="593"/>
      <c r="P353" s="607"/>
      <c r="Q353" s="610"/>
      <c r="R353" s="598"/>
      <c r="S353" s="613"/>
      <c r="T353" s="598"/>
      <c r="U353" s="613"/>
      <c r="V353" s="598"/>
      <c r="W353" s="613"/>
      <c r="X353" s="616"/>
      <c r="Y353" s="613"/>
      <c r="Z353" s="613"/>
      <c r="AA353" s="619"/>
      <c r="AB353" s="216">
        <v>3</v>
      </c>
      <c r="AC353" s="300" t="s">
        <v>1796</v>
      </c>
      <c r="AD353" s="218">
        <v>3</v>
      </c>
      <c r="AE353" s="218" t="s">
        <v>1399</v>
      </c>
      <c r="AF353" s="213" t="str">
        <f t="shared" si="20"/>
        <v>Probabilidad</v>
      </c>
      <c r="AG353" s="219" t="s">
        <v>179</v>
      </c>
      <c r="AH353" s="214">
        <f t="shared" si="21"/>
        <v>0.25</v>
      </c>
      <c r="AI353" s="219" t="s">
        <v>180</v>
      </c>
      <c r="AJ353" s="214">
        <f t="shared" si="22"/>
        <v>0.15</v>
      </c>
      <c r="AK353" s="215">
        <f t="shared" si="23"/>
        <v>0.4</v>
      </c>
      <c r="AL353" s="220">
        <f>IFERROR(IF(AND(AF352="Probabilidad",AF353="Probabilidad"),(AL352-(+AL352*AK353)),IF(AND(AF352="Impacto",AF353="Probabilidad"),(AL351-(+AL351*AK353)),IF(AF353="Impacto",AL352,""))),"")</f>
        <v>0.1764</v>
      </c>
      <c r="AM353" s="220">
        <f>IFERROR(IF(AND(AF352="Impacto",AF353="Impacto"),(AM352-(+AM352*AK353)),IF(AND(AF352="Probabilidad",AF353="Impacto"),(AM351-(+AM351*AK353)),IF(AF353="Probabilidad",AM352,""))),"")</f>
        <v>0.4</v>
      </c>
      <c r="AN353" s="221" t="s">
        <v>181</v>
      </c>
      <c r="AO353" s="221" t="s">
        <v>182</v>
      </c>
      <c r="AP353" s="221" t="s">
        <v>183</v>
      </c>
      <c r="AQ353" s="598"/>
      <c r="AR353" s="626"/>
      <c r="AS353" s="626"/>
      <c r="AT353" s="619"/>
      <c r="AU353" s="626"/>
      <c r="AV353" s="626"/>
      <c r="AW353" s="619"/>
      <c r="AX353" s="619"/>
      <c r="AY353" s="619"/>
      <c r="AZ353" s="598"/>
      <c r="BA353" s="909"/>
      <c r="BB353" s="909"/>
      <c r="BC353" s="909"/>
      <c r="BD353" s="909"/>
      <c r="BE353" s="909"/>
      <c r="BF353" s="909"/>
      <c r="BG353" s="848"/>
      <c r="BH353" s="593"/>
      <c r="BI353" s="848"/>
      <c r="BJ353" s="848"/>
      <c r="BK353" s="848"/>
      <c r="BL353" s="848"/>
      <c r="BM353" s="593"/>
      <c r="BN353" s="593"/>
      <c r="BO353" s="798"/>
    </row>
    <row r="354" spans="1:67">
      <c r="A354" s="1141"/>
      <c r="B354" s="1144"/>
      <c r="C354" s="1165"/>
      <c r="D354" s="1150"/>
      <c r="E354" s="1150"/>
      <c r="F354" s="1089"/>
      <c r="G354" s="593"/>
      <c r="H354" s="598"/>
      <c r="I354" s="1139"/>
      <c r="J354" s="1137"/>
      <c r="K354" s="1139"/>
      <c r="L354" s="593"/>
      <c r="M354" s="616"/>
      <c r="N354" s="593"/>
      <c r="O354" s="593"/>
      <c r="P354" s="607"/>
      <c r="Q354" s="610"/>
      <c r="R354" s="598"/>
      <c r="S354" s="613"/>
      <c r="T354" s="598"/>
      <c r="U354" s="613"/>
      <c r="V354" s="598"/>
      <c r="W354" s="613"/>
      <c r="X354" s="616"/>
      <c r="Y354" s="613"/>
      <c r="Z354" s="613"/>
      <c r="AA354" s="619"/>
      <c r="AB354" s="216">
        <v>4</v>
      </c>
      <c r="AC354" s="218"/>
      <c r="AD354" s="218"/>
      <c r="AE354" s="218"/>
      <c r="AF354" s="213" t="str">
        <f t="shared" si="20"/>
        <v/>
      </c>
      <c r="AG354" s="219"/>
      <c r="AH354" s="214" t="str">
        <f t="shared" si="21"/>
        <v/>
      </c>
      <c r="AI354" s="219"/>
      <c r="AJ354" s="214" t="str">
        <f t="shared" si="22"/>
        <v/>
      </c>
      <c r="AK354" s="215" t="str">
        <f t="shared" si="23"/>
        <v/>
      </c>
      <c r="AL354" s="220" t="str">
        <f>IFERROR(IF(AND(AF353="Probabilidad",AF354="Probabilidad"),(AL353-(+AL353*AK354)),IF(AND(AF353="Impacto",AF354="Probabilidad"),(AL352-(+AL352*AK354)),IF(AF354="Impacto",AL353,""))),"")</f>
        <v/>
      </c>
      <c r="AM354" s="226" t="str">
        <f>IFERROR(IF(AND(AF353="Impacto",AF354="Impacto"),(AM353-(+AM353*AK354)),IF(AND(AF353="Probabilidad",AF354="Impacto"),(AM352-(+AM352*AK354)),IF(AF354="Probabilidad",AM353,""))),"")</f>
        <v/>
      </c>
      <c r="AN354" s="221"/>
      <c r="AO354" s="221"/>
      <c r="AP354" s="221"/>
      <c r="AQ354" s="598"/>
      <c r="AR354" s="626"/>
      <c r="AS354" s="626"/>
      <c r="AT354" s="619"/>
      <c r="AU354" s="626"/>
      <c r="AV354" s="626"/>
      <c r="AW354" s="619"/>
      <c r="AX354" s="619"/>
      <c r="AY354" s="619"/>
      <c r="AZ354" s="598"/>
      <c r="BA354" s="909"/>
      <c r="BB354" s="909"/>
      <c r="BC354" s="909"/>
      <c r="BD354" s="909"/>
      <c r="BE354" s="909"/>
      <c r="BF354" s="909"/>
      <c r="BG354" s="848"/>
      <c r="BH354" s="593"/>
      <c r="BI354" s="848"/>
      <c r="BJ354" s="848"/>
      <c r="BK354" s="848"/>
      <c r="BL354" s="848"/>
      <c r="BM354" s="593"/>
      <c r="BN354" s="593"/>
      <c r="BO354" s="798"/>
    </row>
    <row r="355" spans="1:67">
      <c r="A355" s="1141"/>
      <c r="B355" s="1144"/>
      <c r="C355" s="1165"/>
      <c r="D355" s="1150"/>
      <c r="E355" s="1150"/>
      <c r="F355" s="1089"/>
      <c r="G355" s="593"/>
      <c r="H355" s="598"/>
      <c r="I355" s="1139"/>
      <c r="J355" s="1137"/>
      <c r="K355" s="1139"/>
      <c r="L355" s="593"/>
      <c r="M355" s="616"/>
      <c r="N355" s="593"/>
      <c r="O355" s="593"/>
      <c r="P355" s="607"/>
      <c r="Q355" s="610"/>
      <c r="R355" s="598"/>
      <c r="S355" s="613"/>
      <c r="T355" s="598"/>
      <c r="U355" s="613"/>
      <c r="V355" s="598"/>
      <c r="W355" s="613"/>
      <c r="X355" s="616"/>
      <c r="Y355" s="613"/>
      <c r="Z355" s="613"/>
      <c r="AA355" s="619"/>
      <c r="AB355" s="216">
        <v>5</v>
      </c>
      <c r="AC355" s="218"/>
      <c r="AD355" s="218"/>
      <c r="AE355" s="218"/>
      <c r="AF355" s="213" t="str">
        <f t="shared" si="20"/>
        <v/>
      </c>
      <c r="AG355" s="219"/>
      <c r="AH355" s="214" t="str">
        <f t="shared" si="21"/>
        <v/>
      </c>
      <c r="AI355" s="219"/>
      <c r="AJ355" s="214" t="str">
        <f t="shared" si="22"/>
        <v/>
      </c>
      <c r="AK355" s="215" t="str">
        <f t="shared" si="23"/>
        <v/>
      </c>
      <c r="AL355" s="220" t="str">
        <f>IFERROR(IF(AND(AF354="Probabilidad",AF355="Probabilidad"),(AL354-(+AL354*AK355)),IF(AND(AF354="Impacto",AF355="Probabilidad"),(AL353-(+AL353*AK355)),IF(AF355="Impacto",AL354,""))),"")</f>
        <v/>
      </c>
      <c r="AM355" s="220" t="str">
        <f>IFERROR(IF(AND(AF354="Impacto",AF355="Impacto"),(AM354-(+AM354*AK355)),IF(AND(AF354="Probabilidad",AF355="Impacto"),(AM353-(+AM353*AK355)),IF(AF355="Probabilidad",AM354,""))),"")</f>
        <v/>
      </c>
      <c r="AN355" s="221"/>
      <c r="AO355" s="221"/>
      <c r="AP355" s="221"/>
      <c r="AQ355" s="598"/>
      <c r="AR355" s="626"/>
      <c r="AS355" s="626"/>
      <c r="AT355" s="619"/>
      <c r="AU355" s="626"/>
      <c r="AV355" s="626"/>
      <c r="AW355" s="619"/>
      <c r="AX355" s="619"/>
      <c r="AY355" s="619"/>
      <c r="AZ355" s="598"/>
      <c r="BA355" s="909"/>
      <c r="BB355" s="909"/>
      <c r="BC355" s="909"/>
      <c r="BD355" s="909"/>
      <c r="BE355" s="909"/>
      <c r="BF355" s="909"/>
      <c r="BG355" s="848"/>
      <c r="BH355" s="593"/>
      <c r="BI355" s="848"/>
      <c r="BJ355" s="848"/>
      <c r="BK355" s="848"/>
      <c r="BL355" s="848"/>
      <c r="BM355" s="593"/>
      <c r="BN355" s="593"/>
      <c r="BO355" s="798"/>
    </row>
    <row r="356" spans="1:67" ht="15.75" thickBot="1">
      <c r="A356" s="1141"/>
      <c r="B356" s="1144"/>
      <c r="C356" s="1165"/>
      <c r="D356" s="1150"/>
      <c r="E356" s="1150"/>
      <c r="F356" s="1089"/>
      <c r="G356" s="593"/>
      <c r="H356" s="598"/>
      <c r="I356" s="1139"/>
      <c r="J356" s="1162"/>
      <c r="K356" s="1139"/>
      <c r="L356" s="593"/>
      <c r="M356" s="616"/>
      <c r="N356" s="593"/>
      <c r="O356" s="593"/>
      <c r="P356" s="607"/>
      <c r="Q356" s="610"/>
      <c r="R356" s="598"/>
      <c r="S356" s="613"/>
      <c r="T356" s="598"/>
      <c r="U356" s="613"/>
      <c r="V356" s="598"/>
      <c r="W356" s="613"/>
      <c r="X356" s="616"/>
      <c r="Y356" s="613"/>
      <c r="Z356" s="613"/>
      <c r="AA356" s="619"/>
      <c r="AB356" s="216">
        <v>6</v>
      </c>
      <c r="AC356" s="218"/>
      <c r="AD356" s="218"/>
      <c r="AE356" s="218"/>
      <c r="AF356" s="213" t="str">
        <f t="shared" si="20"/>
        <v/>
      </c>
      <c r="AG356" s="219"/>
      <c r="AH356" s="214" t="str">
        <f t="shared" si="21"/>
        <v/>
      </c>
      <c r="AI356" s="219"/>
      <c r="AJ356" s="214" t="str">
        <f t="shared" si="22"/>
        <v/>
      </c>
      <c r="AK356" s="215" t="str">
        <f t="shared" si="23"/>
        <v/>
      </c>
      <c r="AL356" s="220" t="str">
        <f>IFERROR(IF(AND(AF355="Probabilidad",AF356="Probabilidad"),(AL355-(+AL355*AK356)),IF(AND(AF355="Impacto",AF356="Probabilidad"),(AL354-(+AL354*AK356)),IF(AF356="Impacto",AL355,""))),"")</f>
        <v/>
      </c>
      <c r="AM356" s="220" t="str">
        <f>IFERROR(IF(AND(AF355="Impacto",AF356="Impacto"),(AM355-(+AM355*AK356)),IF(AND(AF355="Probabilidad",AF356="Impacto"),(AM354-(+AM354*AK356)),IF(AF356="Probabilidad",AM355,""))),"")</f>
        <v/>
      </c>
      <c r="AN356" s="221"/>
      <c r="AO356" s="221"/>
      <c r="AP356" s="221"/>
      <c r="AQ356" s="598"/>
      <c r="AR356" s="626"/>
      <c r="AS356" s="626"/>
      <c r="AT356" s="619"/>
      <c r="AU356" s="626"/>
      <c r="AV356" s="626"/>
      <c r="AW356" s="619"/>
      <c r="AX356" s="619"/>
      <c r="AY356" s="619"/>
      <c r="AZ356" s="598"/>
      <c r="BA356" s="909"/>
      <c r="BB356" s="909"/>
      <c r="BC356" s="909"/>
      <c r="BD356" s="909"/>
      <c r="BE356" s="909"/>
      <c r="BF356" s="909"/>
      <c r="BG356" s="848"/>
      <c r="BH356" s="593"/>
      <c r="BI356" s="848"/>
      <c r="BJ356" s="848"/>
      <c r="BK356" s="848"/>
      <c r="BL356" s="848"/>
      <c r="BM356" s="593"/>
      <c r="BN356" s="593"/>
      <c r="BO356" s="798"/>
    </row>
    <row r="357" spans="1:67" ht="82.9" customHeight="1">
      <c r="A357" s="1141"/>
      <c r="B357" s="1144"/>
      <c r="C357" s="1165"/>
      <c r="D357" s="1150" t="s">
        <v>1376</v>
      </c>
      <c r="E357" s="1150" t="s">
        <v>1753</v>
      </c>
      <c r="F357" s="1089">
        <v>9</v>
      </c>
      <c r="G357" s="593" t="s">
        <v>1797</v>
      </c>
      <c r="H357" s="598" t="s">
        <v>1405</v>
      </c>
      <c r="I357" s="1139" t="s">
        <v>1380</v>
      </c>
      <c r="J357" s="1137" t="str">
        <f>IF(D357="","",IF(D357="RG",[16]Árbol_GF!B407,IF(D357="RF",[16]Árbol_GF!B407,IF(I357="","",(CONCATENATE(I357," ",$M$2," ",G357," ",$M$3," ",O357," ",$M$4," ",N357))))))</f>
        <v>Pérdida de confidencialidad e integridad  Sicapital -Perno
(Software)  1. Uso no autorizado del equipo
2. Corrupción de los datos
3. Pérdida o borrado de información  1.Ausencia de mecanismos de identificación y autentificación, como la autentificación de usuario
2.Ausencia de responsabilidades en la seguridad de la información en la descripción de los cargos
3. Desconocimiento de políticas de seguridad de la información</v>
      </c>
      <c r="K357" s="1139" t="s">
        <v>205</v>
      </c>
      <c r="L357" s="593" t="s">
        <v>691</v>
      </c>
      <c r="M357" s="689" t="str">
        <f>CONCATENATE(" *",[16]Árbol_GF!C365," *",[16]Árbol_GF!E365," *",[16]Árbol_GF!G365)</f>
        <v xml:space="preserve"> * * *</v>
      </c>
      <c r="N357" s="593" t="s">
        <v>1798</v>
      </c>
      <c r="O357" s="593" t="s">
        <v>1799</v>
      </c>
      <c r="P357" s="607"/>
      <c r="Q357" s="610"/>
      <c r="R357" s="598" t="s">
        <v>297</v>
      </c>
      <c r="S357" s="613">
        <f>IF(R357="Muy Alta",100%,IF(R357="Alta",80%,IF(R357="Media",60%,IF(R357="Baja",40%,IF(R357="Muy Baja",20%,"")))))</f>
        <v>0.8</v>
      </c>
      <c r="T357" s="598" t="s">
        <v>176</v>
      </c>
      <c r="U357" s="613">
        <f>IF(T357="Catastrófico",100%,IF(T357="Mayor",80%,IF(T357="Moderado",60%,IF(T357="Menor",40%,IF(T357="Leve",20%,"")))))</f>
        <v>0.6</v>
      </c>
      <c r="V357" s="598" t="s">
        <v>271</v>
      </c>
      <c r="W357" s="613">
        <f>IF(V357="Catastrófico",100%,IF(V357="Mayor",80%,IF(V357="Moderado",60%,IF(V357="Menor",40%,IF(V357="Leve",20%,"")))))</f>
        <v>0.2</v>
      </c>
      <c r="X357" s="616" t="str">
        <f>IF(Y357=100%,"Catastrófico",IF(Y357=80%,"Mayor",IF(Y357=60%,"Moderado",IF(Y357=40%,"Menor",IF(Y357=20%,"Leve","")))))</f>
        <v>Moderado</v>
      </c>
      <c r="Y357" s="613">
        <f>IF(AND(U357="",W357=""),"",MAX(U357,W357))</f>
        <v>0.6</v>
      </c>
      <c r="Z357" s="613" t="str">
        <f>CONCATENATE(R357,X357)</f>
        <v>AltaModerado</v>
      </c>
      <c r="AA357" s="619" t="str">
        <f>IF(Z357="Muy AltaLeve","Alto",IF(Z357="Muy AltaMenor","Alto",IF(Z357="Muy AltaModerado","Alto",IF(Z357="Muy AltaMayor","Alto",IF(Z357="Muy AltaCatastrófico","Extremo",IF(Z357="AltaLeve","Moderado",IF(Z357="AltaMenor","Moderado",IF(Z357="AltaModerado","Alto",IF(Z357="AltaMayor","Alto",IF(Z357="AltaCatastrófico","Extremo",IF(Z357="MediaLeve","Moderado",IF(Z357="MediaMenor","Moderado",IF(Z357="MediaModerado","Moderado",IF(Z357="MediaMayor","Alto",IF(Z357="MediaCatastrófico","Extremo",IF(Z357="BajaLeve","Bajo",IF(Z357="BajaMenor","Moderado",IF(Z357="BajaModerado","Moderado",IF(Z357="BajaMayor","Alto",IF(Z357="BajaCatastrófico","Extremo",IF(Z357="Muy BajaLeve","Bajo",IF(Z357="Muy BajaMenor","Bajo",IF(Z357="Muy BajaModerado","Moderado",IF(Z357="Muy BajaMayor","Alto",IF(Z357="Muy BajaCatastrófico","Extremo","")))))))))))))))))))))))))</f>
        <v>Alto</v>
      </c>
      <c r="AB357" s="216">
        <v>1</v>
      </c>
      <c r="AC357" s="300" t="s">
        <v>1566</v>
      </c>
      <c r="AD357" s="218">
        <v>1</v>
      </c>
      <c r="AE357" s="218" t="s">
        <v>1570</v>
      </c>
      <c r="AF357" s="213" t="str">
        <f t="shared" si="20"/>
        <v>Probabilidad</v>
      </c>
      <c r="AG357" s="219" t="s">
        <v>344</v>
      </c>
      <c r="AH357" s="214">
        <f t="shared" si="21"/>
        <v>0.15</v>
      </c>
      <c r="AI357" s="219" t="s">
        <v>1440</v>
      </c>
      <c r="AJ357" s="214">
        <f t="shared" si="22"/>
        <v>0.25</v>
      </c>
      <c r="AK357" s="215">
        <f t="shared" si="23"/>
        <v>0.4</v>
      </c>
      <c r="AL357" s="220">
        <f>IFERROR(IF(AF357="Probabilidad",(S357-(+S357*AK357)),IF(AF357="Impacto",S357,"")),"")</f>
        <v>0.48</v>
      </c>
      <c r="AM357" s="220">
        <f>IFERROR(IF(AF357="Impacto",(Y357-(+Y357*AK357)),IF(AF357="Probabilidad",Y357,"")),"")</f>
        <v>0.6</v>
      </c>
      <c r="AN357" s="221" t="s">
        <v>181</v>
      </c>
      <c r="AO357" s="221" t="s">
        <v>182</v>
      </c>
      <c r="AP357" s="221" t="s">
        <v>183</v>
      </c>
      <c r="AQ357" s="598" t="s">
        <v>1780</v>
      </c>
      <c r="AR357" s="1153">
        <f>S357</f>
        <v>0.8</v>
      </c>
      <c r="AS357" s="1153">
        <f>IF(AL357="","",MIN(AL357:AL362))</f>
        <v>0.20159999999999997</v>
      </c>
      <c r="AT357" s="619" t="str">
        <f>IFERROR(IF(AS357="","",IF(AS357&lt;=0.2,"Muy Baja",IF(AS357&lt;=0.4,"Baja",IF(AS357&lt;=0.6,"Media",IF(AS357&lt;=0.8,"Alta","Muy Alta"))))),"")</f>
        <v>Baja</v>
      </c>
      <c r="AU357" s="1153">
        <f>Y357</f>
        <v>0.6</v>
      </c>
      <c r="AV357" s="1153">
        <f>IF(AM357="","",MIN(AM357:AM362))</f>
        <v>0.44999999999999996</v>
      </c>
      <c r="AW357" s="619" t="str">
        <f>IFERROR(IF(AV357="","",IF(AV357&lt;=0.2,"Leve",IF(AV357&lt;=0.4,"Menor",IF(AV357&lt;=0.6,"Moderado",IF(AV357&lt;=0.8,"Mayor","Catastrófico"))))),"")</f>
        <v>Moderado</v>
      </c>
      <c r="AX357" s="619" t="str">
        <f>AA357</f>
        <v>Alto</v>
      </c>
      <c r="AY357" s="619" t="str">
        <f>IFERROR(IF(OR(AND(AT357="Muy Baja",AW357="Leve"),AND(AT357="Muy Baja",AW357="Menor"),AND(AT357="Baja",AW357="Leve")),"Bajo",IF(OR(AND(AT357="Muy baja",AW357="Moderado"),AND(AT357="Baja",AW357="Menor"),AND(AT357="Baja",AW357="Moderado"),AND(AT357="Media",AW357="Leve"),AND(AT357="Media",AW357="Menor"),AND(AT357="Media",AW357="Moderado"),AND(AT357="Alta",AW357="Leve"),AND(AT357="Alta",AW357="Menor")),"Moderado",IF(OR(AND(AT357="Muy Baja",AW357="Mayor"),AND(AT357="Baja",AW357="Mayor"),AND(AT357="Media",AW357="Mayor"),AND(AT357="Alta",AW357="Moderado"),AND(AT357="Alta",AW357="Mayor"),AND(AT357="Muy Alta",AW357="Leve"),AND(AT357="Muy Alta",AW357="Menor"),AND(AT357="Muy Alta",AW357="Moderado"),AND(AT357="Muy Alta",AW357="Mayor")),"Alto",IF(OR(AND(AT357="Muy Baja",AW357="Catastrófico"),AND(AT357="Baja",AW357="Catastrófico"),AND(AT357="Media",AW357="Catastrófico"),AND(AT357="Alta",AW357="Catastrófico"),AND(AT357="Muy Alta",AW357="Catastrófico")),"Extremo","")))),"")</f>
        <v>Moderado</v>
      </c>
      <c r="AZ357" s="598" t="s">
        <v>185</v>
      </c>
      <c r="BA357" s="593" t="s">
        <v>1800</v>
      </c>
      <c r="BB357" s="593" t="s">
        <v>1801</v>
      </c>
      <c r="BC357" s="593" t="s">
        <v>1233</v>
      </c>
      <c r="BD357" s="593" t="s">
        <v>1761</v>
      </c>
      <c r="BE357" s="1168">
        <v>45657</v>
      </c>
      <c r="BF357" s="593"/>
      <c r="BG357" s="593"/>
      <c r="BH357" s="848"/>
      <c r="BI357" s="848"/>
      <c r="BJ357" s="1278"/>
      <c r="BK357" s="848"/>
      <c r="BL357" s="848"/>
      <c r="BM357" s="593"/>
      <c r="BN357" s="593"/>
      <c r="BO357" s="798"/>
    </row>
    <row r="358" spans="1:67" ht="76.5">
      <c r="A358" s="1141"/>
      <c r="B358" s="1144"/>
      <c r="C358" s="1165"/>
      <c r="D358" s="1150"/>
      <c r="E358" s="1150"/>
      <c r="F358" s="1089"/>
      <c r="G358" s="593"/>
      <c r="H358" s="598"/>
      <c r="I358" s="1139"/>
      <c r="J358" s="1137"/>
      <c r="K358" s="1139"/>
      <c r="L358" s="593"/>
      <c r="M358" s="616"/>
      <c r="N358" s="593"/>
      <c r="O358" s="593"/>
      <c r="P358" s="607"/>
      <c r="Q358" s="610"/>
      <c r="R358" s="598"/>
      <c r="S358" s="613"/>
      <c r="T358" s="598"/>
      <c r="U358" s="613"/>
      <c r="V358" s="598"/>
      <c r="W358" s="613"/>
      <c r="X358" s="616"/>
      <c r="Y358" s="613"/>
      <c r="Z358" s="613"/>
      <c r="AA358" s="619"/>
      <c r="AB358" s="216">
        <v>2</v>
      </c>
      <c r="AC358" s="300" t="s">
        <v>1569</v>
      </c>
      <c r="AD358" s="218">
        <v>1</v>
      </c>
      <c r="AE358" s="218" t="s">
        <v>1570</v>
      </c>
      <c r="AF358" s="213" t="str">
        <f t="shared" si="20"/>
        <v>Probabilidad</v>
      </c>
      <c r="AG358" s="219" t="s">
        <v>344</v>
      </c>
      <c r="AH358" s="214">
        <f t="shared" si="21"/>
        <v>0.15</v>
      </c>
      <c r="AI358" s="219" t="s">
        <v>180</v>
      </c>
      <c r="AJ358" s="214">
        <f t="shared" si="22"/>
        <v>0.15</v>
      </c>
      <c r="AK358" s="215">
        <f t="shared" si="23"/>
        <v>0.3</v>
      </c>
      <c r="AL358" s="220">
        <f>IFERROR(IF(AND(AF357="Probabilidad",AF358="Probabilidad"),(AL357-(+AL357*AK358)),IF(AF358="Probabilidad",(S357-(+S357*AK358)),IF(AF358="Impacto",AL357,""))),"")</f>
        <v>0.33599999999999997</v>
      </c>
      <c r="AM358" s="220">
        <f>IFERROR(IF(AND(AF357="Impacto",AF358="Impacto"),(AM357-(+AM357*AK358)),IF(AF358="Impacto",(Y357-(Y357*AK358)),IF(AF358="Probabilidad",AM357,""))),"")</f>
        <v>0.6</v>
      </c>
      <c r="AN358" s="221" t="s">
        <v>181</v>
      </c>
      <c r="AO358" s="221" t="s">
        <v>182</v>
      </c>
      <c r="AP358" s="221" t="s">
        <v>183</v>
      </c>
      <c r="AQ358" s="598"/>
      <c r="AR358" s="626"/>
      <c r="AS358" s="626"/>
      <c r="AT358" s="619"/>
      <c r="AU358" s="626"/>
      <c r="AV358" s="626"/>
      <c r="AW358" s="619"/>
      <c r="AX358" s="619"/>
      <c r="AY358" s="619"/>
      <c r="AZ358" s="598"/>
      <c r="BA358" s="593"/>
      <c r="BB358" s="593"/>
      <c r="BC358" s="593"/>
      <c r="BD358" s="593"/>
      <c r="BE358" s="1168"/>
      <c r="BF358" s="593"/>
      <c r="BG358" s="593"/>
      <c r="BH358" s="848"/>
      <c r="BI358" s="848"/>
      <c r="BJ358" s="1278"/>
      <c r="BK358" s="848"/>
      <c r="BL358" s="848"/>
      <c r="BM358" s="593"/>
      <c r="BN358" s="593"/>
      <c r="BO358" s="798"/>
    </row>
    <row r="359" spans="1:67" ht="89.25">
      <c r="A359" s="1141"/>
      <c r="B359" s="1144"/>
      <c r="C359" s="1165"/>
      <c r="D359" s="1150"/>
      <c r="E359" s="1150"/>
      <c r="F359" s="1089"/>
      <c r="G359" s="593"/>
      <c r="H359" s="598"/>
      <c r="I359" s="1139"/>
      <c r="J359" s="1137"/>
      <c r="K359" s="1139"/>
      <c r="L359" s="593"/>
      <c r="M359" s="616"/>
      <c r="N359" s="593"/>
      <c r="O359" s="593"/>
      <c r="P359" s="607"/>
      <c r="Q359" s="610"/>
      <c r="R359" s="598"/>
      <c r="S359" s="613"/>
      <c r="T359" s="598"/>
      <c r="U359" s="613"/>
      <c r="V359" s="598"/>
      <c r="W359" s="613"/>
      <c r="X359" s="616"/>
      <c r="Y359" s="613"/>
      <c r="Z359" s="613"/>
      <c r="AA359" s="619"/>
      <c r="AB359" s="216">
        <v>3</v>
      </c>
      <c r="AC359" s="300" t="s">
        <v>1757</v>
      </c>
      <c r="AD359" s="218" t="s">
        <v>1776</v>
      </c>
      <c r="AE359" s="218" t="s">
        <v>1390</v>
      </c>
      <c r="AF359" s="213" t="str">
        <f t="shared" si="20"/>
        <v>Impacto</v>
      </c>
      <c r="AG359" s="219" t="s">
        <v>290</v>
      </c>
      <c r="AH359" s="214">
        <f t="shared" si="21"/>
        <v>0.1</v>
      </c>
      <c r="AI359" s="219" t="s">
        <v>180</v>
      </c>
      <c r="AJ359" s="214">
        <f t="shared" si="22"/>
        <v>0.15</v>
      </c>
      <c r="AK359" s="215">
        <f t="shared" si="23"/>
        <v>0.25</v>
      </c>
      <c r="AL359" s="220">
        <f>IFERROR(IF(AND(AF358="Probabilidad",AF359="Probabilidad"),(AL358-(+AL358*AK359)),IF(AND(AF358="Impacto",AF359="Probabilidad"),(AL357-(+AL357*AK359)),IF(AF359="Impacto",AL358,""))),"")</f>
        <v>0.33599999999999997</v>
      </c>
      <c r="AM359" s="220">
        <f>IFERROR(IF(AND(AF358="Impacto",AF359="Impacto"),(AM358-(+AM358*AK359)),IF(AND(AF358="Probabilidad",AF359="Impacto"),(AM357-(+AM357*AK359)),IF(AF359="Probabilidad",AM358,""))),"")</f>
        <v>0.44999999999999996</v>
      </c>
      <c r="AN359" s="221" t="s">
        <v>181</v>
      </c>
      <c r="AO359" s="221" t="s">
        <v>182</v>
      </c>
      <c r="AP359" s="221" t="s">
        <v>183</v>
      </c>
      <c r="AQ359" s="598"/>
      <c r="AR359" s="626"/>
      <c r="AS359" s="626"/>
      <c r="AT359" s="619"/>
      <c r="AU359" s="626"/>
      <c r="AV359" s="626"/>
      <c r="AW359" s="619"/>
      <c r="AX359" s="619"/>
      <c r="AY359" s="619"/>
      <c r="AZ359" s="598"/>
      <c r="BA359" s="593"/>
      <c r="BB359" s="593"/>
      <c r="BC359" s="593"/>
      <c r="BD359" s="593"/>
      <c r="BE359" s="1168"/>
      <c r="BF359" s="593"/>
      <c r="BG359" s="593"/>
      <c r="BH359" s="848"/>
      <c r="BI359" s="848"/>
      <c r="BJ359" s="1278"/>
      <c r="BK359" s="848"/>
      <c r="BL359" s="848"/>
      <c r="BM359" s="593"/>
      <c r="BN359" s="593"/>
      <c r="BO359" s="798"/>
    </row>
    <row r="360" spans="1:67" ht="114.75">
      <c r="A360" s="1141"/>
      <c r="B360" s="1144"/>
      <c r="C360" s="1165"/>
      <c r="D360" s="1150"/>
      <c r="E360" s="1150"/>
      <c r="F360" s="1089"/>
      <c r="G360" s="593"/>
      <c r="H360" s="598"/>
      <c r="I360" s="1139"/>
      <c r="J360" s="1137"/>
      <c r="K360" s="1139"/>
      <c r="L360" s="593"/>
      <c r="M360" s="616"/>
      <c r="N360" s="593"/>
      <c r="O360" s="593"/>
      <c r="P360" s="607"/>
      <c r="Q360" s="610"/>
      <c r="R360" s="598"/>
      <c r="S360" s="613"/>
      <c r="T360" s="598"/>
      <c r="U360" s="613"/>
      <c r="V360" s="598"/>
      <c r="W360" s="613"/>
      <c r="X360" s="616"/>
      <c r="Y360" s="613"/>
      <c r="Z360" s="613"/>
      <c r="AA360" s="619"/>
      <c r="AB360" s="216">
        <v>4</v>
      </c>
      <c r="AC360" s="400" t="s">
        <v>1802</v>
      </c>
      <c r="AD360" s="218">
        <v>3</v>
      </c>
      <c r="AE360" s="218" t="s">
        <v>1399</v>
      </c>
      <c r="AF360" s="213" t="str">
        <f t="shared" si="20"/>
        <v>Probabilidad</v>
      </c>
      <c r="AG360" s="219" t="s">
        <v>179</v>
      </c>
      <c r="AH360" s="214">
        <f t="shared" si="21"/>
        <v>0.25</v>
      </c>
      <c r="AI360" s="219" t="s">
        <v>180</v>
      </c>
      <c r="AJ360" s="214">
        <f t="shared" si="22"/>
        <v>0.15</v>
      </c>
      <c r="AK360" s="215">
        <f t="shared" si="23"/>
        <v>0.4</v>
      </c>
      <c r="AL360" s="220">
        <f>IFERROR(IF(AND(AF359="Probabilidad",AF360="Probabilidad"),(AL359-(+AL359*AK360)),IF(AND(AF359="Impacto",AF360="Probabilidad"),(AL358-(+AL358*AK360)),IF(AF360="Impacto",AL359,""))),"")</f>
        <v>0.20159999999999997</v>
      </c>
      <c r="AM360" s="220">
        <f>IFERROR(IF(AND(AF359="Impacto",AF360="Impacto"),(AM359-(+AM359*AK360)),IF(AND(AF359="Probabilidad",AF360="Impacto"),(AM358-(+AM358*AK360)),IF(AF360="Probabilidad",AM359,""))),"")</f>
        <v>0.44999999999999996</v>
      </c>
      <c r="AN360" s="221" t="s">
        <v>181</v>
      </c>
      <c r="AO360" s="221" t="s">
        <v>182</v>
      </c>
      <c r="AP360" s="221" t="s">
        <v>183</v>
      </c>
      <c r="AQ360" s="598"/>
      <c r="AR360" s="626"/>
      <c r="AS360" s="626"/>
      <c r="AT360" s="619"/>
      <c r="AU360" s="626"/>
      <c r="AV360" s="626"/>
      <c r="AW360" s="619"/>
      <c r="AX360" s="619"/>
      <c r="AY360" s="619"/>
      <c r="AZ360" s="598"/>
      <c r="BA360" s="593"/>
      <c r="BB360" s="593"/>
      <c r="BC360" s="593"/>
      <c r="BD360" s="593"/>
      <c r="BE360" s="1168"/>
      <c r="BF360" s="593"/>
      <c r="BG360" s="593"/>
      <c r="BH360" s="848"/>
      <c r="BI360" s="848"/>
      <c r="BJ360" s="1278"/>
      <c r="BK360" s="848"/>
      <c r="BL360" s="848"/>
      <c r="BM360" s="593"/>
      <c r="BN360" s="593"/>
      <c r="BO360" s="798"/>
    </row>
    <row r="361" spans="1:67">
      <c r="A361" s="1141"/>
      <c r="B361" s="1144"/>
      <c r="C361" s="1165"/>
      <c r="D361" s="1150"/>
      <c r="E361" s="1150"/>
      <c r="F361" s="1089"/>
      <c r="G361" s="593"/>
      <c r="H361" s="598"/>
      <c r="I361" s="1139"/>
      <c r="J361" s="1137"/>
      <c r="K361" s="1139"/>
      <c r="L361" s="593"/>
      <c r="M361" s="616"/>
      <c r="N361" s="593"/>
      <c r="O361" s="593"/>
      <c r="P361" s="607"/>
      <c r="Q361" s="610"/>
      <c r="R361" s="598"/>
      <c r="S361" s="613"/>
      <c r="T361" s="598"/>
      <c r="U361" s="613"/>
      <c r="V361" s="598"/>
      <c r="W361" s="613"/>
      <c r="X361" s="616"/>
      <c r="Y361" s="613"/>
      <c r="Z361" s="613"/>
      <c r="AA361" s="619"/>
      <c r="AB361" s="216">
        <v>5</v>
      </c>
      <c r="AC361" s="218"/>
      <c r="AD361" s="218"/>
      <c r="AE361" s="218"/>
      <c r="AF361" s="213" t="str">
        <f t="shared" si="20"/>
        <v/>
      </c>
      <c r="AG361" s="219"/>
      <c r="AH361" s="214" t="str">
        <f t="shared" si="21"/>
        <v/>
      </c>
      <c r="AI361" s="219"/>
      <c r="AJ361" s="214" t="str">
        <f t="shared" si="22"/>
        <v/>
      </c>
      <c r="AK361" s="215" t="str">
        <f t="shared" si="23"/>
        <v/>
      </c>
      <c r="AL361" s="220" t="str">
        <f>IFERROR(IF(AND(AF360="Probabilidad",AF361="Probabilidad"),(AL360-(+AL360*AK361)),IF(AND(AF360="Impacto",AF361="Probabilidad"),(AL359-(+AL359*AK361)),IF(AF361="Impacto",AL360,""))),"")</f>
        <v/>
      </c>
      <c r="AM361" s="220" t="str">
        <f>IFERROR(IF(AND(AF360="Impacto",AF361="Impacto"),(AM360-(+AM360*AK361)),IF(AND(AF360="Probabilidad",AF361="Impacto"),(AM359-(+AM359*AK361)),IF(AF361="Probabilidad",AM360,""))),"")</f>
        <v/>
      </c>
      <c r="AN361" s="221"/>
      <c r="AO361" s="221"/>
      <c r="AP361" s="221"/>
      <c r="AQ361" s="598"/>
      <c r="AR361" s="626"/>
      <c r="AS361" s="626"/>
      <c r="AT361" s="619"/>
      <c r="AU361" s="626"/>
      <c r="AV361" s="626"/>
      <c r="AW361" s="619"/>
      <c r="AX361" s="619"/>
      <c r="AY361" s="619"/>
      <c r="AZ361" s="598"/>
      <c r="BA361" s="593"/>
      <c r="BB361" s="593"/>
      <c r="BC361" s="593"/>
      <c r="BD361" s="593"/>
      <c r="BE361" s="1168"/>
      <c r="BF361" s="593"/>
      <c r="BG361" s="593"/>
      <c r="BH361" s="848"/>
      <c r="BI361" s="848"/>
      <c r="BJ361" s="1278"/>
      <c r="BK361" s="848"/>
      <c r="BL361" s="848"/>
      <c r="BM361" s="593"/>
      <c r="BN361" s="593"/>
      <c r="BO361" s="798"/>
    </row>
    <row r="362" spans="1:67" ht="15.75" thickBot="1">
      <c r="A362" s="1141"/>
      <c r="B362" s="1144"/>
      <c r="C362" s="1165"/>
      <c r="D362" s="1150"/>
      <c r="E362" s="1150"/>
      <c r="F362" s="1089"/>
      <c r="G362" s="593"/>
      <c r="H362" s="598"/>
      <c r="I362" s="1139"/>
      <c r="J362" s="1162"/>
      <c r="K362" s="1139"/>
      <c r="L362" s="593"/>
      <c r="M362" s="616"/>
      <c r="N362" s="593"/>
      <c r="O362" s="593"/>
      <c r="P362" s="607"/>
      <c r="Q362" s="610"/>
      <c r="R362" s="598"/>
      <c r="S362" s="613"/>
      <c r="T362" s="598"/>
      <c r="U362" s="613"/>
      <c r="V362" s="598"/>
      <c r="W362" s="613"/>
      <c r="X362" s="616"/>
      <c r="Y362" s="613"/>
      <c r="Z362" s="613"/>
      <c r="AA362" s="619"/>
      <c r="AB362" s="216">
        <v>6</v>
      </c>
      <c r="AC362" s="218"/>
      <c r="AD362" s="218"/>
      <c r="AE362" s="218"/>
      <c r="AF362" s="213" t="str">
        <f t="shared" si="20"/>
        <v/>
      </c>
      <c r="AG362" s="219"/>
      <c r="AH362" s="214" t="str">
        <f t="shared" si="21"/>
        <v/>
      </c>
      <c r="AI362" s="219"/>
      <c r="AJ362" s="214" t="str">
        <f t="shared" si="22"/>
        <v/>
      </c>
      <c r="AK362" s="215" t="str">
        <f t="shared" si="23"/>
        <v/>
      </c>
      <c r="AL362" s="220" t="str">
        <f>IFERROR(IF(AND(AF361="Probabilidad",AF362="Probabilidad"),(AL361-(+AL361*AK362)),IF(AND(AF361="Impacto",AF362="Probabilidad"),(AL360-(+AL360*AK362)),IF(AF362="Impacto",AL361,""))),"")</f>
        <v/>
      </c>
      <c r="AM362" s="220" t="str">
        <f>IFERROR(IF(AND(AF361="Impacto",AF362="Impacto"),(AM361-(+AM361*AK362)),IF(AND(AF361="Probabilidad",AF362="Impacto"),(AM360-(+AM360*AK362)),IF(AF362="Probabilidad",AM361,""))),"")</f>
        <v/>
      </c>
      <c r="AN362" s="221"/>
      <c r="AO362" s="221"/>
      <c r="AP362" s="221"/>
      <c r="AQ362" s="598"/>
      <c r="AR362" s="626"/>
      <c r="AS362" s="626"/>
      <c r="AT362" s="619"/>
      <c r="AU362" s="626"/>
      <c r="AV362" s="626"/>
      <c r="AW362" s="619"/>
      <c r="AX362" s="619"/>
      <c r="AY362" s="619"/>
      <c r="AZ362" s="598"/>
      <c r="BA362" s="593"/>
      <c r="BB362" s="593"/>
      <c r="BC362" s="593"/>
      <c r="BD362" s="593"/>
      <c r="BE362" s="1168"/>
      <c r="BF362" s="593"/>
      <c r="BG362" s="593"/>
      <c r="BH362" s="848"/>
      <c r="BI362" s="848"/>
      <c r="BJ362" s="1278"/>
      <c r="BK362" s="848"/>
      <c r="BL362" s="848"/>
      <c r="BM362" s="593"/>
      <c r="BN362" s="593"/>
      <c r="BO362" s="798"/>
    </row>
    <row r="363" spans="1:67" ht="110.45" customHeight="1">
      <c r="A363" s="1141"/>
      <c r="B363" s="1144"/>
      <c r="C363" s="1165"/>
      <c r="D363" s="1150" t="s">
        <v>1376</v>
      </c>
      <c r="E363" s="1150" t="s">
        <v>1753</v>
      </c>
      <c r="F363" s="1089">
        <v>10</v>
      </c>
      <c r="G363" s="593" t="s">
        <v>1797</v>
      </c>
      <c r="H363" s="598" t="s">
        <v>1405</v>
      </c>
      <c r="I363" s="1139" t="s">
        <v>1392</v>
      </c>
      <c r="J363" s="1137" t="str">
        <f>IF(D363="","",IF(D363="RG",[16]Árbol_GF!B413,IF(D363="RF",[16]Árbol_GF!B413,IF(I363="","",(CONCATENATE(I363," ",$M$2," ",G363," ",$M$3," ",O363," ",$M$4," ",N363))))))</f>
        <v>Pérdida de Disponibilidad  Sicapital -Perno
(Software)  1. Procesamiento ilegal de los datos
2. Robo de medios o documentos  1. Ausencia de planes de continuidad
2. Arquitectura insegura de la red
3. Ausencia de copias de respaldo
4. Gestión deficiente de las contraseñas</v>
      </c>
      <c r="K363" s="1139" t="s">
        <v>205</v>
      </c>
      <c r="L363" s="593" t="s">
        <v>691</v>
      </c>
      <c r="M363" s="689" t="str">
        <f>CONCATENATE(" *",[16]Árbol_GF!C371," *",[16]Árbol_GF!E371," *",[16]Árbol_GF!G371)</f>
        <v xml:space="preserve"> * * *</v>
      </c>
      <c r="N363" s="593" t="s">
        <v>1803</v>
      </c>
      <c r="O363" s="593" t="s">
        <v>1804</v>
      </c>
      <c r="P363" s="607"/>
      <c r="Q363" s="610"/>
      <c r="R363" s="598" t="s">
        <v>297</v>
      </c>
      <c r="S363" s="613">
        <f>IF(R363="Muy Alta",100%,IF(R363="Alta",80%,IF(R363="Media",60%,IF(R363="Baja",40%,IF(R363="Muy Baja",20%,"")))))</f>
        <v>0.8</v>
      </c>
      <c r="T363" s="598" t="s">
        <v>176</v>
      </c>
      <c r="U363" s="613">
        <f>IF(T363="Catastrófico",100%,IF(T363="Mayor",80%,IF(T363="Moderado",60%,IF(T363="Menor",40%,IF(T363="Leve",20%,"")))))</f>
        <v>0.6</v>
      </c>
      <c r="V363" s="598" t="s">
        <v>227</v>
      </c>
      <c r="W363" s="613">
        <f>IF(V363="Catastrófico",100%,IF(V363="Mayor",80%,IF(V363="Moderado",60%,IF(V363="Menor",40%,IF(V363="Leve",20%,"")))))</f>
        <v>0.4</v>
      </c>
      <c r="X363" s="616" t="str">
        <f>IF(Y363=100%,"Catastrófico",IF(Y363=80%,"Mayor",IF(Y363=60%,"Moderado",IF(Y363=40%,"Menor",IF(Y363=20%,"Leve","")))))</f>
        <v>Moderado</v>
      </c>
      <c r="Y363" s="613">
        <f>IF(AND(U363="",W363=""),"",MAX(U363,W363))</f>
        <v>0.6</v>
      </c>
      <c r="Z363" s="613" t="str">
        <f>CONCATENATE(R363,X363)</f>
        <v>AltaModerado</v>
      </c>
      <c r="AA363" s="619" t="str">
        <f>IF(Z363="Muy AltaLeve","Alto",IF(Z363="Muy AltaMenor","Alto",IF(Z363="Muy AltaModerado","Alto",IF(Z363="Muy AltaMayor","Alto",IF(Z363="Muy AltaCatastrófico","Extremo",IF(Z363="AltaLeve","Moderado",IF(Z363="AltaMenor","Moderado",IF(Z363="AltaModerado","Alto",IF(Z363="AltaMayor","Alto",IF(Z363="AltaCatastrófico","Extremo",IF(Z363="MediaLeve","Moderado",IF(Z363="MediaMenor","Moderado",IF(Z363="MediaModerado","Moderado",IF(Z363="MediaMayor","Alto",IF(Z363="MediaCatastrófico","Extremo",IF(Z363="BajaLeve","Bajo",IF(Z363="BajaMenor","Moderado",IF(Z363="BajaModerado","Moderado",IF(Z363="BajaMayor","Alto",IF(Z363="BajaCatastrófico","Extremo",IF(Z363="Muy BajaLeve","Bajo",IF(Z363="Muy BajaMenor","Bajo",IF(Z363="Muy BajaModerado","Moderado",IF(Z363="Muy BajaMayor","Alto",IF(Z363="Muy BajaCatastrófico","Extremo","")))))))))))))))))))))))))</f>
        <v>Alto</v>
      </c>
      <c r="AB363" s="216">
        <v>1</v>
      </c>
      <c r="AC363" s="400" t="s">
        <v>1660</v>
      </c>
      <c r="AD363" s="218">
        <v>3</v>
      </c>
      <c r="AE363" s="218" t="s">
        <v>1390</v>
      </c>
      <c r="AF363" s="213" t="str">
        <f t="shared" si="20"/>
        <v>Probabilidad</v>
      </c>
      <c r="AG363" s="219" t="s">
        <v>344</v>
      </c>
      <c r="AH363" s="214">
        <f t="shared" si="21"/>
        <v>0.15</v>
      </c>
      <c r="AI363" s="219" t="s">
        <v>180</v>
      </c>
      <c r="AJ363" s="214">
        <f t="shared" si="22"/>
        <v>0.15</v>
      </c>
      <c r="AK363" s="215">
        <f t="shared" si="23"/>
        <v>0.3</v>
      </c>
      <c r="AL363" s="220">
        <f>IFERROR(IF(AF363="Probabilidad",(S363-(+S363*AK363)),IF(AF363="Impacto",S363,"")),"")</f>
        <v>0.56000000000000005</v>
      </c>
      <c r="AM363" s="220">
        <f>IFERROR(IF(AF363="Impacto",(Y363-(+Y363*AK363)),IF(AF363="Probabilidad",Y363,"")),"")</f>
        <v>0.6</v>
      </c>
      <c r="AN363" s="221" t="s">
        <v>181</v>
      </c>
      <c r="AO363" s="221" t="s">
        <v>182</v>
      </c>
      <c r="AP363" s="221" t="s">
        <v>183</v>
      </c>
      <c r="AQ363" s="598" t="s">
        <v>1805</v>
      </c>
      <c r="AR363" s="1153">
        <f>S363</f>
        <v>0.8</v>
      </c>
      <c r="AS363" s="1153">
        <f>IF(AL363="","",MIN(AL363:AL368))</f>
        <v>0.14112000000000002</v>
      </c>
      <c r="AT363" s="619" t="str">
        <f>IFERROR(IF(AS363="","",IF(AS363&lt;=0.2,"Muy Baja",IF(AS363&lt;=0.4,"Baja",IF(AS363&lt;=0.6,"Media",IF(AS363&lt;=0.8,"Alta","Muy Alta"))))),"")</f>
        <v>Muy Baja</v>
      </c>
      <c r="AU363" s="1153">
        <f>Y363</f>
        <v>0.6</v>
      </c>
      <c r="AV363" s="1153">
        <f>IF(AM363="","",MIN(AM363:AM368))</f>
        <v>0.6</v>
      </c>
      <c r="AW363" s="619" t="str">
        <f>IFERROR(IF(AV363="","",IF(AV363&lt;=0.2,"Leve",IF(AV363&lt;=0.4,"Menor",IF(AV363&lt;=0.6,"Moderado",IF(AV363&lt;=0.8,"Mayor","Catastrófico"))))),"")</f>
        <v>Moderado</v>
      </c>
      <c r="AX363" s="619" t="str">
        <f>AA363</f>
        <v>Alto</v>
      </c>
      <c r="AY363" s="619" t="str">
        <f>IFERROR(IF(OR(AND(AT363="Muy Baja",AW363="Leve"),AND(AT363="Muy Baja",AW363="Menor"),AND(AT363="Baja",AW363="Leve")),"Bajo",IF(OR(AND(AT363="Muy baja",AW363="Moderado"),AND(AT363="Baja",AW363="Menor"),AND(AT363="Baja",AW363="Moderado"),AND(AT363="Media",AW363="Leve"),AND(AT363="Media",AW363="Menor"),AND(AT363="Media",AW363="Moderado"),AND(AT363="Alta",AW363="Leve"),AND(AT363="Alta",AW363="Menor")),"Moderado",IF(OR(AND(AT363="Muy Baja",AW363="Mayor"),AND(AT363="Baja",AW363="Mayor"),AND(AT363="Media",AW363="Mayor"),AND(AT363="Alta",AW363="Moderado"),AND(AT363="Alta",AW363="Mayor"),AND(AT363="Muy Alta",AW363="Leve"),AND(AT363="Muy Alta",AW363="Menor"),AND(AT363="Muy Alta",AW363="Moderado"),AND(AT363="Muy Alta",AW363="Mayor")),"Alto",IF(OR(AND(AT363="Muy Baja",AW363="Catastrófico"),AND(AT363="Baja",AW363="Catastrófico"),AND(AT363="Media",AW363="Catastrófico"),AND(AT363="Alta",AW363="Catastrófico"),AND(AT363="Muy Alta",AW363="Catastrófico")),"Extremo","")))),"")</f>
        <v>Moderado</v>
      </c>
      <c r="AZ363" s="598" t="s">
        <v>185</v>
      </c>
      <c r="BA363" s="593" t="s">
        <v>1806</v>
      </c>
      <c r="BB363" s="593" t="s">
        <v>1807</v>
      </c>
      <c r="BC363" s="593" t="s">
        <v>1233</v>
      </c>
      <c r="BD363" s="593" t="s">
        <v>1761</v>
      </c>
      <c r="BE363" s="1168">
        <v>45657</v>
      </c>
      <c r="BF363" s="593"/>
      <c r="BG363" s="593"/>
      <c r="BH363" s="848"/>
      <c r="BI363" s="848"/>
      <c r="BJ363" s="1278"/>
      <c r="BK363" s="848"/>
      <c r="BL363" s="848"/>
      <c r="BM363" s="593"/>
      <c r="BN363" s="593"/>
      <c r="BO363" s="798"/>
    </row>
    <row r="364" spans="1:67" ht="89.25">
      <c r="A364" s="1141"/>
      <c r="B364" s="1144"/>
      <c r="C364" s="1165"/>
      <c r="D364" s="1150"/>
      <c r="E364" s="1150"/>
      <c r="F364" s="1089"/>
      <c r="G364" s="593"/>
      <c r="H364" s="598"/>
      <c r="I364" s="1139"/>
      <c r="J364" s="1137"/>
      <c r="K364" s="1139"/>
      <c r="L364" s="593"/>
      <c r="M364" s="616"/>
      <c r="N364" s="593"/>
      <c r="O364" s="593"/>
      <c r="P364" s="607"/>
      <c r="Q364" s="610"/>
      <c r="R364" s="598"/>
      <c r="S364" s="613"/>
      <c r="T364" s="598"/>
      <c r="U364" s="613"/>
      <c r="V364" s="598"/>
      <c r="W364" s="613"/>
      <c r="X364" s="616"/>
      <c r="Y364" s="613"/>
      <c r="Z364" s="613"/>
      <c r="AA364" s="619"/>
      <c r="AB364" s="216">
        <v>2</v>
      </c>
      <c r="AC364" s="300" t="s">
        <v>1566</v>
      </c>
      <c r="AD364" s="218">
        <v>4</v>
      </c>
      <c r="AE364" s="218" t="s">
        <v>1570</v>
      </c>
      <c r="AF364" s="213" t="str">
        <f t="shared" si="20"/>
        <v>Probabilidad</v>
      </c>
      <c r="AG364" s="219" t="s">
        <v>344</v>
      </c>
      <c r="AH364" s="214">
        <f t="shared" si="21"/>
        <v>0.15</v>
      </c>
      <c r="AI364" s="219" t="s">
        <v>1440</v>
      </c>
      <c r="AJ364" s="214">
        <f t="shared" si="22"/>
        <v>0.25</v>
      </c>
      <c r="AK364" s="215">
        <f t="shared" si="23"/>
        <v>0.4</v>
      </c>
      <c r="AL364" s="220">
        <f>IFERROR(IF(AND(AF363="Probabilidad",AF364="Probabilidad"),(AL363-(+AL363*AK364)),IF(AF364="Probabilidad",(S363-(+S363*AK364)),IF(AF364="Impacto",AL363,""))),"")</f>
        <v>0.33600000000000002</v>
      </c>
      <c r="AM364" s="220">
        <f>IFERROR(IF(AND(AF363="Impacto",AF364="Impacto"),(AM363-(+AM363*AK364)),IF(AF364="Impacto",(Y363-(Y363*AK364)),IF(AF364="Probabilidad",AM363,""))),"")</f>
        <v>0.6</v>
      </c>
      <c r="AN364" s="221" t="s">
        <v>181</v>
      </c>
      <c r="AO364" s="221" t="s">
        <v>182</v>
      </c>
      <c r="AP364" s="221" t="s">
        <v>183</v>
      </c>
      <c r="AQ364" s="598"/>
      <c r="AR364" s="626"/>
      <c r="AS364" s="626"/>
      <c r="AT364" s="619"/>
      <c r="AU364" s="626"/>
      <c r="AV364" s="626"/>
      <c r="AW364" s="619"/>
      <c r="AX364" s="619"/>
      <c r="AY364" s="619"/>
      <c r="AZ364" s="598"/>
      <c r="BA364" s="593"/>
      <c r="BB364" s="593"/>
      <c r="BC364" s="593"/>
      <c r="BD364" s="593"/>
      <c r="BE364" s="1168"/>
      <c r="BF364" s="593"/>
      <c r="BG364" s="593"/>
      <c r="BH364" s="848"/>
      <c r="BI364" s="848"/>
      <c r="BJ364" s="1278"/>
      <c r="BK364" s="848"/>
      <c r="BL364" s="848"/>
      <c r="BM364" s="593"/>
      <c r="BN364" s="593"/>
      <c r="BO364" s="798"/>
    </row>
    <row r="365" spans="1:67" ht="76.5">
      <c r="A365" s="1141"/>
      <c r="B365" s="1144"/>
      <c r="C365" s="1165"/>
      <c r="D365" s="1150"/>
      <c r="E365" s="1150"/>
      <c r="F365" s="1089"/>
      <c r="G365" s="593"/>
      <c r="H365" s="598"/>
      <c r="I365" s="1139"/>
      <c r="J365" s="1137"/>
      <c r="K365" s="1139"/>
      <c r="L365" s="593"/>
      <c r="M365" s="616"/>
      <c r="N365" s="593"/>
      <c r="O365" s="593"/>
      <c r="P365" s="607"/>
      <c r="Q365" s="610"/>
      <c r="R365" s="598"/>
      <c r="S365" s="613"/>
      <c r="T365" s="598"/>
      <c r="U365" s="613"/>
      <c r="V365" s="598"/>
      <c r="W365" s="613"/>
      <c r="X365" s="616"/>
      <c r="Y365" s="613"/>
      <c r="Z365" s="613"/>
      <c r="AA365" s="619"/>
      <c r="AB365" s="216">
        <v>3</v>
      </c>
      <c r="AC365" s="300" t="s">
        <v>1808</v>
      </c>
      <c r="AD365" s="218">
        <v>3</v>
      </c>
      <c r="AE365" s="230" t="s">
        <v>1399</v>
      </c>
      <c r="AF365" s="213" t="str">
        <f t="shared" si="20"/>
        <v>Probabilidad</v>
      </c>
      <c r="AG365" s="219" t="s">
        <v>344</v>
      </c>
      <c r="AH365" s="214">
        <f t="shared" si="21"/>
        <v>0.15</v>
      </c>
      <c r="AI365" s="219" t="s">
        <v>180</v>
      </c>
      <c r="AJ365" s="214">
        <f t="shared" si="22"/>
        <v>0.15</v>
      </c>
      <c r="AK365" s="215">
        <f t="shared" si="23"/>
        <v>0.3</v>
      </c>
      <c r="AL365" s="220">
        <f>IFERROR(IF(AND(AF364="Probabilidad",AF365="Probabilidad"),(AL364-(+AL364*AK365)),IF(AND(AF364="Impacto",AF365="Probabilidad"),(AL363-(+AL363*AK365)),IF(AF365="Impacto",AL364,""))),"")</f>
        <v>0.23520000000000002</v>
      </c>
      <c r="AM365" s="220">
        <f>IFERROR(IF(AND(AF364="Impacto",AF365="Impacto"),(AM364-(+AM364*AK365)),IF(AND(AF364="Probabilidad",AF365="Impacto"),(AM363-(+AM363*AK365)),IF(AF365="Probabilidad",AM364,""))),"")</f>
        <v>0.6</v>
      </c>
      <c r="AN365" s="221" t="s">
        <v>181</v>
      </c>
      <c r="AO365" s="221" t="s">
        <v>182</v>
      </c>
      <c r="AP365" s="221" t="s">
        <v>183</v>
      </c>
      <c r="AQ365" s="598"/>
      <c r="AR365" s="626"/>
      <c r="AS365" s="626"/>
      <c r="AT365" s="619"/>
      <c r="AU365" s="626"/>
      <c r="AV365" s="626"/>
      <c r="AW365" s="619"/>
      <c r="AX365" s="619"/>
      <c r="AY365" s="619"/>
      <c r="AZ365" s="598"/>
      <c r="BA365" s="593"/>
      <c r="BB365" s="593"/>
      <c r="BC365" s="593"/>
      <c r="BD365" s="593"/>
      <c r="BE365" s="1168"/>
      <c r="BF365" s="593"/>
      <c r="BG365" s="593"/>
      <c r="BH365" s="848"/>
      <c r="BI365" s="848"/>
      <c r="BJ365" s="1278"/>
      <c r="BK365" s="848"/>
      <c r="BL365" s="848"/>
      <c r="BM365" s="593"/>
      <c r="BN365" s="593"/>
      <c r="BO365" s="798"/>
    </row>
    <row r="366" spans="1:67" ht="114.75">
      <c r="A366" s="1141"/>
      <c r="B366" s="1144"/>
      <c r="C366" s="1165"/>
      <c r="D366" s="1150"/>
      <c r="E366" s="1150"/>
      <c r="F366" s="1089"/>
      <c r="G366" s="593"/>
      <c r="H366" s="598"/>
      <c r="I366" s="1139"/>
      <c r="J366" s="1137"/>
      <c r="K366" s="1139"/>
      <c r="L366" s="593"/>
      <c r="M366" s="616"/>
      <c r="N366" s="593"/>
      <c r="O366" s="593"/>
      <c r="P366" s="607"/>
      <c r="Q366" s="610"/>
      <c r="R366" s="598"/>
      <c r="S366" s="613"/>
      <c r="T366" s="598"/>
      <c r="U366" s="613"/>
      <c r="V366" s="598"/>
      <c r="W366" s="613"/>
      <c r="X366" s="616"/>
      <c r="Y366" s="613"/>
      <c r="Z366" s="613"/>
      <c r="AA366" s="619"/>
      <c r="AB366" s="216">
        <v>4</v>
      </c>
      <c r="AC366" s="300" t="s">
        <v>1809</v>
      </c>
      <c r="AD366" s="218" t="s">
        <v>1810</v>
      </c>
      <c r="AE366" s="218" t="s">
        <v>1399</v>
      </c>
      <c r="AF366" s="213" t="str">
        <f t="shared" si="20"/>
        <v>Probabilidad</v>
      </c>
      <c r="AG366" s="219" t="s">
        <v>179</v>
      </c>
      <c r="AH366" s="214">
        <f t="shared" si="21"/>
        <v>0.25</v>
      </c>
      <c r="AI366" s="219" t="s">
        <v>180</v>
      </c>
      <c r="AJ366" s="214">
        <f t="shared" si="22"/>
        <v>0.15</v>
      </c>
      <c r="AK366" s="215">
        <f t="shared" si="23"/>
        <v>0.4</v>
      </c>
      <c r="AL366" s="220">
        <f>IFERROR(IF(AND(AF365="Probabilidad",AF366="Probabilidad"),(AL365-(+AL365*AK366)),IF(AND(AF365="Impacto",AF366="Probabilidad"),(AL364-(+AL364*AK366)),IF(AF366="Impacto",AL365,""))),"")</f>
        <v>0.14112000000000002</v>
      </c>
      <c r="AM366" s="220">
        <f>IFERROR(IF(AND(AF365="Impacto",AF366="Impacto"),(AM365-(+AM365*AK366)),IF(AND(AF365="Probabilidad",AF366="Impacto"),(AM364-(+AM364*AK366)),IF(AF366="Probabilidad",AM365,""))),"")</f>
        <v>0.6</v>
      </c>
      <c r="AN366" s="221" t="s">
        <v>181</v>
      </c>
      <c r="AO366" s="221" t="s">
        <v>182</v>
      </c>
      <c r="AP366" s="221" t="s">
        <v>183</v>
      </c>
      <c r="AQ366" s="598"/>
      <c r="AR366" s="626"/>
      <c r="AS366" s="626"/>
      <c r="AT366" s="619"/>
      <c r="AU366" s="626"/>
      <c r="AV366" s="626"/>
      <c r="AW366" s="619"/>
      <c r="AX366" s="619"/>
      <c r="AY366" s="619"/>
      <c r="AZ366" s="598"/>
      <c r="BA366" s="593"/>
      <c r="BB366" s="593"/>
      <c r="BC366" s="593"/>
      <c r="BD366" s="593"/>
      <c r="BE366" s="1168"/>
      <c r="BF366" s="593"/>
      <c r="BG366" s="593"/>
      <c r="BH366" s="848"/>
      <c r="BI366" s="848"/>
      <c r="BJ366" s="1278"/>
      <c r="BK366" s="848"/>
      <c r="BL366" s="848"/>
      <c r="BM366" s="593"/>
      <c r="BN366" s="593"/>
      <c r="BO366" s="798"/>
    </row>
    <row r="367" spans="1:67">
      <c r="A367" s="1141"/>
      <c r="B367" s="1144"/>
      <c r="C367" s="1165"/>
      <c r="D367" s="1150"/>
      <c r="E367" s="1150"/>
      <c r="F367" s="1089"/>
      <c r="G367" s="593"/>
      <c r="H367" s="598"/>
      <c r="I367" s="1139"/>
      <c r="J367" s="1137"/>
      <c r="K367" s="1139"/>
      <c r="L367" s="593"/>
      <c r="M367" s="616"/>
      <c r="N367" s="593"/>
      <c r="O367" s="593"/>
      <c r="P367" s="607"/>
      <c r="Q367" s="610"/>
      <c r="R367" s="598"/>
      <c r="S367" s="613"/>
      <c r="T367" s="598"/>
      <c r="U367" s="613"/>
      <c r="V367" s="598"/>
      <c r="W367" s="613"/>
      <c r="X367" s="616"/>
      <c r="Y367" s="613"/>
      <c r="Z367" s="613"/>
      <c r="AA367" s="619"/>
      <c r="AB367" s="216">
        <v>5</v>
      </c>
      <c r="AC367" s="401"/>
      <c r="AD367" s="218"/>
      <c r="AE367" s="218"/>
      <c r="AF367" s="213" t="str">
        <f t="shared" si="20"/>
        <v/>
      </c>
      <c r="AG367" s="219"/>
      <c r="AH367" s="214" t="str">
        <f t="shared" si="21"/>
        <v/>
      </c>
      <c r="AI367" s="219"/>
      <c r="AJ367" s="214" t="str">
        <f t="shared" si="22"/>
        <v/>
      </c>
      <c r="AK367" s="215" t="str">
        <f t="shared" si="23"/>
        <v/>
      </c>
      <c r="AL367" s="220" t="str">
        <f>IFERROR(IF(AND(AF366="Probabilidad",AF367="Probabilidad"),(AL366-(+AL366*AK367)),IF(AND(AF366="Impacto",AF367="Probabilidad"),(AL365-(+AL365*AK367)),IF(AF367="Impacto",AL366,""))),"")</f>
        <v/>
      </c>
      <c r="AM367" s="220" t="str">
        <f>IFERROR(IF(AND(AF366="Impacto",AF367="Impacto"),(AM366-(+AM366*AK367)),IF(AND(AF366="Probabilidad",AF367="Impacto"),(AM365-(+AM365*AK367)),IF(AF367="Probabilidad",AM366,""))),"")</f>
        <v/>
      </c>
      <c r="AN367" s="221"/>
      <c r="AO367" s="221"/>
      <c r="AP367" s="221"/>
      <c r="AQ367" s="598"/>
      <c r="AR367" s="626"/>
      <c r="AS367" s="626"/>
      <c r="AT367" s="619"/>
      <c r="AU367" s="626"/>
      <c r="AV367" s="626"/>
      <c r="AW367" s="619"/>
      <c r="AX367" s="619"/>
      <c r="AY367" s="619"/>
      <c r="AZ367" s="598"/>
      <c r="BA367" s="593"/>
      <c r="BB367" s="593"/>
      <c r="BC367" s="593"/>
      <c r="BD367" s="593"/>
      <c r="BE367" s="1168"/>
      <c r="BF367" s="593"/>
      <c r="BG367" s="593"/>
      <c r="BH367" s="848"/>
      <c r="BI367" s="848"/>
      <c r="BJ367" s="1278"/>
      <c r="BK367" s="848"/>
      <c r="BL367" s="848"/>
      <c r="BM367" s="593"/>
      <c r="BN367" s="593"/>
      <c r="BO367" s="798"/>
    </row>
    <row r="368" spans="1:67" ht="15.75" thickBot="1">
      <c r="A368" s="1141"/>
      <c r="B368" s="1144"/>
      <c r="C368" s="1165"/>
      <c r="D368" s="1150"/>
      <c r="E368" s="1150"/>
      <c r="F368" s="1089"/>
      <c r="G368" s="593"/>
      <c r="H368" s="598"/>
      <c r="I368" s="1139"/>
      <c r="J368" s="1162"/>
      <c r="K368" s="1139"/>
      <c r="L368" s="593"/>
      <c r="M368" s="616"/>
      <c r="N368" s="593"/>
      <c r="O368" s="593"/>
      <c r="P368" s="607"/>
      <c r="Q368" s="610"/>
      <c r="R368" s="598"/>
      <c r="S368" s="613"/>
      <c r="T368" s="598"/>
      <c r="U368" s="613"/>
      <c r="V368" s="598"/>
      <c r="W368" s="613"/>
      <c r="X368" s="616"/>
      <c r="Y368" s="613"/>
      <c r="Z368" s="613"/>
      <c r="AA368" s="619"/>
      <c r="AB368" s="216">
        <v>6</v>
      </c>
      <c r="AC368" s="218"/>
      <c r="AD368" s="218"/>
      <c r="AE368" s="218"/>
      <c r="AF368" s="213" t="str">
        <f t="shared" si="20"/>
        <v/>
      </c>
      <c r="AG368" s="219"/>
      <c r="AH368" s="214" t="str">
        <f t="shared" si="21"/>
        <v/>
      </c>
      <c r="AI368" s="219"/>
      <c r="AJ368" s="214" t="str">
        <f t="shared" si="22"/>
        <v/>
      </c>
      <c r="AK368" s="215" t="str">
        <f t="shared" si="23"/>
        <v/>
      </c>
      <c r="AL368" s="220" t="str">
        <f>IFERROR(IF(AND(AF367="Probabilidad",AF368="Probabilidad"),(AL367-(+AL367*AK368)),IF(AND(AF367="Impacto",AF368="Probabilidad"),(AL366-(+AL366*AK368)),IF(AF368="Impacto",AL367,""))),"")</f>
        <v/>
      </c>
      <c r="AM368" s="220" t="str">
        <f>IFERROR(IF(AND(AF367="Impacto",AF368="Impacto"),(AM367-(+AM367*AK368)),IF(AND(AF367="Probabilidad",AF368="Impacto"),(AM366-(+AM366*AK368)),IF(AF368="Probabilidad",AM367,""))),"")</f>
        <v/>
      </c>
      <c r="AN368" s="221"/>
      <c r="AO368" s="221"/>
      <c r="AP368" s="221"/>
      <c r="AQ368" s="598"/>
      <c r="AR368" s="626"/>
      <c r="AS368" s="626"/>
      <c r="AT368" s="619"/>
      <c r="AU368" s="626"/>
      <c r="AV368" s="626"/>
      <c r="AW368" s="619"/>
      <c r="AX368" s="619"/>
      <c r="AY368" s="619"/>
      <c r="AZ368" s="598"/>
      <c r="BA368" s="593"/>
      <c r="BB368" s="593"/>
      <c r="BC368" s="593"/>
      <c r="BD368" s="593"/>
      <c r="BE368" s="1168"/>
      <c r="BF368" s="593"/>
      <c r="BG368" s="593"/>
      <c r="BH368" s="848"/>
      <c r="BI368" s="848"/>
      <c r="BJ368" s="1278"/>
      <c r="BK368" s="848"/>
      <c r="BL368" s="848"/>
      <c r="BM368" s="593"/>
      <c r="BN368" s="593"/>
      <c r="BO368" s="798"/>
    </row>
    <row r="369" spans="1:67" ht="67.900000000000006" customHeight="1">
      <c r="A369" s="1141"/>
      <c r="B369" s="1144"/>
      <c r="C369" s="1165"/>
      <c r="D369" s="1150" t="s">
        <v>1376</v>
      </c>
      <c r="E369" s="1150" t="s">
        <v>1753</v>
      </c>
      <c r="F369" s="1089">
        <v>11</v>
      </c>
      <c r="G369" s="593" t="s">
        <v>1811</v>
      </c>
      <c r="H369" s="598" t="s">
        <v>1379</v>
      </c>
      <c r="I369" s="1139" t="s">
        <v>1380</v>
      </c>
      <c r="J369" s="1137" t="str">
        <f>IF(D369="","",IF(D369="RG",[16]Árbol_GF!B419,IF(D369="RF",[16]Árbol_GF!B419,IF(I369="","",(CONCATENATE(I369," ",$M$2," ",G369," ",$M$3," ",O369," ",$M$4," ",N369))))))</f>
        <v>Pérdida de confidencialidad e integridad  Correos Electrónicos de la STH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369" s="1139" t="s">
        <v>205</v>
      </c>
      <c r="L369" s="593" t="s">
        <v>336</v>
      </c>
      <c r="M369" s="689" t="str">
        <f>CONCATENATE(" *",[16]Árbol_GF!C377," *",[16]Árbol_GF!E377," *",[16]Árbol_GF!G377)</f>
        <v xml:space="preserve"> * * *</v>
      </c>
      <c r="N369" s="593" t="s">
        <v>1812</v>
      </c>
      <c r="O369" s="593" t="s">
        <v>1813</v>
      </c>
      <c r="P369" s="607"/>
      <c r="Q369" s="610"/>
      <c r="R369" s="598" t="s">
        <v>297</v>
      </c>
      <c r="S369" s="613">
        <f>IF(R369="Muy Alta",100%,IF(R369="Alta",80%,IF(R369="Media",60%,IF(R369="Baja",40%,IF(R369="Muy Baja",20%,"")))))</f>
        <v>0.8</v>
      </c>
      <c r="T369" s="598" t="s">
        <v>227</v>
      </c>
      <c r="U369" s="613">
        <f>IF(T369="Catastrófico",100%,IF(T369="Mayor",80%,IF(T369="Moderado",60%,IF(T369="Menor",40%,IF(T369="Leve",20%,"")))))</f>
        <v>0.4</v>
      </c>
      <c r="V369" s="598" t="s">
        <v>271</v>
      </c>
      <c r="W369" s="613">
        <f>IF(V369="Catastrófico",100%,IF(V369="Mayor",80%,IF(V369="Moderado",60%,IF(V369="Menor",40%,IF(V369="Leve",20%,"")))))</f>
        <v>0.2</v>
      </c>
      <c r="X369" s="616" t="str">
        <f>IF(Y369=100%,"Catastrófico",IF(Y369=80%,"Mayor",IF(Y369=60%,"Moderado",IF(Y369=40%,"Menor",IF(Y369=20%,"Leve","")))))</f>
        <v>Menor</v>
      </c>
      <c r="Y369" s="613">
        <f>IF(AND(U369="",W369=""),"",MAX(U369,W369))</f>
        <v>0.4</v>
      </c>
      <c r="Z369" s="613" t="str">
        <f>CONCATENATE(R369,X369)</f>
        <v>AltaMenor</v>
      </c>
      <c r="AA369" s="619" t="str">
        <f>IF(Z369="Muy AltaLeve","Alto",IF(Z369="Muy AltaMenor","Alto",IF(Z369="Muy AltaModerado","Alto",IF(Z369="Muy AltaMayor","Alto",IF(Z369="Muy AltaCatastrófico","Extremo",IF(Z369="AltaLeve","Moderado",IF(Z369="AltaMenor","Moderado",IF(Z369="AltaModerado","Alto",IF(Z369="AltaMayor","Alto",IF(Z369="AltaCatastrófico","Extremo",IF(Z369="MediaLeve","Moderado",IF(Z369="MediaMenor","Moderado",IF(Z369="MediaModerado","Moderado",IF(Z369="MediaMayor","Alto",IF(Z369="MediaCatastrófico","Extremo",IF(Z369="BajaLeve","Bajo",IF(Z369="BajaMenor","Moderado",IF(Z369="BajaModerado","Moderado",IF(Z369="BajaMayor","Alto",IF(Z369="BajaCatastrófico","Extremo",IF(Z369="Muy BajaLeve","Bajo",IF(Z369="Muy BajaMenor","Bajo",IF(Z369="Muy BajaModerado","Moderado",IF(Z369="Muy BajaMayor","Alto",IF(Z369="Muy BajaCatastrófico","Extremo","")))))))))))))))))))))))))</f>
        <v>Moderado</v>
      </c>
      <c r="AB369" s="216">
        <v>1</v>
      </c>
      <c r="AC369" s="309" t="s">
        <v>1814</v>
      </c>
      <c r="AD369" s="218">
        <v>4</v>
      </c>
      <c r="AE369" s="230" t="s">
        <v>1815</v>
      </c>
      <c r="AF369" s="213" t="str">
        <f t="shared" si="20"/>
        <v>Probabilidad</v>
      </c>
      <c r="AG369" s="219" t="s">
        <v>179</v>
      </c>
      <c r="AH369" s="214">
        <f t="shared" si="21"/>
        <v>0.25</v>
      </c>
      <c r="AI369" s="219" t="s">
        <v>180</v>
      </c>
      <c r="AJ369" s="214">
        <f t="shared" si="22"/>
        <v>0.15</v>
      </c>
      <c r="AK369" s="215">
        <f t="shared" si="23"/>
        <v>0.4</v>
      </c>
      <c r="AL369" s="220">
        <f>IFERROR(IF(AF369="Probabilidad",(S369-(+S369*AK369)),IF(AF369="Impacto",S369,"")),"")</f>
        <v>0.48</v>
      </c>
      <c r="AM369" s="220">
        <f>IFERROR(IF(AF369="Impacto",(Y369-(+Y369*AK369)),IF(AF369="Probabilidad",Y369,"")),"")</f>
        <v>0.4</v>
      </c>
      <c r="AN369" s="221" t="s">
        <v>181</v>
      </c>
      <c r="AO369" s="221" t="s">
        <v>182</v>
      </c>
      <c r="AP369" s="221" t="s">
        <v>183</v>
      </c>
      <c r="AQ369" s="598" t="s">
        <v>1816</v>
      </c>
      <c r="AR369" s="1153">
        <f>S369</f>
        <v>0.8</v>
      </c>
      <c r="AS369" s="1153">
        <f>IF(AL369="","",MIN(AL369:AL374))</f>
        <v>0.33599999999999997</v>
      </c>
      <c r="AT369" s="619" t="str">
        <f>IFERROR(IF(AS369="","",IF(AS369&lt;=0.2,"Muy Baja",IF(AS369&lt;=0.4,"Baja",IF(AS369&lt;=0.6,"Media",IF(AS369&lt;=0.8,"Alta","Muy Alta"))))),"")</f>
        <v>Baja</v>
      </c>
      <c r="AU369" s="1153">
        <f>Y369</f>
        <v>0.4</v>
      </c>
      <c r="AV369" s="1153">
        <f>IF(AM369="","",MIN(AM369:AM374))</f>
        <v>0.4</v>
      </c>
      <c r="AW369" s="619" t="str">
        <f>IFERROR(IF(AV369="","",IF(AV369&lt;=0.2,"Leve",IF(AV369&lt;=0.4,"Menor",IF(AV369&lt;=0.6,"Moderado",IF(AV369&lt;=0.8,"Mayor","Catastrófico"))))),"")</f>
        <v>Menor</v>
      </c>
      <c r="AX369" s="619" t="str">
        <f>AA369</f>
        <v>Moderado</v>
      </c>
      <c r="AY369" s="619" t="str">
        <f>IFERROR(IF(OR(AND(AT369="Muy Baja",AW369="Leve"),AND(AT369="Muy Baja",AW369="Menor"),AND(AT369="Baja",AW369="Leve")),"Bajo",IF(OR(AND(AT369="Muy baja",AW369="Moderado"),AND(AT369="Baja",AW369="Menor"),AND(AT369="Baja",AW369="Moderado"),AND(AT369="Media",AW369="Leve"),AND(AT369="Media",AW369="Menor"),AND(AT369="Media",AW369="Moderado"),AND(AT369="Alta",AW369="Leve"),AND(AT369="Alta",AW369="Menor")),"Moderado",IF(OR(AND(AT369="Muy Baja",AW369="Mayor"),AND(AT369="Baja",AW369="Mayor"),AND(AT369="Media",AW369="Mayor"),AND(AT369="Alta",AW369="Moderado"),AND(AT369="Alta",AW369="Mayor"),AND(AT369="Muy Alta",AW369="Leve"),AND(AT369="Muy Alta",AW369="Menor"),AND(AT369="Muy Alta",AW369="Moderado"),AND(AT369="Muy Alta",AW369="Mayor")),"Alto",IF(OR(AND(AT369="Muy Baja",AW369="Catastrófico"),AND(AT369="Baja",AW369="Catastrófico"),AND(AT369="Media",AW369="Catastrófico"),AND(AT369="Alta",AW369="Catastrófico"),AND(AT369="Muy Alta",AW369="Catastrófico")),"Extremo","")))),"")</f>
        <v>Moderado</v>
      </c>
      <c r="AZ369" s="598" t="s">
        <v>185</v>
      </c>
      <c r="BA369" s="593" t="s">
        <v>1817</v>
      </c>
      <c r="BB369" s="593" t="s">
        <v>1818</v>
      </c>
      <c r="BC369" s="593" t="s">
        <v>1233</v>
      </c>
      <c r="BD369" s="593" t="s">
        <v>1761</v>
      </c>
      <c r="BE369" s="1168">
        <v>45657</v>
      </c>
      <c r="BF369" s="593"/>
      <c r="BG369" s="593"/>
      <c r="BH369" s="848"/>
      <c r="BI369" s="848"/>
      <c r="BJ369" s="1278"/>
      <c r="BK369" s="848"/>
      <c r="BL369" s="848"/>
      <c r="BM369" s="593"/>
      <c r="BN369" s="593"/>
      <c r="BO369" s="798"/>
    </row>
    <row r="370" spans="1:67" ht="114.75">
      <c r="A370" s="1141"/>
      <c r="B370" s="1144"/>
      <c r="C370" s="1165"/>
      <c r="D370" s="1150"/>
      <c r="E370" s="1150"/>
      <c r="F370" s="1089"/>
      <c r="G370" s="593"/>
      <c r="H370" s="598"/>
      <c r="I370" s="1139"/>
      <c r="J370" s="1137"/>
      <c r="K370" s="1139"/>
      <c r="L370" s="593"/>
      <c r="M370" s="616"/>
      <c r="N370" s="593"/>
      <c r="O370" s="593"/>
      <c r="P370" s="607"/>
      <c r="Q370" s="610"/>
      <c r="R370" s="598"/>
      <c r="S370" s="613"/>
      <c r="T370" s="598"/>
      <c r="U370" s="613"/>
      <c r="V370" s="598"/>
      <c r="W370" s="613"/>
      <c r="X370" s="616"/>
      <c r="Y370" s="613"/>
      <c r="Z370" s="613"/>
      <c r="AA370" s="619"/>
      <c r="AB370" s="216">
        <v>2</v>
      </c>
      <c r="AC370" s="393" t="s">
        <v>1660</v>
      </c>
      <c r="AD370" s="218" t="s">
        <v>1819</v>
      </c>
      <c r="AE370" s="218" t="s">
        <v>1390</v>
      </c>
      <c r="AF370" s="213" t="str">
        <f t="shared" si="20"/>
        <v>Probabilidad</v>
      </c>
      <c r="AG370" s="219" t="s">
        <v>344</v>
      </c>
      <c r="AH370" s="214">
        <f t="shared" si="21"/>
        <v>0.15</v>
      </c>
      <c r="AI370" s="219" t="s">
        <v>180</v>
      </c>
      <c r="AJ370" s="214">
        <f t="shared" si="22"/>
        <v>0.15</v>
      </c>
      <c r="AK370" s="215">
        <f t="shared" si="23"/>
        <v>0.3</v>
      </c>
      <c r="AL370" s="220">
        <f>IFERROR(IF(AND(AF369="Probabilidad",AF370="Probabilidad"),(AL369-(+AL369*AK370)),IF(AF370="Probabilidad",(S369-(+S369*AK370)),IF(AF370="Impacto",AL369,""))),"")</f>
        <v>0.33599999999999997</v>
      </c>
      <c r="AM370" s="220">
        <f>IFERROR(IF(AND(AF369="Impacto",AF370="Impacto"),(AM369-(+AM369*AK370)),IF(AF370="Impacto",(Y369-(Y369*AK370)),IF(AF370="Probabilidad",AM369,""))),"")</f>
        <v>0.4</v>
      </c>
      <c r="AN370" s="221" t="s">
        <v>181</v>
      </c>
      <c r="AO370" s="221" t="s">
        <v>182</v>
      </c>
      <c r="AP370" s="221" t="s">
        <v>183</v>
      </c>
      <c r="AQ370" s="598"/>
      <c r="AR370" s="626"/>
      <c r="AS370" s="626"/>
      <c r="AT370" s="619"/>
      <c r="AU370" s="626"/>
      <c r="AV370" s="626"/>
      <c r="AW370" s="619"/>
      <c r="AX370" s="619"/>
      <c r="AY370" s="619"/>
      <c r="AZ370" s="598"/>
      <c r="BA370" s="593"/>
      <c r="BB370" s="593"/>
      <c r="BC370" s="593"/>
      <c r="BD370" s="593"/>
      <c r="BE370" s="1168"/>
      <c r="BF370" s="593"/>
      <c r="BG370" s="593"/>
      <c r="BH370" s="848"/>
      <c r="BI370" s="848"/>
      <c r="BJ370" s="1278"/>
      <c r="BK370" s="848"/>
      <c r="BL370" s="848"/>
      <c r="BM370" s="593"/>
      <c r="BN370" s="593"/>
      <c r="BO370" s="798"/>
    </row>
    <row r="371" spans="1:67">
      <c r="A371" s="1141"/>
      <c r="B371" s="1144"/>
      <c r="C371" s="1165"/>
      <c r="D371" s="1150"/>
      <c r="E371" s="1150"/>
      <c r="F371" s="1089"/>
      <c r="G371" s="593"/>
      <c r="H371" s="598"/>
      <c r="I371" s="1139"/>
      <c r="J371" s="1137"/>
      <c r="K371" s="1139"/>
      <c r="L371" s="593"/>
      <c r="M371" s="616"/>
      <c r="N371" s="593"/>
      <c r="O371" s="593"/>
      <c r="P371" s="607"/>
      <c r="Q371" s="610"/>
      <c r="R371" s="598"/>
      <c r="S371" s="613"/>
      <c r="T371" s="598"/>
      <c r="U371" s="613"/>
      <c r="V371" s="598"/>
      <c r="W371" s="613"/>
      <c r="X371" s="616"/>
      <c r="Y371" s="613"/>
      <c r="Z371" s="613"/>
      <c r="AA371" s="619"/>
      <c r="AB371" s="216">
        <v>3</v>
      </c>
      <c r="AC371" s="218"/>
      <c r="AD371" s="218"/>
      <c r="AE371" s="218"/>
      <c r="AF371" s="213" t="str">
        <f t="shared" si="20"/>
        <v/>
      </c>
      <c r="AG371" s="219"/>
      <c r="AH371" s="214" t="str">
        <f t="shared" si="21"/>
        <v/>
      </c>
      <c r="AI371" s="219"/>
      <c r="AJ371" s="214" t="str">
        <f t="shared" si="22"/>
        <v/>
      </c>
      <c r="AK371" s="215" t="str">
        <f t="shared" si="23"/>
        <v/>
      </c>
      <c r="AL371" s="220" t="str">
        <f>IFERROR(IF(AND(AF370="Probabilidad",AF371="Probabilidad"),(AL370-(+AL370*AK371)),IF(AND(AF370="Impacto",AF371="Probabilidad"),(AL369-(+AL369*AK371)),IF(AF371="Impacto",AL370,""))),"")</f>
        <v/>
      </c>
      <c r="AM371" s="220" t="str">
        <f>IFERROR(IF(AND(AF370="Impacto",AF371="Impacto"),(AM370-(+AM370*AK371)),IF(AND(AF370="Probabilidad",AF371="Impacto"),(AM369-(+AM369*AK371)),IF(AF371="Probabilidad",AM370,""))),"")</f>
        <v/>
      </c>
      <c r="AN371" s="221"/>
      <c r="AO371" s="221"/>
      <c r="AP371" s="221"/>
      <c r="AQ371" s="598"/>
      <c r="AR371" s="626"/>
      <c r="AS371" s="626"/>
      <c r="AT371" s="619"/>
      <c r="AU371" s="626"/>
      <c r="AV371" s="626"/>
      <c r="AW371" s="619"/>
      <c r="AX371" s="619"/>
      <c r="AY371" s="619"/>
      <c r="AZ371" s="598"/>
      <c r="BA371" s="593"/>
      <c r="BB371" s="593"/>
      <c r="BC371" s="593"/>
      <c r="BD371" s="593"/>
      <c r="BE371" s="1168"/>
      <c r="BF371" s="593"/>
      <c r="BG371" s="593"/>
      <c r="BH371" s="848"/>
      <c r="BI371" s="848"/>
      <c r="BJ371" s="1278"/>
      <c r="BK371" s="848"/>
      <c r="BL371" s="848"/>
      <c r="BM371" s="593"/>
      <c r="BN371" s="593"/>
      <c r="BO371" s="798"/>
    </row>
    <row r="372" spans="1:67">
      <c r="A372" s="1141"/>
      <c r="B372" s="1144"/>
      <c r="C372" s="1165"/>
      <c r="D372" s="1150"/>
      <c r="E372" s="1150"/>
      <c r="F372" s="1089"/>
      <c r="G372" s="593"/>
      <c r="H372" s="598"/>
      <c r="I372" s="1139"/>
      <c r="J372" s="1137"/>
      <c r="K372" s="1139"/>
      <c r="L372" s="593"/>
      <c r="M372" s="616"/>
      <c r="N372" s="593"/>
      <c r="O372" s="593"/>
      <c r="P372" s="607"/>
      <c r="Q372" s="610"/>
      <c r="R372" s="598"/>
      <c r="S372" s="613"/>
      <c r="T372" s="598"/>
      <c r="U372" s="613"/>
      <c r="V372" s="598"/>
      <c r="W372" s="613"/>
      <c r="X372" s="616"/>
      <c r="Y372" s="613"/>
      <c r="Z372" s="613"/>
      <c r="AA372" s="619"/>
      <c r="AB372" s="216">
        <v>4</v>
      </c>
      <c r="AC372" s="218"/>
      <c r="AD372" s="218"/>
      <c r="AE372" s="218"/>
      <c r="AF372" s="213" t="str">
        <f t="shared" si="20"/>
        <v/>
      </c>
      <c r="AG372" s="219"/>
      <c r="AH372" s="214" t="str">
        <f t="shared" si="21"/>
        <v/>
      </c>
      <c r="AI372" s="219"/>
      <c r="AJ372" s="214" t="str">
        <f t="shared" si="22"/>
        <v/>
      </c>
      <c r="AK372" s="215" t="str">
        <f t="shared" si="23"/>
        <v/>
      </c>
      <c r="AL372" s="220" t="str">
        <f>IFERROR(IF(AND(AF371="Probabilidad",AF372="Probabilidad"),(AL371-(+AL371*AK372)),IF(AND(AF371="Impacto",AF372="Probabilidad"),(AL370-(+AL370*AK372)),IF(AF372="Impacto",AL371,""))),"")</f>
        <v/>
      </c>
      <c r="AM372" s="220" t="str">
        <f>IFERROR(IF(AND(AF371="Impacto",AF372="Impacto"),(AM371-(+AM371*AK372)),IF(AND(AF371="Probabilidad",AF372="Impacto"),(AM370-(+AM370*AK372)),IF(AF372="Probabilidad",AM371,""))),"")</f>
        <v/>
      </c>
      <c r="AN372" s="221"/>
      <c r="AO372" s="221"/>
      <c r="AP372" s="221"/>
      <c r="AQ372" s="598"/>
      <c r="AR372" s="626"/>
      <c r="AS372" s="626"/>
      <c r="AT372" s="619"/>
      <c r="AU372" s="626"/>
      <c r="AV372" s="626"/>
      <c r="AW372" s="619"/>
      <c r="AX372" s="619"/>
      <c r="AY372" s="619"/>
      <c r="AZ372" s="598"/>
      <c r="BA372" s="593"/>
      <c r="BB372" s="593"/>
      <c r="BC372" s="593"/>
      <c r="BD372" s="593"/>
      <c r="BE372" s="1168"/>
      <c r="BF372" s="593"/>
      <c r="BG372" s="593"/>
      <c r="BH372" s="848"/>
      <c r="BI372" s="848"/>
      <c r="BJ372" s="1278"/>
      <c r="BK372" s="848"/>
      <c r="BL372" s="848"/>
      <c r="BM372" s="593"/>
      <c r="BN372" s="593"/>
      <c r="BO372" s="798"/>
    </row>
    <row r="373" spans="1:67">
      <c r="A373" s="1141"/>
      <c r="B373" s="1144"/>
      <c r="C373" s="1165"/>
      <c r="D373" s="1150"/>
      <c r="E373" s="1150"/>
      <c r="F373" s="1089"/>
      <c r="G373" s="593"/>
      <c r="H373" s="598"/>
      <c r="I373" s="1139"/>
      <c r="J373" s="1137"/>
      <c r="K373" s="1139"/>
      <c r="L373" s="593"/>
      <c r="M373" s="616"/>
      <c r="N373" s="593"/>
      <c r="O373" s="593"/>
      <c r="P373" s="607"/>
      <c r="Q373" s="610"/>
      <c r="R373" s="598"/>
      <c r="S373" s="613"/>
      <c r="T373" s="598"/>
      <c r="U373" s="613"/>
      <c r="V373" s="598"/>
      <c r="W373" s="613"/>
      <c r="X373" s="616"/>
      <c r="Y373" s="613"/>
      <c r="Z373" s="613"/>
      <c r="AA373" s="619"/>
      <c r="AB373" s="216">
        <v>5</v>
      </c>
      <c r="AC373" s="218"/>
      <c r="AD373" s="218"/>
      <c r="AE373" s="218"/>
      <c r="AF373" s="213" t="str">
        <f t="shared" si="20"/>
        <v/>
      </c>
      <c r="AG373" s="219"/>
      <c r="AH373" s="214" t="str">
        <f t="shared" si="21"/>
        <v/>
      </c>
      <c r="AI373" s="219"/>
      <c r="AJ373" s="214" t="str">
        <f t="shared" si="22"/>
        <v/>
      </c>
      <c r="AK373" s="215" t="str">
        <f t="shared" si="23"/>
        <v/>
      </c>
      <c r="AL373" s="220" t="str">
        <f>IFERROR(IF(AND(AF372="Probabilidad",AF373="Probabilidad"),(AL372-(+AL372*AK373)),IF(AND(AF372="Impacto",AF373="Probabilidad"),(AL371-(+AL371*AK373)),IF(AF373="Impacto",AL372,""))),"")</f>
        <v/>
      </c>
      <c r="AM373" s="220" t="str">
        <f>IFERROR(IF(AND(AF372="Impacto",AF373="Impacto"),(AM372-(+AM372*AK373)),IF(AND(AF372="Probabilidad",AF373="Impacto"),(AM371-(+AM371*AK373)),IF(AF373="Probabilidad",AM372,""))),"")</f>
        <v/>
      </c>
      <c r="AN373" s="221"/>
      <c r="AO373" s="221"/>
      <c r="AP373" s="221"/>
      <c r="AQ373" s="598"/>
      <c r="AR373" s="626"/>
      <c r="AS373" s="626"/>
      <c r="AT373" s="619"/>
      <c r="AU373" s="626"/>
      <c r="AV373" s="626"/>
      <c r="AW373" s="619"/>
      <c r="AX373" s="619"/>
      <c r="AY373" s="619"/>
      <c r="AZ373" s="598"/>
      <c r="BA373" s="593"/>
      <c r="BB373" s="593"/>
      <c r="BC373" s="593"/>
      <c r="BD373" s="593"/>
      <c r="BE373" s="1168"/>
      <c r="BF373" s="593"/>
      <c r="BG373" s="593"/>
      <c r="BH373" s="848"/>
      <c r="BI373" s="848"/>
      <c r="BJ373" s="1278"/>
      <c r="BK373" s="848"/>
      <c r="BL373" s="848"/>
      <c r="BM373" s="593"/>
      <c r="BN373" s="593"/>
      <c r="BO373" s="798"/>
    </row>
    <row r="374" spans="1:67" ht="15.75" thickBot="1">
      <c r="A374" s="1141"/>
      <c r="B374" s="1144"/>
      <c r="C374" s="1165"/>
      <c r="D374" s="1150"/>
      <c r="E374" s="1150"/>
      <c r="F374" s="1089"/>
      <c r="G374" s="593"/>
      <c r="H374" s="598"/>
      <c r="I374" s="1139"/>
      <c r="J374" s="1162"/>
      <c r="K374" s="1139"/>
      <c r="L374" s="593"/>
      <c r="M374" s="616"/>
      <c r="N374" s="593"/>
      <c r="O374" s="593"/>
      <c r="P374" s="607"/>
      <c r="Q374" s="610"/>
      <c r="R374" s="598"/>
      <c r="S374" s="613"/>
      <c r="T374" s="598"/>
      <c r="U374" s="613"/>
      <c r="V374" s="598"/>
      <c r="W374" s="613"/>
      <c r="X374" s="616"/>
      <c r="Y374" s="613"/>
      <c r="Z374" s="613"/>
      <c r="AA374" s="619"/>
      <c r="AB374" s="216">
        <v>6</v>
      </c>
      <c r="AC374" s="218"/>
      <c r="AD374" s="218"/>
      <c r="AE374" s="218"/>
      <c r="AF374" s="213" t="str">
        <f t="shared" si="20"/>
        <v/>
      </c>
      <c r="AG374" s="219"/>
      <c r="AH374" s="214" t="str">
        <f t="shared" si="21"/>
        <v/>
      </c>
      <c r="AI374" s="219"/>
      <c r="AJ374" s="214" t="str">
        <f t="shared" si="22"/>
        <v/>
      </c>
      <c r="AK374" s="215" t="str">
        <f t="shared" si="23"/>
        <v/>
      </c>
      <c r="AL374" s="220" t="str">
        <f>IFERROR(IF(AND(AF373="Probabilidad",AF374="Probabilidad"),(AL373-(+AL373*AK374)),IF(AND(AF373="Impacto",AF374="Probabilidad"),(AL372-(+AL372*AK374)),IF(AF374="Impacto",AL373,""))),"")</f>
        <v/>
      </c>
      <c r="AM374" s="220" t="str">
        <f>IFERROR(IF(AND(AF373="Impacto",AF374="Impacto"),(AM373-(+AM373*AK374)),IF(AND(AF373="Probabilidad",AF374="Impacto"),(AM372-(+AM372*AK374)),IF(AF374="Probabilidad",AM373,""))),"")</f>
        <v/>
      </c>
      <c r="AN374" s="221"/>
      <c r="AO374" s="221"/>
      <c r="AP374" s="221"/>
      <c r="AQ374" s="598"/>
      <c r="AR374" s="626"/>
      <c r="AS374" s="626"/>
      <c r="AT374" s="619"/>
      <c r="AU374" s="626"/>
      <c r="AV374" s="626"/>
      <c r="AW374" s="619"/>
      <c r="AX374" s="619"/>
      <c r="AY374" s="619"/>
      <c r="AZ374" s="598"/>
      <c r="BA374" s="593"/>
      <c r="BB374" s="593"/>
      <c r="BC374" s="593"/>
      <c r="BD374" s="593"/>
      <c r="BE374" s="1168"/>
      <c r="BF374" s="593"/>
      <c r="BG374" s="593"/>
      <c r="BH374" s="848"/>
      <c r="BI374" s="848"/>
      <c r="BJ374" s="1278"/>
      <c r="BK374" s="848"/>
      <c r="BL374" s="848"/>
      <c r="BM374" s="593"/>
      <c r="BN374" s="593"/>
      <c r="BO374" s="798"/>
    </row>
    <row r="375" spans="1:67" ht="96.6" customHeight="1">
      <c r="A375" s="1141"/>
      <c r="B375" s="1144"/>
      <c r="C375" s="1165"/>
      <c r="D375" s="1150" t="s">
        <v>1376</v>
      </c>
      <c r="E375" s="1150" t="s">
        <v>1753</v>
      </c>
      <c r="F375" s="1089">
        <v>12</v>
      </c>
      <c r="G375" s="593" t="s">
        <v>1811</v>
      </c>
      <c r="H375" s="598" t="s">
        <v>1379</v>
      </c>
      <c r="I375" s="1139" t="s">
        <v>1392</v>
      </c>
      <c r="J375" s="1137" t="str">
        <f>IF(D375="","",IF(D375="RG",[16]Árbol_GF!B425,IF(D375="RF",[16]Árbol_GF!B425,IF(I375="","",(CONCATENATE(I375," ",$M$2," ",G375," ",$M$3," ",O375," ",$M$4," ",N375))))))</f>
        <v>Pérdida de Disponibilidad  Correos Electrónicos de la STH  1. Perdida o hurto  de información
2. Espionaje remoto 
3. Incumplimiento en el mantenimiento del sistema de información 
4. Copia fraudulenta del software 
5. Corrupción de los datos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375" s="1139" t="s">
        <v>205</v>
      </c>
      <c r="L375" s="593" t="s">
        <v>336</v>
      </c>
      <c r="M375" s="689" t="str">
        <f>CONCATENATE(" *",[16]Árbol_GF!C383," *",[16]Árbol_GF!E383," *",[16]Árbol_GF!G383)</f>
        <v xml:space="preserve"> * * *</v>
      </c>
      <c r="N375" s="593" t="s">
        <v>1820</v>
      </c>
      <c r="O375" s="593" t="s">
        <v>1821</v>
      </c>
      <c r="P375" s="607"/>
      <c r="Q375" s="610"/>
      <c r="R375" s="598" t="s">
        <v>297</v>
      </c>
      <c r="S375" s="613">
        <f>IF(R375="Muy Alta",100%,IF(R375="Alta",80%,IF(R375="Media",60%,IF(R375="Baja",40%,IF(R375="Muy Baja",20%,"")))))</f>
        <v>0.8</v>
      </c>
      <c r="T375" s="598" t="s">
        <v>227</v>
      </c>
      <c r="U375" s="613">
        <f>IF(T375="Catastrófico",100%,IF(T375="Mayor",80%,IF(T375="Moderado",60%,IF(T375="Menor",40%,IF(T375="Leve",20%,"")))))</f>
        <v>0.4</v>
      </c>
      <c r="V375" s="598" t="s">
        <v>271</v>
      </c>
      <c r="W375" s="613">
        <f>IF(V375="Catastrófico",100%,IF(V375="Mayor",80%,IF(V375="Moderado",60%,IF(V375="Menor",40%,IF(V375="Leve",20%,"")))))</f>
        <v>0.2</v>
      </c>
      <c r="X375" s="616" t="str">
        <f>IF(Y375=100%,"Catastrófico",IF(Y375=80%,"Mayor",IF(Y375=60%,"Moderado",IF(Y375=40%,"Menor",IF(Y375=20%,"Leve","")))))</f>
        <v>Menor</v>
      </c>
      <c r="Y375" s="613">
        <f>IF(AND(U375="",W375=""),"",MAX(U375,W375))</f>
        <v>0.4</v>
      </c>
      <c r="Z375" s="613" t="str">
        <f>CONCATENATE(R375,X375)</f>
        <v>AltaMenor</v>
      </c>
      <c r="AA375" s="619" t="str">
        <f>IF(Z375="Muy AltaLeve","Alto",IF(Z375="Muy AltaMenor","Alto",IF(Z375="Muy AltaModerado","Alto",IF(Z375="Muy AltaMayor","Alto",IF(Z375="Muy AltaCatastrófico","Extremo",IF(Z375="AltaLeve","Moderado",IF(Z375="AltaMenor","Moderado",IF(Z375="AltaModerado","Alto",IF(Z375="AltaMayor","Alto",IF(Z375="AltaCatastrófico","Extremo",IF(Z375="MediaLeve","Moderado",IF(Z375="MediaMenor","Moderado",IF(Z375="MediaModerado","Moderado",IF(Z375="MediaMayor","Alto",IF(Z375="MediaCatastrófico","Extremo",IF(Z375="BajaLeve","Bajo",IF(Z375="BajaMenor","Moderado",IF(Z375="BajaModerado","Moderado",IF(Z375="BajaMayor","Alto",IF(Z375="BajaCatastrófico","Extremo",IF(Z375="Muy BajaLeve","Bajo",IF(Z375="Muy BajaMenor","Bajo",IF(Z375="Muy BajaModerado","Moderado",IF(Z375="Muy BajaMayor","Alto",IF(Z375="Muy BajaCatastrófico","Extremo","")))))))))))))))))))))))))</f>
        <v>Moderado</v>
      </c>
      <c r="AB375" s="216">
        <v>1</v>
      </c>
      <c r="AC375" s="208" t="s">
        <v>1822</v>
      </c>
      <c r="AD375" s="218">
        <v>2</v>
      </c>
      <c r="AE375" s="218" t="s">
        <v>1472</v>
      </c>
      <c r="AF375" s="213" t="str">
        <f t="shared" si="20"/>
        <v>Probabilidad</v>
      </c>
      <c r="AG375" s="219" t="s">
        <v>344</v>
      </c>
      <c r="AH375" s="214">
        <f t="shared" si="21"/>
        <v>0.15</v>
      </c>
      <c r="AI375" s="219" t="s">
        <v>180</v>
      </c>
      <c r="AJ375" s="214">
        <f t="shared" si="22"/>
        <v>0.15</v>
      </c>
      <c r="AK375" s="215">
        <f t="shared" si="23"/>
        <v>0.3</v>
      </c>
      <c r="AL375" s="220">
        <f>IFERROR(IF(AF375="Probabilidad",(S375-(+S375*AK375)),IF(AF375="Impacto",S375,"")),"")</f>
        <v>0.56000000000000005</v>
      </c>
      <c r="AM375" s="220">
        <f>IFERROR(IF(AF375="Impacto",(Y375-(+Y375*AK375)),IF(AF375="Probabilidad",Y375,"")),"")</f>
        <v>0.4</v>
      </c>
      <c r="AN375" s="221" t="s">
        <v>181</v>
      </c>
      <c r="AO375" s="221" t="s">
        <v>1422</v>
      </c>
      <c r="AP375" s="221" t="s">
        <v>183</v>
      </c>
      <c r="AQ375" s="598" t="s">
        <v>1823</v>
      </c>
      <c r="AR375" s="1153">
        <f>S375</f>
        <v>0.8</v>
      </c>
      <c r="AS375" s="1153">
        <f>IF(AL375="","",MIN(AL375:AL380))</f>
        <v>0.12096</v>
      </c>
      <c r="AT375" s="619" t="str">
        <f>IFERROR(IF(AS375="","",IF(AS375&lt;=0.2,"Muy Baja",IF(AS375&lt;=0.4,"Baja",IF(AS375&lt;=0.6,"Media",IF(AS375&lt;=0.8,"Alta","Muy Alta"))))),"")</f>
        <v>Muy Baja</v>
      </c>
      <c r="AU375" s="1153">
        <f>Y375</f>
        <v>0.4</v>
      </c>
      <c r="AV375" s="1153">
        <f>IF(AM375="","",MIN(AM375:AM380))</f>
        <v>0.4</v>
      </c>
      <c r="AW375" s="619" t="str">
        <f>IFERROR(IF(AV375="","",IF(AV375&lt;=0.2,"Leve",IF(AV375&lt;=0.4,"Menor",IF(AV375&lt;=0.6,"Moderado",IF(AV375&lt;=0.8,"Mayor","Catastrófico"))))),"")</f>
        <v>Menor</v>
      </c>
      <c r="AX375" s="619" t="str">
        <f>AA375</f>
        <v>Moderado</v>
      </c>
      <c r="AY375" s="619" t="str">
        <f>IFERROR(IF(OR(AND(AT375="Muy Baja",AW375="Leve"),AND(AT375="Muy Baja",AW375="Menor"),AND(AT375="Baja",AW375="Leve")),"Bajo",IF(OR(AND(AT375="Muy baja",AW375="Moderado"),AND(AT375="Baja",AW375="Menor"),AND(AT375="Baja",AW375="Moderado"),AND(AT375="Media",AW375="Leve"),AND(AT375="Media",AW375="Menor"),AND(AT375="Media",AW375="Moderado"),AND(AT375="Alta",AW375="Leve"),AND(AT375="Alta",AW375="Menor")),"Moderado",IF(OR(AND(AT375="Muy Baja",AW375="Mayor"),AND(AT375="Baja",AW375="Mayor"),AND(AT375="Media",AW375="Mayor"),AND(AT375="Alta",AW375="Moderado"),AND(AT375="Alta",AW375="Mayor"),AND(AT375="Muy Alta",AW375="Leve"),AND(AT375="Muy Alta",AW375="Menor"),AND(AT375="Muy Alta",AW375="Moderado"),AND(AT375="Muy Alta",AW375="Mayor")),"Alto",IF(OR(AND(AT375="Muy Baja",AW375="Catastrófico"),AND(AT375="Baja",AW375="Catastrófico"),AND(AT375="Media",AW375="Catastrófico"),AND(AT375="Alta",AW375="Catastrófico"),AND(AT375="Muy Alta",AW375="Catastrófico")),"Extremo","")))),"")</f>
        <v>Bajo</v>
      </c>
      <c r="AZ375" s="598" t="s">
        <v>231</v>
      </c>
      <c r="BA375" s="909" t="s">
        <v>811</v>
      </c>
      <c r="BB375" s="909" t="s">
        <v>811</v>
      </c>
      <c r="BC375" s="909" t="s">
        <v>811</v>
      </c>
      <c r="BD375" s="909" t="s">
        <v>811</v>
      </c>
      <c r="BE375" s="909" t="s">
        <v>811</v>
      </c>
      <c r="BF375" s="909"/>
      <c r="BG375" s="848"/>
      <c r="BH375" s="593"/>
      <c r="BI375" s="848"/>
      <c r="BJ375" s="848"/>
      <c r="BK375" s="848"/>
      <c r="BL375" s="848"/>
      <c r="BM375" s="593"/>
      <c r="BN375" s="593"/>
      <c r="BO375" s="798"/>
    </row>
    <row r="376" spans="1:67" ht="114.75">
      <c r="A376" s="1141"/>
      <c r="B376" s="1144"/>
      <c r="C376" s="1165"/>
      <c r="D376" s="1150"/>
      <c r="E376" s="1150"/>
      <c r="F376" s="1089"/>
      <c r="G376" s="593"/>
      <c r="H376" s="598"/>
      <c r="I376" s="1139"/>
      <c r="J376" s="1137"/>
      <c r="K376" s="1139"/>
      <c r="L376" s="593"/>
      <c r="M376" s="616"/>
      <c r="N376" s="593"/>
      <c r="O376" s="593"/>
      <c r="P376" s="607"/>
      <c r="Q376" s="610"/>
      <c r="R376" s="598"/>
      <c r="S376" s="613"/>
      <c r="T376" s="598"/>
      <c r="U376" s="613"/>
      <c r="V376" s="598"/>
      <c r="W376" s="613"/>
      <c r="X376" s="616"/>
      <c r="Y376" s="613"/>
      <c r="Z376" s="613"/>
      <c r="AA376" s="619"/>
      <c r="AB376" s="216">
        <v>2</v>
      </c>
      <c r="AC376" s="208" t="s">
        <v>1389</v>
      </c>
      <c r="AD376" s="218" t="s">
        <v>1824</v>
      </c>
      <c r="AE376" s="218" t="s">
        <v>1390</v>
      </c>
      <c r="AF376" s="213" t="str">
        <f t="shared" si="20"/>
        <v>Probabilidad</v>
      </c>
      <c r="AG376" s="219" t="s">
        <v>179</v>
      </c>
      <c r="AH376" s="214">
        <f t="shared" si="21"/>
        <v>0.25</v>
      </c>
      <c r="AI376" s="219" t="s">
        <v>180</v>
      </c>
      <c r="AJ376" s="214">
        <f t="shared" si="22"/>
        <v>0.15</v>
      </c>
      <c r="AK376" s="215">
        <f t="shared" si="23"/>
        <v>0.4</v>
      </c>
      <c r="AL376" s="220">
        <f>IFERROR(IF(AND(AF375="Probabilidad",AF376="Probabilidad"),(AL375-(+AL375*AK376)),IF(AF376="Probabilidad",(S375-(+S375*AK376)),IF(AF376="Impacto",AL375,""))),"")</f>
        <v>0.33600000000000002</v>
      </c>
      <c r="AM376" s="220">
        <f>IFERROR(IF(AND(AF375="Impacto",AF376="Impacto"),(AM375-(+AM375*AK376)),IF(AF376="Impacto",(Y375-(Y375*AK376)),IF(AF376="Probabilidad",AM375,""))),"")</f>
        <v>0.4</v>
      </c>
      <c r="AN376" s="221" t="s">
        <v>181</v>
      </c>
      <c r="AO376" s="221" t="s">
        <v>182</v>
      </c>
      <c r="AP376" s="221" t="s">
        <v>183</v>
      </c>
      <c r="AQ376" s="598"/>
      <c r="AR376" s="626"/>
      <c r="AS376" s="626"/>
      <c r="AT376" s="619"/>
      <c r="AU376" s="626"/>
      <c r="AV376" s="626"/>
      <c r="AW376" s="619"/>
      <c r="AX376" s="619"/>
      <c r="AY376" s="619"/>
      <c r="AZ376" s="598"/>
      <c r="BA376" s="909"/>
      <c r="BB376" s="909"/>
      <c r="BC376" s="909"/>
      <c r="BD376" s="909"/>
      <c r="BE376" s="909"/>
      <c r="BF376" s="909"/>
      <c r="BG376" s="848"/>
      <c r="BH376" s="593"/>
      <c r="BI376" s="848"/>
      <c r="BJ376" s="848"/>
      <c r="BK376" s="848"/>
      <c r="BL376" s="848"/>
      <c r="BM376" s="593"/>
      <c r="BN376" s="593"/>
      <c r="BO376" s="798"/>
    </row>
    <row r="377" spans="1:67" ht="114.75">
      <c r="A377" s="1141"/>
      <c r="B377" s="1144"/>
      <c r="C377" s="1165"/>
      <c r="D377" s="1150"/>
      <c r="E377" s="1150"/>
      <c r="F377" s="1089"/>
      <c r="G377" s="593"/>
      <c r="H377" s="598"/>
      <c r="I377" s="1139"/>
      <c r="J377" s="1137"/>
      <c r="K377" s="1139"/>
      <c r="L377" s="593"/>
      <c r="M377" s="616"/>
      <c r="N377" s="593"/>
      <c r="O377" s="593"/>
      <c r="P377" s="607"/>
      <c r="Q377" s="610"/>
      <c r="R377" s="598"/>
      <c r="S377" s="613"/>
      <c r="T377" s="598"/>
      <c r="U377" s="613"/>
      <c r="V377" s="598"/>
      <c r="W377" s="613"/>
      <c r="X377" s="616"/>
      <c r="Y377" s="613"/>
      <c r="Z377" s="613"/>
      <c r="AA377" s="619"/>
      <c r="AB377" s="216">
        <v>3</v>
      </c>
      <c r="AC377" s="254" t="s">
        <v>1825</v>
      </c>
      <c r="AD377" s="218">
        <v>2</v>
      </c>
      <c r="AE377" s="230" t="s">
        <v>1675</v>
      </c>
      <c r="AF377" s="213" t="str">
        <f t="shared" si="20"/>
        <v>Probabilidad</v>
      </c>
      <c r="AG377" s="219" t="s">
        <v>179</v>
      </c>
      <c r="AH377" s="214">
        <f t="shared" si="21"/>
        <v>0.25</v>
      </c>
      <c r="AI377" s="219" t="s">
        <v>180</v>
      </c>
      <c r="AJ377" s="214">
        <f t="shared" si="22"/>
        <v>0.15</v>
      </c>
      <c r="AK377" s="215">
        <f t="shared" si="23"/>
        <v>0.4</v>
      </c>
      <c r="AL377" s="220">
        <f>IFERROR(IF(AND(AF376="Probabilidad",AF377="Probabilidad"),(AL376-(+AL376*AK377)),IF(AND(AF376="Impacto",AF377="Probabilidad"),(AL375-(+AL375*AK377)),IF(AF377="Impacto",AL376,""))),"")</f>
        <v>0.2016</v>
      </c>
      <c r="AM377" s="220">
        <f>IFERROR(IF(AND(AF376="Impacto",AF377="Impacto"),(AM376-(+AM376*AK377)),IF(AND(AF376="Probabilidad",AF377="Impacto"),(AM375-(+AM375*AK377)),IF(AF377="Probabilidad",AM376,""))),"")</f>
        <v>0.4</v>
      </c>
      <c r="AN377" s="221" t="s">
        <v>181</v>
      </c>
      <c r="AO377" s="221" t="s">
        <v>182</v>
      </c>
      <c r="AP377" s="221" t="s">
        <v>183</v>
      </c>
      <c r="AQ377" s="598"/>
      <c r="AR377" s="626"/>
      <c r="AS377" s="626"/>
      <c r="AT377" s="619"/>
      <c r="AU377" s="626"/>
      <c r="AV377" s="626"/>
      <c r="AW377" s="619"/>
      <c r="AX377" s="619"/>
      <c r="AY377" s="619"/>
      <c r="AZ377" s="598"/>
      <c r="BA377" s="909"/>
      <c r="BB377" s="909"/>
      <c r="BC377" s="909"/>
      <c r="BD377" s="909"/>
      <c r="BE377" s="909"/>
      <c r="BF377" s="909"/>
      <c r="BG377" s="848"/>
      <c r="BH377" s="593"/>
      <c r="BI377" s="848"/>
      <c r="BJ377" s="848"/>
      <c r="BK377" s="848"/>
      <c r="BL377" s="848"/>
      <c r="BM377" s="593"/>
      <c r="BN377" s="593"/>
      <c r="BO377" s="798"/>
    </row>
    <row r="378" spans="1:67" ht="89.25">
      <c r="A378" s="1141"/>
      <c r="B378" s="1144"/>
      <c r="C378" s="1165"/>
      <c r="D378" s="1150"/>
      <c r="E378" s="1150"/>
      <c r="F378" s="1089"/>
      <c r="G378" s="593"/>
      <c r="H378" s="598"/>
      <c r="I378" s="1139"/>
      <c r="J378" s="1137"/>
      <c r="K378" s="1139"/>
      <c r="L378" s="593"/>
      <c r="M378" s="616"/>
      <c r="N378" s="593"/>
      <c r="O378" s="593"/>
      <c r="P378" s="607"/>
      <c r="Q378" s="610"/>
      <c r="R378" s="598"/>
      <c r="S378" s="613"/>
      <c r="T378" s="598"/>
      <c r="U378" s="613"/>
      <c r="V378" s="598"/>
      <c r="W378" s="613"/>
      <c r="X378" s="616"/>
      <c r="Y378" s="613"/>
      <c r="Z378" s="613"/>
      <c r="AA378" s="619"/>
      <c r="AB378" s="216">
        <v>4</v>
      </c>
      <c r="AC378" s="208" t="s">
        <v>1732</v>
      </c>
      <c r="AD378" s="218" t="s">
        <v>1782</v>
      </c>
      <c r="AE378" s="218" t="s">
        <v>1826</v>
      </c>
      <c r="AF378" s="213" t="str">
        <f t="shared" si="20"/>
        <v>Probabilidad</v>
      </c>
      <c r="AG378" s="219" t="s">
        <v>344</v>
      </c>
      <c r="AH378" s="214">
        <f t="shared" si="21"/>
        <v>0.15</v>
      </c>
      <c r="AI378" s="219" t="s">
        <v>1440</v>
      </c>
      <c r="AJ378" s="214">
        <f t="shared" si="22"/>
        <v>0.25</v>
      </c>
      <c r="AK378" s="215">
        <f t="shared" si="23"/>
        <v>0.4</v>
      </c>
      <c r="AL378" s="220">
        <f>IFERROR(IF(AND(AF377="Probabilidad",AF378="Probabilidad"),(AL377-(+AL377*AK378)),IF(AND(AF377="Impacto",AF378="Probabilidad"),(AL376-(+AL376*AK378)),IF(AF378="Impacto",AL377,""))),"")</f>
        <v>0.12096</v>
      </c>
      <c r="AM378" s="220">
        <f>IFERROR(IF(AND(AF377="Impacto",AF378="Impacto"),(AM377-(+AM377*AK378)),IF(AND(AF377="Probabilidad",AF378="Impacto"),(AM376-(+AM376*AK378)),IF(AF378="Probabilidad",AM377,""))),"")</f>
        <v>0.4</v>
      </c>
      <c r="AN378" s="221" t="s">
        <v>181</v>
      </c>
      <c r="AO378" s="221" t="s">
        <v>182</v>
      </c>
      <c r="AP378" s="221" t="s">
        <v>183</v>
      </c>
      <c r="AQ378" s="598"/>
      <c r="AR378" s="626"/>
      <c r="AS378" s="626"/>
      <c r="AT378" s="619"/>
      <c r="AU378" s="626"/>
      <c r="AV378" s="626"/>
      <c r="AW378" s="619"/>
      <c r="AX378" s="619"/>
      <c r="AY378" s="619"/>
      <c r="AZ378" s="598"/>
      <c r="BA378" s="909"/>
      <c r="BB378" s="909"/>
      <c r="BC378" s="909"/>
      <c r="BD378" s="909"/>
      <c r="BE378" s="909"/>
      <c r="BF378" s="909"/>
      <c r="BG378" s="848"/>
      <c r="BH378" s="593"/>
      <c r="BI378" s="848"/>
      <c r="BJ378" s="848"/>
      <c r="BK378" s="848"/>
      <c r="BL378" s="848"/>
      <c r="BM378" s="593"/>
      <c r="BN378" s="593"/>
      <c r="BO378" s="798"/>
    </row>
    <row r="379" spans="1:67">
      <c r="A379" s="1141"/>
      <c r="B379" s="1144"/>
      <c r="C379" s="1165"/>
      <c r="D379" s="1150"/>
      <c r="E379" s="1150"/>
      <c r="F379" s="1089"/>
      <c r="G379" s="593"/>
      <c r="H379" s="598"/>
      <c r="I379" s="1139"/>
      <c r="J379" s="1137"/>
      <c r="K379" s="1139"/>
      <c r="L379" s="593"/>
      <c r="M379" s="616"/>
      <c r="N379" s="593"/>
      <c r="O379" s="593"/>
      <c r="P379" s="607"/>
      <c r="Q379" s="610"/>
      <c r="R379" s="598"/>
      <c r="S379" s="613"/>
      <c r="T379" s="598"/>
      <c r="U379" s="613"/>
      <c r="V379" s="598"/>
      <c r="W379" s="613"/>
      <c r="X379" s="616"/>
      <c r="Y379" s="613"/>
      <c r="Z379" s="613"/>
      <c r="AA379" s="619"/>
      <c r="AB379" s="216">
        <v>5</v>
      </c>
      <c r="AC379" s="218"/>
      <c r="AD379" s="218"/>
      <c r="AE379" s="218"/>
      <c r="AF379" s="213" t="str">
        <f t="shared" si="20"/>
        <v/>
      </c>
      <c r="AG379" s="219"/>
      <c r="AH379" s="214" t="str">
        <f t="shared" si="21"/>
        <v/>
      </c>
      <c r="AI379" s="219"/>
      <c r="AJ379" s="214" t="str">
        <f t="shared" si="22"/>
        <v/>
      </c>
      <c r="AK379" s="215" t="str">
        <f t="shared" si="23"/>
        <v/>
      </c>
      <c r="AL379" s="220" t="str">
        <f>IFERROR(IF(AND(AF378="Probabilidad",AF379="Probabilidad"),(AL378-(+AL378*AK379)),IF(AND(AF378="Impacto",AF379="Probabilidad"),(AL377-(+AL377*AK379)),IF(AF379="Impacto",AL378,""))),"")</f>
        <v/>
      </c>
      <c r="AM379" s="220" t="str">
        <f>IFERROR(IF(AND(AF378="Impacto",AF379="Impacto"),(AM378-(+AM378*AK379)),IF(AND(AF378="Probabilidad",AF379="Impacto"),(AM377-(+AM377*AK379)),IF(AF379="Probabilidad",AM378,""))),"")</f>
        <v/>
      </c>
      <c r="AN379" s="221"/>
      <c r="AO379" s="221"/>
      <c r="AP379" s="221"/>
      <c r="AQ379" s="598"/>
      <c r="AR379" s="626"/>
      <c r="AS379" s="626"/>
      <c r="AT379" s="619"/>
      <c r="AU379" s="626"/>
      <c r="AV379" s="626"/>
      <c r="AW379" s="619"/>
      <c r="AX379" s="619"/>
      <c r="AY379" s="619"/>
      <c r="AZ379" s="598"/>
      <c r="BA379" s="909"/>
      <c r="BB379" s="909"/>
      <c r="BC379" s="909"/>
      <c r="BD379" s="909"/>
      <c r="BE379" s="909"/>
      <c r="BF379" s="909"/>
      <c r="BG379" s="848"/>
      <c r="BH379" s="593"/>
      <c r="BI379" s="848"/>
      <c r="BJ379" s="848"/>
      <c r="BK379" s="848"/>
      <c r="BL379" s="848"/>
      <c r="BM379" s="593"/>
      <c r="BN379" s="593"/>
      <c r="BO379" s="798"/>
    </row>
    <row r="380" spans="1:67" ht="15.75" thickBot="1">
      <c r="A380" s="1141"/>
      <c r="B380" s="1144"/>
      <c r="C380" s="1165"/>
      <c r="D380" s="1150"/>
      <c r="E380" s="1150"/>
      <c r="F380" s="1089"/>
      <c r="G380" s="593"/>
      <c r="H380" s="598"/>
      <c r="I380" s="1139"/>
      <c r="J380" s="1162"/>
      <c r="K380" s="1139"/>
      <c r="L380" s="593"/>
      <c r="M380" s="616"/>
      <c r="N380" s="593"/>
      <c r="O380" s="593"/>
      <c r="P380" s="607"/>
      <c r="Q380" s="610"/>
      <c r="R380" s="598"/>
      <c r="S380" s="613"/>
      <c r="T380" s="598"/>
      <c r="U380" s="613"/>
      <c r="V380" s="598"/>
      <c r="W380" s="613"/>
      <c r="X380" s="616"/>
      <c r="Y380" s="613"/>
      <c r="Z380" s="613"/>
      <c r="AA380" s="619"/>
      <c r="AB380" s="216">
        <v>6</v>
      </c>
      <c r="AC380" s="218"/>
      <c r="AD380" s="218"/>
      <c r="AE380" s="218"/>
      <c r="AF380" s="213" t="str">
        <f t="shared" si="20"/>
        <v/>
      </c>
      <c r="AG380" s="219"/>
      <c r="AH380" s="214" t="str">
        <f t="shared" si="21"/>
        <v/>
      </c>
      <c r="AI380" s="219"/>
      <c r="AJ380" s="214" t="str">
        <f t="shared" si="22"/>
        <v/>
      </c>
      <c r="AK380" s="215" t="str">
        <f t="shared" si="23"/>
        <v/>
      </c>
      <c r="AL380" s="220" t="str">
        <f>IFERROR(IF(AND(AF379="Probabilidad",AF380="Probabilidad"),(AL379-(+AL379*AK380)),IF(AND(AF379="Impacto",AF380="Probabilidad"),(AL378-(+AL378*AK380)),IF(AF380="Impacto",AL379,""))),"")</f>
        <v/>
      </c>
      <c r="AM380" s="220" t="str">
        <f>IFERROR(IF(AND(AF379="Impacto",AF380="Impacto"),(AM379-(+AM379*AK380)),IF(AND(AF379="Probabilidad",AF380="Impacto"),(AM378-(+AM378*AK380)),IF(AF380="Probabilidad",AM379,""))),"")</f>
        <v/>
      </c>
      <c r="AN380" s="221"/>
      <c r="AO380" s="221"/>
      <c r="AP380" s="221"/>
      <c r="AQ380" s="598"/>
      <c r="AR380" s="626"/>
      <c r="AS380" s="626"/>
      <c r="AT380" s="619"/>
      <c r="AU380" s="626"/>
      <c r="AV380" s="626"/>
      <c r="AW380" s="619"/>
      <c r="AX380" s="619"/>
      <c r="AY380" s="619"/>
      <c r="AZ380" s="598"/>
      <c r="BA380" s="909"/>
      <c r="BB380" s="909"/>
      <c r="BC380" s="909"/>
      <c r="BD380" s="909"/>
      <c r="BE380" s="909"/>
      <c r="BF380" s="909"/>
      <c r="BG380" s="848"/>
      <c r="BH380" s="593"/>
      <c r="BI380" s="848"/>
      <c r="BJ380" s="848"/>
      <c r="BK380" s="848"/>
      <c r="BL380" s="848"/>
      <c r="BM380" s="593"/>
      <c r="BN380" s="593"/>
      <c r="BO380" s="798"/>
    </row>
    <row r="381" spans="1:67" ht="110.45" customHeight="1">
      <c r="A381" s="1141"/>
      <c r="B381" s="1144"/>
      <c r="C381" s="1165"/>
      <c r="D381" s="1150" t="s">
        <v>1376</v>
      </c>
      <c r="E381" s="1150" t="s">
        <v>1753</v>
      </c>
      <c r="F381" s="1089">
        <v>13</v>
      </c>
      <c r="G381" s="593" t="s">
        <v>1827</v>
      </c>
      <c r="H381" s="598" t="s">
        <v>1460</v>
      </c>
      <c r="I381" s="1139" t="s">
        <v>1461</v>
      </c>
      <c r="J381" s="1137" t="str">
        <f>IF(D381="","",IF(D381="RG",[16]Árbol_GF!B431,IF(D381="RF",[16]Árbol_GF!B431,IF(I381="","",(CONCATENATE(I381," ",$M$2," ",G381," ",$M$3," ",O381," ",$M$4," ",N381))))))</f>
        <v>Pérdida de Confidencialidad  Personal del Componente de Nómina
Personal del Componente de Selección, Vinculación y Retiro  1. Perdida o hurto  de información 
2. Espionaje remoto 
3. Incumplimiento en el mantenimiento del sistema de información 
4. Copia fraudulenta del software 
5. Corrupción de los datos        1. Desconocimiento de las políticas de seguridad de la información 
2. Fallas en el manejo de la información
3. Asignación errada de los derechos de acceso
4. Ausencia de "terminación de la sesión" cuando se abandona la estación de trabajo  
5. Falla en la producción de informes de gestión</v>
      </c>
      <c r="K381" s="1139" t="s">
        <v>205</v>
      </c>
      <c r="L381" s="593" t="s">
        <v>268</v>
      </c>
      <c r="M381" s="689" t="str">
        <f>CONCATENATE(" *",[16]Árbol_GF!C389," *",[16]Árbol_GF!E389," *",[16]Árbol_GF!G389)</f>
        <v xml:space="preserve"> * * *</v>
      </c>
      <c r="N381" s="593" t="s">
        <v>1828</v>
      </c>
      <c r="O381" s="593" t="s">
        <v>1829</v>
      </c>
      <c r="P381" s="607"/>
      <c r="Q381" s="610"/>
      <c r="R381" s="598" t="s">
        <v>226</v>
      </c>
      <c r="S381" s="613">
        <f>IF(R381="Muy Alta",100%,IF(R381="Alta",80%,IF(R381="Media",60%,IF(R381="Baja",40%,IF(R381="Muy Baja",20%,"")))))</f>
        <v>0.4</v>
      </c>
      <c r="T381" s="598" t="s">
        <v>271</v>
      </c>
      <c r="U381" s="613">
        <f>IF(T381="Catastrófico",100%,IF(T381="Mayor",80%,IF(T381="Moderado",60%,IF(T381="Menor",40%,IF(T381="Leve",20%,"")))))</f>
        <v>0.2</v>
      </c>
      <c r="V381" s="598" t="s">
        <v>271</v>
      </c>
      <c r="W381" s="613">
        <f>IF(V381="Catastrófico",100%,IF(V381="Mayor",80%,IF(V381="Moderado",60%,IF(V381="Menor",40%,IF(V381="Leve",20%,"")))))</f>
        <v>0.2</v>
      </c>
      <c r="X381" s="616" t="str">
        <f>IF(Y381=100%,"Catastrófico",IF(Y381=80%,"Mayor",IF(Y381=60%,"Moderado",IF(Y381=40%,"Menor",IF(Y381=20%,"Leve","")))))</f>
        <v>Leve</v>
      </c>
      <c r="Y381" s="613">
        <f>IF(AND(U381="",W381=""),"",MAX(U381,W381))</f>
        <v>0.2</v>
      </c>
      <c r="Z381" s="613" t="str">
        <f>CONCATENATE(R381,X381)</f>
        <v>BajaLeve</v>
      </c>
      <c r="AA381" s="619" t="str">
        <f>IF(Z381="Muy AltaLeve","Alto",IF(Z381="Muy AltaMenor","Alto",IF(Z381="Muy AltaModerado","Alto",IF(Z381="Muy AltaMayor","Alto",IF(Z381="Muy AltaCatastrófico","Extremo",IF(Z381="AltaLeve","Moderado",IF(Z381="AltaMenor","Moderado",IF(Z381="AltaModerado","Alto",IF(Z381="AltaMayor","Alto",IF(Z381="AltaCatastrófico","Extremo",IF(Z381="MediaLeve","Moderado",IF(Z381="MediaMenor","Moderado",IF(Z381="MediaModerado","Moderado",IF(Z381="MediaMayor","Alto",IF(Z381="MediaCatastrófico","Extremo",IF(Z381="BajaLeve","Bajo",IF(Z381="BajaMenor","Moderado",IF(Z381="BajaModerado","Moderado",IF(Z381="BajaMayor","Alto",IF(Z381="BajaCatastrófico","Extremo",IF(Z381="Muy BajaLeve","Bajo",IF(Z381="Muy BajaMenor","Bajo",IF(Z381="Muy BajaModerado","Moderado",IF(Z381="Muy BajaMayor","Alto",IF(Z381="Muy BajaCatastrófico","Extremo","")))))))))))))))))))))))))</f>
        <v>Bajo</v>
      </c>
      <c r="AB381" s="216">
        <v>1</v>
      </c>
      <c r="AC381" s="208" t="s">
        <v>1464</v>
      </c>
      <c r="AD381" s="218" t="s">
        <v>1830</v>
      </c>
      <c r="AE381" s="218" t="s">
        <v>1390</v>
      </c>
      <c r="AF381" s="213" t="str">
        <f t="shared" si="20"/>
        <v>Probabilidad</v>
      </c>
      <c r="AG381" s="219" t="s">
        <v>344</v>
      </c>
      <c r="AH381" s="214">
        <f t="shared" si="21"/>
        <v>0.15</v>
      </c>
      <c r="AI381" s="219" t="s">
        <v>180</v>
      </c>
      <c r="AJ381" s="214">
        <f t="shared" si="22"/>
        <v>0.15</v>
      </c>
      <c r="AK381" s="215">
        <f t="shared" si="23"/>
        <v>0.3</v>
      </c>
      <c r="AL381" s="220">
        <f>IFERROR(IF(AF381="Probabilidad",(S381-(+S381*AK381)),IF(AF381="Impacto",S381,"")),"")</f>
        <v>0.28000000000000003</v>
      </c>
      <c r="AM381" s="220">
        <f>IFERROR(IF(AF381="Impacto",(Y381-(+Y381*AK381)),IF(AF381="Probabilidad",Y381,"")),"")</f>
        <v>0.2</v>
      </c>
      <c r="AN381" s="221" t="s">
        <v>181</v>
      </c>
      <c r="AO381" s="221" t="s">
        <v>182</v>
      </c>
      <c r="AP381" s="221" t="s">
        <v>183</v>
      </c>
      <c r="AQ381" s="598" t="s">
        <v>1831</v>
      </c>
      <c r="AR381" s="1153">
        <f>S381</f>
        <v>0.4</v>
      </c>
      <c r="AS381" s="1153">
        <f>IF(AL381="","",MIN(AL381:AL386))</f>
        <v>0.16800000000000001</v>
      </c>
      <c r="AT381" s="619" t="str">
        <f>IFERROR(IF(AS381="","",IF(AS381&lt;=0.2,"Muy Baja",IF(AS381&lt;=0.4,"Baja",IF(AS381&lt;=0.6,"Media",IF(AS381&lt;=0.8,"Alta","Muy Alta"))))),"")</f>
        <v>Muy Baja</v>
      </c>
      <c r="AU381" s="1153">
        <f>Y381</f>
        <v>0.2</v>
      </c>
      <c r="AV381" s="1153">
        <f>IF(AM381="","",MIN(AM381:AM386))</f>
        <v>0.2</v>
      </c>
      <c r="AW381" s="619" t="str">
        <f>IFERROR(IF(AV381="","",IF(AV381&lt;=0.2,"Leve",IF(AV381&lt;=0.4,"Menor",IF(AV381&lt;=0.6,"Moderado",IF(AV381&lt;=0.8,"Mayor","Catastrófico"))))),"")</f>
        <v>Leve</v>
      </c>
      <c r="AX381" s="619" t="str">
        <f>AA381</f>
        <v>Bajo</v>
      </c>
      <c r="AY381" s="619" t="str">
        <f>IFERROR(IF(OR(AND(AT381="Muy Baja",AW381="Leve"),AND(AT381="Muy Baja",AW381="Menor"),AND(AT381="Baja",AW381="Leve")),"Bajo",IF(OR(AND(AT381="Muy baja",AW381="Moderado"),AND(AT381="Baja",AW381="Menor"),AND(AT381="Baja",AW381="Moderado"),AND(AT381="Media",AW381="Leve"),AND(AT381="Media",AW381="Menor"),AND(AT381="Media",AW381="Moderado"),AND(AT381="Alta",AW381="Leve"),AND(AT381="Alta",AW381="Menor")),"Moderado",IF(OR(AND(AT381="Muy Baja",AW381="Mayor"),AND(AT381="Baja",AW381="Mayor"),AND(AT381="Media",AW381="Mayor"),AND(AT381="Alta",AW381="Moderado"),AND(AT381="Alta",AW381="Mayor"),AND(AT381="Muy Alta",AW381="Leve"),AND(AT381="Muy Alta",AW381="Menor"),AND(AT381="Muy Alta",AW381="Moderado"),AND(AT381="Muy Alta",AW381="Mayor")),"Alto",IF(OR(AND(AT381="Muy Baja",AW381="Catastrófico"),AND(AT381="Baja",AW381="Catastrófico"),AND(AT381="Media",AW381="Catastrófico"),AND(AT381="Alta",AW381="Catastrófico"),AND(AT381="Muy Alta",AW381="Catastrófico")),"Extremo","")))),"")</f>
        <v>Bajo</v>
      </c>
      <c r="AZ381" s="598" t="s">
        <v>231</v>
      </c>
      <c r="BA381" s="909" t="s">
        <v>811</v>
      </c>
      <c r="BB381" s="909" t="s">
        <v>811</v>
      </c>
      <c r="BC381" s="909" t="s">
        <v>811</v>
      </c>
      <c r="BD381" s="909" t="s">
        <v>811</v>
      </c>
      <c r="BE381" s="909" t="s">
        <v>811</v>
      </c>
      <c r="BF381" s="909"/>
      <c r="BG381" s="848"/>
      <c r="BH381" s="593"/>
      <c r="BI381" s="848"/>
      <c r="BJ381" s="848"/>
      <c r="BK381" s="848"/>
      <c r="BL381" s="848"/>
      <c r="BM381" s="593"/>
      <c r="BN381" s="593"/>
      <c r="BO381" s="798"/>
    </row>
    <row r="382" spans="1:67" ht="76.5">
      <c r="A382" s="1141"/>
      <c r="B382" s="1144"/>
      <c r="C382" s="1165"/>
      <c r="D382" s="1150"/>
      <c r="E382" s="1150"/>
      <c r="F382" s="1089"/>
      <c r="G382" s="593"/>
      <c r="H382" s="598"/>
      <c r="I382" s="1139"/>
      <c r="J382" s="1137"/>
      <c r="K382" s="1139"/>
      <c r="L382" s="593"/>
      <c r="M382" s="616"/>
      <c r="N382" s="593"/>
      <c r="O382" s="593"/>
      <c r="P382" s="607"/>
      <c r="Q382" s="610"/>
      <c r="R382" s="598"/>
      <c r="S382" s="613"/>
      <c r="T382" s="598"/>
      <c r="U382" s="613"/>
      <c r="V382" s="598"/>
      <c r="W382" s="613"/>
      <c r="X382" s="616"/>
      <c r="Y382" s="613"/>
      <c r="Z382" s="613"/>
      <c r="AA382" s="619"/>
      <c r="AB382" s="216">
        <v>2</v>
      </c>
      <c r="AC382" s="208" t="s">
        <v>1832</v>
      </c>
      <c r="AD382" s="218">
        <v>2</v>
      </c>
      <c r="AE382" s="218" t="s">
        <v>1390</v>
      </c>
      <c r="AF382" s="213" t="str">
        <f t="shared" ref="AF382:AF445" si="24">IF(OR(AG382="Preventivo",AG382="Detectivo"),"Probabilidad",IF(AG382="Correctivo","Impacto",""))</f>
        <v>Probabilidad</v>
      </c>
      <c r="AG382" s="219" t="s">
        <v>179</v>
      </c>
      <c r="AH382" s="214">
        <f t="shared" si="21"/>
        <v>0.25</v>
      </c>
      <c r="AI382" s="219" t="s">
        <v>180</v>
      </c>
      <c r="AJ382" s="214">
        <f t="shared" si="22"/>
        <v>0.15</v>
      </c>
      <c r="AK382" s="215">
        <f t="shared" si="23"/>
        <v>0.4</v>
      </c>
      <c r="AL382" s="220">
        <f>IFERROR(IF(AND(AF381="Probabilidad",AF382="Probabilidad"),(AL381-(+AL381*AK382)),IF(AF382="Probabilidad",(S381-(+S381*AK382)),IF(AF382="Impacto",AL381,""))),"")</f>
        <v>0.16800000000000001</v>
      </c>
      <c r="AM382" s="220">
        <f>IFERROR(IF(AND(AF381="Impacto",AF382="Impacto"),(AM381-(+AM381*AK382)),IF(AF382="Impacto",(Y381-(Y381*AK382)),IF(AF382="Probabilidad",AM381,""))),"")</f>
        <v>0.2</v>
      </c>
      <c r="AN382" s="221" t="s">
        <v>181</v>
      </c>
      <c r="AO382" s="221" t="s">
        <v>182</v>
      </c>
      <c r="AP382" s="221" t="s">
        <v>183</v>
      </c>
      <c r="AQ382" s="598"/>
      <c r="AR382" s="626"/>
      <c r="AS382" s="626"/>
      <c r="AT382" s="619"/>
      <c r="AU382" s="626"/>
      <c r="AV382" s="626"/>
      <c r="AW382" s="619"/>
      <c r="AX382" s="619"/>
      <c r="AY382" s="619"/>
      <c r="AZ382" s="598"/>
      <c r="BA382" s="909"/>
      <c r="BB382" s="909"/>
      <c r="BC382" s="909"/>
      <c r="BD382" s="909"/>
      <c r="BE382" s="909"/>
      <c r="BF382" s="909"/>
      <c r="BG382" s="848"/>
      <c r="BH382" s="593"/>
      <c r="BI382" s="848"/>
      <c r="BJ382" s="848"/>
      <c r="BK382" s="848"/>
      <c r="BL382" s="848"/>
      <c r="BM382" s="593"/>
      <c r="BN382" s="593"/>
      <c r="BO382" s="798"/>
    </row>
    <row r="383" spans="1:67">
      <c r="A383" s="1141"/>
      <c r="B383" s="1144"/>
      <c r="C383" s="1165"/>
      <c r="D383" s="1150"/>
      <c r="E383" s="1150"/>
      <c r="F383" s="1089"/>
      <c r="G383" s="593"/>
      <c r="H383" s="598"/>
      <c r="I383" s="1139"/>
      <c r="J383" s="1137"/>
      <c r="K383" s="1139"/>
      <c r="L383" s="593"/>
      <c r="M383" s="616"/>
      <c r="N383" s="593"/>
      <c r="O383" s="593"/>
      <c r="P383" s="607"/>
      <c r="Q383" s="610"/>
      <c r="R383" s="598"/>
      <c r="S383" s="613"/>
      <c r="T383" s="598"/>
      <c r="U383" s="613"/>
      <c r="V383" s="598"/>
      <c r="W383" s="613"/>
      <c r="X383" s="616"/>
      <c r="Y383" s="613"/>
      <c r="Z383" s="613"/>
      <c r="AA383" s="619"/>
      <c r="AB383" s="216">
        <v>3</v>
      </c>
      <c r="AC383" s="218"/>
      <c r="AD383" s="218"/>
      <c r="AE383" s="218"/>
      <c r="AF383" s="213" t="str">
        <f t="shared" si="24"/>
        <v/>
      </c>
      <c r="AG383" s="219"/>
      <c r="AH383" s="214" t="str">
        <f t="shared" si="21"/>
        <v/>
      </c>
      <c r="AI383" s="219"/>
      <c r="AJ383" s="214" t="str">
        <f t="shared" si="22"/>
        <v/>
      </c>
      <c r="AK383" s="215" t="str">
        <f t="shared" si="23"/>
        <v/>
      </c>
      <c r="AL383" s="220" t="str">
        <f>IFERROR(IF(AND(AF382="Probabilidad",AF383="Probabilidad"),(AL382-(+AL382*AK383)),IF(AND(AF382="Impacto",AF383="Probabilidad"),(AL381-(+AL381*AK383)),IF(AF383="Impacto",AL382,""))),"")</f>
        <v/>
      </c>
      <c r="AM383" s="220" t="str">
        <f>IFERROR(IF(AND(AF382="Impacto",AF383="Impacto"),(AM382-(+AM382*AK383)),IF(AND(AF382="Probabilidad",AF383="Impacto"),(AM381-(+AM381*AK383)),IF(AF383="Probabilidad",AM382,""))),"")</f>
        <v/>
      </c>
      <c r="AN383" s="221"/>
      <c r="AO383" s="221"/>
      <c r="AP383" s="221"/>
      <c r="AQ383" s="598"/>
      <c r="AR383" s="626"/>
      <c r="AS383" s="626"/>
      <c r="AT383" s="619"/>
      <c r="AU383" s="626"/>
      <c r="AV383" s="626"/>
      <c r="AW383" s="619"/>
      <c r="AX383" s="619"/>
      <c r="AY383" s="619"/>
      <c r="AZ383" s="598"/>
      <c r="BA383" s="909"/>
      <c r="BB383" s="909"/>
      <c r="BC383" s="909"/>
      <c r="BD383" s="909"/>
      <c r="BE383" s="909"/>
      <c r="BF383" s="909"/>
      <c r="BG383" s="848"/>
      <c r="BH383" s="593"/>
      <c r="BI383" s="848"/>
      <c r="BJ383" s="848"/>
      <c r="BK383" s="848"/>
      <c r="BL383" s="848"/>
      <c r="BM383" s="593"/>
      <c r="BN383" s="593"/>
      <c r="BO383" s="798"/>
    </row>
    <row r="384" spans="1:67">
      <c r="A384" s="1141"/>
      <c r="B384" s="1144"/>
      <c r="C384" s="1165"/>
      <c r="D384" s="1150"/>
      <c r="E384" s="1150"/>
      <c r="F384" s="1089"/>
      <c r="G384" s="593"/>
      <c r="H384" s="598"/>
      <c r="I384" s="1139"/>
      <c r="J384" s="1137"/>
      <c r="K384" s="1139"/>
      <c r="L384" s="593"/>
      <c r="M384" s="616"/>
      <c r="N384" s="593"/>
      <c r="O384" s="593"/>
      <c r="P384" s="607"/>
      <c r="Q384" s="610"/>
      <c r="R384" s="598"/>
      <c r="S384" s="613"/>
      <c r="T384" s="598"/>
      <c r="U384" s="613"/>
      <c r="V384" s="598"/>
      <c r="W384" s="613"/>
      <c r="X384" s="616"/>
      <c r="Y384" s="613"/>
      <c r="Z384" s="613"/>
      <c r="AA384" s="619"/>
      <c r="AB384" s="216">
        <v>4</v>
      </c>
      <c r="AC384" s="218"/>
      <c r="AD384" s="218"/>
      <c r="AE384" s="218"/>
      <c r="AF384" s="213" t="str">
        <f t="shared" si="24"/>
        <v/>
      </c>
      <c r="AG384" s="219"/>
      <c r="AH384" s="214" t="str">
        <f t="shared" si="21"/>
        <v/>
      </c>
      <c r="AI384" s="219"/>
      <c r="AJ384" s="214" t="str">
        <f t="shared" si="22"/>
        <v/>
      </c>
      <c r="AK384" s="215" t="str">
        <f t="shared" si="23"/>
        <v/>
      </c>
      <c r="AL384" s="220" t="str">
        <f>IFERROR(IF(AND(AF383="Probabilidad",AF384="Probabilidad"),(AL383-(+AL383*AK384)),IF(AND(AF383="Impacto",AF384="Probabilidad"),(AL382-(+AL382*AK384)),IF(AF384="Impacto",AL383,""))),"")</f>
        <v/>
      </c>
      <c r="AM384" s="220" t="str">
        <f>IFERROR(IF(AND(AF383="Impacto",AF384="Impacto"),(AM383-(+AM383*AK384)),IF(AND(AF383="Probabilidad",AF384="Impacto"),(AM382-(+AM382*AK384)),IF(AF384="Probabilidad",AM383,""))),"")</f>
        <v/>
      </c>
      <c r="AN384" s="221"/>
      <c r="AO384" s="221"/>
      <c r="AP384" s="221"/>
      <c r="AQ384" s="598"/>
      <c r="AR384" s="626"/>
      <c r="AS384" s="626"/>
      <c r="AT384" s="619"/>
      <c r="AU384" s="626"/>
      <c r="AV384" s="626"/>
      <c r="AW384" s="619"/>
      <c r="AX384" s="619"/>
      <c r="AY384" s="619"/>
      <c r="AZ384" s="598"/>
      <c r="BA384" s="909"/>
      <c r="BB384" s="909"/>
      <c r="BC384" s="909"/>
      <c r="BD384" s="909"/>
      <c r="BE384" s="909"/>
      <c r="BF384" s="909"/>
      <c r="BG384" s="848"/>
      <c r="BH384" s="593"/>
      <c r="BI384" s="848"/>
      <c r="BJ384" s="848"/>
      <c r="BK384" s="848"/>
      <c r="BL384" s="848"/>
      <c r="BM384" s="593"/>
      <c r="BN384" s="593"/>
      <c r="BO384" s="798"/>
    </row>
    <row r="385" spans="1:67">
      <c r="A385" s="1141"/>
      <c r="B385" s="1144"/>
      <c r="C385" s="1165"/>
      <c r="D385" s="1150"/>
      <c r="E385" s="1150"/>
      <c r="F385" s="1089"/>
      <c r="G385" s="593"/>
      <c r="H385" s="598"/>
      <c r="I385" s="1139"/>
      <c r="J385" s="1137"/>
      <c r="K385" s="1139"/>
      <c r="L385" s="593"/>
      <c r="M385" s="616"/>
      <c r="N385" s="593"/>
      <c r="O385" s="593"/>
      <c r="P385" s="607"/>
      <c r="Q385" s="610"/>
      <c r="R385" s="598"/>
      <c r="S385" s="613"/>
      <c r="T385" s="598"/>
      <c r="U385" s="613"/>
      <c r="V385" s="598"/>
      <c r="W385" s="613"/>
      <c r="X385" s="616"/>
      <c r="Y385" s="613"/>
      <c r="Z385" s="613"/>
      <c r="AA385" s="619"/>
      <c r="AB385" s="216">
        <v>5</v>
      </c>
      <c r="AC385" s="218"/>
      <c r="AD385" s="218"/>
      <c r="AE385" s="218"/>
      <c r="AF385" s="213" t="str">
        <f t="shared" si="24"/>
        <v/>
      </c>
      <c r="AG385" s="219"/>
      <c r="AH385" s="214" t="str">
        <f t="shared" si="21"/>
        <v/>
      </c>
      <c r="AI385" s="219"/>
      <c r="AJ385" s="214" t="str">
        <f t="shared" si="22"/>
        <v/>
      </c>
      <c r="AK385" s="215" t="str">
        <f t="shared" si="23"/>
        <v/>
      </c>
      <c r="AL385" s="220" t="str">
        <f>IFERROR(IF(AND(AF384="Probabilidad",AF385="Probabilidad"),(AL384-(+AL384*AK385)),IF(AND(AF384="Impacto",AF385="Probabilidad"),(AL383-(+AL383*AK385)),IF(AF385="Impacto",AL384,""))),"")</f>
        <v/>
      </c>
      <c r="AM385" s="220" t="str">
        <f>IFERROR(IF(AND(AF384="Impacto",AF385="Impacto"),(AM384-(+AM384*AK385)),IF(AND(AF384="Probabilidad",AF385="Impacto"),(AM383-(+AM383*AK385)),IF(AF385="Probabilidad",AM384,""))),"")</f>
        <v/>
      </c>
      <c r="AN385" s="221"/>
      <c r="AO385" s="221"/>
      <c r="AP385" s="221"/>
      <c r="AQ385" s="598"/>
      <c r="AR385" s="626"/>
      <c r="AS385" s="626"/>
      <c r="AT385" s="619"/>
      <c r="AU385" s="626"/>
      <c r="AV385" s="626"/>
      <c r="AW385" s="619"/>
      <c r="AX385" s="619"/>
      <c r="AY385" s="619"/>
      <c r="AZ385" s="598"/>
      <c r="BA385" s="909"/>
      <c r="BB385" s="909"/>
      <c r="BC385" s="909"/>
      <c r="BD385" s="909"/>
      <c r="BE385" s="909"/>
      <c r="BF385" s="909"/>
      <c r="BG385" s="848"/>
      <c r="BH385" s="593"/>
      <c r="BI385" s="848"/>
      <c r="BJ385" s="848"/>
      <c r="BK385" s="848"/>
      <c r="BL385" s="848"/>
      <c r="BM385" s="593"/>
      <c r="BN385" s="593"/>
      <c r="BO385" s="798"/>
    </row>
    <row r="386" spans="1:67" ht="15.75" thickBot="1">
      <c r="A386" s="1141"/>
      <c r="B386" s="1144"/>
      <c r="C386" s="1165"/>
      <c r="D386" s="1150"/>
      <c r="E386" s="1150"/>
      <c r="F386" s="1089"/>
      <c r="G386" s="593"/>
      <c r="H386" s="598"/>
      <c r="I386" s="1139"/>
      <c r="J386" s="1162"/>
      <c r="K386" s="1139"/>
      <c r="L386" s="593"/>
      <c r="M386" s="616"/>
      <c r="N386" s="593"/>
      <c r="O386" s="593"/>
      <c r="P386" s="607"/>
      <c r="Q386" s="610"/>
      <c r="R386" s="598"/>
      <c r="S386" s="613"/>
      <c r="T386" s="598"/>
      <c r="U386" s="613"/>
      <c r="V386" s="598"/>
      <c r="W386" s="613"/>
      <c r="X386" s="616"/>
      <c r="Y386" s="613"/>
      <c r="Z386" s="613"/>
      <c r="AA386" s="619"/>
      <c r="AB386" s="216">
        <v>6</v>
      </c>
      <c r="AC386" s="218"/>
      <c r="AD386" s="218"/>
      <c r="AE386" s="218"/>
      <c r="AF386" s="213" t="str">
        <f t="shared" si="24"/>
        <v/>
      </c>
      <c r="AG386" s="219"/>
      <c r="AH386" s="214" t="str">
        <f t="shared" si="21"/>
        <v/>
      </c>
      <c r="AI386" s="219"/>
      <c r="AJ386" s="214" t="str">
        <f t="shared" si="22"/>
        <v/>
      </c>
      <c r="AK386" s="215" t="str">
        <f t="shared" si="23"/>
        <v/>
      </c>
      <c r="AL386" s="220" t="str">
        <f>IFERROR(IF(AND(AF385="Probabilidad",AF386="Probabilidad"),(AL385-(+AL385*AK386)),IF(AND(AF385="Impacto",AF386="Probabilidad"),(AL384-(+AL384*AK386)),IF(AF386="Impacto",AL385,""))),"")</f>
        <v/>
      </c>
      <c r="AM386" s="220" t="str">
        <f>IFERROR(IF(AND(AF385="Impacto",AF386="Impacto"),(AM385-(+AM385*AK386)),IF(AND(AF385="Probabilidad",AF386="Impacto"),(AM384-(+AM384*AK386)),IF(AF386="Probabilidad",AM385,""))),"")</f>
        <v/>
      </c>
      <c r="AN386" s="221"/>
      <c r="AO386" s="221"/>
      <c r="AP386" s="221"/>
      <c r="AQ386" s="598"/>
      <c r="AR386" s="626"/>
      <c r="AS386" s="626"/>
      <c r="AT386" s="619"/>
      <c r="AU386" s="626"/>
      <c r="AV386" s="626"/>
      <c r="AW386" s="619"/>
      <c r="AX386" s="619"/>
      <c r="AY386" s="619"/>
      <c r="AZ386" s="598"/>
      <c r="BA386" s="909"/>
      <c r="BB386" s="909"/>
      <c r="BC386" s="909"/>
      <c r="BD386" s="909"/>
      <c r="BE386" s="909"/>
      <c r="BF386" s="909"/>
      <c r="BG386" s="848"/>
      <c r="BH386" s="593"/>
      <c r="BI386" s="848"/>
      <c r="BJ386" s="848"/>
      <c r="BK386" s="848"/>
      <c r="BL386" s="848"/>
      <c r="BM386" s="593"/>
      <c r="BN386" s="593"/>
      <c r="BO386" s="798"/>
    </row>
    <row r="387" spans="1:67" ht="110.45" customHeight="1">
      <c r="A387" s="1141"/>
      <c r="B387" s="1144"/>
      <c r="C387" s="1165"/>
      <c r="D387" s="1150" t="s">
        <v>1376</v>
      </c>
      <c r="E387" s="1150" t="s">
        <v>1753</v>
      </c>
      <c r="F387" s="1089">
        <v>14</v>
      </c>
      <c r="G387" s="593" t="s">
        <v>1827</v>
      </c>
      <c r="H387" s="598" t="s">
        <v>1460</v>
      </c>
      <c r="I387" s="1139" t="s">
        <v>1392</v>
      </c>
      <c r="J387" s="1137" t="str">
        <f>IF(D387="","",IF(D387="RG",[16]Árbol_GF!B437,IF(D387="RF",[16]Árbol_GF!B437,IF(I387="","",(CONCATENATE(I387," ",$M$2," ",G387," ",$M$3," ",O387," ",$M$4," ",N387))))))</f>
        <v xml:space="preserve">Pérdida de Disponibilidad  Personal del Componente de Nómina
Personal del Componente de Selección, Vinculación y Retiro  1. Rotación de personal
2. Incumplimiento en la disponibilidad del personal
3. Espionaje remoto 
4. Corrupción de los datos       1. Ausencia de personal
2. Procedimientos inadecuados de selección
3. Desconocimiento de las políticas de seguridad de la información </v>
      </c>
      <c r="K387" s="1139" t="s">
        <v>205</v>
      </c>
      <c r="L387" s="593" t="s">
        <v>268</v>
      </c>
      <c r="M387" s="689" t="str">
        <f>CONCATENATE(" *",[16]Árbol_GF!C395," *",[16]Árbol_GF!E395," *",[16]Árbol_GF!G395)</f>
        <v xml:space="preserve"> * * *</v>
      </c>
      <c r="N387" s="593" t="s">
        <v>1833</v>
      </c>
      <c r="O387" s="593" t="s">
        <v>1834</v>
      </c>
      <c r="P387" s="607"/>
      <c r="Q387" s="610"/>
      <c r="R387" s="598" t="s">
        <v>545</v>
      </c>
      <c r="S387" s="613">
        <f>IF(R387="Muy Alta",100%,IF(R387="Alta",80%,IF(R387="Media",60%,IF(R387="Baja",40%,IF(R387="Muy Baja",20%,"")))))</f>
        <v>0.2</v>
      </c>
      <c r="T387" s="598" t="s">
        <v>271</v>
      </c>
      <c r="U387" s="613">
        <f>IF(T387="Catastrófico",100%,IF(T387="Mayor",80%,IF(T387="Moderado",60%,IF(T387="Menor",40%,IF(T387="Leve",20%,"")))))</f>
        <v>0.2</v>
      </c>
      <c r="V387" s="598" t="s">
        <v>271</v>
      </c>
      <c r="W387" s="613">
        <f>IF(V387="Catastrófico",100%,IF(V387="Mayor",80%,IF(V387="Moderado",60%,IF(V387="Menor",40%,IF(V387="Leve",20%,"")))))</f>
        <v>0.2</v>
      </c>
      <c r="X387" s="616" t="str">
        <f>IF(Y387=100%,"Catastrófico",IF(Y387=80%,"Mayor",IF(Y387=60%,"Moderado",IF(Y387=40%,"Menor",IF(Y387=20%,"Leve","")))))</f>
        <v>Leve</v>
      </c>
      <c r="Y387" s="613">
        <f>IF(AND(U387="",W387=""),"",MAX(U387,W387))</f>
        <v>0.2</v>
      </c>
      <c r="Z387" s="613" t="str">
        <f>CONCATENATE(R387,X387)</f>
        <v>Muy BajaLeve</v>
      </c>
      <c r="AA387" s="619" t="str">
        <f>IF(Z387="Muy AltaLeve","Alto",IF(Z387="Muy AltaMenor","Alto",IF(Z387="Muy AltaModerado","Alto",IF(Z387="Muy AltaMayor","Alto",IF(Z387="Muy AltaCatastrófico","Extremo",IF(Z387="AltaLeve","Moderado",IF(Z387="AltaMenor","Moderado",IF(Z387="AltaModerado","Alto",IF(Z387="AltaMayor","Alto",IF(Z387="AltaCatastrófico","Extremo",IF(Z387="MediaLeve","Moderado",IF(Z387="MediaMenor","Moderado",IF(Z387="MediaModerado","Moderado",IF(Z387="MediaMayor","Alto",IF(Z387="MediaCatastrófico","Extremo",IF(Z387="BajaLeve","Bajo",IF(Z387="BajaMenor","Moderado",IF(Z387="BajaModerado","Moderado",IF(Z387="BajaMayor","Alto",IF(Z387="BajaCatastrófico","Extremo",IF(Z387="Muy BajaLeve","Bajo",IF(Z387="Muy BajaMenor","Bajo",IF(Z387="Muy BajaModerado","Moderado",IF(Z387="Muy BajaMayor","Alto",IF(Z387="Muy BajaCatastrófico","Extremo","")))))))))))))))))))))))))</f>
        <v>Bajo</v>
      </c>
      <c r="AB387" s="216">
        <v>1</v>
      </c>
      <c r="AC387" s="208" t="s">
        <v>1660</v>
      </c>
      <c r="AD387" s="218">
        <v>3</v>
      </c>
      <c r="AE387" s="218" t="s">
        <v>1390</v>
      </c>
      <c r="AF387" s="213" t="str">
        <f t="shared" si="24"/>
        <v>Probabilidad</v>
      </c>
      <c r="AG387" s="219" t="s">
        <v>179</v>
      </c>
      <c r="AH387" s="214">
        <f t="shared" si="21"/>
        <v>0.25</v>
      </c>
      <c r="AI387" s="219" t="s">
        <v>180</v>
      </c>
      <c r="AJ387" s="214">
        <f t="shared" si="22"/>
        <v>0.15</v>
      </c>
      <c r="AK387" s="215">
        <f t="shared" si="23"/>
        <v>0.4</v>
      </c>
      <c r="AL387" s="220">
        <f>IFERROR(IF(AF387="Probabilidad",(S387-(+S387*AK387)),IF(AF387="Impacto",S387,"")),"")</f>
        <v>0.12</v>
      </c>
      <c r="AM387" s="220">
        <f>IFERROR(IF(AF387="Impacto",(Y387-(+Y387*AK387)),IF(AF387="Probabilidad",Y387,"")),"")</f>
        <v>0.2</v>
      </c>
      <c r="AN387" s="221" t="s">
        <v>181</v>
      </c>
      <c r="AO387" s="221" t="s">
        <v>182</v>
      </c>
      <c r="AP387" s="221" t="s">
        <v>183</v>
      </c>
      <c r="AQ387" s="598" t="s">
        <v>1835</v>
      </c>
      <c r="AR387" s="1153">
        <f>S387</f>
        <v>0.2</v>
      </c>
      <c r="AS387" s="1153">
        <f>IF(AL387="","",MIN(AL387:AL392))</f>
        <v>7.1999999999999995E-2</v>
      </c>
      <c r="AT387" s="619" t="str">
        <f>IFERROR(IF(AS387="","",IF(AS387&lt;=0.2,"Muy Baja",IF(AS387&lt;=0.4,"Baja",IF(AS387&lt;=0.6,"Media",IF(AS387&lt;=0.8,"Alta","Muy Alta"))))),"")</f>
        <v>Muy Baja</v>
      </c>
      <c r="AU387" s="1153">
        <f>Y387</f>
        <v>0.2</v>
      </c>
      <c r="AV387" s="1153">
        <f>IF(AM387="","",MIN(AM387:AM392))</f>
        <v>0.2</v>
      </c>
      <c r="AW387" s="619" t="str">
        <f>IFERROR(IF(AV387="","",IF(AV387&lt;=0.2,"Leve",IF(AV387&lt;=0.4,"Menor",IF(AV387&lt;=0.6,"Moderado",IF(AV387&lt;=0.8,"Mayor","Catastrófico"))))),"")</f>
        <v>Leve</v>
      </c>
      <c r="AX387" s="619" t="str">
        <f>AA387</f>
        <v>Bajo</v>
      </c>
      <c r="AY387" s="619" t="str">
        <f>IFERROR(IF(OR(AND(AT387="Muy Baja",AW387="Leve"),AND(AT387="Muy Baja",AW387="Menor"),AND(AT387="Baja",AW387="Leve")),"Bajo",IF(OR(AND(AT387="Muy baja",AW387="Moderado"),AND(AT387="Baja",AW387="Menor"),AND(AT387="Baja",AW387="Moderado"),AND(AT387="Media",AW387="Leve"),AND(AT387="Media",AW387="Menor"),AND(AT387="Media",AW387="Moderado"),AND(AT387="Alta",AW387="Leve"),AND(AT387="Alta",AW387="Menor")),"Moderado",IF(OR(AND(AT387="Muy Baja",AW387="Mayor"),AND(AT387="Baja",AW387="Mayor"),AND(AT387="Media",AW387="Mayor"),AND(AT387="Alta",AW387="Moderado"),AND(AT387="Alta",AW387="Mayor"),AND(AT387="Muy Alta",AW387="Leve"),AND(AT387="Muy Alta",AW387="Menor"),AND(AT387="Muy Alta",AW387="Moderado"),AND(AT387="Muy Alta",AW387="Mayor")),"Alto",IF(OR(AND(AT387="Muy Baja",AW387="Catastrófico"),AND(AT387="Baja",AW387="Catastrófico"),AND(AT387="Media",AW387="Catastrófico"),AND(AT387="Alta",AW387="Catastrófico"),AND(AT387="Muy Alta",AW387="Catastrófico")),"Extremo","")))),"")</f>
        <v>Bajo</v>
      </c>
      <c r="AZ387" s="598" t="s">
        <v>231</v>
      </c>
      <c r="BA387" s="909" t="s">
        <v>811</v>
      </c>
      <c r="BB387" s="909" t="s">
        <v>811</v>
      </c>
      <c r="BC387" s="909" t="s">
        <v>811</v>
      </c>
      <c r="BD387" s="909" t="s">
        <v>811</v>
      </c>
      <c r="BE387" s="909" t="s">
        <v>811</v>
      </c>
      <c r="BF387" s="909"/>
      <c r="BG387" s="848"/>
      <c r="BH387" s="593"/>
      <c r="BI387" s="848"/>
      <c r="BJ387" s="848"/>
      <c r="BK387" s="848"/>
      <c r="BL387" s="848"/>
      <c r="BM387" s="593"/>
      <c r="BN387" s="593"/>
      <c r="BO387" s="798"/>
    </row>
    <row r="388" spans="1:67" ht="72">
      <c r="A388" s="1141"/>
      <c r="B388" s="1144"/>
      <c r="C388" s="1165"/>
      <c r="D388" s="1150"/>
      <c r="E388" s="1150"/>
      <c r="F388" s="1089"/>
      <c r="G388" s="593"/>
      <c r="H388" s="598"/>
      <c r="I388" s="1139"/>
      <c r="J388" s="1137"/>
      <c r="K388" s="1139"/>
      <c r="L388" s="593"/>
      <c r="M388" s="616"/>
      <c r="N388" s="593"/>
      <c r="O388" s="593"/>
      <c r="P388" s="607"/>
      <c r="Q388" s="610"/>
      <c r="R388" s="598"/>
      <c r="S388" s="613"/>
      <c r="T388" s="598"/>
      <c r="U388" s="613"/>
      <c r="V388" s="598"/>
      <c r="W388" s="613"/>
      <c r="X388" s="616"/>
      <c r="Y388" s="613"/>
      <c r="Z388" s="613"/>
      <c r="AA388" s="619"/>
      <c r="AB388" s="216">
        <v>2</v>
      </c>
      <c r="AC388" s="208" t="s">
        <v>1471</v>
      </c>
      <c r="AD388" s="218" t="s">
        <v>1836</v>
      </c>
      <c r="AE388" s="218" t="s">
        <v>1512</v>
      </c>
      <c r="AF388" s="213" t="str">
        <f t="shared" si="24"/>
        <v>Probabilidad</v>
      </c>
      <c r="AG388" s="219" t="s">
        <v>179</v>
      </c>
      <c r="AH388" s="214">
        <f t="shared" si="21"/>
        <v>0.25</v>
      </c>
      <c r="AI388" s="219" t="s">
        <v>180</v>
      </c>
      <c r="AJ388" s="214">
        <f t="shared" si="22"/>
        <v>0.15</v>
      </c>
      <c r="AK388" s="215">
        <f t="shared" si="23"/>
        <v>0.4</v>
      </c>
      <c r="AL388" s="220">
        <f>IFERROR(IF(AND(AF387="Probabilidad",AF388="Probabilidad"),(AL387-(+AL387*AK388)),IF(AF388="Probabilidad",(S387-(+S387*AK388)),IF(AF388="Impacto",AL387,""))),"")</f>
        <v>7.1999999999999995E-2</v>
      </c>
      <c r="AM388" s="220">
        <f>IFERROR(IF(AND(AF387="Impacto",AF388="Impacto"),(AM387-(+AM387*AK388)),IF(AF388="Impacto",(Y387-(Y387*AK388)),IF(AF388="Probabilidad",AM387,""))),"")</f>
        <v>0.2</v>
      </c>
      <c r="AN388" s="221" t="s">
        <v>181</v>
      </c>
      <c r="AO388" s="221" t="s">
        <v>182</v>
      </c>
      <c r="AP388" s="221" t="s">
        <v>183</v>
      </c>
      <c r="AQ388" s="598"/>
      <c r="AR388" s="626"/>
      <c r="AS388" s="626"/>
      <c r="AT388" s="619"/>
      <c r="AU388" s="626"/>
      <c r="AV388" s="626"/>
      <c r="AW388" s="619"/>
      <c r="AX388" s="619"/>
      <c r="AY388" s="619"/>
      <c r="AZ388" s="598"/>
      <c r="BA388" s="909"/>
      <c r="BB388" s="909"/>
      <c r="BC388" s="909"/>
      <c r="BD388" s="909"/>
      <c r="BE388" s="909"/>
      <c r="BF388" s="909"/>
      <c r="BG388" s="848"/>
      <c r="BH388" s="593"/>
      <c r="BI388" s="848"/>
      <c r="BJ388" s="848"/>
      <c r="BK388" s="848"/>
      <c r="BL388" s="848"/>
      <c r="BM388" s="593"/>
      <c r="BN388" s="593"/>
      <c r="BO388" s="798"/>
    </row>
    <row r="389" spans="1:67">
      <c r="A389" s="1141"/>
      <c r="B389" s="1144"/>
      <c r="C389" s="1165"/>
      <c r="D389" s="1150"/>
      <c r="E389" s="1150"/>
      <c r="F389" s="1089"/>
      <c r="G389" s="593"/>
      <c r="H389" s="598"/>
      <c r="I389" s="1139"/>
      <c r="J389" s="1137"/>
      <c r="K389" s="1139"/>
      <c r="L389" s="593"/>
      <c r="M389" s="616"/>
      <c r="N389" s="593"/>
      <c r="O389" s="593"/>
      <c r="P389" s="607"/>
      <c r="Q389" s="610"/>
      <c r="R389" s="598"/>
      <c r="S389" s="613"/>
      <c r="T389" s="598"/>
      <c r="U389" s="613"/>
      <c r="V389" s="598"/>
      <c r="W389" s="613"/>
      <c r="X389" s="616"/>
      <c r="Y389" s="613"/>
      <c r="Z389" s="613"/>
      <c r="AA389" s="619"/>
      <c r="AB389" s="216">
        <v>3</v>
      </c>
      <c r="AC389" s="218"/>
      <c r="AD389" s="218"/>
      <c r="AE389" s="218"/>
      <c r="AF389" s="213" t="str">
        <f t="shared" si="24"/>
        <v/>
      </c>
      <c r="AG389" s="219"/>
      <c r="AH389" s="214" t="str">
        <f t="shared" si="21"/>
        <v/>
      </c>
      <c r="AI389" s="219"/>
      <c r="AJ389" s="214" t="str">
        <f t="shared" si="22"/>
        <v/>
      </c>
      <c r="AK389" s="215" t="str">
        <f t="shared" si="23"/>
        <v/>
      </c>
      <c r="AL389" s="220" t="str">
        <f>IFERROR(IF(AND(AF388="Probabilidad",AF389="Probabilidad"),(AL388-(+AL388*AK389)),IF(AND(AF388="Impacto",AF389="Probabilidad"),(AL387-(+AL387*AK389)),IF(AF389="Impacto",AL388,""))),"")</f>
        <v/>
      </c>
      <c r="AM389" s="220" t="str">
        <f>IFERROR(IF(AND(AF388="Impacto",AF389="Impacto"),(AM388-(+AM388*AK389)),IF(AND(AF388="Probabilidad",AF389="Impacto"),(AM387-(+AM387*AK389)),IF(AF389="Probabilidad",AM388,""))),"")</f>
        <v/>
      </c>
      <c r="AN389" s="221"/>
      <c r="AO389" s="221"/>
      <c r="AP389" s="221"/>
      <c r="AQ389" s="598"/>
      <c r="AR389" s="626"/>
      <c r="AS389" s="626"/>
      <c r="AT389" s="619"/>
      <c r="AU389" s="626"/>
      <c r="AV389" s="626"/>
      <c r="AW389" s="619"/>
      <c r="AX389" s="619"/>
      <c r="AY389" s="619"/>
      <c r="AZ389" s="598"/>
      <c r="BA389" s="909"/>
      <c r="BB389" s="909"/>
      <c r="BC389" s="909"/>
      <c r="BD389" s="909"/>
      <c r="BE389" s="909"/>
      <c r="BF389" s="909"/>
      <c r="BG389" s="848"/>
      <c r="BH389" s="593"/>
      <c r="BI389" s="848"/>
      <c r="BJ389" s="848"/>
      <c r="BK389" s="848"/>
      <c r="BL389" s="848"/>
      <c r="BM389" s="593"/>
      <c r="BN389" s="593"/>
      <c r="BO389" s="798"/>
    </row>
    <row r="390" spans="1:67">
      <c r="A390" s="1141"/>
      <c r="B390" s="1144"/>
      <c r="C390" s="1165"/>
      <c r="D390" s="1150"/>
      <c r="E390" s="1150"/>
      <c r="F390" s="1089"/>
      <c r="G390" s="593"/>
      <c r="H390" s="598"/>
      <c r="I390" s="1139"/>
      <c r="J390" s="1137"/>
      <c r="K390" s="1139"/>
      <c r="L390" s="593"/>
      <c r="M390" s="616"/>
      <c r="N390" s="593"/>
      <c r="O390" s="593"/>
      <c r="P390" s="607"/>
      <c r="Q390" s="610"/>
      <c r="R390" s="598"/>
      <c r="S390" s="613"/>
      <c r="T390" s="598"/>
      <c r="U390" s="613"/>
      <c r="V390" s="598"/>
      <c r="W390" s="613"/>
      <c r="X390" s="616"/>
      <c r="Y390" s="613"/>
      <c r="Z390" s="613"/>
      <c r="AA390" s="619"/>
      <c r="AB390" s="216">
        <v>4</v>
      </c>
      <c r="AC390" s="218"/>
      <c r="AD390" s="218"/>
      <c r="AE390" s="218"/>
      <c r="AF390" s="213" t="str">
        <f t="shared" si="24"/>
        <v/>
      </c>
      <c r="AG390" s="219"/>
      <c r="AH390" s="214" t="str">
        <f t="shared" si="21"/>
        <v/>
      </c>
      <c r="AI390" s="219"/>
      <c r="AJ390" s="214" t="str">
        <f t="shared" si="22"/>
        <v/>
      </c>
      <c r="AK390" s="215" t="str">
        <f t="shared" si="23"/>
        <v/>
      </c>
      <c r="AL390" s="220" t="str">
        <f>IFERROR(IF(AND(AF389="Probabilidad",AF390="Probabilidad"),(AL389-(+AL389*AK390)),IF(AND(AF389="Impacto",AF390="Probabilidad"),(AL388-(+AL388*AK390)),IF(AF390="Impacto",AL389,""))),"")</f>
        <v/>
      </c>
      <c r="AM390" s="220" t="str">
        <f>IFERROR(IF(AND(AF389="Impacto",AF390="Impacto"),(AM389-(+AM389*AK390)),IF(AND(AF389="Probabilidad",AF390="Impacto"),(AM388-(+AM388*AK390)),IF(AF390="Probabilidad",AM389,""))),"")</f>
        <v/>
      </c>
      <c r="AN390" s="221"/>
      <c r="AO390" s="221"/>
      <c r="AP390" s="221"/>
      <c r="AQ390" s="598"/>
      <c r="AR390" s="626"/>
      <c r="AS390" s="626"/>
      <c r="AT390" s="619"/>
      <c r="AU390" s="626"/>
      <c r="AV390" s="626"/>
      <c r="AW390" s="619"/>
      <c r="AX390" s="619"/>
      <c r="AY390" s="619"/>
      <c r="AZ390" s="598"/>
      <c r="BA390" s="909"/>
      <c r="BB390" s="909"/>
      <c r="BC390" s="909"/>
      <c r="BD390" s="909"/>
      <c r="BE390" s="909"/>
      <c r="BF390" s="909"/>
      <c r="BG390" s="848"/>
      <c r="BH390" s="593"/>
      <c r="BI390" s="848"/>
      <c r="BJ390" s="848"/>
      <c r="BK390" s="848"/>
      <c r="BL390" s="848"/>
      <c r="BM390" s="593"/>
      <c r="BN390" s="593"/>
      <c r="BO390" s="798"/>
    </row>
    <row r="391" spans="1:67">
      <c r="A391" s="1141"/>
      <c r="B391" s="1144"/>
      <c r="C391" s="1165"/>
      <c r="D391" s="1150"/>
      <c r="E391" s="1150"/>
      <c r="F391" s="1089"/>
      <c r="G391" s="593"/>
      <c r="H391" s="598"/>
      <c r="I391" s="1139"/>
      <c r="J391" s="1137"/>
      <c r="K391" s="1139"/>
      <c r="L391" s="593"/>
      <c r="M391" s="616"/>
      <c r="N391" s="593"/>
      <c r="O391" s="593"/>
      <c r="P391" s="607"/>
      <c r="Q391" s="610"/>
      <c r="R391" s="598"/>
      <c r="S391" s="613"/>
      <c r="T391" s="598"/>
      <c r="U391" s="613"/>
      <c r="V391" s="598"/>
      <c r="W391" s="613"/>
      <c r="X391" s="616"/>
      <c r="Y391" s="613"/>
      <c r="Z391" s="613"/>
      <c r="AA391" s="619"/>
      <c r="AB391" s="216">
        <v>5</v>
      </c>
      <c r="AC391" s="218"/>
      <c r="AD391" s="218"/>
      <c r="AE391" s="218"/>
      <c r="AF391" s="213" t="str">
        <f t="shared" si="24"/>
        <v/>
      </c>
      <c r="AG391" s="219"/>
      <c r="AH391" s="214" t="str">
        <f t="shared" si="21"/>
        <v/>
      </c>
      <c r="AI391" s="219"/>
      <c r="AJ391" s="214" t="str">
        <f t="shared" si="22"/>
        <v/>
      </c>
      <c r="AK391" s="215" t="str">
        <f t="shared" si="23"/>
        <v/>
      </c>
      <c r="AL391" s="220" t="str">
        <f>IFERROR(IF(AND(AF390="Probabilidad",AF391="Probabilidad"),(AL390-(+AL390*AK391)),IF(AND(AF390="Impacto",AF391="Probabilidad"),(AL389-(+AL389*AK391)),IF(AF391="Impacto",AL390,""))),"")</f>
        <v/>
      </c>
      <c r="AM391" s="220" t="str">
        <f>IFERROR(IF(AND(AF390="Impacto",AF391="Impacto"),(AM390-(+AM390*AK391)),IF(AND(AF390="Probabilidad",AF391="Impacto"),(AM389-(+AM389*AK391)),IF(AF391="Probabilidad",AM390,""))),"")</f>
        <v/>
      </c>
      <c r="AN391" s="221"/>
      <c r="AO391" s="221"/>
      <c r="AP391" s="221"/>
      <c r="AQ391" s="598"/>
      <c r="AR391" s="626"/>
      <c r="AS391" s="626"/>
      <c r="AT391" s="619"/>
      <c r="AU391" s="626"/>
      <c r="AV391" s="626"/>
      <c r="AW391" s="619"/>
      <c r="AX391" s="619"/>
      <c r="AY391" s="619"/>
      <c r="AZ391" s="598"/>
      <c r="BA391" s="909"/>
      <c r="BB391" s="909"/>
      <c r="BC391" s="909"/>
      <c r="BD391" s="909"/>
      <c r="BE391" s="909"/>
      <c r="BF391" s="909"/>
      <c r="BG391" s="848"/>
      <c r="BH391" s="593"/>
      <c r="BI391" s="848"/>
      <c r="BJ391" s="848"/>
      <c r="BK391" s="848"/>
      <c r="BL391" s="848"/>
      <c r="BM391" s="593"/>
      <c r="BN391" s="593"/>
      <c r="BO391" s="798"/>
    </row>
    <row r="392" spans="1:67" ht="15.75" thickBot="1">
      <c r="A392" s="1141"/>
      <c r="B392" s="1144"/>
      <c r="C392" s="1165"/>
      <c r="D392" s="1150"/>
      <c r="E392" s="1150"/>
      <c r="F392" s="1089"/>
      <c r="G392" s="593"/>
      <c r="H392" s="598"/>
      <c r="I392" s="1139"/>
      <c r="J392" s="1162"/>
      <c r="K392" s="1139"/>
      <c r="L392" s="593"/>
      <c r="M392" s="616"/>
      <c r="N392" s="593"/>
      <c r="O392" s="593"/>
      <c r="P392" s="607"/>
      <c r="Q392" s="610"/>
      <c r="R392" s="598"/>
      <c r="S392" s="613"/>
      <c r="T392" s="598"/>
      <c r="U392" s="613"/>
      <c r="V392" s="598"/>
      <c r="W392" s="613"/>
      <c r="X392" s="616"/>
      <c r="Y392" s="613"/>
      <c r="Z392" s="613"/>
      <c r="AA392" s="619"/>
      <c r="AB392" s="216">
        <v>6</v>
      </c>
      <c r="AC392" s="218"/>
      <c r="AD392" s="218"/>
      <c r="AE392" s="218"/>
      <c r="AF392" s="213" t="str">
        <f t="shared" si="24"/>
        <v/>
      </c>
      <c r="AG392" s="219"/>
      <c r="AH392" s="214" t="str">
        <f t="shared" si="21"/>
        <v/>
      </c>
      <c r="AI392" s="219"/>
      <c r="AJ392" s="214" t="str">
        <f t="shared" si="22"/>
        <v/>
      </c>
      <c r="AK392" s="215" t="str">
        <f t="shared" si="23"/>
        <v/>
      </c>
      <c r="AL392" s="220" t="str">
        <f>IFERROR(IF(AND(AF391="Probabilidad",AF392="Probabilidad"),(AL391-(+AL391*AK392)),IF(AND(AF391="Impacto",AF392="Probabilidad"),(AL390-(+AL390*AK392)),IF(AF392="Impacto",AL391,""))),"")</f>
        <v/>
      </c>
      <c r="AM392" s="220" t="str">
        <f>IFERROR(IF(AND(AF391="Impacto",AF392="Impacto"),(AM391-(+AM391*AK392)),IF(AND(AF391="Probabilidad",AF392="Impacto"),(AM390-(+AM390*AK392)),IF(AF392="Probabilidad",AM391,""))),"")</f>
        <v/>
      </c>
      <c r="AN392" s="221"/>
      <c r="AO392" s="221"/>
      <c r="AP392" s="221"/>
      <c r="AQ392" s="598"/>
      <c r="AR392" s="626"/>
      <c r="AS392" s="626"/>
      <c r="AT392" s="619"/>
      <c r="AU392" s="626"/>
      <c r="AV392" s="626"/>
      <c r="AW392" s="619"/>
      <c r="AX392" s="619"/>
      <c r="AY392" s="619"/>
      <c r="AZ392" s="598"/>
      <c r="BA392" s="909"/>
      <c r="BB392" s="909"/>
      <c r="BC392" s="909"/>
      <c r="BD392" s="909"/>
      <c r="BE392" s="909"/>
      <c r="BF392" s="909"/>
      <c r="BG392" s="848"/>
      <c r="BH392" s="593"/>
      <c r="BI392" s="848"/>
      <c r="BJ392" s="848"/>
      <c r="BK392" s="848"/>
      <c r="BL392" s="848"/>
      <c r="BM392" s="593"/>
      <c r="BN392" s="593"/>
      <c r="BO392" s="798"/>
    </row>
    <row r="393" spans="1:67" ht="82.9" customHeight="1">
      <c r="A393" s="1141"/>
      <c r="B393" s="1144"/>
      <c r="C393" s="1165"/>
      <c r="D393" s="1150" t="s">
        <v>1376</v>
      </c>
      <c r="E393" s="1150" t="s">
        <v>1753</v>
      </c>
      <c r="F393" s="1089">
        <v>15</v>
      </c>
      <c r="G393" s="593" t="s">
        <v>1837</v>
      </c>
      <c r="H393" s="598" t="s">
        <v>1641</v>
      </c>
      <c r="I393" s="1139" t="s">
        <v>1380</v>
      </c>
      <c r="J393" s="1137" t="str">
        <f>IF(D393="","",IF(D393="RG",[16]Árbol_GF!B443,IF(D393="RF",[16]Árbol_GF!B443,IF(I393="","",(CONCATENATE(I393," ",$M$2," ",G393," ",$M$3," ",O393," ",$M$4," ",N393))))))</f>
        <v xml:space="preserve">Pérdida de confidencialidad e integridad  Información análoga en Archivo de Gestión
(historias laborales en formato análogo)  1. Hurto, Pérdida, destrucción, acceso o uso no autorizado de la información 
2. Fallas Humanas
3. Modificación o corrupción de documentos  1. Ausencia de control de acceso
2. Desconocimiento o no aplicación de las políticas de seguridad y privacidad de la
información </v>
      </c>
      <c r="K393" s="1139" t="s">
        <v>205</v>
      </c>
      <c r="L393" s="593" t="s">
        <v>172</v>
      </c>
      <c r="M393" s="689" t="str">
        <f>CONCATENATE(" *",[16]Árbol_GF!C401," *",[16]Árbol_GF!E401," *",[16]Árbol_GF!G401)</f>
        <v xml:space="preserve"> * * *</v>
      </c>
      <c r="N393" s="761" t="s">
        <v>1777</v>
      </c>
      <c r="O393" s="761" t="s">
        <v>1838</v>
      </c>
      <c r="P393" s="607"/>
      <c r="Q393" s="610"/>
      <c r="R393" s="598" t="s">
        <v>226</v>
      </c>
      <c r="S393" s="613">
        <f>IF(R393="Muy Alta",100%,IF(R393="Alta",80%,IF(R393="Media",60%,IF(R393="Baja",40%,IF(R393="Muy Baja",20%,"")))))</f>
        <v>0.4</v>
      </c>
      <c r="T393" s="598" t="s">
        <v>227</v>
      </c>
      <c r="U393" s="613">
        <f>IF(T393="Catastrófico",100%,IF(T393="Mayor",80%,IF(T393="Moderado",60%,IF(T393="Menor",40%,IF(T393="Leve",20%,"")))))</f>
        <v>0.4</v>
      </c>
      <c r="V393" s="598" t="s">
        <v>271</v>
      </c>
      <c r="W393" s="613">
        <f>IF(V393="Catastrófico",100%,IF(V393="Mayor",80%,IF(V393="Moderado",60%,IF(V393="Menor",40%,IF(V393="Leve",20%,"")))))</f>
        <v>0.2</v>
      </c>
      <c r="X393" s="616" t="str">
        <f>IF(Y393=100%,"Catastrófico",IF(Y393=80%,"Mayor",IF(Y393=60%,"Moderado",IF(Y393=40%,"Menor",IF(Y393=20%,"Leve","")))))</f>
        <v>Menor</v>
      </c>
      <c r="Y393" s="613">
        <f>IF(AND(U393="",W393=""),"",MAX(U393,W393))</f>
        <v>0.4</v>
      </c>
      <c r="Z393" s="613" t="str">
        <f>CONCATENATE(R393,X393)</f>
        <v>BajaMenor</v>
      </c>
      <c r="AA393" s="619" t="str">
        <f>IF(Z393="Muy AltaLeve","Alto",IF(Z393="Muy AltaMenor","Alto",IF(Z393="Muy AltaModerado","Alto",IF(Z393="Muy AltaMayor","Alto",IF(Z393="Muy AltaCatastrófico","Extremo",IF(Z393="AltaLeve","Moderado",IF(Z393="AltaMenor","Moderado",IF(Z393="AltaModerado","Alto",IF(Z393="AltaMayor","Alto",IF(Z393="AltaCatastrófico","Extremo",IF(Z393="MediaLeve","Moderado",IF(Z393="MediaMenor","Moderado",IF(Z393="MediaModerado","Moderado",IF(Z393="MediaMayor","Alto",IF(Z393="MediaCatastrófico","Extremo",IF(Z393="BajaLeve","Bajo",IF(Z393="BajaMenor","Moderado",IF(Z393="BajaModerado","Moderado",IF(Z393="BajaMayor","Alto",IF(Z393="BajaCatastrófico","Extremo",IF(Z393="Muy BajaLeve","Bajo",IF(Z393="Muy BajaMenor","Bajo",IF(Z393="Muy BajaModerado","Moderado",IF(Z393="Muy BajaMayor","Alto",IF(Z393="Muy BajaCatastrófico","Extremo","")))))))))))))))))))))))))</f>
        <v>Moderado</v>
      </c>
      <c r="AB393" s="216">
        <v>1</v>
      </c>
      <c r="AC393" s="400" t="s">
        <v>1839</v>
      </c>
      <c r="AD393" s="218" t="s">
        <v>1782</v>
      </c>
      <c r="AE393" s="218" t="s">
        <v>1840</v>
      </c>
      <c r="AF393" s="213" t="str">
        <f t="shared" si="24"/>
        <v>Probabilidad</v>
      </c>
      <c r="AG393" s="219" t="s">
        <v>179</v>
      </c>
      <c r="AH393" s="214">
        <f t="shared" ref="AH393:AH456" si="25">IF(AG393="","",IF(AG393="Preventivo",25%,IF(AG393="Detectivo",15%,IF(AG393="Correctivo",10%))))</f>
        <v>0.25</v>
      </c>
      <c r="AI393" s="219" t="s">
        <v>180</v>
      </c>
      <c r="AJ393" s="214">
        <f t="shared" ref="AJ393:AJ452" si="26">IF(AI393="Automático",25%,IF(AI393="Manual",15%,""))</f>
        <v>0.15</v>
      </c>
      <c r="AK393" s="215">
        <f t="shared" ref="AK393:AK452" si="27">IF(OR(AH393="",AJ393=""),"",AH393+AJ393)</f>
        <v>0.4</v>
      </c>
      <c r="AL393" s="220">
        <f>IFERROR(IF(AF393="Probabilidad",(S393-(+S393*AK393)),IF(AF393="Impacto",S393,"")),"")</f>
        <v>0.24</v>
      </c>
      <c r="AM393" s="220">
        <f>IFERROR(IF(AF393="Impacto",(Y393-(+Y393*AK393)),IF(AF393="Probabilidad",Y393,"")),"")</f>
        <v>0.4</v>
      </c>
      <c r="AN393" s="221" t="s">
        <v>181</v>
      </c>
      <c r="AO393" s="221" t="s">
        <v>182</v>
      </c>
      <c r="AP393" s="221" t="s">
        <v>183</v>
      </c>
      <c r="AQ393" s="598" t="s">
        <v>1775</v>
      </c>
      <c r="AR393" s="1153">
        <f>S393</f>
        <v>0.4</v>
      </c>
      <c r="AS393" s="1153">
        <f>IF(AL393="","",MIN(AL393:AL398))</f>
        <v>8.3999999999999991E-2</v>
      </c>
      <c r="AT393" s="619" t="str">
        <f>IFERROR(IF(AS393="","",IF(AS393&lt;=0.2,"Muy Baja",IF(AS393&lt;=0.4,"Baja",IF(AS393&lt;=0.6,"Media",IF(AS393&lt;=0.8,"Alta","Muy Alta"))))),"")</f>
        <v>Muy Baja</v>
      </c>
      <c r="AU393" s="1153">
        <f>Y393</f>
        <v>0.4</v>
      </c>
      <c r="AV393" s="1153">
        <f>IF(AM393="","",MIN(AM393:AM398))</f>
        <v>0.4</v>
      </c>
      <c r="AW393" s="619" t="str">
        <f>IFERROR(IF(AV393="","",IF(AV393&lt;=0.2,"Leve",IF(AV393&lt;=0.4,"Menor",IF(AV393&lt;=0.6,"Moderado",IF(AV393&lt;=0.8,"Mayor","Catastrófico"))))),"")</f>
        <v>Menor</v>
      </c>
      <c r="AX393" s="619" t="str">
        <f>AA393</f>
        <v>Moderado</v>
      </c>
      <c r="AY393" s="619" t="str">
        <f>IFERROR(IF(OR(AND(AT393="Muy Baja",AW393="Leve"),AND(AT393="Muy Baja",AW393="Menor"),AND(AT393="Baja",AW393="Leve")),"Bajo",IF(OR(AND(AT393="Muy baja",AW393="Moderado"),AND(AT393="Baja",AW393="Menor"),AND(AT393="Baja",AW393="Moderado"),AND(AT393="Media",AW393="Leve"),AND(AT393="Media",AW393="Menor"),AND(AT393="Media",AW393="Moderado"),AND(AT393="Alta",AW393="Leve"),AND(AT393="Alta",AW393="Menor")),"Moderado",IF(OR(AND(AT393="Muy Baja",AW393="Mayor"),AND(AT393="Baja",AW393="Mayor"),AND(AT393="Media",AW393="Mayor"),AND(AT393="Alta",AW393="Moderado"),AND(AT393="Alta",AW393="Mayor"),AND(AT393="Muy Alta",AW393="Leve"),AND(AT393="Muy Alta",AW393="Menor"),AND(AT393="Muy Alta",AW393="Moderado"),AND(AT393="Muy Alta",AW393="Mayor")),"Alto",IF(OR(AND(AT393="Muy Baja",AW393="Catastrófico"),AND(AT393="Baja",AW393="Catastrófico"),AND(AT393="Media",AW393="Catastrófico"),AND(AT393="Alta",AW393="Catastrófico"),AND(AT393="Muy Alta",AW393="Catastrófico")),"Extremo","")))),"")</f>
        <v>Bajo</v>
      </c>
      <c r="AZ393" s="598" t="s">
        <v>231</v>
      </c>
      <c r="BA393" s="909" t="s">
        <v>811</v>
      </c>
      <c r="BB393" s="909" t="s">
        <v>811</v>
      </c>
      <c r="BC393" s="909" t="s">
        <v>811</v>
      </c>
      <c r="BD393" s="909" t="s">
        <v>811</v>
      </c>
      <c r="BE393" s="909" t="s">
        <v>811</v>
      </c>
      <c r="BF393" s="909"/>
      <c r="BG393" s="848"/>
      <c r="BH393" s="593"/>
      <c r="BI393" s="848"/>
      <c r="BJ393" s="848"/>
      <c r="BK393" s="848"/>
      <c r="BL393" s="848"/>
      <c r="BM393" s="593"/>
      <c r="BN393" s="593"/>
      <c r="BO393" s="798"/>
    </row>
    <row r="394" spans="1:67" ht="76.5">
      <c r="A394" s="1141"/>
      <c r="B394" s="1144"/>
      <c r="C394" s="1165"/>
      <c r="D394" s="1150"/>
      <c r="E394" s="1150"/>
      <c r="F394" s="1089"/>
      <c r="G394" s="593"/>
      <c r="H394" s="598"/>
      <c r="I394" s="1139"/>
      <c r="J394" s="1137"/>
      <c r="K394" s="1139"/>
      <c r="L394" s="593"/>
      <c r="M394" s="616"/>
      <c r="N394" s="761"/>
      <c r="O394" s="761"/>
      <c r="P394" s="607"/>
      <c r="Q394" s="610"/>
      <c r="R394" s="598"/>
      <c r="S394" s="613"/>
      <c r="T394" s="598"/>
      <c r="U394" s="613"/>
      <c r="V394" s="598"/>
      <c r="W394" s="613"/>
      <c r="X394" s="616"/>
      <c r="Y394" s="613"/>
      <c r="Z394" s="613"/>
      <c r="AA394" s="619"/>
      <c r="AB394" s="216">
        <v>2</v>
      </c>
      <c r="AC394" s="400" t="s">
        <v>1773</v>
      </c>
      <c r="AD394" s="218" t="s">
        <v>1782</v>
      </c>
      <c r="AE394" s="218" t="s">
        <v>1841</v>
      </c>
      <c r="AF394" s="213" t="str">
        <f t="shared" si="24"/>
        <v>Probabilidad</v>
      </c>
      <c r="AG394" s="219" t="s">
        <v>179</v>
      </c>
      <c r="AH394" s="214">
        <f t="shared" si="25"/>
        <v>0.25</v>
      </c>
      <c r="AI394" s="219" t="s">
        <v>1440</v>
      </c>
      <c r="AJ394" s="214">
        <f t="shared" si="26"/>
        <v>0.25</v>
      </c>
      <c r="AK394" s="215">
        <f t="shared" si="27"/>
        <v>0.5</v>
      </c>
      <c r="AL394" s="220">
        <f>IFERROR(IF(AND(AF393="Probabilidad",AF394="Probabilidad"),(AL393-(+AL393*AK394)),IF(AF394="Probabilidad",(S393-(+S393*AK394)),IF(AF394="Impacto",AL393,""))),"")</f>
        <v>0.12</v>
      </c>
      <c r="AM394" s="220">
        <f>IFERROR(IF(AND(AF393="Impacto",AF394="Impacto"),(AM393-(+AM393*AK394)),IF(AF394="Impacto",(Y393-(Y393*AK394)),IF(AF394="Probabilidad",AM393,""))),"")</f>
        <v>0.4</v>
      </c>
      <c r="AN394" s="221" t="s">
        <v>181</v>
      </c>
      <c r="AO394" s="221" t="s">
        <v>182</v>
      </c>
      <c r="AP394" s="221" t="s">
        <v>183</v>
      </c>
      <c r="AQ394" s="598"/>
      <c r="AR394" s="626"/>
      <c r="AS394" s="626"/>
      <c r="AT394" s="619"/>
      <c r="AU394" s="626"/>
      <c r="AV394" s="626"/>
      <c r="AW394" s="619"/>
      <c r="AX394" s="619"/>
      <c r="AY394" s="619"/>
      <c r="AZ394" s="598"/>
      <c r="BA394" s="909"/>
      <c r="BB394" s="909"/>
      <c r="BC394" s="909"/>
      <c r="BD394" s="909"/>
      <c r="BE394" s="909"/>
      <c r="BF394" s="909"/>
      <c r="BG394" s="848"/>
      <c r="BH394" s="593"/>
      <c r="BI394" s="848"/>
      <c r="BJ394" s="848"/>
      <c r="BK394" s="848"/>
      <c r="BL394" s="848"/>
      <c r="BM394" s="593"/>
      <c r="BN394" s="593"/>
      <c r="BO394" s="798"/>
    </row>
    <row r="395" spans="1:67" ht="89.25">
      <c r="A395" s="1141"/>
      <c r="B395" s="1144"/>
      <c r="C395" s="1165"/>
      <c r="D395" s="1150"/>
      <c r="E395" s="1150"/>
      <c r="F395" s="1089"/>
      <c r="G395" s="593"/>
      <c r="H395" s="598"/>
      <c r="I395" s="1139"/>
      <c r="J395" s="1137"/>
      <c r="K395" s="1139"/>
      <c r="L395" s="593"/>
      <c r="M395" s="616"/>
      <c r="N395" s="761"/>
      <c r="O395" s="761"/>
      <c r="P395" s="607"/>
      <c r="Q395" s="610"/>
      <c r="R395" s="598"/>
      <c r="S395" s="613"/>
      <c r="T395" s="598"/>
      <c r="U395" s="613"/>
      <c r="V395" s="598"/>
      <c r="W395" s="613"/>
      <c r="X395" s="616"/>
      <c r="Y395" s="613"/>
      <c r="Z395" s="613"/>
      <c r="AA395" s="619"/>
      <c r="AB395" s="216">
        <v>3</v>
      </c>
      <c r="AC395" s="400" t="s">
        <v>1757</v>
      </c>
      <c r="AD395" s="218" t="s">
        <v>1782</v>
      </c>
      <c r="AE395" s="218" t="s">
        <v>1390</v>
      </c>
      <c r="AF395" s="213" t="str">
        <f t="shared" si="24"/>
        <v>Probabilidad</v>
      </c>
      <c r="AG395" s="219" t="s">
        <v>344</v>
      </c>
      <c r="AH395" s="214">
        <f t="shared" si="25"/>
        <v>0.15</v>
      </c>
      <c r="AI395" s="219" t="s">
        <v>180</v>
      </c>
      <c r="AJ395" s="214">
        <f t="shared" si="26"/>
        <v>0.15</v>
      </c>
      <c r="AK395" s="215">
        <f t="shared" si="27"/>
        <v>0.3</v>
      </c>
      <c r="AL395" s="220">
        <f>IFERROR(IF(AND(AF394="Probabilidad",AF395="Probabilidad"),(AL394-(+AL394*AK395)),IF(AND(AF394="Impacto",AF395="Probabilidad"),(AL393-(+AL393*AK395)),IF(AF395="Impacto",AL394,""))),"")</f>
        <v>8.3999999999999991E-2</v>
      </c>
      <c r="AM395" s="220">
        <f>IFERROR(IF(AND(AF394="Impacto",AF395="Impacto"),(AM394-(+AM394*AK395)),IF(AND(AF394="Probabilidad",AF395="Impacto"),(AM393-(+AM393*AK395)),IF(AF395="Probabilidad",AM394,""))),"")</f>
        <v>0.4</v>
      </c>
      <c r="AN395" s="221" t="s">
        <v>181</v>
      </c>
      <c r="AO395" s="221" t="s">
        <v>182</v>
      </c>
      <c r="AP395" s="221" t="s">
        <v>183</v>
      </c>
      <c r="AQ395" s="598"/>
      <c r="AR395" s="626"/>
      <c r="AS395" s="626"/>
      <c r="AT395" s="619"/>
      <c r="AU395" s="626"/>
      <c r="AV395" s="626"/>
      <c r="AW395" s="619"/>
      <c r="AX395" s="619"/>
      <c r="AY395" s="619"/>
      <c r="AZ395" s="598"/>
      <c r="BA395" s="909"/>
      <c r="BB395" s="909"/>
      <c r="BC395" s="909"/>
      <c r="BD395" s="909"/>
      <c r="BE395" s="909"/>
      <c r="BF395" s="909"/>
      <c r="BG395" s="848"/>
      <c r="BH395" s="593"/>
      <c r="BI395" s="848"/>
      <c r="BJ395" s="848"/>
      <c r="BK395" s="848"/>
      <c r="BL395" s="848"/>
      <c r="BM395" s="593"/>
      <c r="BN395" s="593"/>
      <c r="BO395" s="798"/>
    </row>
    <row r="396" spans="1:67">
      <c r="A396" s="1141"/>
      <c r="B396" s="1144"/>
      <c r="C396" s="1165"/>
      <c r="D396" s="1150"/>
      <c r="E396" s="1150"/>
      <c r="F396" s="1089"/>
      <c r="G396" s="593"/>
      <c r="H396" s="598"/>
      <c r="I396" s="1139"/>
      <c r="J396" s="1137"/>
      <c r="K396" s="1139"/>
      <c r="L396" s="593"/>
      <c r="M396" s="616"/>
      <c r="N396" s="761"/>
      <c r="O396" s="761"/>
      <c r="P396" s="607"/>
      <c r="Q396" s="610"/>
      <c r="R396" s="598"/>
      <c r="S396" s="613"/>
      <c r="T396" s="598"/>
      <c r="U396" s="613"/>
      <c r="V396" s="598"/>
      <c r="W396" s="613"/>
      <c r="X396" s="616"/>
      <c r="Y396" s="613"/>
      <c r="Z396" s="613"/>
      <c r="AA396" s="619"/>
      <c r="AB396" s="216">
        <v>4</v>
      </c>
      <c r="AC396" s="305"/>
      <c r="AD396" s="218"/>
      <c r="AE396" s="218"/>
      <c r="AF396" s="213" t="str">
        <f t="shared" si="24"/>
        <v/>
      </c>
      <c r="AG396" s="219"/>
      <c r="AH396" s="214" t="str">
        <f t="shared" si="25"/>
        <v/>
      </c>
      <c r="AI396" s="219"/>
      <c r="AJ396" s="214" t="str">
        <f t="shared" si="26"/>
        <v/>
      </c>
      <c r="AK396" s="215" t="str">
        <f t="shared" si="27"/>
        <v/>
      </c>
      <c r="AL396" s="220" t="str">
        <f>IFERROR(IF(AND(AF395="Probabilidad",AF396="Probabilidad"),(AL395-(+AL395*AK396)),IF(AND(AF395="Impacto",AF396="Probabilidad"),(AL394-(+AL394*AK396)),IF(AF396="Impacto",AL395,""))),"")</f>
        <v/>
      </c>
      <c r="AM396" s="220" t="str">
        <f>IFERROR(IF(AND(AF395="Impacto",AF396="Impacto"),(AM395-(+AM395*AK396)),IF(AND(AF395="Probabilidad",AF396="Impacto"),(AM394-(+AM394*AK396)),IF(AF396="Probabilidad",AM395,""))),"")</f>
        <v/>
      </c>
      <c r="AN396" s="221"/>
      <c r="AO396" s="221"/>
      <c r="AP396" s="221"/>
      <c r="AQ396" s="598"/>
      <c r="AR396" s="626"/>
      <c r="AS396" s="626"/>
      <c r="AT396" s="619"/>
      <c r="AU396" s="626"/>
      <c r="AV396" s="626"/>
      <c r="AW396" s="619"/>
      <c r="AX396" s="619"/>
      <c r="AY396" s="619"/>
      <c r="AZ396" s="598"/>
      <c r="BA396" s="909"/>
      <c r="BB396" s="909"/>
      <c r="BC396" s="909"/>
      <c r="BD396" s="909"/>
      <c r="BE396" s="909"/>
      <c r="BF396" s="909"/>
      <c r="BG396" s="848"/>
      <c r="BH396" s="593"/>
      <c r="BI396" s="848"/>
      <c r="BJ396" s="848"/>
      <c r="BK396" s="848"/>
      <c r="BL396" s="848"/>
      <c r="BM396" s="593"/>
      <c r="BN396" s="593"/>
      <c r="BO396" s="798"/>
    </row>
    <row r="397" spans="1:67">
      <c r="A397" s="1141"/>
      <c r="B397" s="1144"/>
      <c r="C397" s="1165"/>
      <c r="D397" s="1150"/>
      <c r="E397" s="1150"/>
      <c r="F397" s="1089"/>
      <c r="G397" s="593"/>
      <c r="H397" s="598"/>
      <c r="I397" s="1139"/>
      <c r="J397" s="1137"/>
      <c r="K397" s="1139"/>
      <c r="L397" s="593"/>
      <c r="M397" s="616"/>
      <c r="N397" s="761"/>
      <c r="O397" s="761"/>
      <c r="P397" s="607"/>
      <c r="Q397" s="610"/>
      <c r="R397" s="598"/>
      <c r="S397" s="613"/>
      <c r="T397" s="598"/>
      <c r="U397" s="613"/>
      <c r="V397" s="598"/>
      <c r="W397" s="613"/>
      <c r="X397" s="616"/>
      <c r="Y397" s="613"/>
      <c r="Z397" s="613"/>
      <c r="AA397" s="619"/>
      <c r="AB397" s="216">
        <v>5</v>
      </c>
      <c r="AC397" s="218"/>
      <c r="AD397" s="218"/>
      <c r="AE397" s="218"/>
      <c r="AF397" s="213" t="str">
        <f t="shared" si="24"/>
        <v/>
      </c>
      <c r="AG397" s="219"/>
      <c r="AH397" s="214" t="str">
        <f t="shared" si="25"/>
        <v/>
      </c>
      <c r="AI397" s="219"/>
      <c r="AJ397" s="214" t="str">
        <f t="shared" si="26"/>
        <v/>
      </c>
      <c r="AK397" s="215" t="str">
        <f t="shared" si="27"/>
        <v/>
      </c>
      <c r="AL397" s="220" t="str">
        <f>IFERROR(IF(AND(AF396="Probabilidad",AF397="Probabilidad"),(AL396-(+AL396*AK397)),IF(AND(AF396="Impacto",AF397="Probabilidad"),(AL395-(+AL395*AK397)),IF(AF397="Impacto",AL396,""))),"")</f>
        <v/>
      </c>
      <c r="AM397" s="220" t="str">
        <f>IFERROR(IF(AND(AF396="Impacto",AF397="Impacto"),(AM396-(+AM396*AK397)),IF(AND(AF396="Probabilidad",AF397="Impacto"),(AM395-(+AM395*AK397)),IF(AF397="Probabilidad",AM396,""))),"")</f>
        <v/>
      </c>
      <c r="AN397" s="221"/>
      <c r="AO397" s="221"/>
      <c r="AP397" s="221"/>
      <c r="AQ397" s="598"/>
      <c r="AR397" s="626"/>
      <c r="AS397" s="626"/>
      <c r="AT397" s="619"/>
      <c r="AU397" s="626"/>
      <c r="AV397" s="626"/>
      <c r="AW397" s="619"/>
      <c r="AX397" s="619"/>
      <c r="AY397" s="619"/>
      <c r="AZ397" s="598"/>
      <c r="BA397" s="909"/>
      <c r="BB397" s="909"/>
      <c r="BC397" s="909"/>
      <c r="BD397" s="909"/>
      <c r="BE397" s="909"/>
      <c r="BF397" s="909"/>
      <c r="BG397" s="848"/>
      <c r="BH397" s="593"/>
      <c r="BI397" s="848"/>
      <c r="BJ397" s="848"/>
      <c r="BK397" s="848"/>
      <c r="BL397" s="848"/>
      <c r="BM397" s="593"/>
      <c r="BN397" s="593"/>
      <c r="BO397" s="798"/>
    </row>
    <row r="398" spans="1:67" ht="15.75" thickBot="1">
      <c r="A398" s="1141"/>
      <c r="B398" s="1144"/>
      <c r="C398" s="1165"/>
      <c r="D398" s="1150"/>
      <c r="E398" s="1150"/>
      <c r="F398" s="1089"/>
      <c r="G398" s="593"/>
      <c r="H398" s="598"/>
      <c r="I398" s="1139"/>
      <c r="J398" s="1162"/>
      <c r="K398" s="1139"/>
      <c r="L398" s="593"/>
      <c r="M398" s="616"/>
      <c r="N398" s="761"/>
      <c r="O398" s="761"/>
      <c r="P398" s="607"/>
      <c r="Q398" s="610"/>
      <c r="R398" s="598"/>
      <c r="S398" s="613"/>
      <c r="T398" s="598"/>
      <c r="U398" s="613"/>
      <c r="V398" s="598"/>
      <c r="W398" s="613"/>
      <c r="X398" s="616"/>
      <c r="Y398" s="613"/>
      <c r="Z398" s="613"/>
      <c r="AA398" s="619"/>
      <c r="AB398" s="216">
        <v>6</v>
      </c>
      <c r="AC398" s="218"/>
      <c r="AD398" s="218"/>
      <c r="AE398" s="218"/>
      <c r="AF398" s="213" t="str">
        <f t="shared" si="24"/>
        <v/>
      </c>
      <c r="AG398" s="219"/>
      <c r="AH398" s="214" t="str">
        <f t="shared" si="25"/>
        <v/>
      </c>
      <c r="AI398" s="219"/>
      <c r="AJ398" s="214" t="str">
        <f t="shared" si="26"/>
        <v/>
      </c>
      <c r="AK398" s="215" t="str">
        <f t="shared" si="27"/>
        <v/>
      </c>
      <c r="AL398" s="220" t="str">
        <f>IFERROR(IF(AND(AF397="Probabilidad",AF398="Probabilidad"),(AL397-(+AL397*AK398)),IF(AND(AF397="Impacto",AF398="Probabilidad"),(AL396-(+AL396*AK398)),IF(AF398="Impacto",AL397,""))),"")</f>
        <v/>
      </c>
      <c r="AM398" s="220" t="str">
        <f>IFERROR(IF(AND(AF397="Impacto",AF398="Impacto"),(AM397-(+AM397*AK398)),IF(AND(AF397="Probabilidad",AF398="Impacto"),(AM396-(+AM396*AK398)),IF(AF398="Probabilidad",AM397,""))),"")</f>
        <v/>
      </c>
      <c r="AN398" s="221"/>
      <c r="AO398" s="221"/>
      <c r="AP398" s="221"/>
      <c r="AQ398" s="598"/>
      <c r="AR398" s="626"/>
      <c r="AS398" s="626"/>
      <c r="AT398" s="619"/>
      <c r="AU398" s="626"/>
      <c r="AV398" s="626"/>
      <c r="AW398" s="619"/>
      <c r="AX398" s="619"/>
      <c r="AY398" s="619"/>
      <c r="AZ398" s="598"/>
      <c r="BA398" s="909"/>
      <c r="BB398" s="909"/>
      <c r="BC398" s="909"/>
      <c r="BD398" s="909"/>
      <c r="BE398" s="909"/>
      <c r="BF398" s="909"/>
      <c r="BG398" s="848"/>
      <c r="BH398" s="593"/>
      <c r="BI398" s="848"/>
      <c r="BJ398" s="848"/>
      <c r="BK398" s="848"/>
      <c r="BL398" s="848"/>
      <c r="BM398" s="593"/>
      <c r="BN398" s="593"/>
      <c r="BO398" s="798"/>
    </row>
    <row r="399" spans="1:67" ht="96.6" customHeight="1">
      <c r="A399" s="1141"/>
      <c r="B399" s="1144"/>
      <c r="C399" s="1165"/>
      <c r="D399" s="1150" t="s">
        <v>1376</v>
      </c>
      <c r="E399" s="1150" t="s">
        <v>1753</v>
      </c>
      <c r="F399" s="1089">
        <v>16</v>
      </c>
      <c r="G399" s="593" t="s">
        <v>1842</v>
      </c>
      <c r="H399" s="598" t="s">
        <v>1641</v>
      </c>
      <c r="I399" s="1139" t="s">
        <v>1392</v>
      </c>
      <c r="J399" s="1137" t="str">
        <f>IF(D399="","",IF(D399="RG",[16]Árbol_GF!B449,IF(D399="RF",[16]Árbol_GF!B449,IF(I399="","",(CONCATENATE(I399," ",$M$2," ",G399," ",$M$3," ",O399," ",$M$4," ",N399))))))</f>
        <v>Pérdida de Disponibilidad  Información análoga en Archivo de Gestión (historias laborales en formato análogo)  1. Daño físico por daños con agua o fuego
2. Fenómenos sísmicos
3. Acceso no autorizado de los datos personales
4. Robo de medios o documentos  1. Entrenamiento insuficiente en seguridad
2. Falta de conciencia acerca de la seguridad
3. Uso inadecuado o descuidado del control de acceso físico a las edificaciones y los recintos
4. No tener las historias laborales escaneadas en su totalidad</v>
      </c>
      <c r="K399" s="1139" t="s">
        <v>205</v>
      </c>
      <c r="L399" s="593" t="s">
        <v>172</v>
      </c>
      <c r="M399" s="689" t="str">
        <f>CONCATENATE(" *",[16]Árbol_GF!C407," *",[16]Árbol_GF!E407," *",[16]Árbol_GF!G407)</f>
        <v xml:space="preserve"> * * *</v>
      </c>
      <c r="N399" s="761" t="s">
        <v>1843</v>
      </c>
      <c r="O399" s="761" t="s">
        <v>1844</v>
      </c>
      <c r="P399" s="607"/>
      <c r="Q399" s="610"/>
      <c r="R399" s="598" t="s">
        <v>226</v>
      </c>
      <c r="S399" s="613">
        <f>IF(R399="Muy Alta",100%,IF(R399="Alta",80%,IF(R399="Media",60%,IF(R399="Baja",40%,IF(R399="Muy Baja",20%,"")))))</f>
        <v>0.4</v>
      </c>
      <c r="T399" s="598" t="s">
        <v>227</v>
      </c>
      <c r="U399" s="613">
        <f>IF(T399="Catastrófico",100%,IF(T399="Mayor",80%,IF(T399="Moderado",60%,IF(T399="Menor",40%,IF(T399="Leve",20%,"")))))</f>
        <v>0.4</v>
      </c>
      <c r="V399" s="598" t="s">
        <v>271</v>
      </c>
      <c r="W399" s="613">
        <f>IF(V399="Catastrófico",100%,IF(V399="Mayor",80%,IF(V399="Moderado",60%,IF(V399="Menor",40%,IF(V399="Leve",20%,"")))))</f>
        <v>0.2</v>
      </c>
      <c r="X399" s="616" t="str">
        <f>IF(Y399=100%,"Catastrófico",IF(Y399=80%,"Mayor",IF(Y399=60%,"Moderado",IF(Y399=40%,"Menor",IF(Y399=20%,"Leve","")))))</f>
        <v>Menor</v>
      </c>
      <c r="Y399" s="613">
        <f>IF(AND(U399="",W399=""),"",MAX(U399,W399))</f>
        <v>0.4</v>
      </c>
      <c r="Z399" s="613" t="str">
        <f>CONCATENATE(R399,X399)</f>
        <v>BajaMenor</v>
      </c>
      <c r="AA399" s="619" t="str">
        <f>IF(Z399="Muy AltaLeve","Alto",IF(Z399="Muy AltaMenor","Alto",IF(Z399="Muy AltaModerado","Alto",IF(Z399="Muy AltaMayor","Alto",IF(Z399="Muy AltaCatastrófico","Extremo",IF(Z399="AltaLeve","Moderado",IF(Z399="AltaMenor","Moderado",IF(Z399="AltaModerado","Alto",IF(Z399="AltaMayor","Alto",IF(Z399="AltaCatastrófico","Extremo",IF(Z399="MediaLeve","Moderado",IF(Z399="MediaMenor","Moderado",IF(Z399="MediaModerado","Moderado",IF(Z399="MediaMayor","Alto",IF(Z399="MediaCatastrófico","Extremo",IF(Z399="BajaLeve","Bajo",IF(Z399="BajaMenor","Moderado",IF(Z399="BajaModerado","Moderado",IF(Z399="BajaMayor","Alto",IF(Z399="BajaCatastrófico","Extremo",IF(Z399="Muy BajaLeve","Bajo",IF(Z399="Muy BajaMenor","Bajo",IF(Z399="Muy BajaModerado","Moderado",IF(Z399="Muy BajaMayor","Alto",IF(Z399="Muy BajaCatastrófico","Extremo","")))))))))))))))))))))))))</f>
        <v>Moderado</v>
      </c>
      <c r="AB399" s="216">
        <v>1</v>
      </c>
      <c r="AC399" s="400" t="s">
        <v>1757</v>
      </c>
      <c r="AD399" s="218" t="s">
        <v>1776</v>
      </c>
      <c r="AE399" s="218" t="s">
        <v>1845</v>
      </c>
      <c r="AF399" s="213" t="str">
        <f t="shared" si="24"/>
        <v>Probabilidad</v>
      </c>
      <c r="AG399" s="219" t="s">
        <v>344</v>
      </c>
      <c r="AH399" s="214">
        <f t="shared" si="25"/>
        <v>0.15</v>
      </c>
      <c r="AI399" s="219" t="s">
        <v>180</v>
      </c>
      <c r="AJ399" s="214">
        <f t="shared" si="26"/>
        <v>0.15</v>
      </c>
      <c r="AK399" s="215">
        <f t="shared" si="27"/>
        <v>0.3</v>
      </c>
      <c r="AL399" s="220">
        <f>IFERROR(IF(AF399="Probabilidad",(S399-(+S399*AK399)),IF(AF399="Impacto",S399,"")),"")</f>
        <v>0.28000000000000003</v>
      </c>
      <c r="AM399" s="220">
        <f>IFERROR(IF(AF399="Impacto",(Y399-(+Y399*AK399)),IF(AF399="Probabilidad",Y399,"")),"")</f>
        <v>0.4</v>
      </c>
      <c r="AN399" s="221" t="s">
        <v>181</v>
      </c>
      <c r="AO399" s="221" t="s">
        <v>182</v>
      </c>
      <c r="AP399" s="221" t="s">
        <v>183</v>
      </c>
      <c r="AQ399" s="598" t="s">
        <v>1846</v>
      </c>
      <c r="AR399" s="1153">
        <f>S399</f>
        <v>0.4</v>
      </c>
      <c r="AS399" s="1153">
        <f>IF(AL399="","",MIN(AL399:AL404))</f>
        <v>0.14000000000000001</v>
      </c>
      <c r="AT399" s="619" t="str">
        <f>IFERROR(IF(AS399="","",IF(AS399&lt;=0.2,"Muy Baja",IF(AS399&lt;=0.4,"Baja",IF(AS399&lt;=0.6,"Media",IF(AS399&lt;=0.8,"Alta","Muy Alta"))))),"")</f>
        <v>Muy Baja</v>
      </c>
      <c r="AU399" s="1153">
        <f>Y399</f>
        <v>0.4</v>
      </c>
      <c r="AV399" s="1153">
        <f>IF(AM399="","",MIN(AM399:AM404))</f>
        <v>0.4</v>
      </c>
      <c r="AW399" s="619" t="str">
        <f>IFERROR(IF(AV399="","",IF(AV399&lt;=0.2,"Leve",IF(AV399&lt;=0.4,"Menor",IF(AV399&lt;=0.6,"Moderado",IF(AV399&lt;=0.8,"Mayor","Catastrófico"))))),"")</f>
        <v>Menor</v>
      </c>
      <c r="AX399" s="619" t="str">
        <f>AA399</f>
        <v>Moderado</v>
      </c>
      <c r="AY399" s="619" t="str">
        <f>IFERROR(IF(OR(AND(AT399="Muy Baja",AW399="Leve"),AND(AT399="Muy Baja",AW399="Menor"),AND(AT399="Baja",AW399="Leve")),"Bajo",IF(OR(AND(AT399="Muy baja",AW399="Moderado"),AND(AT399="Baja",AW399="Menor"),AND(AT399="Baja",AW399="Moderado"),AND(AT399="Media",AW399="Leve"),AND(AT399="Media",AW399="Menor"),AND(AT399="Media",AW399="Moderado"),AND(AT399="Alta",AW399="Leve"),AND(AT399="Alta",AW399="Menor")),"Moderado",IF(OR(AND(AT399="Muy Baja",AW399="Mayor"),AND(AT399="Baja",AW399="Mayor"),AND(AT399="Media",AW399="Mayor"),AND(AT399="Alta",AW399="Moderado"),AND(AT399="Alta",AW399="Mayor"),AND(AT399="Muy Alta",AW399="Leve"),AND(AT399="Muy Alta",AW399="Menor"),AND(AT399="Muy Alta",AW399="Moderado"),AND(AT399="Muy Alta",AW399="Mayor")),"Alto",IF(OR(AND(AT399="Muy Baja",AW399="Catastrófico"),AND(AT399="Baja",AW399="Catastrófico"),AND(AT399="Media",AW399="Catastrófico"),AND(AT399="Alta",AW399="Catastrófico"),AND(AT399="Muy Alta",AW399="Catastrófico")),"Extremo","")))),"")</f>
        <v>Bajo</v>
      </c>
      <c r="AZ399" s="598" t="s">
        <v>231</v>
      </c>
      <c r="BA399" s="909" t="s">
        <v>811</v>
      </c>
      <c r="BB399" s="909" t="s">
        <v>811</v>
      </c>
      <c r="BC399" s="909" t="s">
        <v>811</v>
      </c>
      <c r="BD399" s="909" t="s">
        <v>811</v>
      </c>
      <c r="BE399" s="909" t="s">
        <v>811</v>
      </c>
      <c r="BF399" s="909"/>
      <c r="BG399" s="848"/>
      <c r="BH399" s="593"/>
      <c r="BI399" s="848"/>
      <c r="BJ399" s="848"/>
      <c r="BK399" s="848"/>
      <c r="BL399" s="848"/>
      <c r="BM399" s="593"/>
      <c r="BN399" s="593"/>
      <c r="BO399" s="798"/>
    </row>
    <row r="400" spans="1:67" ht="76.5">
      <c r="A400" s="1141"/>
      <c r="B400" s="1144"/>
      <c r="C400" s="1165"/>
      <c r="D400" s="1150"/>
      <c r="E400" s="1150"/>
      <c r="F400" s="1089"/>
      <c r="G400" s="593"/>
      <c r="H400" s="598"/>
      <c r="I400" s="1139"/>
      <c r="J400" s="1137"/>
      <c r="K400" s="1139"/>
      <c r="L400" s="593"/>
      <c r="M400" s="616"/>
      <c r="N400" s="761"/>
      <c r="O400" s="761"/>
      <c r="P400" s="607"/>
      <c r="Q400" s="610"/>
      <c r="R400" s="598"/>
      <c r="S400" s="613"/>
      <c r="T400" s="598"/>
      <c r="U400" s="613"/>
      <c r="V400" s="598"/>
      <c r="W400" s="613"/>
      <c r="X400" s="616"/>
      <c r="Y400" s="613"/>
      <c r="Z400" s="613"/>
      <c r="AA400" s="619"/>
      <c r="AB400" s="216">
        <v>2</v>
      </c>
      <c r="AC400" s="400" t="s">
        <v>1773</v>
      </c>
      <c r="AD400" s="218" t="s">
        <v>1774</v>
      </c>
      <c r="AE400" s="218" t="s">
        <v>1841</v>
      </c>
      <c r="AF400" s="213" t="str">
        <f t="shared" si="24"/>
        <v>Probabilidad</v>
      </c>
      <c r="AG400" s="221" t="s">
        <v>179</v>
      </c>
      <c r="AH400" s="214">
        <f t="shared" si="25"/>
        <v>0.25</v>
      </c>
      <c r="AI400" s="219" t="s">
        <v>1440</v>
      </c>
      <c r="AJ400" s="214">
        <f t="shared" si="26"/>
        <v>0.25</v>
      </c>
      <c r="AK400" s="215">
        <f t="shared" si="27"/>
        <v>0.5</v>
      </c>
      <c r="AL400" s="220">
        <f>IFERROR(IF(AND(AF399="Probabilidad",AF400="Probabilidad"),(AL399-(+AL399*AK400)),IF(AF400="Probabilidad",(S399-(+S399*AK400)),IF(AF400="Impacto",AL399,""))),"")</f>
        <v>0.14000000000000001</v>
      </c>
      <c r="AM400" s="220">
        <f>IFERROR(IF(AND(AF399="Impacto",AF400="Impacto"),(AM399-(+AM399*AK400)),IF(AF400="Impacto",(Y399-(Y399*AK400)),IF(AF400="Probabilidad",AM399,""))),"")</f>
        <v>0.4</v>
      </c>
      <c r="AN400" s="221" t="s">
        <v>181</v>
      </c>
      <c r="AO400" s="221" t="s">
        <v>182</v>
      </c>
      <c r="AP400" s="221" t="s">
        <v>183</v>
      </c>
      <c r="AQ400" s="598"/>
      <c r="AR400" s="626"/>
      <c r="AS400" s="626"/>
      <c r="AT400" s="619"/>
      <c r="AU400" s="626"/>
      <c r="AV400" s="626"/>
      <c r="AW400" s="619"/>
      <c r="AX400" s="619"/>
      <c r="AY400" s="619"/>
      <c r="AZ400" s="598"/>
      <c r="BA400" s="909"/>
      <c r="BB400" s="909"/>
      <c r="BC400" s="909"/>
      <c r="BD400" s="909"/>
      <c r="BE400" s="909"/>
      <c r="BF400" s="909"/>
      <c r="BG400" s="848"/>
      <c r="BH400" s="593"/>
      <c r="BI400" s="848"/>
      <c r="BJ400" s="848"/>
      <c r="BK400" s="848"/>
      <c r="BL400" s="848"/>
      <c r="BM400" s="593"/>
      <c r="BN400" s="593"/>
      <c r="BO400" s="798"/>
    </row>
    <row r="401" spans="1:67">
      <c r="A401" s="1141"/>
      <c r="B401" s="1144"/>
      <c r="C401" s="1165"/>
      <c r="D401" s="1150"/>
      <c r="E401" s="1150"/>
      <c r="F401" s="1089"/>
      <c r="G401" s="593"/>
      <c r="H401" s="598"/>
      <c r="I401" s="1139"/>
      <c r="J401" s="1137"/>
      <c r="K401" s="1139"/>
      <c r="L401" s="593"/>
      <c r="M401" s="616"/>
      <c r="N401" s="761"/>
      <c r="O401" s="761"/>
      <c r="P401" s="607"/>
      <c r="Q401" s="610"/>
      <c r="R401" s="598"/>
      <c r="S401" s="613"/>
      <c r="T401" s="598"/>
      <c r="U401" s="613"/>
      <c r="V401" s="598"/>
      <c r="W401" s="613"/>
      <c r="X401" s="616"/>
      <c r="Y401" s="613"/>
      <c r="Z401" s="613"/>
      <c r="AA401" s="619"/>
      <c r="AB401" s="216">
        <v>3</v>
      </c>
      <c r="AC401" s="208"/>
      <c r="AD401" s="218"/>
      <c r="AE401" s="166"/>
      <c r="AF401" s="213" t="str">
        <f t="shared" si="24"/>
        <v/>
      </c>
      <c r="AG401" s="219"/>
      <c r="AH401" s="214" t="str">
        <f t="shared" si="25"/>
        <v/>
      </c>
      <c r="AI401" s="219"/>
      <c r="AJ401" s="214" t="str">
        <f t="shared" si="26"/>
        <v/>
      </c>
      <c r="AK401" s="215" t="str">
        <f t="shared" si="27"/>
        <v/>
      </c>
      <c r="AL401" s="220" t="str">
        <f>IFERROR(IF(AND(AF400="Probabilidad",AF401="Probabilidad"),(AL400-(+AL400*AK401)),IF(AND(AF400="Impacto",AF401="Probabilidad"),(AL399-(+AL399*AK401)),IF(AF401="Impacto",AL400,""))),"")</f>
        <v/>
      </c>
      <c r="AM401" s="220" t="str">
        <f>IFERROR(IF(AND(AF400="Impacto",AF401="Impacto"),(AM400-(+AM400*AK401)),IF(AND(AF400="Probabilidad",AF401="Impacto"),(AM399-(+AM399*AK401)),IF(AF401="Probabilidad",AM400,""))),"")</f>
        <v/>
      </c>
      <c r="AN401" s="221"/>
      <c r="AO401" s="221"/>
      <c r="AP401" s="221"/>
      <c r="AQ401" s="598"/>
      <c r="AR401" s="626"/>
      <c r="AS401" s="626"/>
      <c r="AT401" s="619"/>
      <c r="AU401" s="626"/>
      <c r="AV401" s="626"/>
      <c r="AW401" s="619"/>
      <c r="AX401" s="619"/>
      <c r="AY401" s="619"/>
      <c r="AZ401" s="598"/>
      <c r="BA401" s="909"/>
      <c r="BB401" s="909"/>
      <c r="BC401" s="909"/>
      <c r="BD401" s="909"/>
      <c r="BE401" s="909"/>
      <c r="BF401" s="909"/>
      <c r="BG401" s="848"/>
      <c r="BH401" s="593"/>
      <c r="BI401" s="848"/>
      <c r="BJ401" s="848"/>
      <c r="BK401" s="848"/>
      <c r="BL401" s="848"/>
      <c r="BM401" s="593"/>
      <c r="BN401" s="593"/>
      <c r="BO401" s="798"/>
    </row>
    <row r="402" spans="1:67">
      <c r="A402" s="1141"/>
      <c r="B402" s="1144"/>
      <c r="C402" s="1165"/>
      <c r="D402" s="1150"/>
      <c r="E402" s="1150"/>
      <c r="F402" s="1089"/>
      <c r="G402" s="593"/>
      <c r="H402" s="598"/>
      <c r="I402" s="1139"/>
      <c r="J402" s="1137"/>
      <c r="K402" s="1139"/>
      <c r="L402" s="593"/>
      <c r="M402" s="616"/>
      <c r="N402" s="761"/>
      <c r="O402" s="761"/>
      <c r="P402" s="607"/>
      <c r="Q402" s="610"/>
      <c r="R402" s="598"/>
      <c r="S402" s="613"/>
      <c r="T402" s="598"/>
      <c r="U402" s="613"/>
      <c r="V402" s="598"/>
      <c r="W402" s="613"/>
      <c r="X402" s="616"/>
      <c r="Y402" s="613"/>
      <c r="Z402" s="613"/>
      <c r="AA402" s="619"/>
      <c r="AB402" s="216">
        <v>4</v>
      </c>
      <c r="AC402" s="309"/>
      <c r="AD402" s="218"/>
      <c r="AE402" s="189"/>
      <c r="AF402" s="213" t="str">
        <f t="shared" si="24"/>
        <v/>
      </c>
      <c r="AG402" s="219"/>
      <c r="AH402" s="214" t="str">
        <f t="shared" si="25"/>
        <v/>
      </c>
      <c r="AI402" s="219"/>
      <c r="AJ402" s="214" t="str">
        <f t="shared" si="26"/>
        <v/>
      </c>
      <c r="AK402" s="215" t="str">
        <f t="shared" si="27"/>
        <v/>
      </c>
      <c r="AL402" s="220" t="str">
        <f>IFERROR(IF(AND(AF401="Probabilidad",AF402="Probabilidad"),(AL401-(+AL401*AK402)),IF(AND(AF401="Impacto",AF402="Probabilidad"),(AL400-(+AL400*AK402)),IF(AF402="Impacto",AL401,""))),"")</f>
        <v/>
      </c>
      <c r="AM402" s="220" t="str">
        <f>IFERROR(IF(AND(AF401="Impacto",AF402="Impacto"),(AM401-(+AM401*AK402)),IF(AND(AF401="Probabilidad",AF402="Impacto"),(AM400-(+AM400*AK402)),IF(AF402="Probabilidad",AM401,""))),"")</f>
        <v/>
      </c>
      <c r="AN402" s="221"/>
      <c r="AO402" s="221"/>
      <c r="AP402" s="221"/>
      <c r="AQ402" s="598"/>
      <c r="AR402" s="626"/>
      <c r="AS402" s="626"/>
      <c r="AT402" s="619"/>
      <c r="AU402" s="626"/>
      <c r="AV402" s="626"/>
      <c r="AW402" s="619"/>
      <c r="AX402" s="619"/>
      <c r="AY402" s="619"/>
      <c r="AZ402" s="598"/>
      <c r="BA402" s="909"/>
      <c r="BB402" s="909"/>
      <c r="BC402" s="909"/>
      <c r="BD402" s="909"/>
      <c r="BE402" s="909"/>
      <c r="BF402" s="909"/>
      <c r="BG402" s="848"/>
      <c r="BH402" s="593"/>
      <c r="BI402" s="848"/>
      <c r="BJ402" s="848"/>
      <c r="BK402" s="848"/>
      <c r="BL402" s="848"/>
      <c r="BM402" s="593"/>
      <c r="BN402" s="593"/>
      <c r="BO402" s="798"/>
    </row>
    <row r="403" spans="1:67">
      <c r="A403" s="1141"/>
      <c r="B403" s="1144"/>
      <c r="C403" s="1165"/>
      <c r="D403" s="1150"/>
      <c r="E403" s="1150"/>
      <c r="F403" s="1089"/>
      <c r="G403" s="593"/>
      <c r="H403" s="598"/>
      <c r="I403" s="1139"/>
      <c r="J403" s="1137"/>
      <c r="K403" s="1139"/>
      <c r="L403" s="593"/>
      <c r="M403" s="616"/>
      <c r="N403" s="761"/>
      <c r="O403" s="761"/>
      <c r="P403" s="607"/>
      <c r="Q403" s="610"/>
      <c r="R403" s="598"/>
      <c r="S403" s="613"/>
      <c r="T403" s="598"/>
      <c r="U403" s="613"/>
      <c r="V403" s="598"/>
      <c r="W403" s="613"/>
      <c r="X403" s="616"/>
      <c r="Y403" s="613"/>
      <c r="Z403" s="613"/>
      <c r="AA403" s="619"/>
      <c r="AB403" s="216">
        <v>5</v>
      </c>
      <c r="AC403" s="307"/>
      <c r="AD403" s="218"/>
      <c r="AE403" s="166"/>
      <c r="AF403" s="213" t="str">
        <f t="shared" si="24"/>
        <v/>
      </c>
      <c r="AG403" s="219"/>
      <c r="AH403" s="214" t="str">
        <f t="shared" si="25"/>
        <v/>
      </c>
      <c r="AI403" s="219"/>
      <c r="AJ403" s="214" t="str">
        <f t="shared" si="26"/>
        <v/>
      </c>
      <c r="AK403" s="215" t="str">
        <f t="shared" si="27"/>
        <v/>
      </c>
      <c r="AL403" s="220" t="str">
        <f>IFERROR(IF(AND(AF402="Probabilidad",AF403="Probabilidad"),(AL402-(+AL402*AK403)),IF(AND(AF402="Impacto",AF403="Probabilidad"),(AL401-(+AL401*AK403)),IF(AF403="Impacto",AL402,""))),"")</f>
        <v/>
      </c>
      <c r="AM403" s="220" t="str">
        <f>IFERROR(IF(AND(AF402="Impacto",AF403="Impacto"),(AM402-(+AM402*AK403)),IF(AND(AF402="Probabilidad",AF403="Impacto"),(AM401-(+AM401*AK403)),IF(AF403="Probabilidad",AM402,""))),"")</f>
        <v/>
      </c>
      <c r="AN403" s="221"/>
      <c r="AO403" s="221"/>
      <c r="AP403" s="221"/>
      <c r="AQ403" s="598"/>
      <c r="AR403" s="626"/>
      <c r="AS403" s="626"/>
      <c r="AT403" s="619"/>
      <c r="AU403" s="626"/>
      <c r="AV403" s="626"/>
      <c r="AW403" s="619"/>
      <c r="AX403" s="619"/>
      <c r="AY403" s="619"/>
      <c r="AZ403" s="598"/>
      <c r="BA403" s="909"/>
      <c r="BB403" s="909"/>
      <c r="BC403" s="909"/>
      <c r="BD403" s="909"/>
      <c r="BE403" s="909"/>
      <c r="BF403" s="909"/>
      <c r="BG403" s="848"/>
      <c r="BH403" s="593"/>
      <c r="BI403" s="848"/>
      <c r="BJ403" s="848"/>
      <c r="BK403" s="848"/>
      <c r="BL403" s="848"/>
      <c r="BM403" s="593"/>
      <c r="BN403" s="593"/>
      <c r="BO403" s="798"/>
    </row>
    <row r="404" spans="1:67" ht="15.75" thickBot="1">
      <c r="A404" s="1142"/>
      <c r="B404" s="1145"/>
      <c r="C404" s="1166"/>
      <c r="D404" s="1159"/>
      <c r="E404" s="1159"/>
      <c r="F404" s="1114"/>
      <c r="G404" s="700"/>
      <c r="H404" s="692"/>
      <c r="I404" s="1157"/>
      <c r="J404" s="1156"/>
      <c r="K404" s="1157"/>
      <c r="L404" s="700"/>
      <c r="M404" s="693"/>
      <c r="N404" s="1158"/>
      <c r="O404" s="1158"/>
      <c r="P404" s="675"/>
      <c r="Q404" s="674"/>
      <c r="R404" s="692"/>
      <c r="S404" s="691"/>
      <c r="T404" s="692"/>
      <c r="U404" s="691"/>
      <c r="V404" s="692"/>
      <c r="W404" s="691"/>
      <c r="X404" s="693"/>
      <c r="Y404" s="691"/>
      <c r="Z404" s="691"/>
      <c r="AA404" s="694"/>
      <c r="AB404" s="141">
        <v>6</v>
      </c>
      <c r="AC404" s="139"/>
      <c r="AD404" s="139"/>
      <c r="AE404" s="139"/>
      <c r="AF404" s="149" t="str">
        <f t="shared" si="24"/>
        <v/>
      </c>
      <c r="AG404" s="142"/>
      <c r="AH404" s="140" t="str">
        <f t="shared" si="25"/>
        <v/>
      </c>
      <c r="AI404" s="142"/>
      <c r="AJ404" s="140" t="str">
        <f t="shared" si="26"/>
        <v/>
      </c>
      <c r="AK404" s="143" t="str">
        <f t="shared" si="27"/>
        <v/>
      </c>
      <c r="AL404" s="152" t="str">
        <f>IFERROR(IF(AND(AF403="Probabilidad",AF404="Probabilidad"),(AL403-(+AL403*AK404)),IF(AND(AF403="Impacto",AF404="Probabilidad"),(AL402-(+AL402*AK404)),IF(AF404="Impacto",AL403,""))),"")</f>
        <v/>
      </c>
      <c r="AM404" s="152" t="str">
        <f>IFERROR(IF(AND(AF403="Impacto",AF404="Impacto"),(AM403-(+AM403*AK404)),IF(AND(AF403="Probabilidad",AF404="Impacto"),(AM402-(+AM402*AK404)),IF(AF404="Probabilidad",AM403,""))),"")</f>
        <v/>
      </c>
      <c r="AN404" s="144"/>
      <c r="AO404" s="144"/>
      <c r="AP404" s="144"/>
      <c r="AQ404" s="692"/>
      <c r="AR404" s="696"/>
      <c r="AS404" s="696"/>
      <c r="AT404" s="694"/>
      <c r="AU404" s="696"/>
      <c r="AV404" s="696"/>
      <c r="AW404" s="694"/>
      <c r="AX404" s="694"/>
      <c r="AY404" s="694"/>
      <c r="AZ404" s="692"/>
      <c r="BA404" s="910"/>
      <c r="BB404" s="910"/>
      <c r="BC404" s="910"/>
      <c r="BD404" s="910"/>
      <c r="BE404" s="910"/>
      <c r="BF404" s="910"/>
      <c r="BG404" s="1113"/>
      <c r="BH404" s="700"/>
      <c r="BI404" s="1113"/>
      <c r="BJ404" s="1113"/>
      <c r="BK404" s="1113"/>
      <c r="BL404" s="1113"/>
      <c r="BM404" s="700"/>
      <c r="BN404" s="700"/>
      <c r="BO404" s="1110"/>
    </row>
    <row r="405" spans="1:67" ht="67.900000000000006" customHeight="1">
      <c r="A405" s="1140" t="s">
        <v>1847</v>
      </c>
      <c r="B405" s="1143" t="s">
        <v>1374</v>
      </c>
      <c r="C405" s="1143" t="s">
        <v>1848</v>
      </c>
      <c r="D405" s="1149" t="s">
        <v>1376</v>
      </c>
      <c r="E405" s="1149" t="s">
        <v>1849</v>
      </c>
      <c r="F405" s="1111">
        <v>1</v>
      </c>
      <c r="G405" s="648" t="s">
        <v>1850</v>
      </c>
      <c r="H405" s="644" t="s">
        <v>1405</v>
      </c>
      <c r="I405" s="1138" t="s">
        <v>1380</v>
      </c>
      <c r="J405" s="1136" t="str">
        <f>IF(D405="","",IF(D405="RG",[16]Árbol_GF!B455,IF(D405="RF",[16]Árbol_GF!B455,IF(I405="","",(CONCATENATE(I405," ",$M$2," ",G405," ",$M$3," ",O405," ",$M$4," ",N405))))))</f>
        <v>Pérdida de confidencialidad e integridad  
Sicapital - Módulo de Facturación  (GCAU)
(Software)  1. Ataques cibernéticos
2. Pérdida o modificación de la información.
2a Suplantación de usuarios autorizados
3 .Alteración de información por proveedor  1. Debilidad en  parametros de seguridad
2 Fallas  en la asignación y control de privilegios y permisos en la plataforma
3. Desconocimiento de políticas de seguridad de la información}</v>
      </c>
      <c r="K405" s="1138" t="s">
        <v>205</v>
      </c>
      <c r="L405" s="681" t="s">
        <v>691</v>
      </c>
      <c r="M405" s="689" t="str">
        <f>CONCATENATE(" *",[16]Árbol_GF!C413," *",[16]Árbol_GF!E413," *",[16]Árbol_GF!G413)</f>
        <v xml:space="preserve"> * * *</v>
      </c>
      <c r="N405" s="681" t="s">
        <v>1851</v>
      </c>
      <c r="O405" s="681" t="s">
        <v>1852</v>
      </c>
      <c r="P405" s="648"/>
      <c r="Q405" s="646"/>
      <c r="R405" s="644" t="s">
        <v>297</v>
      </c>
      <c r="S405" s="687">
        <f>IF(R405="Muy Alta",100%,IF(R405="Alta",80%,IF(R405="Media",60%,IF(R405="Baja",40%,IF(R405="Muy Baja",20%,"")))))</f>
        <v>0.8</v>
      </c>
      <c r="T405" s="644" t="s">
        <v>271</v>
      </c>
      <c r="U405" s="687">
        <f>IF(T405="Catastrófico",100%,IF(T405="Mayor",80%,IF(T405="Moderado",60%,IF(T405="Menor",40%,IF(T405="Leve",20%,"")))))</f>
        <v>0.2</v>
      </c>
      <c r="V405" s="644" t="s">
        <v>176</v>
      </c>
      <c r="W405" s="687">
        <f>IF(V405="Catastrófico",100%,IF(V405="Mayor",80%,IF(V405="Moderado",60%,IF(V405="Menor",40%,IF(V405="Leve",20%,"")))))</f>
        <v>0.6</v>
      </c>
      <c r="X405" s="689" t="str">
        <f>IF(Y405=100%,"Catastrófico",IF(Y405=80%,"Mayor",IF(Y405=60%,"Moderado",IF(Y405=40%,"Menor",IF(Y405=20%,"Leve","")))))</f>
        <v>Moderado</v>
      </c>
      <c r="Y405" s="687">
        <f>IF(AND(U405="",W405=""),"",MAX(U405,W405))</f>
        <v>0.6</v>
      </c>
      <c r="Z405" s="687" t="str">
        <f>CONCATENATE(R405,X405)</f>
        <v>AltaModerado</v>
      </c>
      <c r="AA405" s="642" t="str">
        <f>IF(Z405="Muy AltaLeve","Alto",IF(Z405="Muy AltaMenor","Alto",IF(Z405="Muy AltaModerado","Alto",IF(Z405="Muy AltaMayor","Alto",IF(Z405="Muy AltaCatastrófico","Extremo",IF(Z405="AltaLeve","Moderado",IF(Z405="AltaMenor","Moderado",IF(Z405="AltaModerado","Alto",IF(Z405="AltaMayor","Alto",IF(Z405="AltaCatastrófico","Extremo",IF(Z405="MediaLeve","Moderado",IF(Z405="MediaMenor","Moderado",IF(Z405="MediaModerado","Moderado",IF(Z405="MediaMayor","Alto",IF(Z405="MediaCatastrófico","Extremo",IF(Z405="BajaLeve","Bajo",IF(Z405="BajaMenor","Moderado",IF(Z405="BajaModerado","Moderado",IF(Z405="BajaMayor","Alto",IF(Z405="BajaCatastrófico","Extremo",IF(Z405="Muy BajaLeve","Bajo",IF(Z405="Muy BajaMenor","Bajo",IF(Z405="Muy BajaModerado","Moderado",IF(Z405="Muy BajaMayor","Alto",IF(Z405="Muy BajaCatastrófico","Extremo","")))))))))))))))))))))))))</f>
        <v>Alto</v>
      </c>
      <c r="AB405" s="54">
        <v>1</v>
      </c>
      <c r="AC405" s="385" t="s">
        <v>1853</v>
      </c>
      <c r="AD405" s="12" t="s">
        <v>1782</v>
      </c>
      <c r="AE405" s="12" t="s">
        <v>1546</v>
      </c>
      <c r="AF405" s="20" t="str">
        <f t="shared" si="24"/>
        <v>Probabilidad</v>
      </c>
      <c r="AG405" s="13" t="s">
        <v>1537</v>
      </c>
      <c r="AH405" s="22">
        <f t="shared" si="25"/>
        <v>0.25</v>
      </c>
      <c r="AI405" s="13" t="s">
        <v>180</v>
      </c>
      <c r="AJ405" s="22">
        <f t="shared" si="26"/>
        <v>0.15</v>
      </c>
      <c r="AK405" s="23">
        <f t="shared" si="27"/>
        <v>0.4</v>
      </c>
      <c r="AL405" s="24">
        <f>IFERROR(IF(AF405="Probabilidad",(S405-(+S405*AK405)),IF(AF405="Impacto",S405,"")),"")</f>
        <v>0.48</v>
      </c>
      <c r="AM405" s="24">
        <f>IFERROR(IF(AF405="Impacto",(Y405-(+Y405*AK405)),IF(AF405="Probabilidad",Y405,"")),"")</f>
        <v>0.6</v>
      </c>
      <c r="AN405" s="14" t="s">
        <v>181</v>
      </c>
      <c r="AO405" s="14" t="s">
        <v>182</v>
      </c>
      <c r="AP405" s="14" t="s">
        <v>183</v>
      </c>
      <c r="AQ405" s="644" t="s">
        <v>1854</v>
      </c>
      <c r="AR405" s="640">
        <f>S405</f>
        <v>0.8</v>
      </c>
      <c r="AS405" s="640">
        <f>IF(AL405="","",MIN(AL405:AL410))</f>
        <v>0.10367999999999998</v>
      </c>
      <c r="AT405" s="642" t="str">
        <f>IFERROR(IF(AS405="","",IF(AS405&lt;=0.2,"Muy Baja",IF(AS405&lt;=0.4,"Baja",IF(AS405&lt;=0.6,"Media",IF(AS405&lt;=0.8,"Alta","Muy Alta"))))),"")</f>
        <v>Muy Baja</v>
      </c>
      <c r="AU405" s="640">
        <f>Y405</f>
        <v>0.6</v>
      </c>
      <c r="AV405" s="640">
        <f>IF(AM405="","",MIN(AM405:AM410))</f>
        <v>0.44999999999999996</v>
      </c>
      <c r="AW405" s="642" t="str">
        <f>IFERROR(IF(AV405="","",IF(AV405&lt;=0.2,"Leve",IF(AV405&lt;=0.4,"Menor",IF(AV405&lt;=0.6,"Moderado",IF(AV405&lt;=0.8,"Mayor","Catastrófico"))))),"")</f>
        <v>Moderado</v>
      </c>
      <c r="AX405" s="642" t="str">
        <f>AA405</f>
        <v>Alto</v>
      </c>
      <c r="AY405" s="642" t="str">
        <f>IFERROR(IF(OR(AND(AT405="Muy Baja",AW405="Leve"),AND(AT405="Muy Baja",AW405="Menor"),AND(AT405="Baja",AW405="Leve")),"Bajo",IF(OR(AND(AT405="Muy baja",AW405="Moderado"),AND(AT405="Baja",AW405="Menor"),AND(AT405="Baja",AW405="Moderado"),AND(AT405="Media",AW405="Leve"),AND(AT405="Media",AW405="Menor"),AND(AT405="Media",AW405="Moderado"),AND(AT405="Alta",AW405="Leve"),AND(AT405="Alta",AW405="Menor")),"Moderado",IF(OR(AND(AT405="Muy Baja",AW405="Mayor"),AND(AT405="Baja",AW405="Mayor"),AND(AT405="Media",AW405="Mayor"),AND(AT405="Alta",AW405="Moderado"),AND(AT405="Alta",AW405="Mayor"),AND(AT405="Muy Alta",AW405="Leve"),AND(AT405="Muy Alta",AW405="Menor"),AND(AT405="Muy Alta",AW405="Moderado"),AND(AT405="Muy Alta",AW405="Mayor")),"Alto",IF(OR(AND(AT405="Muy Baja",AW405="Catastrófico"),AND(AT405="Baja",AW405="Catastrófico"),AND(AT405="Media",AW405="Catastrófico"),AND(AT405="Alta",AW405="Catastrófico"),AND(AT405="Muy Alta",AW405="Catastrófico")),"Extremo","")))),"")</f>
        <v>Moderado</v>
      </c>
      <c r="AZ405" s="1138" t="s">
        <v>185</v>
      </c>
      <c r="BA405" s="648" t="s">
        <v>1855</v>
      </c>
      <c r="BB405" s="648" t="s">
        <v>1856</v>
      </c>
      <c r="BC405" s="681" t="s">
        <v>1857</v>
      </c>
      <c r="BD405" s="681" t="s">
        <v>1858</v>
      </c>
      <c r="BE405" s="1167" t="s">
        <v>1859</v>
      </c>
      <c r="BF405" s="681"/>
      <c r="BG405" s="681"/>
      <c r="BH405" s="727"/>
      <c r="BI405" s="646"/>
      <c r="BJ405" s="727"/>
      <c r="BK405" s="681"/>
      <c r="BL405" s="646"/>
      <c r="BM405" s="648"/>
      <c r="BN405" s="648"/>
      <c r="BO405" s="650"/>
    </row>
    <row r="406" spans="1:67" ht="76.5">
      <c r="A406" s="1141"/>
      <c r="B406" s="1144"/>
      <c r="C406" s="1144"/>
      <c r="D406" s="1150"/>
      <c r="E406" s="1150"/>
      <c r="F406" s="1089"/>
      <c r="G406" s="607"/>
      <c r="H406" s="598"/>
      <c r="I406" s="1139"/>
      <c r="J406" s="1137"/>
      <c r="K406" s="1139"/>
      <c r="L406" s="593"/>
      <c r="M406" s="616"/>
      <c r="N406" s="593"/>
      <c r="O406" s="593"/>
      <c r="P406" s="607"/>
      <c r="Q406" s="610"/>
      <c r="R406" s="598"/>
      <c r="S406" s="613"/>
      <c r="T406" s="598"/>
      <c r="U406" s="613"/>
      <c r="V406" s="598"/>
      <c r="W406" s="613"/>
      <c r="X406" s="616"/>
      <c r="Y406" s="613"/>
      <c r="Z406" s="613"/>
      <c r="AA406" s="619"/>
      <c r="AB406" s="216">
        <v>2</v>
      </c>
      <c r="AC406" s="228" t="s">
        <v>1860</v>
      </c>
      <c r="AD406" s="217">
        <v>1.2</v>
      </c>
      <c r="AE406" s="218" t="s">
        <v>1390</v>
      </c>
      <c r="AF406" s="213" t="str">
        <f t="shared" si="24"/>
        <v>Probabilidad</v>
      </c>
      <c r="AG406" s="219" t="s">
        <v>1547</v>
      </c>
      <c r="AH406" s="214">
        <f t="shared" si="25"/>
        <v>0.15</v>
      </c>
      <c r="AI406" s="219" t="s">
        <v>1440</v>
      </c>
      <c r="AJ406" s="214">
        <f t="shared" si="26"/>
        <v>0.25</v>
      </c>
      <c r="AK406" s="215">
        <f t="shared" si="27"/>
        <v>0.4</v>
      </c>
      <c r="AL406" s="220">
        <f>IFERROR(IF(AND(AF405="Probabilidad",AF406="Probabilidad"),(AL405-(+AL405*AK406)),IF(AF406="Probabilidad",(S405-(+S405*AK406)),IF(AF406="Impacto",AL405,""))),"")</f>
        <v>0.28799999999999998</v>
      </c>
      <c r="AM406" s="220">
        <f>IFERROR(IF(AND(AF405="Impacto",AF406="Impacto"),(AM405-(+AM405*AK406)),IF(AF406="Impacto",(Y405-(+Y405*AK406)),IF(AF406="Probabilidad",AM405,""))),"")</f>
        <v>0.6</v>
      </c>
      <c r="AN406" s="221" t="s">
        <v>181</v>
      </c>
      <c r="AO406" s="221" t="s">
        <v>182</v>
      </c>
      <c r="AP406" s="221" t="s">
        <v>183</v>
      </c>
      <c r="AQ406" s="598"/>
      <c r="AR406" s="626"/>
      <c r="AS406" s="626"/>
      <c r="AT406" s="619"/>
      <c r="AU406" s="626"/>
      <c r="AV406" s="626"/>
      <c r="AW406" s="619"/>
      <c r="AX406" s="619"/>
      <c r="AY406" s="619"/>
      <c r="AZ406" s="1139"/>
      <c r="BA406" s="607"/>
      <c r="BB406" s="607"/>
      <c r="BC406" s="593"/>
      <c r="BD406" s="593"/>
      <c r="BE406" s="593"/>
      <c r="BF406" s="593"/>
      <c r="BG406" s="593"/>
      <c r="BH406" s="593"/>
      <c r="BI406" s="607"/>
      <c r="BJ406" s="848"/>
      <c r="BK406" s="593"/>
      <c r="BL406" s="610"/>
      <c r="BM406" s="607"/>
      <c r="BN406" s="607"/>
      <c r="BO406" s="651"/>
    </row>
    <row r="407" spans="1:67" ht="72">
      <c r="A407" s="1141"/>
      <c r="B407" s="1144"/>
      <c r="C407" s="1144"/>
      <c r="D407" s="1150"/>
      <c r="E407" s="1150"/>
      <c r="F407" s="1089"/>
      <c r="G407" s="607"/>
      <c r="H407" s="598"/>
      <c r="I407" s="1139"/>
      <c r="J407" s="1137"/>
      <c r="K407" s="1139"/>
      <c r="L407" s="593"/>
      <c r="M407" s="616"/>
      <c r="N407" s="593"/>
      <c r="O407" s="593"/>
      <c r="P407" s="607"/>
      <c r="Q407" s="610"/>
      <c r="R407" s="598"/>
      <c r="S407" s="613"/>
      <c r="T407" s="598"/>
      <c r="U407" s="613"/>
      <c r="V407" s="598"/>
      <c r="W407" s="613"/>
      <c r="X407" s="616"/>
      <c r="Y407" s="613"/>
      <c r="Z407" s="613"/>
      <c r="AA407" s="619"/>
      <c r="AB407" s="216">
        <v>3</v>
      </c>
      <c r="AC407" s="228" t="s">
        <v>1861</v>
      </c>
      <c r="AD407" s="217">
        <v>1.2</v>
      </c>
      <c r="AE407" s="218" t="s">
        <v>1862</v>
      </c>
      <c r="AF407" s="213" t="str">
        <f t="shared" si="24"/>
        <v>Impacto</v>
      </c>
      <c r="AG407" s="219" t="s">
        <v>1548</v>
      </c>
      <c r="AH407" s="214">
        <f t="shared" si="25"/>
        <v>0.1</v>
      </c>
      <c r="AI407" s="219" t="s">
        <v>180</v>
      </c>
      <c r="AJ407" s="214">
        <f t="shared" si="26"/>
        <v>0.15</v>
      </c>
      <c r="AK407" s="215">
        <f t="shared" si="27"/>
        <v>0.25</v>
      </c>
      <c r="AL407" s="220">
        <f>IFERROR(IF(AND(AF406="Probabilidad",AF407="Probabilidad"),(AL406-(+AL406*AK407)),IF(AND(AF406="Impacto",AF407="Probabilidad"),(AL405-(+AL405*AK407)),IF(AF407="Impacto",AL406,""))),"")</f>
        <v>0.28799999999999998</v>
      </c>
      <c r="AM407" s="220">
        <f>IFERROR(IF(AND(AF406="Impacto",AF407="Impacto"),(AM406-(+AM406*AK407)),IF(AND(AF406="Probabilidad",AF407="Impacto"),(AM405-(+AM405*AK407)),IF(AF407="Probabilidad",AM406,""))),"")</f>
        <v>0.44999999999999996</v>
      </c>
      <c r="AN407" s="221" t="s">
        <v>181</v>
      </c>
      <c r="AO407" s="221" t="s">
        <v>182</v>
      </c>
      <c r="AP407" s="221" t="s">
        <v>183</v>
      </c>
      <c r="AQ407" s="598"/>
      <c r="AR407" s="626"/>
      <c r="AS407" s="626"/>
      <c r="AT407" s="619"/>
      <c r="AU407" s="626"/>
      <c r="AV407" s="626"/>
      <c r="AW407" s="619"/>
      <c r="AX407" s="619"/>
      <c r="AY407" s="619"/>
      <c r="AZ407" s="1139"/>
      <c r="BA407" s="607"/>
      <c r="BB407" s="607"/>
      <c r="BC407" s="593"/>
      <c r="BD407" s="593"/>
      <c r="BE407" s="593"/>
      <c r="BF407" s="593"/>
      <c r="BG407" s="593"/>
      <c r="BH407" s="593"/>
      <c r="BI407" s="607"/>
      <c r="BJ407" s="848"/>
      <c r="BK407" s="593"/>
      <c r="BL407" s="610"/>
      <c r="BM407" s="607"/>
      <c r="BN407" s="607"/>
      <c r="BO407" s="651"/>
    </row>
    <row r="408" spans="1:67" ht="72">
      <c r="A408" s="1141"/>
      <c r="B408" s="1144"/>
      <c r="C408" s="1144"/>
      <c r="D408" s="1150"/>
      <c r="E408" s="1150"/>
      <c r="F408" s="1089"/>
      <c r="G408" s="607"/>
      <c r="H408" s="598"/>
      <c r="I408" s="1139"/>
      <c r="J408" s="1137"/>
      <c r="K408" s="1139"/>
      <c r="L408" s="593"/>
      <c r="M408" s="616"/>
      <c r="N408" s="593"/>
      <c r="O408" s="593"/>
      <c r="P408" s="607"/>
      <c r="Q408" s="610"/>
      <c r="R408" s="598"/>
      <c r="S408" s="613"/>
      <c r="T408" s="598"/>
      <c r="U408" s="613"/>
      <c r="V408" s="598"/>
      <c r="W408" s="613"/>
      <c r="X408" s="616"/>
      <c r="Y408" s="613"/>
      <c r="Z408" s="613"/>
      <c r="AA408" s="619"/>
      <c r="AB408" s="216">
        <v>4</v>
      </c>
      <c r="AC408" s="218" t="s">
        <v>1863</v>
      </c>
      <c r="AD408" s="218">
        <v>1.2</v>
      </c>
      <c r="AE408" s="218" t="s">
        <v>1546</v>
      </c>
      <c r="AF408" s="213" t="str">
        <f t="shared" si="24"/>
        <v>Probabilidad</v>
      </c>
      <c r="AG408" s="219" t="s">
        <v>179</v>
      </c>
      <c r="AH408" s="214">
        <f t="shared" si="25"/>
        <v>0.25</v>
      </c>
      <c r="AI408" s="219" t="s">
        <v>180</v>
      </c>
      <c r="AJ408" s="214">
        <f t="shared" si="26"/>
        <v>0.15</v>
      </c>
      <c r="AK408" s="215">
        <f t="shared" si="27"/>
        <v>0.4</v>
      </c>
      <c r="AL408" s="220">
        <f>IFERROR(IF(AND(AF407="Probabilidad",AF408="Probabilidad"),(AL407-(+AL407*AK408)),IF(AND(AF407="Impacto",AF408="Probabilidad"),(AL406-(+AL406*AK408)),IF(AF408="Impacto",AL407,""))),"")</f>
        <v>0.17279999999999998</v>
      </c>
      <c r="AM408" s="220">
        <f>IFERROR(IF(AND(AF407="Impacto",AF408="Impacto"),(AM407-(+AM407*AK408)),IF(AND(AF407="Probabilidad",AF408="Impacto"),(AM406-(+AM406*AK408)),IF(AF408="Probabilidad",AM407,""))),"")</f>
        <v>0.44999999999999996</v>
      </c>
      <c r="AN408" s="221" t="s">
        <v>181</v>
      </c>
      <c r="AO408" s="221" t="s">
        <v>182</v>
      </c>
      <c r="AP408" s="221" t="s">
        <v>183</v>
      </c>
      <c r="AQ408" s="598"/>
      <c r="AR408" s="626"/>
      <c r="AS408" s="626"/>
      <c r="AT408" s="619"/>
      <c r="AU408" s="626"/>
      <c r="AV408" s="626"/>
      <c r="AW408" s="619"/>
      <c r="AX408" s="619"/>
      <c r="AY408" s="619"/>
      <c r="AZ408" s="1139"/>
      <c r="BA408" s="607"/>
      <c r="BB408" s="607"/>
      <c r="BC408" s="593"/>
      <c r="BD408" s="593"/>
      <c r="BE408" s="593"/>
      <c r="BF408" s="593"/>
      <c r="BG408" s="593"/>
      <c r="BH408" s="593"/>
      <c r="BI408" s="607"/>
      <c r="BJ408" s="848"/>
      <c r="BK408" s="593"/>
      <c r="BL408" s="610"/>
      <c r="BM408" s="607"/>
      <c r="BN408" s="607"/>
      <c r="BO408" s="651"/>
    </row>
    <row r="409" spans="1:67" ht="150">
      <c r="A409" s="1141"/>
      <c r="B409" s="1144"/>
      <c r="C409" s="1144"/>
      <c r="D409" s="1150"/>
      <c r="E409" s="1150"/>
      <c r="F409" s="1089"/>
      <c r="G409" s="607"/>
      <c r="H409" s="598"/>
      <c r="I409" s="1139"/>
      <c r="J409" s="1137"/>
      <c r="K409" s="1139"/>
      <c r="L409" s="593"/>
      <c r="M409" s="616"/>
      <c r="N409" s="593"/>
      <c r="O409" s="593"/>
      <c r="P409" s="607"/>
      <c r="Q409" s="610"/>
      <c r="R409" s="598"/>
      <c r="S409" s="613"/>
      <c r="T409" s="598"/>
      <c r="U409" s="613"/>
      <c r="V409" s="598"/>
      <c r="W409" s="613"/>
      <c r="X409" s="616"/>
      <c r="Y409" s="613"/>
      <c r="Z409" s="613"/>
      <c r="AA409" s="619"/>
      <c r="AB409" s="216">
        <v>5</v>
      </c>
      <c r="AC409" s="156" t="s">
        <v>1864</v>
      </c>
      <c r="AD409" s="217">
        <v>3</v>
      </c>
      <c r="AE409" s="218" t="s">
        <v>1390</v>
      </c>
      <c r="AF409" s="213" t="str">
        <f t="shared" si="24"/>
        <v>Probabilidad</v>
      </c>
      <c r="AG409" s="219" t="s">
        <v>179</v>
      </c>
      <c r="AH409" s="214">
        <f t="shared" si="25"/>
        <v>0.25</v>
      </c>
      <c r="AI409" s="219" t="s">
        <v>180</v>
      </c>
      <c r="AJ409" s="214">
        <f t="shared" si="26"/>
        <v>0.15</v>
      </c>
      <c r="AK409" s="215">
        <f t="shared" si="27"/>
        <v>0.4</v>
      </c>
      <c r="AL409" s="220">
        <f>IFERROR(IF(AND(AF408="Probabilidad",AF409="Probabilidad"),(AL408-(+AL408*AK409)),IF(AND(AF408="Impacto",AF409="Probabilidad"),(AL407-(+AL407*AK409)),IF(AF409="Impacto",AL408,""))),"")</f>
        <v>0.10367999999999998</v>
      </c>
      <c r="AM409" s="220">
        <f>IFERROR(IF(AND(AF408="Impacto",AF409="Impacto"),(AM408-(+AM408*AK409)),IF(AND(AF408="Probabilidad",AF409="Impacto"),(AM407-(+AM407*AK409)),IF(AF409="Probabilidad",AM408,""))),"")</f>
        <v>0.44999999999999996</v>
      </c>
      <c r="AN409" s="221" t="s">
        <v>181</v>
      </c>
      <c r="AO409" s="221" t="s">
        <v>182</v>
      </c>
      <c r="AP409" s="221" t="s">
        <v>183</v>
      </c>
      <c r="AQ409" s="598"/>
      <c r="AR409" s="626"/>
      <c r="AS409" s="626"/>
      <c r="AT409" s="619"/>
      <c r="AU409" s="626"/>
      <c r="AV409" s="626"/>
      <c r="AW409" s="619"/>
      <c r="AX409" s="619"/>
      <c r="AY409" s="619"/>
      <c r="AZ409" s="1139"/>
      <c r="BA409" s="607"/>
      <c r="BB409" s="607"/>
      <c r="BC409" s="593"/>
      <c r="BD409" s="593"/>
      <c r="BE409" s="593"/>
      <c r="BF409" s="593"/>
      <c r="BG409" s="593"/>
      <c r="BH409" s="593"/>
      <c r="BI409" s="607"/>
      <c r="BJ409" s="848"/>
      <c r="BK409" s="593"/>
      <c r="BL409" s="610"/>
      <c r="BM409" s="607"/>
      <c r="BN409" s="607"/>
      <c r="BO409" s="651"/>
    </row>
    <row r="410" spans="1:67" ht="15.75" thickBot="1">
      <c r="A410" s="1141"/>
      <c r="B410" s="1144"/>
      <c r="C410" s="1144"/>
      <c r="D410" s="1150"/>
      <c r="E410" s="1150"/>
      <c r="F410" s="1089"/>
      <c r="G410" s="607"/>
      <c r="H410" s="598"/>
      <c r="I410" s="1139"/>
      <c r="J410" s="1162"/>
      <c r="K410" s="1139"/>
      <c r="L410" s="593"/>
      <c r="M410" s="616"/>
      <c r="N410" s="593"/>
      <c r="O410" s="593"/>
      <c r="P410" s="607"/>
      <c r="Q410" s="610"/>
      <c r="R410" s="598"/>
      <c r="S410" s="613"/>
      <c r="T410" s="598"/>
      <c r="U410" s="613"/>
      <c r="V410" s="598"/>
      <c r="W410" s="613"/>
      <c r="X410" s="616"/>
      <c r="Y410" s="613"/>
      <c r="Z410" s="613"/>
      <c r="AA410" s="619"/>
      <c r="AB410" s="216">
        <v>6</v>
      </c>
      <c r="AC410" s="218"/>
      <c r="AD410" s="218"/>
      <c r="AE410" s="218"/>
      <c r="AF410" s="213" t="str">
        <f t="shared" si="24"/>
        <v/>
      </c>
      <c r="AG410" s="219"/>
      <c r="AH410" s="214" t="str">
        <f t="shared" si="25"/>
        <v/>
      </c>
      <c r="AI410" s="219"/>
      <c r="AJ410" s="214" t="str">
        <f t="shared" si="26"/>
        <v/>
      </c>
      <c r="AK410" s="215" t="str">
        <f t="shared" si="27"/>
        <v/>
      </c>
      <c r="AL410" s="220" t="str">
        <f>IFERROR(IF(AND(AF409="Probabilidad",AF410="Probabilidad"),(AL409-(+AL409*AK410)),IF(AND(AF409="Impacto",AF410="Probabilidad"),(AL408-(+AL408*AK410)),IF(AF410="Impacto",AL409,""))),"")</f>
        <v/>
      </c>
      <c r="AM410" s="220" t="str">
        <f>IFERROR(IF(AND(AF409="Impacto",AF410="Impacto"),(AM409-(+AM409*AK410)),IF(AND(AF409="Probabilidad",AF410="Impacto"),(AM408-(+AM408*AK410)),IF(AF410="Probabilidad",AM409,""))),"")</f>
        <v/>
      </c>
      <c r="AN410" s="221"/>
      <c r="AO410" s="221"/>
      <c r="AP410" s="221"/>
      <c r="AQ410" s="598"/>
      <c r="AR410" s="626"/>
      <c r="AS410" s="626"/>
      <c r="AT410" s="619"/>
      <c r="AU410" s="626"/>
      <c r="AV410" s="626"/>
      <c r="AW410" s="619"/>
      <c r="AX410" s="619"/>
      <c r="AY410" s="619"/>
      <c r="AZ410" s="1139"/>
      <c r="BA410" s="607"/>
      <c r="BB410" s="607"/>
      <c r="BC410" s="593"/>
      <c r="BD410" s="593"/>
      <c r="BE410" s="593"/>
      <c r="BF410" s="593"/>
      <c r="BG410" s="593"/>
      <c r="BH410" s="593"/>
      <c r="BI410" s="607"/>
      <c r="BJ410" s="848"/>
      <c r="BK410" s="593"/>
      <c r="BL410" s="610"/>
      <c r="BM410" s="607"/>
      <c r="BN410" s="607"/>
      <c r="BO410" s="651"/>
    </row>
    <row r="411" spans="1:67" ht="67.900000000000006" customHeight="1">
      <c r="A411" s="1141"/>
      <c r="B411" s="1144"/>
      <c r="C411" s="1144"/>
      <c r="D411" s="1150" t="s">
        <v>1376</v>
      </c>
      <c r="E411" s="1150" t="s">
        <v>1849</v>
      </c>
      <c r="F411" s="1089">
        <v>2</v>
      </c>
      <c r="G411" s="607" t="s">
        <v>1850</v>
      </c>
      <c r="H411" s="598" t="s">
        <v>1405</v>
      </c>
      <c r="I411" s="1139" t="s">
        <v>1392</v>
      </c>
      <c r="J411" s="1137" t="str">
        <f>IF(D411="","",IF(D411="RG",[16]Árbol_GF!B461,IF(D411="RF",[16]Árbol_GF!B461,IF(I411="","",(CONCATENATE(I411," ",$M$2," ",G411," ",$M$3," ",O411," ",$M$4," ",N411))))))</f>
        <v xml:space="preserve">Pérdida de Disponibilidad  
Sicapital - Módulo de Facturación  (GCAU)
(Software)  1. Ataques cibernéticos
2. Fallas en la asignación y control de accesos
3. Fallas en la plataforma tecnológica  incluyento el provvedor tercero
  1. Debilidad en  parametros de seguridad
2. Falta  de mantenimienos preventivos y  correctivos.
3. Falta de cumplimiento del monitoreo permanente de la plataforma
4.Falta realización   Copias de respaldo  </v>
      </c>
      <c r="K411" s="1139" t="s">
        <v>205</v>
      </c>
      <c r="L411" s="593" t="s">
        <v>691</v>
      </c>
      <c r="M411" s="689" t="str">
        <f>CONCATENATE(" *",[16]Árbol_GF!C419," *",[16]Árbol_GF!E419," *",[16]Árbol_GF!G419)</f>
        <v xml:space="preserve"> * * *</v>
      </c>
      <c r="N411" s="593" t="s">
        <v>1865</v>
      </c>
      <c r="O411" s="593" t="s">
        <v>1866</v>
      </c>
      <c r="P411" s="1078"/>
      <c r="Q411" s="1081"/>
      <c r="R411" s="598" t="s">
        <v>297</v>
      </c>
      <c r="S411" s="613">
        <f>IF(R411="Muy Alta",100%,IF(R411="Alta",80%,IF(R411="Media",60%,IF(R411="Baja",40%,IF(R411="Muy Baja",20%,"")))))</f>
        <v>0.8</v>
      </c>
      <c r="T411" s="598" t="s">
        <v>271</v>
      </c>
      <c r="U411" s="613">
        <f>IF(T411="Catastrófico",100%,IF(T411="Mayor",80%,IF(T411="Moderado",60%,IF(T411="Menor",40%,IF(T411="Leve",20%,"")))))</f>
        <v>0.2</v>
      </c>
      <c r="V411" s="598" t="s">
        <v>271</v>
      </c>
      <c r="W411" s="613">
        <f>IF(V411="Catastrófico",100%,IF(V411="Mayor",80%,IF(V411="Moderado",60%,IF(V411="Menor",40%,IF(V411="Leve",20%,"")))))</f>
        <v>0.2</v>
      </c>
      <c r="X411" s="616" t="str">
        <f>IF(Y411=100%,"Catastrófico",IF(Y411=80%,"Mayor",IF(Y411=60%,"Moderado",IF(Y411=40%,"Menor",IF(Y411=20%,"Leve","")))))</f>
        <v>Leve</v>
      </c>
      <c r="Y411" s="613">
        <f>IF(AND(U411="",W411=""),"",MAX(U411,W411))</f>
        <v>0.2</v>
      </c>
      <c r="Z411" s="613" t="str">
        <f>CONCATENATE(R411,X411)</f>
        <v>AltaLeve</v>
      </c>
      <c r="AA411" s="619" t="str">
        <f>IF(Z411="Muy AltaLeve","Alto",IF(Z411="Muy AltaMenor","Alto",IF(Z411="Muy AltaModerado","Alto",IF(Z411="Muy AltaMayor","Alto",IF(Z411="Muy AltaCatastrófico","Extremo",IF(Z411="AltaLeve","Moderado",IF(Z411="AltaMenor","Moderado",IF(Z411="AltaModerado","Alto",IF(Z411="AltaMayor","Alto",IF(Z411="AltaCatastrófico","Extremo",IF(Z411="MediaLeve","Moderado",IF(Z411="MediaMenor","Moderado",IF(Z411="MediaModerado","Moderado",IF(Z411="MediaMayor","Alto",IF(Z411="MediaCatastrófico","Extremo",IF(Z411="BajaLeve","Bajo",IF(Z411="BajaMenor","Moderado",IF(Z411="BajaModerado","Moderado",IF(Z411="BajaMayor","Alto",IF(Z411="BajaCatastrófico","Extremo",IF(Z411="Muy BajaLeve","Bajo",IF(Z411="Muy BajaMenor","Bajo",IF(Z411="Muy BajaModerado","Moderado",IF(Z411="Muy BajaMayor","Alto",IF(Z411="Muy BajaCatastrófico","Extremo","")))))))))))))))))))))))))</f>
        <v>Moderado</v>
      </c>
      <c r="AB411" s="216">
        <v>1</v>
      </c>
      <c r="AC411" s="228" t="s">
        <v>1867</v>
      </c>
      <c r="AD411" s="218">
        <v>1.2</v>
      </c>
      <c r="AE411" s="218" t="s">
        <v>1868</v>
      </c>
      <c r="AF411" s="213" t="str">
        <f t="shared" si="24"/>
        <v>Probabilidad</v>
      </c>
      <c r="AG411" s="219" t="s">
        <v>1537</v>
      </c>
      <c r="AH411" s="214">
        <f t="shared" si="25"/>
        <v>0.25</v>
      </c>
      <c r="AI411" s="219" t="s">
        <v>180</v>
      </c>
      <c r="AJ411" s="214">
        <f t="shared" si="26"/>
        <v>0.15</v>
      </c>
      <c r="AK411" s="215">
        <f t="shared" si="27"/>
        <v>0.4</v>
      </c>
      <c r="AL411" s="220">
        <f>IFERROR(IF(AF411="Probabilidad",(S411-(+S411*AK411)),IF(AF411="Impacto",S411,"")),"")</f>
        <v>0.48</v>
      </c>
      <c r="AM411" s="220">
        <f>IFERROR(IF(AF411="Impacto",(Y411-(+Y411*AK411)),IF(AF411="Probabilidad",Y411,"")),"")</f>
        <v>0.2</v>
      </c>
      <c r="AN411" s="221" t="s">
        <v>181</v>
      </c>
      <c r="AO411" s="221" t="s">
        <v>182</v>
      </c>
      <c r="AP411" s="221" t="s">
        <v>183</v>
      </c>
      <c r="AQ411" s="598" t="s">
        <v>1869</v>
      </c>
      <c r="AR411" s="1153">
        <f>S411</f>
        <v>0.8</v>
      </c>
      <c r="AS411" s="1153">
        <f>IF(AL411="","",MIN(AL411:AL416))</f>
        <v>0.2016</v>
      </c>
      <c r="AT411" s="619" t="str">
        <f>IFERROR(IF(AS411="","",IF(AS411&lt;=0.2,"Muy Baja",IF(AS411&lt;=0.4,"Baja",IF(AS411&lt;=0.6,"Media",IF(AS411&lt;=0.8,"Alta","Muy Alta"))))),"")</f>
        <v>Baja</v>
      </c>
      <c r="AU411" s="1153">
        <f>Y411</f>
        <v>0.2</v>
      </c>
      <c r="AV411" s="1153">
        <f>IF(AM411="","",MIN(AM411:AM416))</f>
        <v>0.15000000000000002</v>
      </c>
      <c r="AW411" s="619" t="str">
        <f>IFERROR(IF(AV411="","",IF(AV411&lt;=0.2,"Leve",IF(AV411&lt;=0.4,"Menor",IF(AV411&lt;=0.6,"Moderado",IF(AV411&lt;=0.8,"Mayor","Catastrófico"))))),"")</f>
        <v>Leve</v>
      </c>
      <c r="AX411" s="619" t="str">
        <f>AA411</f>
        <v>Moderado</v>
      </c>
      <c r="AY411" s="619" t="str">
        <f>IFERROR(IF(OR(AND(AT411="Muy Baja",AW411="Leve"),AND(AT411="Muy Baja",AW411="Menor"),AND(AT411="Baja",AW411="Leve")),"Bajo",IF(OR(AND(AT411="Muy baja",AW411="Moderado"),AND(AT411="Baja",AW411="Menor"),AND(AT411="Baja",AW411="Moderado"),AND(AT411="Media",AW411="Leve"),AND(AT411="Media",AW411="Menor"),AND(AT411="Media",AW411="Moderado"),AND(AT411="Alta",AW411="Leve"),AND(AT411="Alta",AW411="Menor")),"Moderado",IF(OR(AND(AT411="Muy Baja",AW411="Mayor"),AND(AT411="Baja",AW411="Mayor"),AND(AT411="Media",AW411="Mayor"),AND(AT411="Alta",AW411="Moderado"),AND(AT411="Alta",AW411="Mayor"),AND(AT411="Muy Alta",AW411="Leve"),AND(AT411="Muy Alta",AW411="Menor"),AND(AT411="Muy Alta",AW411="Moderado"),AND(AT411="Muy Alta",AW411="Mayor")),"Alto",IF(OR(AND(AT411="Muy Baja",AW411="Catastrófico"),AND(AT411="Baja",AW411="Catastrófico"),AND(AT411="Media",AW411="Catastrófico"),AND(AT411="Alta",AW411="Catastrófico"),AND(AT411="Muy Alta",AW411="Catastrófico")),"Extremo","")))),"")</f>
        <v>Bajo</v>
      </c>
      <c r="AZ411" s="1139" t="s">
        <v>231</v>
      </c>
      <c r="BA411" s="593" t="s">
        <v>1870</v>
      </c>
      <c r="BB411" s="593" t="s">
        <v>190</v>
      </c>
      <c r="BC411" s="593" t="s">
        <v>190</v>
      </c>
      <c r="BD411" s="593" t="s">
        <v>190</v>
      </c>
      <c r="BE411" s="1168" t="s">
        <v>190</v>
      </c>
      <c r="BF411" s="593"/>
      <c r="BG411" s="593"/>
      <c r="BH411" s="848"/>
      <c r="BI411" s="848"/>
      <c r="BJ411" s="848"/>
      <c r="BK411" s="848"/>
      <c r="BL411" s="848"/>
      <c r="BM411" s="593"/>
      <c r="BN411" s="593"/>
      <c r="BO411" s="798"/>
    </row>
    <row r="412" spans="1:67" ht="72">
      <c r="A412" s="1141"/>
      <c r="B412" s="1144"/>
      <c r="C412" s="1144"/>
      <c r="D412" s="1150"/>
      <c r="E412" s="1150"/>
      <c r="F412" s="1089"/>
      <c r="G412" s="607"/>
      <c r="H412" s="598"/>
      <c r="I412" s="1139"/>
      <c r="J412" s="1137"/>
      <c r="K412" s="1139"/>
      <c r="L412" s="593"/>
      <c r="M412" s="616"/>
      <c r="N412" s="593"/>
      <c r="O412" s="593"/>
      <c r="P412" s="1078"/>
      <c r="Q412" s="1081"/>
      <c r="R412" s="598"/>
      <c r="S412" s="613"/>
      <c r="T412" s="598"/>
      <c r="U412" s="613"/>
      <c r="V412" s="598"/>
      <c r="W412" s="613"/>
      <c r="X412" s="616"/>
      <c r="Y412" s="613"/>
      <c r="Z412" s="613"/>
      <c r="AA412" s="619"/>
      <c r="AB412" s="216">
        <v>2</v>
      </c>
      <c r="AC412" s="228" t="s">
        <v>1871</v>
      </c>
      <c r="AD412" s="218">
        <v>3.4</v>
      </c>
      <c r="AE412" s="218" t="s">
        <v>1862</v>
      </c>
      <c r="AF412" s="225" t="str">
        <f>IF(OR(AG412="Preventivo",AG412="Detectivo"),"Probabilidad",IF(AG412="Correctivo","Impacto",""))</f>
        <v>Impacto</v>
      </c>
      <c r="AG412" s="221" t="s">
        <v>290</v>
      </c>
      <c r="AH412" s="214">
        <f t="shared" si="25"/>
        <v>0.1</v>
      </c>
      <c r="AI412" s="221" t="s">
        <v>180</v>
      </c>
      <c r="AJ412" s="214">
        <f t="shared" si="26"/>
        <v>0.15</v>
      </c>
      <c r="AK412" s="215">
        <f t="shared" si="27"/>
        <v>0.25</v>
      </c>
      <c r="AL412" s="226">
        <f>IFERROR(IF(AND(AF411="Probabilidad",AF412="Probabilidad"),(AL411-(+AL411*AK412)),IF(AF412="Probabilidad",(S411-(+S411*AK412)),IF(AF412="Impacto",AL411,""))),"")</f>
        <v>0.48</v>
      </c>
      <c r="AM412" s="226">
        <f>IFERROR(IF(AND(AF411="Impacto",AF412="Impacto"),(AM411-(+AM411*AK412)),IF(AF412="Impacto",(Y411-(+Y411*AK412)),IF(AF412="Probabilidad",AM411,""))),"")</f>
        <v>0.15000000000000002</v>
      </c>
      <c r="AN412" s="221" t="s">
        <v>181</v>
      </c>
      <c r="AO412" s="221" t="s">
        <v>182</v>
      </c>
      <c r="AP412" s="221" t="s">
        <v>183</v>
      </c>
      <c r="AQ412" s="598"/>
      <c r="AR412" s="626"/>
      <c r="AS412" s="626"/>
      <c r="AT412" s="619"/>
      <c r="AU412" s="626"/>
      <c r="AV412" s="626"/>
      <c r="AW412" s="619"/>
      <c r="AX412" s="619"/>
      <c r="AY412" s="619"/>
      <c r="AZ412" s="1139"/>
      <c r="BA412" s="593"/>
      <c r="BB412" s="593"/>
      <c r="BC412" s="593"/>
      <c r="BD412" s="593"/>
      <c r="BE412" s="1168"/>
      <c r="BF412" s="593"/>
      <c r="BG412" s="593"/>
      <c r="BH412" s="848"/>
      <c r="BI412" s="848"/>
      <c r="BJ412" s="848"/>
      <c r="BK412" s="848"/>
      <c r="BL412" s="848"/>
      <c r="BM412" s="593"/>
      <c r="BN412" s="593"/>
      <c r="BO412" s="798"/>
    </row>
    <row r="413" spans="1:67" ht="72">
      <c r="A413" s="1141"/>
      <c r="B413" s="1144"/>
      <c r="C413" s="1144"/>
      <c r="D413" s="1150"/>
      <c r="E413" s="1150"/>
      <c r="F413" s="1089"/>
      <c r="G413" s="607"/>
      <c r="H413" s="598"/>
      <c r="I413" s="1139"/>
      <c r="J413" s="1137"/>
      <c r="K413" s="1139"/>
      <c r="L413" s="593"/>
      <c r="M413" s="616"/>
      <c r="N413" s="593"/>
      <c r="O413" s="593"/>
      <c r="P413" s="1078"/>
      <c r="Q413" s="1081"/>
      <c r="R413" s="598"/>
      <c r="S413" s="613"/>
      <c r="T413" s="598"/>
      <c r="U413" s="613"/>
      <c r="V413" s="598"/>
      <c r="W413" s="613"/>
      <c r="X413" s="616"/>
      <c r="Y413" s="613"/>
      <c r="Z413" s="613"/>
      <c r="AA413" s="619"/>
      <c r="AB413" s="216">
        <v>3</v>
      </c>
      <c r="AC413" s="313" t="s">
        <v>1872</v>
      </c>
      <c r="AD413" s="217">
        <v>4</v>
      </c>
      <c r="AE413" s="218" t="s">
        <v>1862</v>
      </c>
      <c r="AF413" s="213" t="str">
        <f>IF(OR(AG413="Preventivo",AG413="Detectivo"),"Probabilidad",IF(AG413="Correctivo","Impacto",""))</f>
        <v>Probabilidad</v>
      </c>
      <c r="AG413" s="219" t="s">
        <v>179</v>
      </c>
      <c r="AH413" s="214">
        <f t="shared" si="25"/>
        <v>0.25</v>
      </c>
      <c r="AI413" s="219" t="s">
        <v>180</v>
      </c>
      <c r="AJ413" s="214">
        <f t="shared" si="26"/>
        <v>0.15</v>
      </c>
      <c r="AK413" s="215">
        <f t="shared" si="27"/>
        <v>0.4</v>
      </c>
      <c r="AL413" s="220">
        <f>IFERROR(IF(AND(AF412="Probabilidad",AF413="Probabilidad"),(AL412-(+AL412*AK413)),IF(AND(AF412="Impacto",AF413="Probabilidad"),(AL411-(+AL411*AK413)),IF(AF413="Impacto",AL412,""))),"")</f>
        <v>0.28799999999999998</v>
      </c>
      <c r="AM413" s="220">
        <f>IFERROR(IF(AND(AF412="Impacto",AF413="Impacto"),(AM412-(+AM412*AK413)),IF(AND(AF412="Probabilidad",AF413="Impacto"),(AM411-(+AM411*AK413)),IF(AF413="Probabilidad",AM412,""))),"")</f>
        <v>0.15000000000000002</v>
      </c>
      <c r="AN413" s="221" t="s">
        <v>181</v>
      </c>
      <c r="AO413" s="221" t="s">
        <v>182</v>
      </c>
      <c r="AP413" s="221" t="s">
        <v>183</v>
      </c>
      <c r="AQ413" s="598"/>
      <c r="AR413" s="626"/>
      <c r="AS413" s="626"/>
      <c r="AT413" s="619"/>
      <c r="AU413" s="626"/>
      <c r="AV413" s="626"/>
      <c r="AW413" s="619"/>
      <c r="AX413" s="619"/>
      <c r="AY413" s="619"/>
      <c r="AZ413" s="1139"/>
      <c r="BA413" s="593"/>
      <c r="BB413" s="593"/>
      <c r="BC413" s="593"/>
      <c r="BD413" s="593"/>
      <c r="BE413" s="1168"/>
      <c r="BF413" s="593"/>
      <c r="BG413" s="593"/>
      <c r="BH413" s="848"/>
      <c r="BI413" s="848"/>
      <c r="BJ413" s="848"/>
      <c r="BK413" s="848"/>
      <c r="BL413" s="848"/>
      <c r="BM413" s="593"/>
      <c r="BN413" s="593"/>
      <c r="BO413" s="798"/>
    </row>
    <row r="414" spans="1:67" ht="72">
      <c r="A414" s="1141"/>
      <c r="B414" s="1144"/>
      <c r="C414" s="1144"/>
      <c r="D414" s="1150"/>
      <c r="E414" s="1150"/>
      <c r="F414" s="1089"/>
      <c r="G414" s="607"/>
      <c r="H414" s="598"/>
      <c r="I414" s="1139"/>
      <c r="J414" s="1137"/>
      <c r="K414" s="1139"/>
      <c r="L414" s="593"/>
      <c r="M414" s="616"/>
      <c r="N414" s="593"/>
      <c r="O414" s="593"/>
      <c r="P414" s="1078"/>
      <c r="Q414" s="1081"/>
      <c r="R414" s="598"/>
      <c r="S414" s="613"/>
      <c r="T414" s="598"/>
      <c r="U414" s="613"/>
      <c r="V414" s="598"/>
      <c r="W414" s="613"/>
      <c r="X414" s="616"/>
      <c r="Y414" s="613"/>
      <c r="Z414" s="613"/>
      <c r="AA414" s="619"/>
      <c r="AB414" s="216">
        <v>4</v>
      </c>
      <c r="AC414" s="313" t="s">
        <v>1873</v>
      </c>
      <c r="AD414" s="218">
        <v>4</v>
      </c>
      <c r="AE414" s="218" t="s">
        <v>1862</v>
      </c>
      <c r="AF414" s="213" t="str">
        <f t="shared" si="24"/>
        <v>Probabilidad</v>
      </c>
      <c r="AG414" s="219" t="s">
        <v>344</v>
      </c>
      <c r="AH414" s="214">
        <f t="shared" si="25"/>
        <v>0.15</v>
      </c>
      <c r="AI414" s="219" t="s">
        <v>180</v>
      </c>
      <c r="AJ414" s="214">
        <f t="shared" si="26"/>
        <v>0.15</v>
      </c>
      <c r="AK414" s="215">
        <f t="shared" si="27"/>
        <v>0.3</v>
      </c>
      <c r="AL414" s="220">
        <f>IFERROR(IF(AND(AF413="Probabilidad",AF414="Probabilidad"),(AL413-(+AL413*AK414)),IF(AND(AF413="Impacto",AF414="Probabilidad"),(AL412-(+AL412*AK414)),IF(AF414="Impacto",AL413,""))),"")</f>
        <v>0.2016</v>
      </c>
      <c r="AM414" s="220">
        <f>IFERROR(IF(AND(AF413="Impacto",AF414="Impacto"),(AM413-(+AM413*AK414)),IF(AND(AF413="Probabilidad",AF414="Impacto"),(AM412-(+AM412*AK414)),IF(AF414="Probabilidad",AM413,""))),"")</f>
        <v>0.15000000000000002</v>
      </c>
      <c r="AN414" s="221" t="s">
        <v>181</v>
      </c>
      <c r="AO414" s="221" t="s">
        <v>1422</v>
      </c>
      <c r="AP414" s="221" t="s">
        <v>183</v>
      </c>
      <c r="AQ414" s="598"/>
      <c r="AR414" s="626"/>
      <c r="AS414" s="626"/>
      <c r="AT414" s="619"/>
      <c r="AU414" s="626"/>
      <c r="AV414" s="626"/>
      <c r="AW414" s="619"/>
      <c r="AX414" s="619"/>
      <c r="AY414" s="619"/>
      <c r="AZ414" s="1139"/>
      <c r="BA414" s="593"/>
      <c r="BB414" s="593"/>
      <c r="BC414" s="593"/>
      <c r="BD414" s="593"/>
      <c r="BE414" s="1168"/>
      <c r="BF414" s="593"/>
      <c r="BG414" s="593"/>
      <c r="BH414" s="848"/>
      <c r="BI414" s="848"/>
      <c r="BJ414" s="848"/>
      <c r="BK414" s="848"/>
      <c r="BL414" s="848"/>
      <c r="BM414" s="593"/>
      <c r="BN414" s="593"/>
      <c r="BO414" s="798"/>
    </row>
    <row r="415" spans="1:67">
      <c r="A415" s="1141"/>
      <c r="B415" s="1144"/>
      <c r="C415" s="1144"/>
      <c r="D415" s="1150"/>
      <c r="E415" s="1150"/>
      <c r="F415" s="1089"/>
      <c r="G415" s="607"/>
      <c r="H415" s="598"/>
      <c r="I415" s="1139"/>
      <c r="J415" s="1137"/>
      <c r="K415" s="1139"/>
      <c r="L415" s="593"/>
      <c r="M415" s="616"/>
      <c r="N415" s="593"/>
      <c r="O415" s="593"/>
      <c r="P415" s="1078"/>
      <c r="Q415" s="1081"/>
      <c r="R415" s="598"/>
      <c r="S415" s="613"/>
      <c r="T415" s="598"/>
      <c r="U415" s="613"/>
      <c r="V415" s="598"/>
      <c r="W415" s="613"/>
      <c r="X415" s="616"/>
      <c r="Y415" s="613"/>
      <c r="Z415" s="613"/>
      <c r="AA415" s="619"/>
      <c r="AB415" s="216">
        <v>5</v>
      </c>
      <c r="AC415" s="361"/>
      <c r="AD415" s="361"/>
      <c r="AE415" s="218"/>
      <c r="AF415" s="213" t="str">
        <f t="shared" si="24"/>
        <v/>
      </c>
      <c r="AG415" s="219"/>
      <c r="AH415" s="214" t="str">
        <f t="shared" si="25"/>
        <v/>
      </c>
      <c r="AI415" s="219"/>
      <c r="AJ415" s="214" t="str">
        <f t="shared" si="26"/>
        <v/>
      </c>
      <c r="AK415" s="215" t="str">
        <f t="shared" si="27"/>
        <v/>
      </c>
      <c r="AL415" s="220" t="str">
        <f>IFERROR(IF(AND(AF414="Probabilidad",AF415="Probabilidad"),(AL414-(+AL414*AK415)),IF(AND(AF414="Impacto",AF415="Probabilidad"),(AL413-(+AL413*AK415)),IF(AF415="Impacto",AL414,""))),"")</f>
        <v/>
      </c>
      <c r="AM415" s="220" t="str">
        <f>IFERROR(IF(AND(AF414="Impacto",AF415="Impacto"),(AM414-(+AM414*AK415)),IF(AND(AF414="Probabilidad",AF415="Impacto"),(AM413-(+AM413*AK415)),IF(AF415="Probabilidad",AM414,""))),"")</f>
        <v/>
      </c>
      <c r="AN415" s="221"/>
      <c r="AO415" s="221"/>
      <c r="AP415" s="221"/>
      <c r="AQ415" s="598"/>
      <c r="AR415" s="626"/>
      <c r="AS415" s="626"/>
      <c r="AT415" s="619"/>
      <c r="AU415" s="626"/>
      <c r="AV415" s="626"/>
      <c r="AW415" s="619"/>
      <c r="AX415" s="619"/>
      <c r="AY415" s="619"/>
      <c r="AZ415" s="1139"/>
      <c r="BA415" s="593"/>
      <c r="BB415" s="593"/>
      <c r="BC415" s="593"/>
      <c r="BD415" s="593"/>
      <c r="BE415" s="1168"/>
      <c r="BF415" s="593"/>
      <c r="BG415" s="593"/>
      <c r="BH415" s="848"/>
      <c r="BI415" s="848"/>
      <c r="BJ415" s="848"/>
      <c r="BK415" s="848"/>
      <c r="BL415" s="848"/>
      <c r="BM415" s="593"/>
      <c r="BN415" s="593"/>
      <c r="BO415" s="798"/>
    </row>
    <row r="416" spans="1:67" ht="15.75" thickBot="1">
      <c r="A416" s="1141"/>
      <c r="B416" s="1144"/>
      <c r="C416" s="1144"/>
      <c r="D416" s="1150"/>
      <c r="E416" s="1150"/>
      <c r="F416" s="1089"/>
      <c r="G416" s="607"/>
      <c r="H416" s="598"/>
      <c r="I416" s="1139"/>
      <c r="J416" s="1162"/>
      <c r="K416" s="1139"/>
      <c r="L416" s="593"/>
      <c r="M416" s="616"/>
      <c r="N416" s="593"/>
      <c r="O416" s="593"/>
      <c r="P416" s="1078"/>
      <c r="Q416" s="1081"/>
      <c r="R416" s="598"/>
      <c r="S416" s="613"/>
      <c r="T416" s="598"/>
      <c r="U416" s="613"/>
      <c r="V416" s="598"/>
      <c r="W416" s="613"/>
      <c r="X416" s="616"/>
      <c r="Y416" s="613"/>
      <c r="Z416" s="613"/>
      <c r="AA416" s="619"/>
      <c r="AB416" s="216">
        <v>6</v>
      </c>
      <c r="AC416" s="218"/>
      <c r="AD416" s="218"/>
      <c r="AE416" s="218"/>
      <c r="AF416" s="213" t="str">
        <f t="shared" si="24"/>
        <v/>
      </c>
      <c r="AG416" s="219"/>
      <c r="AH416" s="214" t="str">
        <f t="shared" si="25"/>
        <v/>
      </c>
      <c r="AI416" s="219"/>
      <c r="AJ416" s="214" t="str">
        <f t="shared" si="26"/>
        <v/>
      </c>
      <c r="AK416" s="215" t="str">
        <f t="shared" si="27"/>
        <v/>
      </c>
      <c r="AL416" s="220" t="str">
        <f>IFERROR(IF(AND(AF415="Probabilidad",AF416="Probabilidad"),(AL415-(+AL415*AK416)),IF(AND(AF415="Impacto",AF416="Probabilidad"),(AL414-(+AL414*AK416)),IF(AF416="Impacto",AL415,""))),"")</f>
        <v/>
      </c>
      <c r="AM416" s="220" t="str">
        <f>IFERROR(IF(AND(AF415="Impacto",AF416="Impacto"),(AM415-(+AM415*AK416)),IF(AND(AF415="Probabilidad",AF416="Impacto"),(AM414-(+AM414*AK416)),IF(AF416="Probabilidad",AM415,""))),"")</f>
        <v/>
      </c>
      <c r="AN416" s="221"/>
      <c r="AO416" s="221"/>
      <c r="AP416" s="221"/>
      <c r="AQ416" s="598"/>
      <c r="AR416" s="626"/>
      <c r="AS416" s="626"/>
      <c r="AT416" s="619"/>
      <c r="AU416" s="626"/>
      <c r="AV416" s="626"/>
      <c r="AW416" s="619"/>
      <c r="AX416" s="619"/>
      <c r="AY416" s="619"/>
      <c r="AZ416" s="1139"/>
      <c r="BA416" s="593"/>
      <c r="BB416" s="593"/>
      <c r="BC416" s="593"/>
      <c r="BD416" s="593"/>
      <c r="BE416" s="1168"/>
      <c r="BF416" s="593"/>
      <c r="BG416" s="593"/>
      <c r="BH416" s="848"/>
      <c r="BI416" s="848"/>
      <c r="BJ416" s="848"/>
      <c r="BK416" s="848"/>
      <c r="BL416" s="848"/>
      <c r="BM416" s="593"/>
      <c r="BN416" s="593"/>
      <c r="BO416" s="798"/>
    </row>
    <row r="417" spans="1:67" ht="96.6" customHeight="1">
      <c r="A417" s="1141"/>
      <c r="B417" s="1144"/>
      <c r="C417" s="1144"/>
      <c r="D417" s="1150" t="s">
        <v>1376</v>
      </c>
      <c r="E417" s="1150" t="s">
        <v>1849</v>
      </c>
      <c r="F417" s="1089">
        <v>3</v>
      </c>
      <c r="G417" s="761" t="s">
        <v>1874</v>
      </c>
      <c r="H417" s="598" t="s">
        <v>1379</v>
      </c>
      <c r="I417" s="1139" t="s">
        <v>1380</v>
      </c>
      <c r="J417" s="1137" t="str">
        <f>IF(D417="","",IF(D417="RG",[16]Árbol_GF!B467,IF(D417="RF",[16]Árbol_GF!B467,IF(I417="","",(CONCATENATE(I417," ",$M$2," ",G417," ",$M$3," ",O417," ",$M$4," ",N417))))))</f>
        <v>Pérdida de confidencialidad e integridad  Fileserver GPS  Uso no autorizado de la información
Fallas Humanas  1. Ausencia de revisiones regulares de accesos por parte del funcionario delegado.
2. Desconocimiento de politicas de seguridad de la información por parte del equipo.
3. Roles y permisos asigandos en forma inadecuada</v>
      </c>
      <c r="K417" s="1139" t="s">
        <v>205</v>
      </c>
      <c r="L417" s="593" t="s">
        <v>691</v>
      </c>
      <c r="M417" s="689" t="str">
        <f>CONCATENATE(" *",[16]Árbol_GF!C425," *",[16]Árbol_GF!E425," *",[16]Árbol_GF!G425)</f>
        <v xml:space="preserve"> * * *</v>
      </c>
      <c r="N417" s="761" t="s">
        <v>1875</v>
      </c>
      <c r="O417" s="761" t="s">
        <v>1382</v>
      </c>
      <c r="P417" s="607"/>
      <c r="Q417" s="610"/>
      <c r="R417" s="1139" t="s">
        <v>175</v>
      </c>
      <c r="S417" s="613">
        <f>IF(R417="Muy Alta",100%,IF(R417="Alta",80%,IF(R417="Media",60%,IF(R417="Baja",40%,IF(R417="Muy Baja",20%,"")))))</f>
        <v>0.6</v>
      </c>
      <c r="T417" s="598" t="s">
        <v>271</v>
      </c>
      <c r="U417" s="613">
        <f>IF(T417="Catastrófico",100%,IF(T417="Mayor",80%,IF(T417="Moderado",60%,IF(T417="Menor",40%,IF(T417="Leve",20%,"")))))</f>
        <v>0.2</v>
      </c>
      <c r="V417" s="598" t="s">
        <v>271</v>
      </c>
      <c r="W417" s="613">
        <f>IF(V417="Catastrófico",100%,IF(V417="Mayor",80%,IF(V417="Moderado",60%,IF(V417="Menor",40%,IF(V417="Leve",20%,"")))))</f>
        <v>0.2</v>
      </c>
      <c r="X417" s="616" t="str">
        <f>IF(Y417=100%,"Catastrófico",IF(Y417=80%,"Mayor",IF(Y417=60%,"Moderado",IF(Y417=40%,"Menor",IF(Y417=20%,"Leve","")))))</f>
        <v>Leve</v>
      </c>
      <c r="Y417" s="613">
        <f>IF(AND(U417="",W417=""),"",MAX(U417,W417))</f>
        <v>0.2</v>
      </c>
      <c r="Z417" s="613" t="str">
        <f>CONCATENATE(R417,X417)</f>
        <v>MediaLeve</v>
      </c>
      <c r="AA417" s="619" t="str">
        <f>IF(Z417="Muy AltaLeve","Alto",IF(Z417="Muy AltaMenor","Alto",IF(Z417="Muy AltaModerado","Alto",IF(Z417="Muy AltaMayor","Alto",IF(Z417="Muy AltaCatastrófico","Extremo",IF(Z417="AltaLeve","Moderado",IF(Z417="AltaMenor","Moderado",IF(Z417="AltaModerado","Alto",IF(Z417="AltaMayor","Alto",IF(Z417="AltaCatastrófico","Extremo",IF(Z417="MediaLeve","Moderado",IF(Z417="MediaMenor","Moderado",IF(Z417="MediaModerado","Moderado",IF(Z417="MediaMayor","Alto",IF(Z417="MediaCatastrófico","Extremo",IF(Z417="BajaLeve","Bajo",IF(Z417="BajaMenor","Moderado",IF(Z417="BajaModerado","Moderado",IF(Z417="BajaMayor","Alto",IF(Z417="BajaCatastrófico","Extremo",IF(Z417="Muy BajaLeve","Bajo",IF(Z417="Muy BajaMenor","Bajo",IF(Z417="Muy BajaModerado","Moderado",IF(Z417="Muy BajaMayor","Alto",IF(Z417="Muy BajaCatastrófico","Extremo","")))))))))))))))))))))))))</f>
        <v>Moderado</v>
      </c>
      <c r="AB417" s="216">
        <v>1</v>
      </c>
      <c r="AC417" s="305" t="s">
        <v>1876</v>
      </c>
      <c r="AD417" s="227">
        <v>1.3</v>
      </c>
      <c r="AE417" s="166" t="s">
        <v>1385</v>
      </c>
      <c r="AF417" s="213" t="str">
        <f t="shared" si="24"/>
        <v>Probabilidad</v>
      </c>
      <c r="AG417" s="219" t="s">
        <v>179</v>
      </c>
      <c r="AH417" s="214">
        <f t="shared" si="25"/>
        <v>0.25</v>
      </c>
      <c r="AI417" s="219" t="s">
        <v>180</v>
      </c>
      <c r="AJ417" s="214">
        <f t="shared" si="26"/>
        <v>0.15</v>
      </c>
      <c r="AK417" s="215">
        <f t="shared" si="27"/>
        <v>0.4</v>
      </c>
      <c r="AL417" s="220">
        <f>IFERROR(IF(AF417="Probabilidad",(S417-(+S417*AK417)),IF(AF417="Impacto",S417,"")),"")</f>
        <v>0.36</v>
      </c>
      <c r="AM417" s="220">
        <f>IFERROR(IF(AF417="Impacto",(Y417-(+Y417*AK417)),IF(AF417="Probabilidad",Y417,"")),"")</f>
        <v>0.2</v>
      </c>
      <c r="AN417" s="221" t="s">
        <v>181</v>
      </c>
      <c r="AO417" s="221" t="s">
        <v>182</v>
      </c>
      <c r="AP417" s="221" t="s">
        <v>183</v>
      </c>
      <c r="AQ417" s="598" t="s">
        <v>1877</v>
      </c>
      <c r="AR417" s="1153">
        <f>S417</f>
        <v>0.6</v>
      </c>
      <c r="AS417" s="1153">
        <f>IF(AL417="","",MIN(AL417:AL422))</f>
        <v>0.1512</v>
      </c>
      <c r="AT417" s="619" t="str">
        <f>IFERROR(IF(AS417="","",IF(AS417&lt;=0.2,"Muy Baja",IF(AS417&lt;=0.4,"Baja",IF(AS417&lt;=0.6,"Media",IF(AS417&lt;=0.8,"Alta","Muy Alta"))))),"")</f>
        <v>Muy Baja</v>
      </c>
      <c r="AU417" s="1153">
        <f>Y417</f>
        <v>0.2</v>
      </c>
      <c r="AV417" s="1153">
        <f>IF(AM417="","",MIN(AM417:AM422))</f>
        <v>0.15000000000000002</v>
      </c>
      <c r="AW417" s="619" t="str">
        <f>IFERROR(IF(AV417="","",IF(AV417&lt;=0.2,"Leve",IF(AV417&lt;=0.4,"Menor",IF(AV417&lt;=0.6,"Moderado",IF(AV417&lt;=0.8,"Mayor","Catastrófico"))))),"")</f>
        <v>Leve</v>
      </c>
      <c r="AX417" s="619" t="str">
        <f>AA417</f>
        <v>Moderado</v>
      </c>
      <c r="AY417" s="619" t="str">
        <f>IFERROR(IF(OR(AND(AT417="Muy Baja",AW417="Leve"),AND(AT417="Muy Baja",AW417="Menor"),AND(AT417="Baja",AW417="Leve")),"Bajo",IF(OR(AND(AT417="Muy baja",AW417="Moderado"),AND(AT417="Baja",AW417="Menor"),AND(AT417="Baja",AW417="Moderado"),AND(AT417="Media",AW417="Leve"),AND(AT417="Media",AW417="Menor"),AND(AT417="Media",AW417="Moderado"),AND(AT417="Alta",AW417="Leve"),AND(AT417="Alta",AW417="Menor")),"Moderado",IF(OR(AND(AT417="Muy Baja",AW417="Mayor"),AND(AT417="Baja",AW417="Mayor"),AND(AT417="Media",AW417="Mayor"),AND(AT417="Alta",AW417="Moderado"),AND(AT417="Alta",AW417="Mayor"),AND(AT417="Muy Alta",AW417="Leve"),AND(AT417="Muy Alta",AW417="Menor"),AND(AT417="Muy Alta",AW417="Moderado"),AND(AT417="Muy Alta",AW417="Mayor")),"Alto",IF(OR(AND(AT417="Muy Baja",AW417="Catastrófico"),AND(AT417="Baja",AW417="Catastrófico"),AND(AT417="Media",AW417="Catastrófico"),AND(AT417="Alta",AW417="Catastrófico"),AND(AT417="Muy Alta",AW417="Catastrófico")),"Extremo","")))),"")</f>
        <v>Bajo</v>
      </c>
      <c r="AZ417" s="1139" t="s">
        <v>231</v>
      </c>
      <c r="BA417" s="607" t="s">
        <v>1870</v>
      </c>
      <c r="BB417" s="593" t="s">
        <v>190</v>
      </c>
      <c r="BC417" s="593" t="s">
        <v>190</v>
      </c>
      <c r="BD417" s="593" t="s">
        <v>190</v>
      </c>
      <c r="BE417" s="1168" t="s">
        <v>190</v>
      </c>
      <c r="BF417" s="593"/>
      <c r="BG417" s="593"/>
      <c r="BH417" s="848"/>
      <c r="BI417" s="848"/>
      <c r="BJ417" s="848"/>
      <c r="BK417" s="848"/>
      <c r="BL417" s="848"/>
      <c r="BM417" s="593"/>
      <c r="BN417" s="593"/>
      <c r="BO417" s="798"/>
    </row>
    <row r="418" spans="1:67" ht="72">
      <c r="A418" s="1141"/>
      <c r="B418" s="1144"/>
      <c r="C418" s="1144"/>
      <c r="D418" s="1150"/>
      <c r="E418" s="1150"/>
      <c r="F418" s="1089"/>
      <c r="G418" s="761"/>
      <c r="H418" s="598"/>
      <c r="I418" s="1139"/>
      <c r="J418" s="1137"/>
      <c r="K418" s="1139"/>
      <c r="L418" s="593"/>
      <c r="M418" s="616"/>
      <c r="N418" s="761"/>
      <c r="O418" s="761"/>
      <c r="P418" s="607"/>
      <c r="Q418" s="610"/>
      <c r="R418" s="1139"/>
      <c r="S418" s="613"/>
      <c r="T418" s="598"/>
      <c r="U418" s="613"/>
      <c r="V418" s="598"/>
      <c r="W418" s="613"/>
      <c r="X418" s="616"/>
      <c r="Y418" s="613"/>
      <c r="Z418" s="613"/>
      <c r="AA418" s="619"/>
      <c r="AB418" s="216">
        <v>2</v>
      </c>
      <c r="AC418" s="305" t="s">
        <v>1387</v>
      </c>
      <c r="AD418" s="227" t="s">
        <v>552</v>
      </c>
      <c r="AE418" s="166" t="s">
        <v>1878</v>
      </c>
      <c r="AF418" s="213" t="str">
        <f t="shared" si="24"/>
        <v>Impacto</v>
      </c>
      <c r="AG418" s="219" t="s">
        <v>290</v>
      </c>
      <c r="AH418" s="214">
        <f t="shared" si="25"/>
        <v>0.1</v>
      </c>
      <c r="AI418" s="219" t="s">
        <v>180</v>
      </c>
      <c r="AJ418" s="214">
        <f t="shared" si="26"/>
        <v>0.15</v>
      </c>
      <c r="AK418" s="215">
        <f t="shared" si="27"/>
        <v>0.25</v>
      </c>
      <c r="AL418" s="220">
        <f>IFERROR(IF(AND(AF417="Probabilidad",AF418="Probabilidad"),(AL417-(+AL417*AK418)),IF(AF418="Probabilidad",(S417-(+S417*AK418)),IF(AF418="Impacto",AL417,""))),"")</f>
        <v>0.36</v>
      </c>
      <c r="AM418" s="220">
        <f>IFERROR(IF(AND(AF417="Impacto",AF418="Impacto"),(AM417-(+AM417*AK418)),IF(AF418="Impacto",(Y417-(+Y417*AK418)),IF(AF418="Probabilidad",AM417,""))),"")</f>
        <v>0.15000000000000002</v>
      </c>
      <c r="AN418" s="221" t="s">
        <v>181</v>
      </c>
      <c r="AO418" s="221" t="s">
        <v>182</v>
      </c>
      <c r="AP418" s="221" t="s">
        <v>183</v>
      </c>
      <c r="AQ418" s="598"/>
      <c r="AR418" s="626"/>
      <c r="AS418" s="626"/>
      <c r="AT418" s="619"/>
      <c r="AU418" s="626"/>
      <c r="AV418" s="626"/>
      <c r="AW418" s="619"/>
      <c r="AX418" s="619"/>
      <c r="AY418" s="619"/>
      <c r="AZ418" s="1139"/>
      <c r="BA418" s="607"/>
      <c r="BB418" s="593"/>
      <c r="BC418" s="593"/>
      <c r="BD418" s="593"/>
      <c r="BE418" s="1168"/>
      <c r="BF418" s="593"/>
      <c r="BG418" s="593"/>
      <c r="BH418" s="848"/>
      <c r="BI418" s="848"/>
      <c r="BJ418" s="848"/>
      <c r="BK418" s="848"/>
      <c r="BL418" s="848"/>
      <c r="BM418" s="593"/>
      <c r="BN418" s="593"/>
      <c r="BO418" s="798"/>
    </row>
    <row r="419" spans="1:67" ht="150">
      <c r="A419" s="1141"/>
      <c r="B419" s="1144"/>
      <c r="C419" s="1144"/>
      <c r="D419" s="1150"/>
      <c r="E419" s="1150"/>
      <c r="F419" s="1089"/>
      <c r="G419" s="761"/>
      <c r="H419" s="598"/>
      <c r="I419" s="1139"/>
      <c r="J419" s="1137"/>
      <c r="K419" s="1139"/>
      <c r="L419" s="593"/>
      <c r="M419" s="616"/>
      <c r="N419" s="761"/>
      <c r="O419" s="761"/>
      <c r="P419" s="607"/>
      <c r="Q419" s="610"/>
      <c r="R419" s="1139"/>
      <c r="S419" s="613"/>
      <c r="T419" s="598"/>
      <c r="U419" s="613"/>
      <c r="V419" s="598"/>
      <c r="W419" s="613"/>
      <c r="X419" s="616"/>
      <c r="Y419" s="613"/>
      <c r="Z419" s="613"/>
      <c r="AA419" s="619"/>
      <c r="AB419" s="216">
        <v>3</v>
      </c>
      <c r="AC419" s="306" t="s">
        <v>1864</v>
      </c>
      <c r="AD419" s="227">
        <v>2</v>
      </c>
      <c r="AE419" s="166" t="s">
        <v>1390</v>
      </c>
      <c r="AF419" s="213" t="str">
        <f t="shared" si="24"/>
        <v>Probabilidad</v>
      </c>
      <c r="AG419" s="219" t="s">
        <v>179</v>
      </c>
      <c r="AH419" s="214">
        <f t="shared" si="25"/>
        <v>0.25</v>
      </c>
      <c r="AI419" s="219" t="s">
        <v>180</v>
      </c>
      <c r="AJ419" s="214">
        <f t="shared" si="26"/>
        <v>0.15</v>
      </c>
      <c r="AK419" s="215">
        <f t="shared" si="27"/>
        <v>0.4</v>
      </c>
      <c r="AL419" s="220">
        <f>IFERROR(IF(AND(AF418="Probabilidad",AF419="Probabilidad"),(AL418-(+AL418*AK419)),IF(AND(AF418="Impacto",AF419="Probabilidad"),(AL417-(+AL417*AK419)),IF(AF419="Impacto",AL418,""))),"")</f>
        <v>0.216</v>
      </c>
      <c r="AM419" s="220">
        <f>IFERROR(IF(AND(AF418="Impacto",AF419="Impacto"),(AM418-(+AM418*AK419)),IF(AND(AF418="Probabilidad",AF419="Impacto"),(AM417-(+AM417*AK419)),IF(AF419="Probabilidad",AM418,""))),"")</f>
        <v>0.15000000000000002</v>
      </c>
      <c r="AN419" s="221" t="s">
        <v>181</v>
      </c>
      <c r="AO419" s="221" t="s">
        <v>182</v>
      </c>
      <c r="AP419" s="221" t="s">
        <v>183</v>
      </c>
      <c r="AQ419" s="598"/>
      <c r="AR419" s="626"/>
      <c r="AS419" s="626"/>
      <c r="AT419" s="619"/>
      <c r="AU419" s="626"/>
      <c r="AV419" s="626"/>
      <c r="AW419" s="619"/>
      <c r="AX419" s="619"/>
      <c r="AY419" s="619"/>
      <c r="AZ419" s="1139"/>
      <c r="BA419" s="607"/>
      <c r="BB419" s="593"/>
      <c r="BC419" s="593"/>
      <c r="BD419" s="593"/>
      <c r="BE419" s="1168"/>
      <c r="BF419" s="593"/>
      <c r="BG419" s="593"/>
      <c r="BH419" s="848"/>
      <c r="BI419" s="848"/>
      <c r="BJ419" s="848"/>
      <c r="BK419" s="848"/>
      <c r="BL419" s="848"/>
      <c r="BM419" s="593"/>
      <c r="BN419" s="593"/>
      <c r="BO419" s="798"/>
    </row>
    <row r="420" spans="1:67" ht="72">
      <c r="A420" s="1141"/>
      <c r="B420" s="1144"/>
      <c r="C420" s="1144"/>
      <c r="D420" s="1150"/>
      <c r="E420" s="1150"/>
      <c r="F420" s="1089"/>
      <c r="G420" s="761"/>
      <c r="H420" s="598"/>
      <c r="I420" s="1139"/>
      <c r="J420" s="1137"/>
      <c r="K420" s="1139"/>
      <c r="L420" s="593"/>
      <c r="M420" s="616"/>
      <c r="N420" s="761"/>
      <c r="O420" s="761"/>
      <c r="P420" s="607"/>
      <c r="Q420" s="610"/>
      <c r="R420" s="1139"/>
      <c r="S420" s="613"/>
      <c r="T420" s="598"/>
      <c r="U420" s="613"/>
      <c r="V420" s="598"/>
      <c r="W420" s="613"/>
      <c r="X420" s="616"/>
      <c r="Y420" s="613"/>
      <c r="Z420" s="613"/>
      <c r="AA420" s="619"/>
      <c r="AB420" s="216">
        <v>4</v>
      </c>
      <c r="AC420" s="208" t="s">
        <v>1879</v>
      </c>
      <c r="AD420" s="227">
        <v>3</v>
      </c>
      <c r="AE420" s="166" t="s">
        <v>1880</v>
      </c>
      <c r="AF420" s="213" t="str">
        <f t="shared" si="24"/>
        <v>Probabilidad</v>
      </c>
      <c r="AG420" s="219" t="s">
        <v>344</v>
      </c>
      <c r="AH420" s="214">
        <f t="shared" si="25"/>
        <v>0.15</v>
      </c>
      <c r="AI420" s="219" t="s">
        <v>180</v>
      </c>
      <c r="AJ420" s="214">
        <f t="shared" si="26"/>
        <v>0.15</v>
      </c>
      <c r="AK420" s="215">
        <f t="shared" si="27"/>
        <v>0.3</v>
      </c>
      <c r="AL420" s="220">
        <f>IFERROR(IF(AND(AF419="Probabilidad",AF420="Probabilidad"),(AL419-(+AL419*AK420)),IF(AND(AF419="Impacto",AF420="Probabilidad"),(AL418-(+AL418*AK420)),IF(AF420="Impacto",AL419,""))),"")</f>
        <v>0.1512</v>
      </c>
      <c r="AM420" s="220">
        <f>IFERROR(IF(AND(AF419="Impacto",AF420="Impacto"),(AM419-(+AM419*AK420)),IF(AND(AF419="Probabilidad",AF420="Impacto"),(AM418-(+AM418*AK420)),IF(AF420="Probabilidad",AM419,""))),"")</f>
        <v>0.15000000000000002</v>
      </c>
      <c r="AN420" s="221" t="s">
        <v>181</v>
      </c>
      <c r="AO420" s="221" t="s">
        <v>182</v>
      </c>
      <c r="AP420" s="221" t="s">
        <v>183</v>
      </c>
      <c r="AQ420" s="598"/>
      <c r="AR420" s="626"/>
      <c r="AS420" s="626"/>
      <c r="AT420" s="619"/>
      <c r="AU420" s="626"/>
      <c r="AV420" s="626"/>
      <c r="AW420" s="619"/>
      <c r="AX420" s="619"/>
      <c r="AY420" s="619"/>
      <c r="AZ420" s="1139"/>
      <c r="BA420" s="607"/>
      <c r="BB420" s="593"/>
      <c r="BC420" s="593"/>
      <c r="BD420" s="593"/>
      <c r="BE420" s="1168"/>
      <c r="BF420" s="593"/>
      <c r="BG420" s="593"/>
      <c r="BH420" s="848"/>
      <c r="BI420" s="848"/>
      <c r="BJ420" s="848"/>
      <c r="BK420" s="848"/>
      <c r="BL420" s="848"/>
      <c r="BM420" s="593"/>
      <c r="BN420" s="593"/>
      <c r="BO420" s="798"/>
    </row>
    <row r="421" spans="1:67">
      <c r="A421" s="1141"/>
      <c r="B421" s="1144"/>
      <c r="C421" s="1144"/>
      <c r="D421" s="1150"/>
      <c r="E421" s="1150"/>
      <c r="F421" s="1089"/>
      <c r="G421" s="761"/>
      <c r="H421" s="598"/>
      <c r="I421" s="1139"/>
      <c r="J421" s="1137"/>
      <c r="K421" s="1139"/>
      <c r="L421" s="593"/>
      <c r="M421" s="616"/>
      <c r="N421" s="761"/>
      <c r="O421" s="761"/>
      <c r="P421" s="607"/>
      <c r="Q421" s="610"/>
      <c r="R421" s="1139"/>
      <c r="S421" s="613"/>
      <c r="T421" s="598"/>
      <c r="U421" s="613"/>
      <c r="V421" s="598"/>
      <c r="W421" s="613"/>
      <c r="X421" s="616"/>
      <c r="Y421" s="613"/>
      <c r="Z421" s="613"/>
      <c r="AA421" s="619"/>
      <c r="AB421" s="216">
        <v>5</v>
      </c>
      <c r="AC421" s="228"/>
      <c r="AD421" s="228"/>
      <c r="AE421" s="218"/>
      <c r="AF421" s="213" t="str">
        <f t="shared" si="24"/>
        <v/>
      </c>
      <c r="AG421" s="219"/>
      <c r="AH421" s="214" t="str">
        <f t="shared" si="25"/>
        <v/>
      </c>
      <c r="AI421" s="219"/>
      <c r="AJ421" s="214" t="str">
        <f t="shared" si="26"/>
        <v/>
      </c>
      <c r="AK421" s="215" t="str">
        <f t="shared" si="27"/>
        <v/>
      </c>
      <c r="AL421" s="220" t="str">
        <f>IFERROR(IF(AND(AF420="Probabilidad",AF421="Probabilidad"),(AL420-(+AL420*AK421)),IF(AND(AF420="Impacto",AF421="Probabilidad"),(AL419-(+AL419*AK421)),IF(AF421="Impacto",AL420,""))),"")</f>
        <v/>
      </c>
      <c r="AM421" s="220" t="str">
        <f>IFERROR(IF(AND(AF420="Impacto",AF421="Impacto"),(AM420-(+AM420*AK421)),IF(AND(AF420="Probabilidad",AF421="Impacto"),(AM419-(+AM419*AK421)),IF(AF421="Probabilidad",AM420,""))),"")</f>
        <v/>
      </c>
      <c r="AN421" s="221"/>
      <c r="AO421" s="221"/>
      <c r="AP421" s="221"/>
      <c r="AQ421" s="598"/>
      <c r="AR421" s="626"/>
      <c r="AS421" s="626"/>
      <c r="AT421" s="619"/>
      <c r="AU421" s="626"/>
      <c r="AV421" s="626"/>
      <c r="AW421" s="619"/>
      <c r="AX421" s="619"/>
      <c r="AY421" s="619"/>
      <c r="AZ421" s="1139"/>
      <c r="BA421" s="607"/>
      <c r="BB421" s="593"/>
      <c r="BC421" s="593"/>
      <c r="BD421" s="593"/>
      <c r="BE421" s="1168"/>
      <c r="BF421" s="593"/>
      <c r="BG421" s="593"/>
      <c r="BH421" s="848"/>
      <c r="BI421" s="848"/>
      <c r="BJ421" s="848"/>
      <c r="BK421" s="848"/>
      <c r="BL421" s="848"/>
      <c r="BM421" s="593"/>
      <c r="BN421" s="593"/>
      <c r="BO421" s="798"/>
    </row>
    <row r="422" spans="1:67" ht="15.75" thickBot="1">
      <c r="A422" s="1141"/>
      <c r="B422" s="1144"/>
      <c r="C422" s="1144"/>
      <c r="D422" s="1150"/>
      <c r="E422" s="1150"/>
      <c r="F422" s="1089"/>
      <c r="G422" s="761"/>
      <c r="H422" s="598"/>
      <c r="I422" s="1139"/>
      <c r="J422" s="1162"/>
      <c r="K422" s="1139"/>
      <c r="L422" s="593"/>
      <c r="M422" s="616"/>
      <c r="N422" s="761"/>
      <c r="O422" s="761"/>
      <c r="P422" s="607"/>
      <c r="Q422" s="610"/>
      <c r="R422" s="1139"/>
      <c r="S422" s="613"/>
      <c r="T422" s="598"/>
      <c r="U422" s="613"/>
      <c r="V422" s="598"/>
      <c r="W422" s="613"/>
      <c r="X422" s="616"/>
      <c r="Y422" s="613"/>
      <c r="Z422" s="613"/>
      <c r="AA422" s="619"/>
      <c r="AB422" s="216">
        <v>6</v>
      </c>
      <c r="AC422" s="218"/>
      <c r="AD422" s="218"/>
      <c r="AE422" s="218"/>
      <c r="AF422" s="213" t="str">
        <f t="shared" si="24"/>
        <v/>
      </c>
      <c r="AG422" s="219"/>
      <c r="AH422" s="214" t="str">
        <f t="shared" si="25"/>
        <v/>
      </c>
      <c r="AI422" s="219"/>
      <c r="AJ422" s="214" t="str">
        <f t="shared" si="26"/>
        <v/>
      </c>
      <c r="AK422" s="215" t="str">
        <f t="shared" si="27"/>
        <v/>
      </c>
      <c r="AL422" s="220" t="str">
        <f>IFERROR(IF(AND(AF421="Probabilidad",AF422="Probabilidad"),(AL421-(+AL421*AK422)),IF(AND(AF421="Impacto",AF422="Probabilidad"),(AL420-(+AL420*AK422)),IF(AF422="Impacto",AL421,""))),"")</f>
        <v/>
      </c>
      <c r="AM422" s="220" t="str">
        <f>IFERROR(IF(AND(AF421="Impacto",AF422="Impacto"),(AM421-(+AM421*AK422)),IF(AND(AF421="Probabilidad",AF422="Impacto"),(AM420-(+AM420*AK422)),IF(AF422="Probabilidad",AM421,""))),"")</f>
        <v/>
      </c>
      <c r="AN422" s="221"/>
      <c r="AO422" s="221"/>
      <c r="AP422" s="221"/>
      <c r="AQ422" s="598"/>
      <c r="AR422" s="626"/>
      <c r="AS422" s="626"/>
      <c r="AT422" s="619"/>
      <c r="AU422" s="626"/>
      <c r="AV422" s="626"/>
      <c r="AW422" s="619"/>
      <c r="AX422" s="619"/>
      <c r="AY422" s="619"/>
      <c r="AZ422" s="1139"/>
      <c r="BA422" s="607"/>
      <c r="BB422" s="593"/>
      <c r="BC422" s="593"/>
      <c r="BD422" s="593"/>
      <c r="BE422" s="1168"/>
      <c r="BF422" s="593"/>
      <c r="BG422" s="593"/>
      <c r="BH422" s="848"/>
      <c r="BI422" s="848"/>
      <c r="BJ422" s="848"/>
      <c r="BK422" s="848"/>
      <c r="BL422" s="848"/>
      <c r="BM422" s="593"/>
      <c r="BN422" s="593"/>
      <c r="BO422" s="798"/>
    </row>
    <row r="423" spans="1:67" ht="96.6" customHeight="1">
      <c r="A423" s="1141"/>
      <c r="B423" s="1144"/>
      <c r="C423" s="1144"/>
      <c r="D423" s="1150" t="s">
        <v>1376</v>
      </c>
      <c r="E423" s="1150" t="s">
        <v>1849</v>
      </c>
      <c r="F423" s="1089">
        <v>4</v>
      </c>
      <c r="G423" s="761" t="s">
        <v>1874</v>
      </c>
      <c r="H423" s="598" t="s">
        <v>1379</v>
      </c>
      <c r="I423" s="1139" t="s">
        <v>1392</v>
      </c>
      <c r="J423" s="1137" t="str">
        <f>IF(D423="","",IF(D423="RG",[16]Árbol_GF!B473,IF(D423="RF",[16]Árbol_GF!B473,IF(I423="","",(CONCATENATE(I423," ",$M$2," ",G423," ",$M$3," ",O423," ",$M$4," ",N423))))))</f>
        <v>Pérdida de Disponibilidad  Fileserver GPS  Falla en los permisos de acceso
Fallas en conectividad
Incumplimiento en el mantenimiento del fileserver  1. Ausencia de copias de respaldo 
2. Desconocimiento de politicas de seguridad de la información
3. Ausencia de mantenimiento al fileserver</v>
      </c>
      <c r="K423" s="1139" t="s">
        <v>205</v>
      </c>
      <c r="L423" s="593" t="s">
        <v>691</v>
      </c>
      <c r="M423" s="689" t="str">
        <f>CONCATENATE(" *",[16]Árbol_GF!C431," *",[16]Árbol_GF!E431," *",[16]Árbol_GF!G431)</f>
        <v xml:space="preserve"> * * *</v>
      </c>
      <c r="N423" s="761" t="s">
        <v>1393</v>
      </c>
      <c r="O423" s="761" t="s">
        <v>1881</v>
      </c>
      <c r="P423" s="607"/>
      <c r="Q423" s="754"/>
      <c r="R423" s="1139" t="s">
        <v>175</v>
      </c>
      <c r="S423" s="613">
        <f>IF(R423="Muy Alta",100%,IF(R423="Alta",80%,IF(R423="Media",60%,IF(R423="Baja",40%,IF(R423="Muy Baja",20%,"")))))</f>
        <v>0.6</v>
      </c>
      <c r="T423" s="598" t="s">
        <v>271</v>
      </c>
      <c r="U423" s="613">
        <f>IF(T423="Catastrófico",100%,IF(T423="Mayor",80%,IF(T423="Moderado",60%,IF(T423="Menor",40%,IF(T423="Leve",20%,"")))))</f>
        <v>0.2</v>
      </c>
      <c r="V423" s="598" t="s">
        <v>271</v>
      </c>
      <c r="W423" s="613">
        <f>IF(V423="Catastrófico",100%,IF(V423="Mayor",80%,IF(V423="Moderado",60%,IF(V423="Menor",40%,IF(V423="Leve",20%,"")))))</f>
        <v>0.2</v>
      </c>
      <c r="X423" s="616" t="str">
        <f>IF(Y423=100%,"Catastrófico",IF(Y423=80%,"Mayor",IF(Y423=60%,"Moderado",IF(Y423=40%,"Menor",IF(Y423=20%,"Leve","")))))</f>
        <v>Leve</v>
      </c>
      <c r="Y423" s="613">
        <f>IF(AND(U423="",W423=""),"",MAX(U423,W423))</f>
        <v>0.2</v>
      </c>
      <c r="Z423" s="613" t="str">
        <f>CONCATENATE(R423,X423)</f>
        <v>MediaLeve</v>
      </c>
      <c r="AA423" s="619" t="str">
        <f>IF(Z423="Muy AltaLeve","Alto",IF(Z423="Muy AltaMenor","Alto",IF(Z423="Muy AltaModerado","Alto",IF(Z423="Muy AltaMayor","Alto",IF(Z423="Muy AltaCatastrófico","Extremo",IF(Z423="AltaLeve","Moderado",IF(Z423="AltaMenor","Moderado",IF(Z423="AltaModerado","Alto",IF(Z423="AltaMayor","Alto",IF(Z423="AltaCatastrófico","Extremo",IF(Z423="MediaLeve","Moderado",IF(Z423="MediaMenor","Moderado",IF(Z423="MediaModerado","Moderado",IF(Z423="MediaMayor","Alto",IF(Z423="MediaCatastrófico","Extremo",IF(Z423="BajaLeve","Bajo",IF(Z423="BajaMenor","Moderado",IF(Z423="BajaModerado","Moderado",IF(Z423="BajaMayor","Alto",IF(Z423="BajaCatastrófico","Extremo",IF(Z423="Muy BajaLeve","Bajo",IF(Z423="Muy BajaMenor","Bajo",IF(Z423="Muy BajaModerado","Moderado",IF(Z423="Muy BajaMayor","Alto",IF(Z423="Muy BajaCatastrófico","Extremo","")))))))))))))))))))))))))</f>
        <v>Moderado</v>
      </c>
      <c r="AB423" s="216">
        <v>1</v>
      </c>
      <c r="AC423" s="307" t="s">
        <v>1395</v>
      </c>
      <c r="AD423" s="218">
        <v>1</v>
      </c>
      <c r="AE423" s="166" t="s">
        <v>1385</v>
      </c>
      <c r="AF423" s="213" t="str">
        <f t="shared" si="24"/>
        <v>Probabilidad</v>
      </c>
      <c r="AG423" s="219" t="s">
        <v>179</v>
      </c>
      <c r="AH423" s="214">
        <f t="shared" si="25"/>
        <v>0.25</v>
      </c>
      <c r="AI423" s="219" t="s">
        <v>180</v>
      </c>
      <c r="AJ423" s="214">
        <f t="shared" si="26"/>
        <v>0.15</v>
      </c>
      <c r="AK423" s="215">
        <f t="shared" si="27"/>
        <v>0.4</v>
      </c>
      <c r="AL423" s="220">
        <f>IFERROR(IF(AF423="Probabilidad",(S423-(+S423*AK423)),IF(AF423="Impacto",S423,"")),"")</f>
        <v>0.36</v>
      </c>
      <c r="AM423" s="220">
        <f>IFERROR(IF(AF423="Impacto",(Y423-(+Y423*AK423)),IF(AF423="Probabilidad",Y423,"")),"")</f>
        <v>0.2</v>
      </c>
      <c r="AN423" s="221" t="s">
        <v>181</v>
      </c>
      <c r="AO423" s="221" t="s">
        <v>182</v>
      </c>
      <c r="AP423" s="221" t="s">
        <v>183</v>
      </c>
      <c r="AQ423" s="598" t="s">
        <v>1882</v>
      </c>
      <c r="AR423" s="1153">
        <f>S423</f>
        <v>0.6</v>
      </c>
      <c r="AS423" s="1153">
        <f>IF(AL423="","",MIN(AL423:AL428))</f>
        <v>0.12959999999999999</v>
      </c>
      <c r="AT423" s="619" t="str">
        <f>IFERROR(IF(AS423="","",IF(AS423&lt;=0.2,"Muy Baja",IF(AS423&lt;=0.4,"Baja",IF(AS423&lt;=0.6,"Media",IF(AS423&lt;=0.8,"Alta","Muy Alta"))))),"")</f>
        <v>Muy Baja</v>
      </c>
      <c r="AU423" s="1153">
        <f>Y423</f>
        <v>0.2</v>
      </c>
      <c r="AV423" s="1153">
        <f>IF(AM423="","",MIN(AM423:AM428))</f>
        <v>0.11250000000000002</v>
      </c>
      <c r="AW423" s="619" t="str">
        <f>IFERROR(IF(AV423="","",IF(AV423&lt;=0.2,"Leve",IF(AV423&lt;=0.4,"Menor",IF(AV423&lt;=0.6,"Moderado",IF(AV423&lt;=0.8,"Mayor","Catastrófico"))))),"")</f>
        <v>Leve</v>
      </c>
      <c r="AX423" s="619" t="str">
        <f>AA423</f>
        <v>Moderado</v>
      </c>
      <c r="AY423" s="619" t="str">
        <f>IFERROR(IF(OR(AND(AT423="Muy Baja",AW423="Leve"),AND(AT423="Muy Baja",AW423="Menor"),AND(AT423="Baja",AW423="Leve")),"Bajo",IF(OR(AND(AT423="Muy baja",AW423="Moderado"),AND(AT423="Baja",AW423="Menor"),AND(AT423="Baja",AW423="Moderado"),AND(AT423="Media",AW423="Leve"),AND(AT423="Media",AW423="Menor"),AND(AT423="Media",AW423="Moderado"),AND(AT423="Alta",AW423="Leve"),AND(AT423="Alta",AW423="Menor")),"Moderado",IF(OR(AND(AT423="Muy Baja",AW423="Mayor"),AND(AT423="Baja",AW423="Mayor"),AND(AT423="Media",AW423="Mayor"),AND(AT423="Alta",AW423="Moderado"),AND(AT423="Alta",AW423="Mayor"),AND(AT423="Muy Alta",AW423="Leve"),AND(AT423="Muy Alta",AW423="Menor"),AND(AT423="Muy Alta",AW423="Moderado"),AND(AT423="Muy Alta",AW423="Mayor")),"Alto",IF(OR(AND(AT423="Muy Baja",AW423="Catastrófico"),AND(AT423="Baja",AW423="Catastrófico"),AND(AT423="Media",AW423="Catastrófico"),AND(AT423="Alta",AW423="Catastrófico"),AND(AT423="Muy Alta",AW423="Catastrófico")),"Extremo","")))),"")</f>
        <v>Bajo</v>
      </c>
      <c r="AZ423" s="1139" t="s">
        <v>231</v>
      </c>
      <c r="BA423" s="593" t="s">
        <v>1870</v>
      </c>
      <c r="BB423" s="593" t="s">
        <v>190</v>
      </c>
      <c r="BC423" s="593" t="s">
        <v>190</v>
      </c>
      <c r="BD423" s="593" t="s">
        <v>190</v>
      </c>
      <c r="BE423" s="1168" t="s">
        <v>190</v>
      </c>
      <c r="BF423" s="593"/>
      <c r="BG423" s="593"/>
      <c r="BH423" s="848"/>
      <c r="BI423" s="848"/>
      <c r="BJ423" s="848"/>
      <c r="BK423" s="848"/>
      <c r="BL423" s="848"/>
      <c r="BM423" s="593"/>
      <c r="BN423" s="593"/>
      <c r="BO423" s="798"/>
    </row>
    <row r="424" spans="1:67" ht="72">
      <c r="A424" s="1141"/>
      <c r="B424" s="1144"/>
      <c r="C424" s="1144"/>
      <c r="D424" s="1150"/>
      <c r="E424" s="1150"/>
      <c r="F424" s="1089"/>
      <c r="G424" s="761"/>
      <c r="H424" s="598"/>
      <c r="I424" s="1139"/>
      <c r="J424" s="1137"/>
      <c r="K424" s="1139"/>
      <c r="L424" s="593"/>
      <c r="M424" s="616"/>
      <c r="N424" s="761"/>
      <c r="O424" s="761"/>
      <c r="P424" s="607"/>
      <c r="Q424" s="754"/>
      <c r="R424" s="1139"/>
      <c r="S424" s="613"/>
      <c r="T424" s="598"/>
      <c r="U424" s="613"/>
      <c r="V424" s="598"/>
      <c r="W424" s="613"/>
      <c r="X424" s="616"/>
      <c r="Y424" s="613"/>
      <c r="Z424" s="613"/>
      <c r="AA424" s="619"/>
      <c r="AB424" s="216">
        <v>2</v>
      </c>
      <c r="AC424" s="307" t="s">
        <v>1387</v>
      </c>
      <c r="AD424" s="218">
        <v>2</v>
      </c>
      <c r="AE424" s="166" t="s">
        <v>1883</v>
      </c>
      <c r="AF424" s="213" t="str">
        <f t="shared" si="24"/>
        <v>Impacto</v>
      </c>
      <c r="AG424" s="219" t="s">
        <v>290</v>
      </c>
      <c r="AH424" s="214">
        <f t="shared" si="25"/>
        <v>0.1</v>
      </c>
      <c r="AI424" s="219" t="s">
        <v>180</v>
      </c>
      <c r="AJ424" s="214">
        <f t="shared" si="26"/>
        <v>0.15</v>
      </c>
      <c r="AK424" s="215">
        <f t="shared" si="27"/>
        <v>0.25</v>
      </c>
      <c r="AL424" s="220">
        <f>IFERROR(IF(AND(AF423="Probabilidad",AF424="Probabilidad"),(AL423-(+AL423*AK424)),IF(AF424="Probabilidad",(S423-(+S423*AK424)),IF(AF424="Impacto",AL423,""))),"")</f>
        <v>0.36</v>
      </c>
      <c r="AM424" s="220">
        <f>IFERROR(IF(AND(AF423="Impacto",AF424="Impacto"),(AM423-(+AM423*AK424)),IF(AF424="Impacto",(Y423-(+Y423*AK424)),IF(AF424="Probabilidad",AM423,""))),"")</f>
        <v>0.15000000000000002</v>
      </c>
      <c r="AN424" s="221" t="s">
        <v>181</v>
      </c>
      <c r="AO424" s="221" t="s">
        <v>182</v>
      </c>
      <c r="AP424" s="221" t="s">
        <v>183</v>
      </c>
      <c r="AQ424" s="598"/>
      <c r="AR424" s="626"/>
      <c r="AS424" s="626"/>
      <c r="AT424" s="619"/>
      <c r="AU424" s="626"/>
      <c r="AV424" s="626"/>
      <c r="AW424" s="619"/>
      <c r="AX424" s="619"/>
      <c r="AY424" s="619"/>
      <c r="AZ424" s="1139"/>
      <c r="BA424" s="593"/>
      <c r="BB424" s="593"/>
      <c r="BC424" s="593"/>
      <c r="BD424" s="593"/>
      <c r="BE424" s="1168"/>
      <c r="BF424" s="593"/>
      <c r="BG424" s="593"/>
      <c r="BH424" s="848"/>
      <c r="BI424" s="848"/>
      <c r="BJ424" s="848"/>
      <c r="BK424" s="848"/>
      <c r="BL424" s="848"/>
      <c r="BM424" s="593"/>
      <c r="BN424" s="593"/>
      <c r="BO424" s="798"/>
    </row>
    <row r="425" spans="1:67" ht="114.75">
      <c r="A425" s="1141"/>
      <c r="B425" s="1144"/>
      <c r="C425" s="1144"/>
      <c r="D425" s="1150"/>
      <c r="E425" s="1150"/>
      <c r="F425" s="1089"/>
      <c r="G425" s="761"/>
      <c r="H425" s="598"/>
      <c r="I425" s="1139"/>
      <c r="J425" s="1137"/>
      <c r="K425" s="1139"/>
      <c r="L425" s="593"/>
      <c r="M425" s="616"/>
      <c r="N425" s="761"/>
      <c r="O425" s="761"/>
      <c r="P425" s="607"/>
      <c r="Q425" s="754"/>
      <c r="R425" s="1139"/>
      <c r="S425" s="613"/>
      <c r="T425" s="598"/>
      <c r="U425" s="613"/>
      <c r="V425" s="598"/>
      <c r="W425" s="613"/>
      <c r="X425" s="616"/>
      <c r="Y425" s="613"/>
      <c r="Z425" s="613"/>
      <c r="AA425" s="619"/>
      <c r="AB425" s="216">
        <v>3</v>
      </c>
      <c r="AC425" s="313" t="s">
        <v>1864</v>
      </c>
      <c r="AD425" s="218">
        <v>2</v>
      </c>
      <c r="AE425" s="166" t="s">
        <v>1401</v>
      </c>
      <c r="AF425" s="213" t="str">
        <f t="shared" si="24"/>
        <v>Probabilidad</v>
      </c>
      <c r="AG425" s="219" t="s">
        <v>179</v>
      </c>
      <c r="AH425" s="214">
        <f t="shared" si="25"/>
        <v>0.25</v>
      </c>
      <c r="AI425" s="219" t="s">
        <v>180</v>
      </c>
      <c r="AJ425" s="214">
        <f t="shared" si="26"/>
        <v>0.15</v>
      </c>
      <c r="AK425" s="215">
        <f t="shared" si="27"/>
        <v>0.4</v>
      </c>
      <c r="AL425" s="220">
        <f>IFERROR(IF(AND(AF424="Probabilidad",AF425="Probabilidad"),(AL424-(+AL424*AK425)),IF(AND(AF424="Impacto",AF425="Probabilidad"),(AL423-(+AL423*AK425)),IF(AF425="Impacto",AL424,""))),"")</f>
        <v>0.216</v>
      </c>
      <c r="AM425" s="220">
        <f>IFERROR(IF(AND(AF424="Impacto",AF425="Impacto"),(AM424-(+AM424*AK425)),IF(AND(AF424="Probabilidad",AF425="Impacto"),(AM423-(+AM423*AK425)),IF(AF425="Probabilidad",AM424,""))),"")</f>
        <v>0.15000000000000002</v>
      </c>
      <c r="AN425" s="221" t="s">
        <v>181</v>
      </c>
      <c r="AO425" s="221" t="s">
        <v>182</v>
      </c>
      <c r="AP425" s="221" t="s">
        <v>183</v>
      </c>
      <c r="AQ425" s="598"/>
      <c r="AR425" s="626"/>
      <c r="AS425" s="626"/>
      <c r="AT425" s="619"/>
      <c r="AU425" s="626"/>
      <c r="AV425" s="626"/>
      <c r="AW425" s="619"/>
      <c r="AX425" s="619"/>
      <c r="AY425" s="619"/>
      <c r="AZ425" s="1139"/>
      <c r="BA425" s="593"/>
      <c r="BB425" s="593"/>
      <c r="BC425" s="593"/>
      <c r="BD425" s="593"/>
      <c r="BE425" s="1168"/>
      <c r="BF425" s="593"/>
      <c r="BG425" s="593"/>
      <c r="BH425" s="848"/>
      <c r="BI425" s="848"/>
      <c r="BJ425" s="848"/>
      <c r="BK425" s="848"/>
      <c r="BL425" s="848"/>
      <c r="BM425" s="593"/>
      <c r="BN425" s="593"/>
      <c r="BO425" s="798"/>
    </row>
    <row r="426" spans="1:67" ht="89.25">
      <c r="A426" s="1141"/>
      <c r="B426" s="1144"/>
      <c r="C426" s="1144"/>
      <c r="D426" s="1150"/>
      <c r="E426" s="1150"/>
      <c r="F426" s="1089"/>
      <c r="G426" s="761"/>
      <c r="H426" s="598"/>
      <c r="I426" s="1139"/>
      <c r="J426" s="1137"/>
      <c r="K426" s="1139"/>
      <c r="L426" s="593"/>
      <c r="M426" s="616"/>
      <c r="N426" s="761"/>
      <c r="O426" s="761"/>
      <c r="P426" s="607"/>
      <c r="Q426" s="754"/>
      <c r="R426" s="1139"/>
      <c r="S426" s="613"/>
      <c r="T426" s="598"/>
      <c r="U426" s="613"/>
      <c r="V426" s="598"/>
      <c r="W426" s="613"/>
      <c r="X426" s="616"/>
      <c r="Y426" s="613"/>
      <c r="Z426" s="613"/>
      <c r="AA426" s="619"/>
      <c r="AB426" s="216">
        <v>4</v>
      </c>
      <c r="AC426" s="309" t="s">
        <v>1478</v>
      </c>
      <c r="AD426" s="218">
        <v>1.2</v>
      </c>
      <c r="AE426" s="189" t="s">
        <v>1884</v>
      </c>
      <c r="AF426" s="213" t="str">
        <f t="shared" si="24"/>
        <v>Probabilidad</v>
      </c>
      <c r="AG426" s="219" t="s">
        <v>179</v>
      </c>
      <c r="AH426" s="214">
        <f t="shared" si="25"/>
        <v>0.25</v>
      </c>
      <c r="AI426" s="219" t="s">
        <v>180</v>
      </c>
      <c r="AJ426" s="214">
        <f t="shared" si="26"/>
        <v>0.15</v>
      </c>
      <c r="AK426" s="215">
        <f t="shared" si="27"/>
        <v>0.4</v>
      </c>
      <c r="AL426" s="220">
        <f>IFERROR(IF(AND(AF425="Probabilidad",AF426="Probabilidad"),(AL425-(+AL425*AK426)),IF(AND(AF425="Impacto",AF426="Probabilidad"),(AL424-(+AL424*AK426)),IF(AF426="Impacto",AL425,""))),"")</f>
        <v>0.12959999999999999</v>
      </c>
      <c r="AM426" s="220">
        <f>IFERROR(IF(AND(AF425="Impacto",AF426="Impacto"),(AM425-(+AM425*AK426)),IF(AND(AF425="Probabilidad",AF426="Impacto"),(AM424-(+AM424*AK426)),IF(AF426="Probabilidad",AM425,""))),"")</f>
        <v>0.15000000000000002</v>
      </c>
      <c r="AN426" s="221" t="s">
        <v>181</v>
      </c>
      <c r="AO426" s="221" t="s">
        <v>182</v>
      </c>
      <c r="AP426" s="221" t="s">
        <v>183</v>
      </c>
      <c r="AQ426" s="598"/>
      <c r="AR426" s="626"/>
      <c r="AS426" s="626"/>
      <c r="AT426" s="619"/>
      <c r="AU426" s="626"/>
      <c r="AV426" s="626"/>
      <c r="AW426" s="619"/>
      <c r="AX426" s="619"/>
      <c r="AY426" s="619"/>
      <c r="AZ426" s="1139"/>
      <c r="BA426" s="593"/>
      <c r="BB426" s="593"/>
      <c r="BC426" s="593"/>
      <c r="BD426" s="593"/>
      <c r="BE426" s="1168"/>
      <c r="BF426" s="593"/>
      <c r="BG426" s="593"/>
      <c r="BH426" s="848"/>
      <c r="BI426" s="848"/>
      <c r="BJ426" s="848"/>
      <c r="BK426" s="848"/>
      <c r="BL426" s="848"/>
      <c r="BM426" s="593"/>
      <c r="BN426" s="593"/>
      <c r="BO426" s="798"/>
    </row>
    <row r="427" spans="1:67" ht="72">
      <c r="A427" s="1141"/>
      <c r="B427" s="1144"/>
      <c r="C427" s="1144"/>
      <c r="D427" s="1150"/>
      <c r="E427" s="1150"/>
      <c r="F427" s="1089"/>
      <c r="G427" s="761"/>
      <c r="H427" s="598"/>
      <c r="I427" s="1139"/>
      <c r="J427" s="1137"/>
      <c r="K427" s="1139"/>
      <c r="L427" s="593"/>
      <c r="M427" s="616"/>
      <c r="N427" s="761"/>
      <c r="O427" s="761"/>
      <c r="P427" s="607"/>
      <c r="Q427" s="754"/>
      <c r="R427" s="1139"/>
      <c r="S427" s="613"/>
      <c r="T427" s="598"/>
      <c r="U427" s="613"/>
      <c r="V427" s="598"/>
      <c r="W427" s="613"/>
      <c r="X427" s="616"/>
      <c r="Y427" s="613"/>
      <c r="Z427" s="613"/>
      <c r="AA427" s="619"/>
      <c r="AB427" s="216">
        <v>5</v>
      </c>
      <c r="AC427" s="184" t="s">
        <v>1488</v>
      </c>
      <c r="AD427" s="218">
        <v>3</v>
      </c>
      <c r="AE427" s="218" t="s">
        <v>1399</v>
      </c>
      <c r="AF427" s="213" t="str">
        <f t="shared" si="24"/>
        <v>Impacto</v>
      </c>
      <c r="AG427" s="219" t="s">
        <v>290</v>
      </c>
      <c r="AH427" s="214">
        <f t="shared" si="25"/>
        <v>0.1</v>
      </c>
      <c r="AI427" s="219" t="s">
        <v>180</v>
      </c>
      <c r="AJ427" s="214">
        <f t="shared" si="26"/>
        <v>0.15</v>
      </c>
      <c r="AK427" s="215">
        <f t="shared" si="27"/>
        <v>0.25</v>
      </c>
      <c r="AL427" s="220">
        <f>IFERROR(IF(AND(AF426="Probabilidad",AF427="Probabilidad"),(AL426-(+AL426*AK427)),IF(AND(AF426="Impacto",AF427="Probabilidad"),(AL425-(+AL425*AK427)),IF(AF427="Impacto",AL426,""))),"")</f>
        <v>0.12959999999999999</v>
      </c>
      <c r="AM427" s="220">
        <f>IFERROR(IF(AND(AF426="Impacto",AF427="Impacto"),(AM426-(+AM426*AK427)),IF(AND(AF426="Probabilidad",AF427="Impacto"),(AM425-(+AM425*AK427)),IF(AF427="Probabilidad",AM426,""))),"")</f>
        <v>0.11250000000000002</v>
      </c>
      <c r="AN427" s="221" t="s">
        <v>181</v>
      </c>
      <c r="AO427" s="221" t="s">
        <v>1422</v>
      </c>
      <c r="AP427" s="221" t="s">
        <v>183</v>
      </c>
      <c r="AQ427" s="598"/>
      <c r="AR427" s="626"/>
      <c r="AS427" s="626"/>
      <c r="AT427" s="619"/>
      <c r="AU427" s="626"/>
      <c r="AV427" s="626"/>
      <c r="AW427" s="619"/>
      <c r="AX427" s="619"/>
      <c r="AY427" s="619"/>
      <c r="AZ427" s="1139"/>
      <c r="BA427" s="593"/>
      <c r="BB427" s="593"/>
      <c r="BC427" s="593"/>
      <c r="BD427" s="593"/>
      <c r="BE427" s="1168"/>
      <c r="BF427" s="593"/>
      <c r="BG427" s="593"/>
      <c r="BH427" s="848"/>
      <c r="BI427" s="848"/>
      <c r="BJ427" s="848"/>
      <c r="BK427" s="848"/>
      <c r="BL427" s="848"/>
      <c r="BM427" s="593"/>
      <c r="BN427" s="593"/>
      <c r="BO427" s="798"/>
    </row>
    <row r="428" spans="1:67" ht="15.75" thickBot="1">
      <c r="A428" s="1141"/>
      <c r="B428" s="1144"/>
      <c r="C428" s="1144"/>
      <c r="D428" s="1150"/>
      <c r="E428" s="1150"/>
      <c r="F428" s="1089"/>
      <c r="G428" s="761"/>
      <c r="H428" s="598"/>
      <c r="I428" s="1139"/>
      <c r="J428" s="1162"/>
      <c r="K428" s="1139"/>
      <c r="L428" s="593"/>
      <c r="M428" s="616"/>
      <c r="N428" s="761"/>
      <c r="O428" s="761"/>
      <c r="P428" s="607"/>
      <c r="Q428" s="754"/>
      <c r="R428" s="1139"/>
      <c r="S428" s="613"/>
      <c r="T428" s="598"/>
      <c r="U428" s="613"/>
      <c r="V428" s="598"/>
      <c r="W428" s="613"/>
      <c r="X428" s="616"/>
      <c r="Y428" s="613"/>
      <c r="Z428" s="613"/>
      <c r="AA428" s="619"/>
      <c r="AB428" s="216">
        <v>6</v>
      </c>
      <c r="AC428" s="218"/>
      <c r="AD428" s="218"/>
      <c r="AE428" s="218"/>
      <c r="AF428" s="213" t="str">
        <f t="shared" si="24"/>
        <v/>
      </c>
      <c r="AG428" s="219"/>
      <c r="AH428" s="214" t="str">
        <f t="shared" si="25"/>
        <v/>
      </c>
      <c r="AI428" s="219"/>
      <c r="AJ428" s="214" t="str">
        <f t="shared" si="26"/>
        <v/>
      </c>
      <c r="AK428" s="215" t="str">
        <f t="shared" si="27"/>
        <v/>
      </c>
      <c r="AL428" s="220" t="str">
        <f>IFERROR(IF(AND(AF427="Probabilidad",AF428="Probabilidad"),(AL427-(+AL427*AK428)),IF(AND(AF427="Impacto",AF428="Probabilidad"),(AL426-(+AL426*AK428)),IF(AF428="Impacto",AL427,""))),"")</f>
        <v/>
      </c>
      <c r="AM428" s="220" t="str">
        <f>IFERROR(IF(AND(AF427="Impacto",AF428="Impacto"),(AM427-(+AM427*AK428)),IF(AND(AF427="Probabilidad",AF428="Impacto"),(AM426-(+AM426*AK428)),IF(AF428="Probabilidad",AM427,""))),"")</f>
        <v/>
      </c>
      <c r="AN428" s="221"/>
      <c r="AO428" s="221"/>
      <c r="AP428" s="221"/>
      <c r="AQ428" s="598"/>
      <c r="AR428" s="626"/>
      <c r="AS428" s="626"/>
      <c r="AT428" s="619"/>
      <c r="AU428" s="626"/>
      <c r="AV428" s="626"/>
      <c r="AW428" s="619"/>
      <c r="AX428" s="619"/>
      <c r="AY428" s="619"/>
      <c r="AZ428" s="1139"/>
      <c r="BA428" s="593"/>
      <c r="BB428" s="593"/>
      <c r="BC428" s="593"/>
      <c r="BD428" s="593"/>
      <c r="BE428" s="1168"/>
      <c r="BF428" s="593"/>
      <c r="BG428" s="593"/>
      <c r="BH428" s="848"/>
      <c r="BI428" s="848"/>
      <c r="BJ428" s="848"/>
      <c r="BK428" s="848"/>
      <c r="BL428" s="848"/>
      <c r="BM428" s="593"/>
      <c r="BN428" s="593"/>
      <c r="BO428" s="798"/>
    </row>
    <row r="429" spans="1:67" ht="67.900000000000006" customHeight="1">
      <c r="A429" s="1141"/>
      <c r="B429" s="1144"/>
      <c r="C429" s="1144"/>
      <c r="D429" s="1150" t="s">
        <v>1376</v>
      </c>
      <c r="E429" s="1150" t="s">
        <v>1849</v>
      </c>
      <c r="F429" s="1089">
        <v>5</v>
      </c>
      <c r="G429" s="593" t="s">
        <v>1885</v>
      </c>
      <c r="H429" s="598" t="s">
        <v>1379</v>
      </c>
      <c r="I429" s="1139" t="s">
        <v>1380</v>
      </c>
      <c r="J429" s="1137" t="str">
        <f>IF(D429="","",IF(D429="RG",[16]Árbol_GF!B479,IF(D429="RF",[16]Árbol_GF!B479,IF(I429="","",(CONCATENATE(I429," ",$M$2," ",G429," ",$M$3," ",O429," ",$M$4," ",N429))))))</f>
        <v>Pérdida de confidencialidad e integridad  Plataforma Tienda Virtual (servicio)  1. Ataques cibernéticos
2. Pérdida o modificación de la información.
2a Suplantación de usuarios autorizados
3 . Error en el uso  1. Debilidad en  parametros de seguridad
2 Debilidad en el control de autenticacion de usuarios
3. Acciones de terceros que vuleneren la seguridad de la plataforma</v>
      </c>
      <c r="K429" s="1139" t="s">
        <v>205</v>
      </c>
      <c r="L429" s="593" t="s">
        <v>336</v>
      </c>
      <c r="M429" s="689" t="str">
        <f>CONCATENATE(" *",[16]Árbol_GF!C437," *",[16]Árbol_GF!E437," *",[16]Árbol_GF!G437)</f>
        <v xml:space="preserve"> * * *</v>
      </c>
      <c r="N429" s="593" t="s">
        <v>1886</v>
      </c>
      <c r="O429" s="593" t="s">
        <v>1887</v>
      </c>
      <c r="P429" s="828"/>
      <c r="Q429" s="754"/>
      <c r="R429" s="598" t="s">
        <v>297</v>
      </c>
      <c r="S429" s="613">
        <f>IF(R429="Muy Alta",100%,IF(R429="Alta",80%,IF(R429="Media",60%,IF(R429="Baja",40%,IF(R429="Muy Baja",20%,"")))))</f>
        <v>0.8</v>
      </c>
      <c r="T429" s="598" t="s">
        <v>271</v>
      </c>
      <c r="U429" s="613">
        <f>IF(T429="Catastrófico",100%,IF(T429="Mayor",80%,IF(T429="Moderado",60%,IF(T429="Menor",40%,IF(T429="Leve",20%,"")))))</f>
        <v>0.2</v>
      </c>
      <c r="V429" s="598" t="s">
        <v>227</v>
      </c>
      <c r="W429" s="613">
        <f>IF(V429="Catastrófico",100%,IF(V429="Mayor",80%,IF(V429="Moderado",60%,IF(V429="Menor",40%,IF(V429="Leve",20%,"")))))</f>
        <v>0.4</v>
      </c>
      <c r="X429" s="616" t="str">
        <f>IF(Y429=100%,"Catastrófico",IF(Y429=80%,"Mayor",IF(Y429=60%,"Moderado",IF(Y429=40%,"Menor",IF(Y429=20%,"Leve","")))))</f>
        <v>Menor</v>
      </c>
      <c r="Y429" s="613">
        <f>IF(AND(U429="",W429=""),"",MAX(U429,W429))</f>
        <v>0.4</v>
      </c>
      <c r="Z429" s="613" t="str">
        <f>CONCATENATE(R429,X429)</f>
        <v>AltaMenor</v>
      </c>
      <c r="AA429" s="619" t="str">
        <f>IF(Z429="Muy AltaLeve","Alto",IF(Z429="Muy AltaMenor","Alto",IF(Z429="Muy AltaModerado","Alto",IF(Z429="Muy AltaMayor","Alto",IF(Z429="Muy AltaCatastrófico","Extremo",IF(Z429="AltaLeve","Moderado",IF(Z429="AltaMenor","Moderado",IF(Z429="AltaModerado","Alto",IF(Z429="AltaMayor","Alto",IF(Z429="AltaCatastrófico","Extremo",IF(Z429="MediaLeve","Moderado",IF(Z429="MediaMenor","Moderado",IF(Z429="MediaModerado","Moderado",IF(Z429="MediaMayor","Alto",IF(Z429="MediaCatastrófico","Extremo",IF(Z429="BajaLeve","Bajo",IF(Z429="BajaMenor","Moderado",IF(Z429="BajaModerado","Moderado",IF(Z429="BajaMayor","Alto",IF(Z429="BajaCatastrófico","Extremo",IF(Z429="Muy BajaLeve","Bajo",IF(Z429="Muy BajaMenor","Bajo",IF(Z429="Muy BajaModerado","Moderado",IF(Z429="Muy BajaMayor","Alto",IF(Z429="Muy BajaCatastrófico","Extremo","")))))))))))))))))))))))))</f>
        <v>Moderado</v>
      </c>
      <c r="AB429" s="216">
        <v>1</v>
      </c>
      <c r="AC429" s="166" t="s">
        <v>1888</v>
      </c>
      <c r="AD429" s="227">
        <v>2</v>
      </c>
      <c r="AE429" s="218" t="s">
        <v>1472</v>
      </c>
      <c r="AF429" s="213" t="str">
        <f t="shared" si="24"/>
        <v>Probabilidad</v>
      </c>
      <c r="AG429" s="219" t="s">
        <v>179</v>
      </c>
      <c r="AH429" s="214">
        <f t="shared" si="25"/>
        <v>0.25</v>
      </c>
      <c r="AI429" s="219" t="s">
        <v>1440</v>
      </c>
      <c r="AJ429" s="214">
        <f t="shared" si="26"/>
        <v>0.25</v>
      </c>
      <c r="AK429" s="215">
        <f t="shared" si="27"/>
        <v>0.5</v>
      </c>
      <c r="AL429" s="220">
        <f>IFERROR(IF(AF429="Probabilidad",(S429-(+S429*AK429)),IF(AF429="Impacto",S429,"")),"")</f>
        <v>0.4</v>
      </c>
      <c r="AM429" s="220">
        <f>IFERROR(IF(AF429="Impacto",(Y429-(+Y429*AK429)),IF(AF429="Probabilidad",Y429,"")),"")</f>
        <v>0.4</v>
      </c>
      <c r="AN429" s="221" t="s">
        <v>181</v>
      </c>
      <c r="AO429" s="221" t="s">
        <v>182</v>
      </c>
      <c r="AP429" s="221" t="s">
        <v>183</v>
      </c>
      <c r="AQ429" s="598" t="s">
        <v>1889</v>
      </c>
      <c r="AR429" s="1153">
        <f>S429</f>
        <v>0.8</v>
      </c>
      <c r="AS429" s="1153">
        <f>IF(AL429="","",MIN(AL429:AL434))</f>
        <v>0.12</v>
      </c>
      <c r="AT429" s="619" t="str">
        <f>IFERROR(IF(AS429="","",IF(AS429&lt;=0.2,"Muy Baja",IF(AS429&lt;=0.4,"Baja",IF(AS429&lt;=0.6,"Media",IF(AS429&lt;=0.8,"Alta","Muy Alta"))))),"")</f>
        <v>Muy Baja</v>
      </c>
      <c r="AU429" s="1153">
        <f>Y429</f>
        <v>0.4</v>
      </c>
      <c r="AV429" s="1153">
        <f>IF(AM429="","",MIN(AM429:AM434))</f>
        <v>0.22500000000000003</v>
      </c>
      <c r="AW429" s="619" t="str">
        <f>IFERROR(IF(AV429="","",IF(AV429&lt;=0.2,"Leve",IF(AV429&lt;=0.4,"Menor",IF(AV429&lt;=0.6,"Moderado",IF(AV429&lt;=0.8,"Mayor","Catastrófico"))))),"")</f>
        <v>Menor</v>
      </c>
      <c r="AX429" s="619" t="str">
        <f>AA429</f>
        <v>Moderado</v>
      </c>
      <c r="AY429" s="619" t="str">
        <f>IFERROR(IF(OR(AND(AT429="Muy Baja",AW429="Leve"),AND(AT429="Muy Baja",AW429="Menor"),AND(AT429="Baja",AW429="Leve")),"Bajo",IF(OR(AND(AT429="Muy baja",AW429="Moderado"),AND(AT429="Baja",AW429="Menor"),AND(AT429="Baja",AW429="Moderado"),AND(AT429="Media",AW429="Leve"),AND(AT429="Media",AW429="Menor"),AND(AT429="Media",AW429="Moderado"),AND(AT429="Alta",AW429="Leve"),AND(AT429="Alta",AW429="Menor")),"Moderado",IF(OR(AND(AT429="Muy Baja",AW429="Mayor"),AND(AT429="Baja",AW429="Mayor"),AND(AT429="Media",AW429="Mayor"),AND(AT429="Alta",AW429="Moderado"),AND(AT429="Alta",AW429="Mayor"),AND(AT429="Muy Alta",AW429="Leve"),AND(AT429="Muy Alta",AW429="Menor"),AND(AT429="Muy Alta",AW429="Moderado"),AND(AT429="Muy Alta",AW429="Mayor")),"Alto",IF(OR(AND(AT429="Muy Baja",AW429="Catastrófico"),AND(AT429="Baja",AW429="Catastrófico"),AND(AT429="Media",AW429="Catastrófico"),AND(AT429="Alta",AW429="Catastrófico"),AND(AT429="Muy Alta",AW429="Catastrófico")),"Extremo","")))),"")</f>
        <v>Bajo</v>
      </c>
      <c r="AZ429" s="1139" t="s">
        <v>231</v>
      </c>
      <c r="BA429" s="909" t="s">
        <v>811</v>
      </c>
      <c r="BB429" s="909" t="s">
        <v>811</v>
      </c>
      <c r="BC429" s="909" t="s">
        <v>811</v>
      </c>
      <c r="BD429" s="909" t="s">
        <v>811</v>
      </c>
      <c r="BE429" s="909" t="s">
        <v>811</v>
      </c>
      <c r="BF429" s="909"/>
      <c r="BG429" s="848"/>
      <c r="BH429" s="593"/>
      <c r="BI429" s="848"/>
      <c r="BJ429" s="848"/>
      <c r="BK429" s="848"/>
      <c r="BL429" s="848"/>
      <c r="BM429" s="593"/>
      <c r="BN429" s="593"/>
      <c r="BO429" s="798"/>
    </row>
    <row r="430" spans="1:67" ht="72">
      <c r="A430" s="1141"/>
      <c r="B430" s="1144"/>
      <c r="C430" s="1144"/>
      <c r="D430" s="1150"/>
      <c r="E430" s="1150"/>
      <c r="F430" s="1089"/>
      <c r="G430" s="593"/>
      <c r="H430" s="598"/>
      <c r="I430" s="1139"/>
      <c r="J430" s="1137"/>
      <c r="K430" s="1139"/>
      <c r="L430" s="593"/>
      <c r="M430" s="616"/>
      <c r="N430" s="593"/>
      <c r="O430" s="593"/>
      <c r="P430" s="828"/>
      <c r="Q430" s="754"/>
      <c r="R430" s="598"/>
      <c r="S430" s="613"/>
      <c r="T430" s="598"/>
      <c r="U430" s="613"/>
      <c r="V430" s="598"/>
      <c r="W430" s="613"/>
      <c r="X430" s="616"/>
      <c r="Y430" s="613"/>
      <c r="Z430" s="613"/>
      <c r="AA430" s="619"/>
      <c r="AB430" s="216">
        <v>2</v>
      </c>
      <c r="AC430" s="166" t="s">
        <v>1890</v>
      </c>
      <c r="AD430" s="227" t="s">
        <v>552</v>
      </c>
      <c r="AE430" s="218" t="s">
        <v>1397</v>
      </c>
      <c r="AF430" s="213" t="str">
        <f t="shared" si="24"/>
        <v>Impacto</v>
      </c>
      <c r="AG430" s="219" t="s">
        <v>290</v>
      </c>
      <c r="AH430" s="214">
        <f t="shared" si="25"/>
        <v>0.1</v>
      </c>
      <c r="AI430" s="219" t="s">
        <v>180</v>
      </c>
      <c r="AJ430" s="214">
        <f t="shared" si="26"/>
        <v>0.15</v>
      </c>
      <c r="AK430" s="215">
        <f t="shared" si="27"/>
        <v>0.25</v>
      </c>
      <c r="AL430" s="220">
        <f>IFERROR(IF(AND(AF429="Probabilidad",AF430="Probabilidad"),(AL429-(+AL429*AK430)),IF(AF430="Probabilidad",(S429-(+S429*AK430)),IF(AF430="Impacto",AL429,""))),"")</f>
        <v>0.4</v>
      </c>
      <c r="AM430" s="220">
        <f>IFERROR(IF(AND(AF429="Impacto",AF430="Impacto"),(AM429-(+AM429*AK430)),IF(AF430="Impacto",(Y429-(+Y429*AK430)),IF(AF430="Probabilidad",AM429,""))),"")</f>
        <v>0.30000000000000004</v>
      </c>
      <c r="AN430" s="221" t="s">
        <v>181</v>
      </c>
      <c r="AO430" s="221" t="s">
        <v>182</v>
      </c>
      <c r="AP430" s="221" t="s">
        <v>183</v>
      </c>
      <c r="AQ430" s="598"/>
      <c r="AR430" s="626"/>
      <c r="AS430" s="626"/>
      <c r="AT430" s="619"/>
      <c r="AU430" s="626"/>
      <c r="AV430" s="626"/>
      <c r="AW430" s="619"/>
      <c r="AX430" s="619"/>
      <c r="AY430" s="619"/>
      <c r="AZ430" s="1139"/>
      <c r="BA430" s="909"/>
      <c r="BB430" s="909"/>
      <c r="BC430" s="909"/>
      <c r="BD430" s="909"/>
      <c r="BE430" s="909"/>
      <c r="BF430" s="909"/>
      <c r="BG430" s="848"/>
      <c r="BH430" s="593"/>
      <c r="BI430" s="848"/>
      <c r="BJ430" s="848"/>
      <c r="BK430" s="848"/>
      <c r="BL430" s="848"/>
      <c r="BM430" s="593"/>
      <c r="BN430" s="593"/>
      <c r="BO430" s="798"/>
    </row>
    <row r="431" spans="1:67" ht="72">
      <c r="A431" s="1141"/>
      <c r="B431" s="1144"/>
      <c r="C431" s="1144"/>
      <c r="D431" s="1150"/>
      <c r="E431" s="1150"/>
      <c r="F431" s="1089"/>
      <c r="G431" s="593"/>
      <c r="H431" s="598"/>
      <c r="I431" s="1139"/>
      <c r="J431" s="1137"/>
      <c r="K431" s="1139"/>
      <c r="L431" s="593"/>
      <c r="M431" s="616"/>
      <c r="N431" s="593"/>
      <c r="O431" s="593"/>
      <c r="P431" s="828"/>
      <c r="Q431" s="754"/>
      <c r="R431" s="598"/>
      <c r="S431" s="613"/>
      <c r="T431" s="598"/>
      <c r="U431" s="613"/>
      <c r="V431" s="598"/>
      <c r="W431" s="613"/>
      <c r="X431" s="616"/>
      <c r="Y431" s="613"/>
      <c r="Z431" s="613"/>
      <c r="AA431" s="619"/>
      <c r="AB431" s="216">
        <v>3</v>
      </c>
      <c r="AC431" s="166" t="s">
        <v>1891</v>
      </c>
      <c r="AD431" s="227">
        <v>2.2999999999999998</v>
      </c>
      <c r="AE431" s="218" t="s">
        <v>1892</v>
      </c>
      <c r="AF431" s="213" t="str">
        <f t="shared" si="24"/>
        <v>Probabilidad</v>
      </c>
      <c r="AG431" s="219" t="s">
        <v>344</v>
      </c>
      <c r="AH431" s="214">
        <f t="shared" si="25"/>
        <v>0.15</v>
      </c>
      <c r="AI431" s="219" t="s">
        <v>1440</v>
      </c>
      <c r="AJ431" s="214">
        <f t="shared" si="26"/>
        <v>0.25</v>
      </c>
      <c r="AK431" s="215">
        <f t="shared" si="27"/>
        <v>0.4</v>
      </c>
      <c r="AL431" s="220">
        <f>IFERROR(IF(AND(AF430="Probabilidad",AF431="Probabilidad"),(AL430-(+AL430*AK431)),IF(AND(AF430="Impacto",AF431="Probabilidad"),(AL429-(+AL429*AK431)),IF(AF431="Impacto",AL430,""))),"")</f>
        <v>0.24</v>
      </c>
      <c r="AM431" s="220">
        <f>IFERROR(IF(AND(AF430="Impacto",AF431="Impacto"),(AM430-(+AM430*AK431)),IF(AND(AF430="Probabilidad",AF431="Impacto"),(AM429-(+AM429*AK431)),IF(AF431="Probabilidad",AM430,""))),"")</f>
        <v>0.30000000000000004</v>
      </c>
      <c r="AN431" s="221" t="s">
        <v>181</v>
      </c>
      <c r="AO431" s="221" t="s">
        <v>182</v>
      </c>
      <c r="AP431" s="221" t="s">
        <v>183</v>
      </c>
      <c r="AQ431" s="598"/>
      <c r="AR431" s="626"/>
      <c r="AS431" s="626"/>
      <c r="AT431" s="619"/>
      <c r="AU431" s="626"/>
      <c r="AV431" s="626"/>
      <c r="AW431" s="619"/>
      <c r="AX431" s="619"/>
      <c r="AY431" s="619"/>
      <c r="AZ431" s="1139"/>
      <c r="BA431" s="909"/>
      <c r="BB431" s="909"/>
      <c r="BC431" s="909"/>
      <c r="BD431" s="909"/>
      <c r="BE431" s="909"/>
      <c r="BF431" s="909"/>
      <c r="BG431" s="848"/>
      <c r="BH431" s="593"/>
      <c r="BI431" s="848"/>
      <c r="BJ431" s="848"/>
      <c r="BK431" s="848"/>
      <c r="BL431" s="848"/>
      <c r="BM431" s="593"/>
      <c r="BN431" s="593"/>
      <c r="BO431" s="798"/>
    </row>
    <row r="432" spans="1:67" ht="72">
      <c r="A432" s="1141"/>
      <c r="B432" s="1144"/>
      <c r="C432" s="1144"/>
      <c r="D432" s="1150"/>
      <c r="E432" s="1150"/>
      <c r="F432" s="1089"/>
      <c r="G432" s="593"/>
      <c r="H432" s="598"/>
      <c r="I432" s="1139"/>
      <c r="J432" s="1137"/>
      <c r="K432" s="1139"/>
      <c r="L432" s="593"/>
      <c r="M432" s="616"/>
      <c r="N432" s="593"/>
      <c r="O432" s="593"/>
      <c r="P432" s="828"/>
      <c r="Q432" s="754"/>
      <c r="R432" s="598"/>
      <c r="S432" s="613"/>
      <c r="T432" s="598"/>
      <c r="U432" s="613"/>
      <c r="V432" s="598"/>
      <c r="W432" s="613"/>
      <c r="X432" s="616"/>
      <c r="Y432" s="613"/>
      <c r="Z432" s="613"/>
      <c r="AA432" s="619"/>
      <c r="AB432" s="216">
        <v>4</v>
      </c>
      <c r="AC432" s="166" t="s">
        <v>1872</v>
      </c>
      <c r="AD432" s="227">
        <v>3</v>
      </c>
      <c r="AE432" s="218" t="s">
        <v>1893</v>
      </c>
      <c r="AF432" s="213" t="str">
        <f t="shared" si="24"/>
        <v>Probabilidad</v>
      </c>
      <c r="AG432" s="219" t="s">
        <v>179</v>
      </c>
      <c r="AH432" s="214">
        <f t="shared" si="25"/>
        <v>0.25</v>
      </c>
      <c r="AI432" s="219" t="s">
        <v>1440</v>
      </c>
      <c r="AJ432" s="214">
        <f t="shared" si="26"/>
        <v>0.25</v>
      </c>
      <c r="AK432" s="215">
        <f t="shared" si="27"/>
        <v>0.5</v>
      </c>
      <c r="AL432" s="220">
        <f>IFERROR(IF(AND(AF431="Probabilidad",AF432="Probabilidad"),(AL431-(+AL431*AK432)),IF(AND(AF431="Impacto",AF432="Probabilidad"),(AL430-(+AL430*AK432)),IF(AF432="Impacto",AL431,""))),"")</f>
        <v>0.12</v>
      </c>
      <c r="AM432" s="220">
        <f>IFERROR(IF(AND(AF431="Impacto",AF432="Impacto"),(AM431-(+AM431*AK432)),IF(AND(AF431="Probabilidad",AF432="Impacto"),(AM430-(+AM430*AK432)),IF(AF432="Probabilidad",AM431,""))),"")</f>
        <v>0.30000000000000004</v>
      </c>
      <c r="AN432" s="221" t="s">
        <v>181</v>
      </c>
      <c r="AO432" s="221" t="s">
        <v>182</v>
      </c>
      <c r="AP432" s="221" t="s">
        <v>183</v>
      </c>
      <c r="AQ432" s="598"/>
      <c r="AR432" s="626"/>
      <c r="AS432" s="626"/>
      <c r="AT432" s="619"/>
      <c r="AU432" s="626"/>
      <c r="AV432" s="626"/>
      <c r="AW432" s="619"/>
      <c r="AX432" s="619"/>
      <c r="AY432" s="619"/>
      <c r="AZ432" s="1139"/>
      <c r="BA432" s="909"/>
      <c r="BB432" s="909"/>
      <c r="BC432" s="909"/>
      <c r="BD432" s="909"/>
      <c r="BE432" s="909"/>
      <c r="BF432" s="909"/>
      <c r="BG432" s="848"/>
      <c r="BH432" s="593"/>
      <c r="BI432" s="848"/>
      <c r="BJ432" s="848"/>
      <c r="BK432" s="848"/>
      <c r="BL432" s="848"/>
      <c r="BM432" s="593"/>
      <c r="BN432" s="593"/>
      <c r="BO432" s="798"/>
    </row>
    <row r="433" spans="1:67" ht="72">
      <c r="A433" s="1141"/>
      <c r="B433" s="1144"/>
      <c r="C433" s="1144"/>
      <c r="D433" s="1150"/>
      <c r="E433" s="1150"/>
      <c r="F433" s="1089"/>
      <c r="G433" s="593"/>
      <c r="H433" s="598"/>
      <c r="I433" s="1139"/>
      <c r="J433" s="1137"/>
      <c r="K433" s="1139"/>
      <c r="L433" s="593"/>
      <c r="M433" s="616"/>
      <c r="N433" s="593"/>
      <c r="O433" s="593"/>
      <c r="P433" s="828"/>
      <c r="Q433" s="754"/>
      <c r="R433" s="598"/>
      <c r="S433" s="613"/>
      <c r="T433" s="598"/>
      <c r="U433" s="613"/>
      <c r="V433" s="598"/>
      <c r="W433" s="613"/>
      <c r="X433" s="616"/>
      <c r="Y433" s="613"/>
      <c r="Z433" s="613"/>
      <c r="AA433" s="619"/>
      <c r="AB433" s="216">
        <v>5</v>
      </c>
      <c r="AC433" s="190" t="s">
        <v>1873</v>
      </c>
      <c r="AD433" s="218">
        <v>3</v>
      </c>
      <c r="AE433" s="218" t="s">
        <v>1893</v>
      </c>
      <c r="AF433" s="213" t="str">
        <f t="shared" si="24"/>
        <v>Impacto</v>
      </c>
      <c r="AG433" s="219" t="s">
        <v>290</v>
      </c>
      <c r="AH433" s="214">
        <f t="shared" si="25"/>
        <v>0.1</v>
      </c>
      <c r="AI433" s="219" t="s">
        <v>180</v>
      </c>
      <c r="AJ433" s="214">
        <f t="shared" si="26"/>
        <v>0.15</v>
      </c>
      <c r="AK433" s="215">
        <f t="shared" si="27"/>
        <v>0.25</v>
      </c>
      <c r="AL433" s="220">
        <f>IFERROR(IF(AND(AF432="Probabilidad",AF433="Probabilidad"),(AL432-(+AL432*AK433)),IF(AND(AF432="Impacto",AF433="Probabilidad"),(AL431-(+AL431*AK433)),IF(AF433="Impacto",AL432,""))),"")</f>
        <v>0.12</v>
      </c>
      <c r="AM433" s="220">
        <f>IFERROR(IF(AND(AF432="Impacto",AF433="Impacto"),(AM432-(+AM432*AK433)),IF(AND(AF432="Probabilidad",AF433="Impacto"),(AM431-(+AM431*AK433)),IF(AF433="Probabilidad",AM432,""))),"")</f>
        <v>0.22500000000000003</v>
      </c>
      <c r="AN433" s="221" t="s">
        <v>181</v>
      </c>
      <c r="AO433" s="221" t="s">
        <v>1422</v>
      </c>
      <c r="AP433" s="221" t="s">
        <v>183</v>
      </c>
      <c r="AQ433" s="598"/>
      <c r="AR433" s="626"/>
      <c r="AS433" s="626"/>
      <c r="AT433" s="619"/>
      <c r="AU433" s="626"/>
      <c r="AV433" s="626"/>
      <c r="AW433" s="619"/>
      <c r="AX433" s="619"/>
      <c r="AY433" s="619"/>
      <c r="AZ433" s="1139"/>
      <c r="BA433" s="909"/>
      <c r="BB433" s="909"/>
      <c r="BC433" s="909"/>
      <c r="BD433" s="909"/>
      <c r="BE433" s="909"/>
      <c r="BF433" s="909"/>
      <c r="BG433" s="848"/>
      <c r="BH433" s="593"/>
      <c r="BI433" s="848"/>
      <c r="BJ433" s="848"/>
      <c r="BK433" s="848"/>
      <c r="BL433" s="848"/>
      <c r="BM433" s="593"/>
      <c r="BN433" s="593"/>
      <c r="BO433" s="798"/>
    </row>
    <row r="434" spans="1:67" ht="15.75" thickBot="1">
      <c r="A434" s="1141"/>
      <c r="B434" s="1144"/>
      <c r="C434" s="1144"/>
      <c r="D434" s="1150"/>
      <c r="E434" s="1150"/>
      <c r="F434" s="1089"/>
      <c r="G434" s="593"/>
      <c r="H434" s="598"/>
      <c r="I434" s="1139"/>
      <c r="J434" s="1162"/>
      <c r="K434" s="1139"/>
      <c r="L434" s="593"/>
      <c r="M434" s="616"/>
      <c r="N434" s="593"/>
      <c r="O434" s="593"/>
      <c r="P434" s="828"/>
      <c r="Q434" s="754"/>
      <c r="R434" s="598"/>
      <c r="S434" s="613"/>
      <c r="T434" s="598"/>
      <c r="U434" s="613"/>
      <c r="V434" s="598"/>
      <c r="W434" s="613"/>
      <c r="X434" s="616"/>
      <c r="Y434" s="613"/>
      <c r="Z434" s="613"/>
      <c r="AA434" s="619"/>
      <c r="AB434" s="216">
        <v>6</v>
      </c>
      <c r="AC434" s="218"/>
      <c r="AD434" s="218"/>
      <c r="AE434" s="218"/>
      <c r="AF434" s="213" t="str">
        <f t="shared" si="24"/>
        <v/>
      </c>
      <c r="AG434" s="219"/>
      <c r="AH434" s="214" t="str">
        <f t="shared" si="25"/>
        <v/>
      </c>
      <c r="AI434" s="219"/>
      <c r="AJ434" s="214" t="str">
        <f t="shared" si="26"/>
        <v/>
      </c>
      <c r="AK434" s="215" t="str">
        <f t="shared" si="27"/>
        <v/>
      </c>
      <c r="AL434" s="220" t="str">
        <f>IFERROR(IF(AND(AF433="Probabilidad",AF434="Probabilidad"),(AL433-(+AL433*AK434)),IF(AND(AF433="Impacto",AF434="Probabilidad"),(AL432-(+AL432*AK434)),IF(AF434="Impacto",AL433,""))),"")</f>
        <v/>
      </c>
      <c r="AM434" s="220" t="str">
        <f>IFERROR(IF(AND(AF433="Impacto",AF434="Impacto"),(AM433-(+AM433*AK434)),IF(AND(AF433="Probabilidad",AF434="Impacto"),(AM432-(+AM432*AK434)),IF(AF434="Probabilidad",AM433,""))),"")</f>
        <v/>
      </c>
      <c r="AN434" s="221"/>
      <c r="AO434" s="221"/>
      <c r="AP434" s="221"/>
      <c r="AQ434" s="598"/>
      <c r="AR434" s="626"/>
      <c r="AS434" s="626"/>
      <c r="AT434" s="619"/>
      <c r="AU434" s="626"/>
      <c r="AV434" s="626"/>
      <c r="AW434" s="619"/>
      <c r="AX434" s="619"/>
      <c r="AY434" s="619"/>
      <c r="AZ434" s="1139"/>
      <c r="BA434" s="909"/>
      <c r="BB434" s="909"/>
      <c r="BC434" s="909"/>
      <c r="BD434" s="909"/>
      <c r="BE434" s="909"/>
      <c r="BF434" s="909"/>
      <c r="BG434" s="848"/>
      <c r="BH434" s="593"/>
      <c r="BI434" s="848"/>
      <c r="BJ434" s="848"/>
      <c r="BK434" s="848"/>
      <c r="BL434" s="848"/>
      <c r="BM434" s="593"/>
      <c r="BN434" s="593"/>
      <c r="BO434" s="798"/>
    </row>
    <row r="435" spans="1:67" ht="75" customHeight="1">
      <c r="A435" s="1141"/>
      <c r="B435" s="1144"/>
      <c r="C435" s="1144"/>
      <c r="D435" s="1150" t="s">
        <v>1376</v>
      </c>
      <c r="E435" s="1150" t="s">
        <v>1849</v>
      </c>
      <c r="F435" s="1089">
        <v>6</v>
      </c>
      <c r="G435" s="593" t="s">
        <v>1894</v>
      </c>
      <c r="H435" s="598" t="s">
        <v>1379</v>
      </c>
      <c r="I435" s="1139" t="s">
        <v>1392</v>
      </c>
      <c r="J435" s="1137" t="str">
        <f>IF(D435="","",IF(D435="RG",[16]Árbol_GF!B485,IF(D435="RF",[16]Árbol_GF!B485,IF(I435="","",(CONCATENATE(I435," ",$M$2," ",G435," ",$M$3," ",O435," ",$M$4," ",N435))))))</f>
        <v xml:space="preserve">Pérdida de Disponibilidad  Plataforma Tienda Virtual (Servicio)  1. Ataques cibernéticos
2. Fallas en la plataforma tecnológica
3. Fallas en los proveedores de internet
  1. Debilidad en  parametros de seguridad
2. Falta  de mantenimienos preventivos y  correctivos.
3. Falta de cumplimiento del monitoreo permanente de la plataforma
4.Falta realización   Copias de respaldo  </v>
      </c>
      <c r="K435" s="1139" t="s">
        <v>205</v>
      </c>
      <c r="L435" s="593" t="s">
        <v>336</v>
      </c>
      <c r="M435" s="689" t="str">
        <f>CONCATENATE(" *",[16]Árbol_GF!C443," *",[16]Árbol_GF!E443," *",[16]Árbol_GF!G443)</f>
        <v xml:space="preserve"> * * *</v>
      </c>
      <c r="N435" s="593" t="s">
        <v>1865</v>
      </c>
      <c r="O435" s="593" t="s">
        <v>1895</v>
      </c>
      <c r="P435" s="607"/>
      <c r="Q435" s="610"/>
      <c r="R435" s="598" t="s">
        <v>297</v>
      </c>
      <c r="S435" s="613">
        <f>IF(R435="Muy Alta",100%,IF(R435="Alta",80%,IF(R435="Media",60%,IF(R435="Baja",40%,IF(R435="Muy Baja",20%,"")))))</f>
        <v>0.8</v>
      </c>
      <c r="T435" s="598" t="s">
        <v>271</v>
      </c>
      <c r="U435" s="613">
        <f>IF(T435="Catastrófico",100%,IF(T435="Mayor",80%,IF(T435="Moderado",60%,IF(T435="Menor",40%,IF(T435="Leve",20%,"")))))</f>
        <v>0.2</v>
      </c>
      <c r="V435" s="598" t="s">
        <v>227</v>
      </c>
      <c r="W435" s="613">
        <f>IF(V435="Catastrófico",100%,IF(V435="Mayor",80%,IF(V435="Moderado",60%,IF(V435="Menor",40%,IF(V435="Leve",20%,"")))))</f>
        <v>0.4</v>
      </c>
      <c r="X435" s="616" t="str">
        <f>IF(Y435=100%,"Catastrófico",IF(Y435=80%,"Mayor",IF(Y435=60%,"Moderado",IF(Y435=40%,"Menor",IF(Y435=20%,"Leve","")))))</f>
        <v>Menor</v>
      </c>
      <c r="Y435" s="613">
        <f>IF(AND(U435="",W435=""),"",MAX(U435,W435))</f>
        <v>0.4</v>
      </c>
      <c r="Z435" s="613" t="str">
        <f>CONCATENATE(R435,X435)</f>
        <v>AltaMenor</v>
      </c>
      <c r="AA435" s="619" t="str">
        <f>IF(Z435="Muy AltaLeve","Alto",IF(Z435="Muy AltaMenor","Alto",IF(Z435="Muy AltaModerado","Alto",IF(Z435="Muy AltaMayor","Alto",IF(Z435="Muy AltaCatastrófico","Extremo",IF(Z435="AltaLeve","Moderado",IF(Z435="AltaMenor","Moderado",IF(Z435="AltaModerado","Alto",IF(Z435="AltaMayor","Alto",IF(Z435="AltaCatastrófico","Extremo",IF(Z435="MediaLeve","Moderado",IF(Z435="MediaMenor","Moderado",IF(Z435="MediaModerado","Moderado",IF(Z435="MediaMayor","Alto",IF(Z435="MediaCatastrófico","Extremo",IF(Z435="BajaLeve","Bajo",IF(Z435="BajaMenor","Moderado",IF(Z435="BajaModerado","Moderado",IF(Z435="BajaMayor","Alto",IF(Z435="BajaCatastrófico","Extremo",IF(Z435="Muy BajaLeve","Bajo",IF(Z435="Muy BajaMenor","Bajo",IF(Z435="Muy BajaModerado","Moderado",IF(Z435="Muy BajaMayor","Alto",IF(Z435="Muy BajaCatastrófico","Extremo","")))))))))))))))))))))))))</f>
        <v>Moderado</v>
      </c>
      <c r="AB435" s="216">
        <v>1</v>
      </c>
      <c r="AC435" s="218" t="s">
        <v>1896</v>
      </c>
      <c r="AD435" s="218">
        <v>1</v>
      </c>
      <c r="AE435" s="218" t="s">
        <v>811</v>
      </c>
      <c r="AF435" s="213" t="str">
        <f t="shared" si="24"/>
        <v>Probabilidad</v>
      </c>
      <c r="AG435" s="219" t="s">
        <v>344</v>
      </c>
      <c r="AH435" s="214">
        <f t="shared" si="25"/>
        <v>0.15</v>
      </c>
      <c r="AI435" s="219" t="s">
        <v>180</v>
      </c>
      <c r="AJ435" s="214">
        <f t="shared" si="26"/>
        <v>0.15</v>
      </c>
      <c r="AK435" s="215">
        <f t="shared" si="27"/>
        <v>0.3</v>
      </c>
      <c r="AL435" s="220">
        <f>IFERROR(IF(AF435="Probabilidad",(S435-(+S435*AK435)),IF(AF435="Impacto",S435,"")),"")</f>
        <v>0.56000000000000005</v>
      </c>
      <c r="AM435" s="220">
        <f>IFERROR(IF(AF435="Impacto",(Y435-(+Y435*AK435)),IF(AF435="Probabilidad",Y435,"")),"")</f>
        <v>0.4</v>
      </c>
      <c r="AN435" s="221" t="s">
        <v>1421</v>
      </c>
      <c r="AO435" s="221" t="s">
        <v>182</v>
      </c>
      <c r="AP435" s="221" t="s">
        <v>183</v>
      </c>
      <c r="AQ435" s="598" t="s">
        <v>1897</v>
      </c>
      <c r="AR435" s="1153">
        <f>S435</f>
        <v>0.8</v>
      </c>
      <c r="AS435" s="1153">
        <f>IF(AL435="","",MIN(AL435:AL440))</f>
        <v>7.0560000000000012E-2</v>
      </c>
      <c r="AT435" s="619" t="str">
        <f>IFERROR(IF(AS435="","",IF(AS435&lt;=0.2,"Muy Baja",IF(AS435&lt;=0.4,"Baja",IF(AS435&lt;=0.6,"Media",IF(AS435&lt;=0.8,"Alta","Muy Alta"))))),"")</f>
        <v>Muy Baja</v>
      </c>
      <c r="AU435" s="1153">
        <f>Y435</f>
        <v>0.4</v>
      </c>
      <c r="AV435" s="1153">
        <f>IF(AM435="","",MIN(AM435:AM440))</f>
        <v>0.30000000000000004</v>
      </c>
      <c r="AW435" s="619" t="str">
        <f>IFERROR(IF(AV435="","",IF(AV435&lt;=0.2,"Leve",IF(AV435&lt;=0.4,"Menor",IF(AV435&lt;=0.6,"Moderado",IF(AV435&lt;=0.8,"Mayor","Catastrófico"))))),"")</f>
        <v>Menor</v>
      </c>
      <c r="AX435" s="619" t="str">
        <f>AA435</f>
        <v>Moderado</v>
      </c>
      <c r="AY435" s="619" t="str">
        <f>IFERROR(IF(OR(AND(AT435="Muy Baja",AW435="Leve"),AND(AT435="Muy Baja",AW435="Menor"),AND(AT435="Baja",AW435="Leve")),"Bajo",IF(OR(AND(AT435="Muy baja",AW435="Moderado"),AND(AT435="Baja",AW435="Menor"),AND(AT435="Baja",AW435="Moderado"),AND(AT435="Media",AW435="Leve"),AND(AT435="Media",AW435="Menor"),AND(AT435="Media",AW435="Moderado"),AND(AT435="Alta",AW435="Leve"),AND(AT435="Alta",AW435="Menor")),"Moderado",IF(OR(AND(AT435="Muy Baja",AW435="Mayor"),AND(AT435="Baja",AW435="Mayor"),AND(AT435="Media",AW435="Mayor"),AND(AT435="Alta",AW435="Moderado"),AND(AT435="Alta",AW435="Mayor"),AND(AT435="Muy Alta",AW435="Leve"),AND(AT435="Muy Alta",AW435="Menor"),AND(AT435="Muy Alta",AW435="Moderado"),AND(AT435="Muy Alta",AW435="Mayor")),"Alto",IF(OR(AND(AT435="Muy Baja",AW435="Catastrófico"),AND(AT435="Baja",AW435="Catastrófico"),AND(AT435="Media",AW435="Catastrófico"),AND(AT435="Alta",AW435="Catastrófico"),AND(AT435="Muy Alta",AW435="Catastrófico")),"Extremo","")))),"")</f>
        <v>Bajo</v>
      </c>
      <c r="AZ435" s="1139" t="s">
        <v>231</v>
      </c>
      <c r="BA435" s="909" t="s">
        <v>811</v>
      </c>
      <c r="BB435" s="909" t="s">
        <v>811</v>
      </c>
      <c r="BC435" s="909" t="s">
        <v>811</v>
      </c>
      <c r="BD435" s="909" t="s">
        <v>811</v>
      </c>
      <c r="BE435" s="909" t="s">
        <v>811</v>
      </c>
      <c r="BF435" s="909"/>
      <c r="BG435" s="848"/>
      <c r="BH435" s="593"/>
      <c r="BI435" s="848"/>
      <c r="BJ435" s="848"/>
      <c r="BK435" s="848"/>
      <c r="BL435" s="848"/>
      <c r="BM435" s="593"/>
      <c r="BN435" s="593"/>
      <c r="BO435" s="798"/>
    </row>
    <row r="436" spans="1:67" ht="72">
      <c r="A436" s="1141"/>
      <c r="B436" s="1144"/>
      <c r="C436" s="1144"/>
      <c r="D436" s="1150"/>
      <c r="E436" s="1150"/>
      <c r="F436" s="1089"/>
      <c r="G436" s="593"/>
      <c r="H436" s="598"/>
      <c r="I436" s="1139"/>
      <c r="J436" s="1137"/>
      <c r="K436" s="1139"/>
      <c r="L436" s="593"/>
      <c r="M436" s="616"/>
      <c r="N436" s="593"/>
      <c r="O436" s="593"/>
      <c r="P436" s="607"/>
      <c r="Q436" s="610"/>
      <c r="R436" s="598"/>
      <c r="S436" s="613"/>
      <c r="T436" s="598"/>
      <c r="U436" s="613"/>
      <c r="V436" s="598"/>
      <c r="W436" s="613"/>
      <c r="X436" s="616"/>
      <c r="Y436" s="613"/>
      <c r="Z436" s="613"/>
      <c r="AA436" s="619"/>
      <c r="AB436" s="216">
        <v>2</v>
      </c>
      <c r="AC436" s="218" t="s">
        <v>1898</v>
      </c>
      <c r="AD436" s="218">
        <v>4</v>
      </c>
      <c r="AE436" s="166" t="s">
        <v>1399</v>
      </c>
      <c r="AF436" s="213" t="str">
        <f t="shared" si="24"/>
        <v>Probabilidad</v>
      </c>
      <c r="AG436" s="219" t="s">
        <v>179</v>
      </c>
      <c r="AH436" s="214">
        <f t="shared" si="25"/>
        <v>0.25</v>
      </c>
      <c r="AI436" s="219" t="s">
        <v>180</v>
      </c>
      <c r="AJ436" s="214">
        <f t="shared" si="26"/>
        <v>0.15</v>
      </c>
      <c r="AK436" s="215">
        <f t="shared" si="27"/>
        <v>0.4</v>
      </c>
      <c r="AL436" s="220">
        <f>IFERROR(IF(AND(AF435="Probabilidad",AF436="Probabilidad"),(AL435-(+AL435*AK436)),IF(AF436="Probabilidad",(S435-(+S435*AK436)),IF(AF436="Impacto",AL435,""))),"")</f>
        <v>0.33600000000000002</v>
      </c>
      <c r="AM436" s="220">
        <f>IFERROR(IF(AND(AF435="Impacto",AF436="Impacto"),(AM435-(+AM435*AK436)),IF(AF436="Impacto",(Y435-(+Y435*AK436)),IF(AF436="Probabilidad",AM435,""))),"")</f>
        <v>0.4</v>
      </c>
      <c r="AN436" s="221" t="s">
        <v>181</v>
      </c>
      <c r="AO436" s="221" t="s">
        <v>182</v>
      </c>
      <c r="AP436" s="221" t="s">
        <v>183</v>
      </c>
      <c r="AQ436" s="598"/>
      <c r="AR436" s="626"/>
      <c r="AS436" s="626"/>
      <c r="AT436" s="619"/>
      <c r="AU436" s="626"/>
      <c r="AV436" s="626"/>
      <c r="AW436" s="619"/>
      <c r="AX436" s="619"/>
      <c r="AY436" s="619"/>
      <c r="AZ436" s="1139"/>
      <c r="BA436" s="909"/>
      <c r="BB436" s="909"/>
      <c r="BC436" s="909"/>
      <c r="BD436" s="909"/>
      <c r="BE436" s="909"/>
      <c r="BF436" s="909"/>
      <c r="BG436" s="848"/>
      <c r="BH436" s="593"/>
      <c r="BI436" s="848"/>
      <c r="BJ436" s="848"/>
      <c r="BK436" s="848"/>
      <c r="BL436" s="848"/>
      <c r="BM436" s="593"/>
      <c r="BN436" s="593"/>
      <c r="BO436" s="798"/>
    </row>
    <row r="437" spans="1:67" ht="72">
      <c r="A437" s="1141"/>
      <c r="B437" s="1144"/>
      <c r="C437" s="1144"/>
      <c r="D437" s="1150"/>
      <c r="E437" s="1150"/>
      <c r="F437" s="1089"/>
      <c r="G437" s="593"/>
      <c r="H437" s="598"/>
      <c r="I437" s="1139"/>
      <c r="J437" s="1137"/>
      <c r="K437" s="1139"/>
      <c r="L437" s="593"/>
      <c r="M437" s="616"/>
      <c r="N437" s="593"/>
      <c r="O437" s="593"/>
      <c r="P437" s="607"/>
      <c r="Q437" s="610"/>
      <c r="R437" s="598"/>
      <c r="S437" s="613"/>
      <c r="T437" s="598"/>
      <c r="U437" s="613"/>
      <c r="V437" s="598"/>
      <c r="W437" s="613"/>
      <c r="X437" s="616"/>
      <c r="Y437" s="613"/>
      <c r="Z437" s="613"/>
      <c r="AA437" s="619"/>
      <c r="AB437" s="216">
        <v>3</v>
      </c>
      <c r="AC437" s="218" t="s">
        <v>1899</v>
      </c>
      <c r="AD437" s="218">
        <v>1.3</v>
      </c>
      <c r="AE437" s="166" t="s">
        <v>1390</v>
      </c>
      <c r="AF437" s="213" t="str">
        <f t="shared" si="24"/>
        <v>Probabilidad</v>
      </c>
      <c r="AG437" s="219" t="s">
        <v>344</v>
      </c>
      <c r="AH437" s="214">
        <f t="shared" si="25"/>
        <v>0.15</v>
      </c>
      <c r="AI437" s="219" t="s">
        <v>180</v>
      </c>
      <c r="AJ437" s="214">
        <f t="shared" si="26"/>
        <v>0.15</v>
      </c>
      <c r="AK437" s="215">
        <f t="shared" si="27"/>
        <v>0.3</v>
      </c>
      <c r="AL437" s="220">
        <f>IFERROR(IF(AND(AF436="Probabilidad",AF437="Probabilidad"),(AL436-(+AL436*AK437)),IF(AND(AF436="Impacto",AF437="Probabilidad"),(AL435-(+AL435*AK437)),IF(AF437="Impacto",AL436,""))),"")</f>
        <v>0.23520000000000002</v>
      </c>
      <c r="AM437" s="220">
        <f>IFERROR(IF(AND(AF436="Impacto",AF437="Impacto"),(AM436-(+AM436*AK437)),IF(AND(AF436="Probabilidad",AF437="Impacto"),(AM435-(+AM435*AK437)),IF(AF437="Probabilidad",AM436,""))),"")</f>
        <v>0.4</v>
      </c>
      <c r="AN437" s="221" t="s">
        <v>181</v>
      </c>
      <c r="AO437" s="221" t="s">
        <v>182</v>
      </c>
      <c r="AP437" s="221" t="s">
        <v>183</v>
      </c>
      <c r="AQ437" s="598"/>
      <c r="AR437" s="626"/>
      <c r="AS437" s="626"/>
      <c r="AT437" s="619"/>
      <c r="AU437" s="626"/>
      <c r="AV437" s="626"/>
      <c r="AW437" s="619"/>
      <c r="AX437" s="619"/>
      <c r="AY437" s="619"/>
      <c r="AZ437" s="1139"/>
      <c r="BA437" s="909"/>
      <c r="BB437" s="909"/>
      <c r="BC437" s="909"/>
      <c r="BD437" s="909"/>
      <c r="BE437" s="909"/>
      <c r="BF437" s="909"/>
      <c r="BG437" s="848"/>
      <c r="BH437" s="593"/>
      <c r="BI437" s="848"/>
      <c r="BJ437" s="848"/>
      <c r="BK437" s="848"/>
      <c r="BL437" s="848"/>
      <c r="BM437" s="593"/>
      <c r="BN437" s="593"/>
      <c r="BO437" s="798"/>
    </row>
    <row r="438" spans="1:67" ht="80.25">
      <c r="A438" s="1141"/>
      <c r="B438" s="1144"/>
      <c r="C438" s="1144"/>
      <c r="D438" s="1150"/>
      <c r="E438" s="1150"/>
      <c r="F438" s="1089"/>
      <c r="G438" s="593"/>
      <c r="H438" s="598"/>
      <c r="I438" s="1139"/>
      <c r="J438" s="1137"/>
      <c r="K438" s="1139"/>
      <c r="L438" s="593"/>
      <c r="M438" s="616"/>
      <c r="N438" s="593"/>
      <c r="O438" s="593"/>
      <c r="P438" s="607"/>
      <c r="Q438" s="610"/>
      <c r="R438" s="598"/>
      <c r="S438" s="613"/>
      <c r="T438" s="598"/>
      <c r="U438" s="613"/>
      <c r="V438" s="598"/>
      <c r="W438" s="613"/>
      <c r="X438" s="616"/>
      <c r="Y438" s="613"/>
      <c r="Z438" s="613"/>
      <c r="AA438" s="619"/>
      <c r="AB438" s="216">
        <v>4</v>
      </c>
      <c r="AC438" s="218" t="s">
        <v>1900</v>
      </c>
      <c r="AD438" s="218">
        <v>3</v>
      </c>
      <c r="AE438" s="218" t="s">
        <v>1901</v>
      </c>
      <c r="AF438" s="213" t="str">
        <f t="shared" si="24"/>
        <v>Probabilidad</v>
      </c>
      <c r="AG438" s="219" t="s">
        <v>179</v>
      </c>
      <c r="AH438" s="214">
        <f t="shared" si="25"/>
        <v>0.25</v>
      </c>
      <c r="AI438" s="219" t="s">
        <v>1440</v>
      </c>
      <c r="AJ438" s="214">
        <f t="shared" si="26"/>
        <v>0.25</v>
      </c>
      <c r="AK438" s="215">
        <f t="shared" si="27"/>
        <v>0.5</v>
      </c>
      <c r="AL438" s="220">
        <f>IFERROR(IF(AND(AF437="Probabilidad",AF438="Probabilidad"),(AL437-(+AL437*AK438)),IF(AND(AF437="Impacto",AF438="Probabilidad"),(AL436-(+AL436*AK438)),IF(AF438="Impacto",AL437,""))),"")</f>
        <v>0.11760000000000001</v>
      </c>
      <c r="AM438" s="220">
        <f>IFERROR(IF(AND(AF437="Impacto",AF438="Impacto"),(AM437-(+AM437*AK438)),IF(AND(AF437="Probabilidad",AF438="Impacto"),(AM436-(+AM436*AK438)),IF(AF438="Probabilidad",AM437,""))),"")</f>
        <v>0.4</v>
      </c>
      <c r="AN438" s="221" t="s">
        <v>1421</v>
      </c>
      <c r="AO438" s="221" t="s">
        <v>182</v>
      </c>
      <c r="AP438" s="221" t="s">
        <v>183</v>
      </c>
      <c r="AQ438" s="598"/>
      <c r="AR438" s="626"/>
      <c r="AS438" s="626"/>
      <c r="AT438" s="619"/>
      <c r="AU438" s="626"/>
      <c r="AV438" s="626"/>
      <c r="AW438" s="619"/>
      <c r="AX438" s="619"/>
      <c r="AY438" s="619"/>
      <c r="AZ438" s="1139"/>
      <c r="BA438" s="909"/>
      <c r="BB438" s="909"/>
      <c r="BC438" s="909"/>
      <c r="BD438" s="909"/>
      <c r="BE438" s="909"/>
      <c r="BF438" s="909"/>
      <c r="BG438" s="848"/>
      <c r="BH438" s="593"/>
      <c r="BI438" s="848"/>
      <c r="BJ438" s="848"/>
      <c r="BK438" s="848"/>
      <c r="BL438" s="848"/>
      <c r="BM438" s="593"/>
      <c r="BN438" s="593"/>
      <c r="BO438" s="798"/>
    </row>
    <row r="439" spans="1:67" ht="72">
      <c r="A439" s="1141"/>
      <c r="B439" s="1144"/>
      <c r="C439" s="1144"/>
      <c r="D439" s="1150"/>
      <c r="E439" s="1150"/>
      <c r="F439" s="1089"/>
      <c r="G439" s="593"/>
      <c r="H439" s="598"/>
      <c r="I439" s="1139"/>
      <c r="J439" s="1137"/>
      <c r="K439" s="1139"/>
      <c r="L439" s="593"/>
      <c r="M439" s="616"/>
      <c r="N439" s="593"/>
      <c r="O439" s="593"/>
      <c r="P439" s="607"/>
      <c r="Q439" s="610"/>
      <c r="R439" s="598"/>
      <c r="S439" s="613"/>
      <c r="T439" s="598"/>
      <c r="U439" s="613"/>
      <c r="V439" s="598"/>
      <c r="W439" s="613"/>
      <c r="X439" s="616"/>
      <c r="Y439" s="613"/>
      <c r="Z439" s="613"/>
      <c r="AA439" s="619"/>
      <c r="AB439" s="216">
        <v>5</v>
      </c>
      <c r="AC439" s="166" t="s">
        <v>1872</v>
      </c>
      <c r="AD439" s="218">
        <v>4</v>
      </c>
      <c r="AE439" s="218" t="s">
        <v>1399</v>
      </c>
      <c r="AF439" s="213" t="str">
        <f t="shared" si="24"/>
        <v>Probabilidad</v>
      </c>
      <c r="AG439" s="219" t="s">
        <v>179</v>
      </c>
      <c r="AH439" s="214">
        <f t="shared" si="25"/>
        <v>0.25</v>
      </c>
      <c r="AI439" s="219" t="s">
        <v>180</v>
      </c>
      <c r="AJ439" s="214">
        <f t="shared" si="26"/>
        <v>0.15</v>
      </c>
      <c r="AK439" s="215">
        <f t="shared" si="27"/>
        <v>0.4</v>
      </c>
      <c r="AL439" s="220">
        <f>IFERROR(IF(AND(AF438="Probabilidad",AF439="Probabilidad"),(AL438-(+AL438*AK439)),IF(AND(AF438="Impacto",AF439="Probabilidad"),(AL437-(+AL437*AK439)),IF(AF439="Impacto",AL438,""))),"")</f>
        <v>7.0560000000000012E-2</v>
      </c>
      <c r="AM439" s="220">
        <f>IFERROR(IF(AND(AF438="Impacto",AF439="Impacto"),(AM438-(+AM438*AK439)),IF(AND(AF438="Probabilidad",AF439="Impacto"),(AM437-(+AM437*AK439)),IF(AF439="Probabilidad",AM438,""))),"")</f>
        <v>0.4</v>
      </c>
      <c r="AN439" s="221" t="s">
        <v>181</v>
      </c>
      <c r="AO439" s="221" t="s">
        <v>182</v>
      </c>
      <c r="AP439" s="221" t="s">
        <v>183</v>
      </c>
      <c r="AQ439" s="598"/>
      <c r="AR439" s="626"/>
      <c r="AS439" s="626"/>
      <c r="AT439" s="619"/>
      <c r="AU439" s="626"/>
      <c r="AV439" s="626"/>
      <c r="AW439" s="619"/>
      <c r="AX439" s="619"/>
      <c r="AY439" s="619"/>
      <c r="AZ439" s="1139"/>
      <c r="BA439" s="909"/>
      <c r="BB439" s="909"/>
      <c r="BC439" s="909"/>
      <c r="BD439" s="909"/>
      <c r="BE439" s="909"/>
      <c r="BF439" s="909"/>
      <c r="BG439" s="848"/>
      <c r="BH439" s="593"/>
      <c r="BI439" s="848"/>
      <c r="BJ439" s="848"/>
      <c r="BK439" s="848"/>
      <c r="BL439" s="848"/>
      <c r="BM439" s="593"/>
      <c r="BN439" s="593"/>
      <c r="BO439" s="798"/>
    </row>
    <row r="440" spans="1:67" ht="72.75" thickBot="1">
      <c r="A440" s="1141"/>
      <c r="B440" s="1144"/>
      <c r="C440" s="1144"/>
      <c r="D440" s="1150"/>
      <c r="E440" s="1150"/>
      <c r="F440" s="1089"/>
      <c r="G440" s="593"/>
      <c r="H440" s="598"/>
      <c r="I440" s="1139"/>
      <c r="J440" s="1162"/>
      <c r="K440" s="1139"/>
      <c r="L440" s="593"/>
      <c r="M440" s="616"/>
      <c r="N440" s="593"/>
      <c r="O440" s="593"/>
      <c r="P440" s="607"/>
      <c r="Q440" s="610"/>
      <c r="R440" s="598"/>
      <c r="S440" s="613"/>
      <c r="T440" s="598"/>
      <c r="U440" s="613"/>
      <c r="V440" s="598"/>
      <c r="W440" s="613"/>
      <c r="X440" s="616"/>
      <c r="Y440" s="613"/>
      <c r="Z440" s="613"/>
      <c r="AA440" s="619"/>
      <c r="AB440" s="216">
        <v>6</v>
      </c>
      <c r="AC440" s="166" t="s">
        <v>1873</v>
      </c>
      <c r="AD440" s="218">
        <v>4</v>
      </c>
      <c r="AE440" s="218" t="s">
        <v>1399</v>
      </c>
      <c r="AF440" s="213" t="str">
        <f t="shared" si="24"/>
        <v>Impacto</v>
      </c>
      <c r="AG440" s="219" t="s">
        <v>290</v>
      </c>
      <c r="AH440" s="214">
        <f t="shared" si="25"/>
        <v>0.1</v>
      </c>
      <c r="AI440" s="219" t="s">
        <v>180</v>
      </c>
      <c r="AJ440" s="214">
        <f t="shared" si="26"/>
        <v>0.15</v>
      </c>
      <c r="AK440" s="215">
        <f t="shared" si="27"/>
        <v>0.25</v>
      </c>
      <c r="AL440" s="220">
        <f>IFERROR(IF(AND(AF439="Probabilidad",AF440="Probabilidad"),(AL439-(+AL439*AK440)),IF(AND(AF439="Impacto",AF440="Probabilidad"),(AL438-(+AL438*AK440)),IF(AF440="Impacto",AL439,""))),"")</f>
        <v>7.0560000000000012E-2</v>
      </c>
      <c r="AM440" s="220">
        <f>IFERROR(IF(AND(AF439="Impacto",AF440="Impacto"),(AM439-(+AM439*AK440)),IF(AND(AF439="Probabilidad",AF440="Impacto"),(AM438-(+AM438*AK440)),IF(AF440="Probabilidad",AM439,""))),"")</f>
        <v>0.30000000000000004</v>
      </c>
      <c r="AN440" s="221" t="s">
        <v>181</v>
      </c>
      <c r="AO440" s="221" t="s">
        <v>1422</v>
      </c>
      <c r="AP440" s="221" t="s">
        <v>183</v>
      </c>
      <c r="AQ440" s="598"/>
      <c r="AR440" s="626"/>
      <c r="AS440" s="626"/>
      <c r="AT440" s="619"/>
      <c r="AU440" s="626"/>
      <c r="AV440" s="626"/>
      <c r="AW440" s="619"/>
      <c r="AX440" s="619"/>
      <c r="AY440" s="619"/>
      <c r="AZ440" s="1139"/>
      <c r="BA440" s="909"/>
      <c r="BB440" s="909"/>
      <c r="BC440" s="909"/>
      <c r="BD440" s="909"/>
      <c r="BE440" s="909"/>
      <c r="BF440" s="909"/>
      <c r="BG440" s="848"/>
      <c r="BH440" s="593"/>
      <c r="BI440" s="848"/>
      <c r="BJ440" s="848"/>
      <c r="BK440" s="848"/>
      <c r="BL440" s="848"/>
      <c r="BM440" s="593"/>
      <c r="BN440" s="593"/>
      <c r="BO440" s="798"/>
    </row>
    <row r="441" spans="1:67" ht="67.900000000000006" customHeight="1">
      <c r="A441" s="1141"/>
      <c r="B441" s="1144"/>
      <c r="C441" s="1144"/>
      <c r="D441" s="1150" t="s">
        <v>1376</v>
      </c>
      <c r="E441" s="1150" t="s">
        <v>1849</v>
      </c>
      <c r="F441" s="1089">
        <v>7</v>
      </c>
      <c r="G441" s="593" t="s">
        <v>1902</v>
      </c>
      <c r="H441" s="598" t="s">
        <v>1379</v>
      </c>
      <c r="I441" s="1139" t="s">
        <v>1380</v>
      </c>
      <c r="J441" s="1137" t="str">
        <f>IF(D441="","",IF(D441="RG",[16]Árbol_GF!B491,IF(D441="RF",[16]Árbol_GF!B491,IF(I441="","",(CONCATENATE(I441," ",$M$2," ",G441," ",$M$3," ",O441," ",$M$4," ",N441))))))</f>
        <v>Pérdida de confidencialidad e integridad  CRM (Software)  1. Ataques cibernéticos
2. Pérdida o modificación de la información.
3. Erro en uso por desconocimiento de aplicación  
1 Fallas  en la asignación y control de privilegios y permisos en la plataforma
2. Desconocimiento de políticas de seguridad de la información}</v>
      </c>
      <c r="K441" s="1139" t="s">
        <v>205</v>
      </c>
      <c r="L441" s="593" t="s">
        <v>691</v>
      </c>
      <c r="M441" s="689" t="str">
        <f>CONCATENATE(" *",[16]Árbol_GF!C449," *",[16]Árbol_GF!E449," *",[16]Árbol_GF!G449)</f>
        <v xml:space="preserve"> * * *</v>
      </c>
      <c r="N441" s="593" t="s">
        <v>1903</v>
      </c>
      <c r="O441" s="593" t="s">
        <v>1904</v>
      </c>
      <c r="P441" s="607"/>
      <c r="Q441" s="610"/>
      <c r="R441" s="598" t="s">
        <v>226</v>
      </c>
      <c r="S441" s="613">
        <f>IF(R441="Muy Alta",100%,IF(R441="Alta",80%,IF(R441="Media",60%,IF(R441="Baja",40%,IF(R441="Muy Baja",20%,"")))))</f>
        <v>0.4</v>
      </c>
      <c r="T441" s="598" t="s">
        <v>227</v>
      </c>
      <c r="U441" s="613">
        <f>IF(T441="Catastrófico",100%,IF(T441="Mayor",80%,IF(T441="Moderado",60%,IF(T441="Menor",40%,IF(T441="Leve",20%,"")))))</f>
        <v>0.4</v>
      </c>
      <c r="V441" s="598" t="s">
        <v>227</v>
      </c>
      <c r="W441" s="613">
        <f>IF(V441="Catastrófico",100%,IF(V441="Mayor",80%,IF(V441="Moderado",60%,IF(V441="Menor",40%,IF(V441="Leve",20%,"")))))</f>
        <v>0.4</v>
      </c>
      <c r="X441" s="616" t="str">
        <f>IF(Y441=100%,"Catastrófico",IF(Y441=80%,"Mayor",IF(Y441=60%,"Moderado",IF(Y441=40%,"Menor",IF(Y441=20%,"Leve","")))))</f>
        <v>Menor</v>
      </c>
      <c r="Y441" s="613">
        <f>IF(AND(U441="",W441=""),"",MAX(U441,W441))</f>
        <v>0.4</v>
      </c>
      <c r="Z441" s="613" t="str">
        <f>CONCATENATE(R441,X441)</f>
        <v>BajaMenor</v>
      </c>
      <c r="AA441" s="619" t="str">
        <f>IF(Z441="Muy AltaLeve","Alto",IF(Z441="Muy AltaMenor","Alto",IF(Z441="Muy AltaModerado","Alto",IF(Z441="Muy AltaMayor","Alto",IF(Z441="Muy AltaCatastrófico","Extremo",IF(Z441="AltaLeve","Moderado",IF(Z441="AltaMenor","Moderado",IF(Z441="AltaModerado","Alto",IF(Z441="AltaMayor","Alto",IF(Z441="AltaCatastrófico","Extremo",IF(Z441="MediaLeve","Moderado",IF(Z441="MediaMenor","Moderado",IF(Z441="MediaModerado","Moderado",IF(Z441="MediaMayor","Alto",IF(Z441="MediaCatastrófico","Extremo",IF(Z441="BajaLeve","Bajo",IF(Z441="BajaMenor","Moderado",IF(Z441="BajaModerado","Moderado",IF(Z441="BajaMayor","Alto",IF(Z441="BajaCatastrófico","Extremo",IF(Z441="Muy BajaLeve","Bajo",IF(Z441="Muy BajaMenor","Bajo",IF(Z441="Muy BajaModerado","Moderado",IF(Z441="Muy BajaMayor","Alto",IF(Z441="Muy BajaCatastrófico","Extremo","")))))))))))))))))))))))))</f>
        <v>Moderado</v>
      </c>
      <c r="AB441" s="216">
        <v>1</v>
      </c>
      <c r="AC441" s="218" t="s">
        <v>1905</v>
      </c>
      <c r="AD441" s="218">
        <v>1</v>
      </c>
      <c r="AE441" s="218" t="s">
        <v>1906</v>
      </c>
      <c r="AF441" s="213" t="str">
        <f t="shared" si="24"/>
        <v>Probabilidad</v>
      </c>
      <c r="AG441" s="219" t="s">
        <v>179</v>
      </c>
      <c r="AH441" s="214">
        <f t="shared" si="25"/>
        <v>0.25</v>
      </c>
      <c r="AI441" s="219" t="s">
        <v>180</v>
      </c>
      <c r="AJ441" s="214">
        <f t="shared" si="26"/>
        <v>0.15</v>
      </c>
      <c r="AK441" s="215">
        <f t="shared" si="27"/>
        <v>0.4</v>
      </c>
      <c r="AL441" s="220">
        <f>IFERROR(IF(AF441="Probabilidad",(S441-(+S441*AK441)),IF(AF441="Impacto",S441,"")),"")</f>
        <v>0.24</v>
      </c>
      <c r="AM441" s="220">
        <f>IFERROR(IF(AF441="Impacto",(Y441-(+Y441*AK441)),IF(AF441="Probabilidad",Y441,"")),"")</f>
        <v>0.4</v>
      </c>
      <c r="AN441" s="221" t="s">
        <v>181</v>
      </c>
      <c r="AO441" s="221" t="s">
        <v>182</v>
      </c>
      <c r="AP441" s="221" t="s">
        <v>183</v>
      </c>
      <c r="AQ441" s="598" t="s">
        <v>1907</v>
      </c>
      <c r="AR441" s="1153">
        <f>S441</f>
        <v>0.4</v>
      </c>
      <c r="AS441" s="1153">
        <f>IF(AL441="","",MIN(AL441:AL446))</f>
        <v>0.14399999999999999</v>
      </c>
      <c r="AT441" s="619" t="str">
        <f>IFERROR(IF(AS441="","",IF(AS441&lt;=0.2,"Muy Baja",IF(AS441&lt;=0.4,"Baja",IF(AS441&lt;=0.6,"Media",IF(AS441&lt;=0.8,"Alta","Muy Alta"))))),"")</f>
        <v>Muy Baja</v>
      </c>
      <c r="AU441" s="1153">
        <f>Y441</f>
        <v>0.4</v>
      </c>
      <c r="AV441" s="1153">
        <f>IF(AM441="","",MIN(AM441:AM446))</f>
        <v>0.30000000000000004</v>
      </c>
      <c r="AW441" s="619" t="str">
        <f>IFERROR(IF(AV441="","",IF(AV441&lt;=0.2,"Leve",IF(AV441&lt;=0.4,"Menor",IF(AV441&lt;=0.6,"Moderado",IF(AV441&lt;=0.8,"Mayor","Catastrófico"))))),"")</f>
        <v>Menor</v>
      </c>
      <c r="AX441" s="619" t="str">
        <f>AA441</f>
        <v>Moderado</v>
      </c>
      <c r="AY441" s="619" t="str">
        <f>IFERROR(IF(OR(AND(AT441="Muy Baja",AW441="Leve"),AND(AT441="Muy Baja",AW441="Menor"),AND(AT441="Baja",AW441="Leve")),"Bajo",IF(OR(AND(AT441="Muy baja",AW441="Moderado"),AND(AT441="Baja",AW441="Menor"),AND(AT441="Baja",AW441="Moderado"),AND(AT441="Media",AW441="Leve"),AND(AT441="Media",AW441="Menor"),AND(AT441="Media",AW441="Moderado"),AND(AT441="Alta",AW441="Leve"),AND(AT441="Alta",AW441="Menor")),"Moderado",IF(OR(AND(AT441="Muy Baja",AW441="Mayor"),AND(AT441="Baja",AW441="Mayor"),AND(AT441="Media",AW441="Mayor"),AND(AT441="Alta",AW441="Moderado"),AND(AT441="Alta",AW441="Mayor"),AND(AT441="Muy Alta",AW441="Leve"),AND(AT441="Muy Alta",AW441="Menor"),AND(AT441="Muy Alta",AW441="Moderado"),AND(AT441="Muy Alta",AW441="Mayor")),"Alto",IF(OR(AND(AT441="Muy Baja",AW441="Catastrófico"),AND(AT441="Baja",AW441="Catastrófico"),AND(AT441="Media",AW441="Catastrófico"),AND(AT441="Alta",AW441="Catastrófico"),AND(AT441="Muy Alta",AW441="Catastrófico")),"Extremo","")))),"")</f>
        <v>Bajo</v>
      </c>
      <c r="AZ441" s="598" t="s">
        <v>231</v>
      </c>
      <c r="BA441" s="909" t="s">
        <v>811</v>
      </c>
      <c r="BB441" s="909" t="s">
        <v>811</v>
      </c>
      <c r="BC441" s="909" t="s">
        <v>811</v>
      </c>
      <c r="BD441" s="909" t="s">
        <v>811</v>
      </c>
      <c r="BE441" s="909" t="s">
        <v>811</v>
      </c>
      <c r="BF441" s="909"/>
      <c r="BG441" s="848"/>
      <c r="BH441" s="593"/>
      <c r="BI441" s="848"/>
      <c r="BJ441" s="848"/>
      <c r="BK441" s="848"/>
      <c r="BL441" s="848"/>
      <c r="BM441" s="593"/>
      <c r="BN441" s="593"/>
      <c r="BO441" s="798"/>
    </row>
    <row r="442" spans="1:67" ht="75">
      <c r="A442" s="1141"/>
      <c r="B442" s="1144"/>
      <c r="C442" s="1144"/>
      <c r="D442" s="1150"/>
      <c r="E442" s="1150"/>
      <c r="F442" s="1089"/>
      <c r="G442" s="593"/>
      <c r="H442" s="598"/>
      <c r="I442" s="1139"/>
      <c r="J442" s="1137"/>
      <c r="K442" s="1139"/>
      <c r="L442" s="593"/>
      <c r="M442" s="616"/>
      <c r="N442" s="593"/>
      <c r="O442" s="593"/>
      <c r="P442" s="607"/>
      <c r="Q442" s="610"/>
      <c r="R442" s="598"/>
      <c r="S442" s="613"/>
      <c r="T442" s="598"/>
      <c r="U442" s="613"/>
      <c r="V442" s="598"/>
      <c r="W442" s="613"/>
      <c r="X442" s="616"/>
      <c r="Y442" s="613"/>
      <c r="Z442" s="613"/>
      <c r="AA442" s="619"/>
      <c r="AB442" s="216">
        <v>2</v>
      </c>
      <c r="AC442" s="156" t="s">
        <v>1908</v>
      </c>
      <c r="AD442" s="218">
        <v>1</v>
      </c>
      <c r="AE442" s="218" t="s">
        <v>1399</v>
      </c>
      <c r="AF442" s="213" t="str">
        <f t="shared" si="24"/>
        <v>Impacto</v>
      </c>
      <c r="AG442" s="219" t="s">
        <v>290</v>
      </c>
      <c r="AH442" s="214">
        <f t="shared" si="25"/>
        <v>0.1</v>
      </c>
      <c r="AI442" s="219" t="s">
        <v>180</v>
      </c>
      <c r="AJ442" s="214">
        <f t="shared" si="26"/>
        <v>0.15</v>
      </c>
      <c r="AK442" s="215">
        <f t="shared" si="27"/>
        <v>0.25</v>
      </c>
      <c r="AL442" s="220">
        <f>IFERROR(IF(AND(AF441="Probabilidad",AF442="Probabilidad"),(AL441-(+AL441*AK442)),IF(AF442="Probabilidad",(S441-(+S441*AK442)),IF(AF442="Impacto",AL441,""))),"")</f>
        <v>0.24</v>
      </c>
      <c r="AM442" s="220">
        <f>IFERROR(IF(AND(AF441="Impacto",AF442="Impacto"),(AM441-(+AM441*AK442)),IF(AF442="Impacto",(Y441-(Y441*AK442)),IF(AF442="Probabilidad",AM441,""))),"")</f>
        <v>0.30000000000000004</v>
      </c>
      <c r="AN442" s="221" t="s">
        <v>181</v>
      </c>
      <c r="AO442" s="221" t="s">
        <v>182</v>
      </c>
      <c r="AP442" s="221" t="s">
        <v>183</v>
      </c>
      <c r="AQ442" s="598"/>
      <c r="AR442" s="626"/>
      <c r="AS442" s="626"/>
      <c r="AT442" s="619"/>
      <c r="AU442" s="626"/>
      <c r="AV442" s="626"/>
      <c r="AW442" s="619"/>
      <c r="AX442" s="619"/>
      <c r="AY442" s="619"/>
      <c r="AZ442" s="598"/>
      <c r="BA442" s="909"/>
      <c r="BB442" s="909"/>
      <c r="BC442" s="909"/>
      <c r="BD442" s="909"/>
      <c r="BE442" s="909"/>
      <c r="BF442" s="909"/>
      <c r="BG442" s="848"/>
      <c r="BH442" s="593"/>
      <c r="BI442" s="848"/>
      <c r="BJ442" s="848"/>
      <c r="BK442" s="848"/>
      <c r="BL442" s="848"/>
      <c r="BM442" s="593"/>
      <c r="BN442" s="593"/>
      <c r="BO442" s="798"/>
    </row>
    <row r="443" spans="1:67" ht="150">
      <c r="A443" s="1141"/>
      <c r="B443" s="1144"/>
      <c r="C443" s="1144"/>
      <c r="D443" s="1150"/>
      <c r="E443" s="1150"/>
      <c r="F443" s="1089"/>
      <c r="G443" s="593"/>
      <c r="H443" s="598"/>
      <c r="I443" s="1139"/>
      <c r="J443" s="1137"/>
      <c r="K443" s="1139"/>
      <c r="L443" s="593"/>
      <c r="M443" s="616"/>
      <c r="N443" s="593"/>
      <c r="O443" s="593"/>
      <c r="P443" s="607"/>
      <c r="Q443" s="610"/>
      <c r="R443" s="598"/>
      <c r="S443" s="613"/>
      <c r="T443" s="598"/>
      <c r="U443" s="613"/>
      <c r="V443" s="598"/>
      <c r="W443" s="613"/>
      <c r="X443" s="616"/>
      <c r="Y443" s="613"/>
      <c r="Z443" s="613"/>
      <c r="AA443" s="619"/>
      <c r="AB443" s="216">
        <v>3</v>
      </c>
      <c r="AC443" s="218" t="s">
        <v>1864</v>
      </c>
      <c r="AD443" s="218">
        <v>2</v>
      </c>
      <c r="AE443" s="218" t="s">
        <v>1390</v>
      </c>
      <c r="AF443" s="213" t="str">
        <f t="shared" si="24"/>
        <v>Probabilidad</v>
      </c>
      <c r="AG443" s="219" t="s">
        <v>179</v>
      </c>
      <c r="AH443" s="214">
        <f t="shared" si="25"/>
        <v>0.25</v>
      </c>
      <c r="AI443" s="219" t="s">
        <v>180</v>
      </c>
      <c r="AJ443" s="214">
        <f t="shared" si="26"/>
        <v>0.15</v>
      </c>
      <c r="AK443" s="215">
        <f t="shared" si="27"/>
        <v>0.4</v>
      </c>
      <c r="AL443" s="220">
        <f>IFERROR(IF(AND(AF442="Probabilidad",AF443="Probabilidad"),(AL442-(+AL442*AK443)),IF(AND(AF442="Impacto",AF443="Probabilidad"),(AL441-(+AL441*AK443)),IF(AF443="Impacto",AL442,""))),"")</f>
        <v>0.14399999999999999</v>
      </c>
      <c r="AM443" s="220">
        <f>IFERROR(IF(AND(AF442="Impacto",AF443="Impacto"),(AM442-(+AM442*AK443)),IF(AND(AF442="Probabilidad",AF443="Impacto"),(AM441-(+AM441*AK443)),IF(AF443="Probabilidad",AM442,""))),"")</f>
        <v>0.30000000000000004</v>
      </c>
      <c r="AN443" s="221" t="s">
        <v>181</v>
      </c>
      <c r="AO443" s="221" t="s">
        <v>182</v>
      </c>
      <c r="AP443" s="221" t="s">
        <v>183</v>
      </c>
      <c r="AQ443" s="598"/>
      <c r="AR443" s="626"/>
      <c r="AS443" s="626"/>
      <c r="AT443" s="619"/>
      <c r="AU443" s="626"/>
      <c r="AV443" s="626"/>
      <c r="AW443" s="619"/>
      <c r="AX443" s="619"/>
      <c r="AY443" s="619"/>
      <c r="AZ443" s="598"/>
      <c r="BA443" s="909"/>
      <c r="BB443" s="909"/>
      <c r="BC443" s="909"/>
      <c r="BD443" s="909"/>
      <c r="BE443" s="909"/>
      <c r="BF443" s="909"/>
      <c r="BG443" s="848"/>
      <c r="BH443" s="593"/>
      <c r="BI443" s="848"/>
      <c r="BJ443" s="848"/>
      <c r="BK443" s="848"/>
      <c r="BL443" s="848"/>
      <c r="BM443" s="593"/>
      <c r="BN443" s="593"/>
      <c r="BO443" s="798"/>
    </row>
    <row r="444" spans="1:67">
      <c r="A444" s="1141"/>
      <c r="B444" s="1144"/>
      <c r="C444" s="1144"/>
      <c r="D444" s="1150"/>
      <c r="E444" s="1150"/>
      <c r="F444" s="1089"/>
      <c r="G444" s="593"/>
      <c r="H444" s="598"/>
      <c r="I444" s="1139"/>
      <c r="J444" s="1137"/>
      <c r="K444" s="1139"/>
      <c r="L444" s="593"/>
      <c r="M444" s="616"/>
      <c r="N444" s="593"/>
      <c r="O444" s="593"/>
      <c r="P444" s="607"/>
      <c r="Q444" s="610"/>
      <c r="R444" s="598"/>
      <c r="S444" s="613"/>
      <c r="T444" s="598"/>
      <c r="U444" s="613"/>
      <c r="V444" s="598"/>
      <c r="W444" s="613"/>
      <c r="X444" s="616"/>
      <c r="Y444" s="613"/>
      <c r="Z444" s="613"/>
      <c r="AA444" s="619"/>
      <c r="AB444" s="216">
        <v>4</v>
      </c>
      <c r="AC444" s="218"/>
      <c r="AD444" s="218"/>
      <c r="AE444" s="218"/>
      <c r="AF444" s="213" t="str">
        <f t="shared" si="24"/>
        <v/>
      </c>
      <c r="AG444" s="219"/>
      <c r="AH444" s="214" t="str">
        <f t="shared" si="25"/>
        <v/>
      </c>
      <c r="AI444" s="219"/>
      <c r="AJ444" s="214" t="str">
        <f t="shared" si="26"/>
        <v/>
      </c>
      <c r="AK444" s="215" t="str">
        <f t="shared" si="27"/>
        <v/>
      </c>
      <c r="AL444" s="220" t="str">
        <f>IFERROR(IF(AND(AF443="Probabilidad",AF444="Probabilidad"),(AL443-(+AL443*AK444)),IF(AND(AF443="Impacto",AF444="Probabilidad"),(AL442-(+AL442*AK444)),IF(AF444="Impacto",AL443,""))),"")</f>
        <v/>
      </c>
      <c r="AM444" s="220" t="str">
        <f>IFERROR(IF(AND(AF443="Impacto",AF444="Impacto"),(AM443-(+AM443*AK444)),IF(AND(AF443="Probabilidad",AF444="Impacto"),(AM442-(+AM442*AK444)),IF(AF444="Probabilidad",AM443,""))),"")</f>
        <v/>
      </c>
      <c r="AN444" s="221"/>
      <c r="AO444" s="221"/>
      <c r="AP444" s="221"/>
      <c r="AQ444" s="598"/>
      <c r="AR444" s="626"/>
      <c r="AS444" s="626"/>
      <c r="AT444" s="619"/>
      <c r="AU444" s="626"/>
      <c r="AV444" s="626"/>
      <c r="AW444" s="619"/>
      <c r="AX444" s="619"/>
      <c r="AY444" s="619"/>
      <c r="AZ444" s="598"/>
      <c r="BA444" s="909"/>
      <c r="BB444" s="909"/>
      <c r="BC444" s="909"/>
      <c r="BD444" s="909"/>
      <c r="BE444" s="909"/>
      <c r="BF444" s="909"/>
      <c r="BG444" s="848"/>
      <c r="BH444" s="593"/>
      <c r="BI444" s="848"/>
      <c r="BJ444" s="848"/>
      <c r="BK444" s="848"/>
      <c r="BL444" s="848"/>
      <c r="BM444" s="593"/>
      <c r="BN444" s="593"/>
      <c r="BO444" s="798"/>
    </row>
    <row r="445" spans="1:67">
      <c r="A445" s="1141"/>
      <c r="B445" s="1144"/>
      <c r="C445" s="1144"/>
      <c r="D445" s="1150"/>
      <c r="E445" s="1150"/>
      <c r="F445" s="1089"/>
      <c r="G445" s="593"/>
      <c r="H445" s="598"/>
      <c r="I445" s="1139"/>
      <c r="J445" s="1137"/>
      <c r="K445" s="1139"/>
      <c r="L445" s="593"/>
      <c r="M445" s="616"/>
      <c r="N445" s="593"/>
      <c r="O445" s="593"/>
      <c r="P445" s="607"/>
      <c r="Q445" s="610"/>
      <c r="R445" s="598"/>
      <c r="S445" s="613"/>
      <c r="T445" s="598"/>
      <c r="U445" s="613"/>
      <c r="V445" s="598"/>
      <c r="W445" s="613"/>
      <c r="X445" s="616"/>
      <c r="Y445" s="613"/>
      <c r="Z445" s="613"/>
      <c r="AA445" s="619"/>
      <c r="AB445" s="216">
        <v>5</v>
      </c>
      <c r="AC445" s="218"/>
      <c r="AD445" s="218"/>
      <c r="AE445" s="218"/>
      <c r="AF445" s="213" t="str">
        <f t="shared" si="24"/>
        <v/>
      </c>
      <c r="AG445" s="219"/>
      <c r="AH445" s="214" t="str">
        <f t="shared" si="25"/>
        <v/>
      </c>
      <c r="AI445" s="219"/>
      <c r="AJ445" s="214" t="str">
        <f t="shared" si="26"/>
        <v/>
      </c>
      <c r="AK445" s="215" t="str">
        <f t="shared" si="27"/>
        <v/>
      </c>
      <c r="AL445" s="220" t="str">
        <f>IFERROR(IF(AND(AF444="Probabilidad",AF445="Probabilidad"),(AL444-(+AL444*AK445)),IF(AND(AF444="Impacto",AF445="Probabilidad"),(AL443-(+AL443*AK445)),IF(AF445="Impacto",AL444,""))),"")</f>
        <v/>
      </c>
      <c r="AM445" s="220" t="str">
        <f>IFERROR(IF(AND(AF444="Impacto",AF445="Impacto"),(AM444-(+AM444*AK445)),IF(AND(AF444="Probabilidad",AF445="Impacto"),(AM443-(+AM443*AK445)),IF(AF445="Probabilidad",AM444,""))),"")</f>
        <v/>
      </c>
      <c r="AN445" s="221"/>
      <c r="AO445" s="221"/>
      <c r="AP445" s="221"/>
      <c r="AQ445" s="598"/>
      <c r="AR445" s="626"/>
      <c r="AS445" s="626"/>
      <c r="AT445" s="619"/>
      <c r="AU445" s="626"/>
      <c r="AV445" s="626"/>
      <c r="AW445" s="619"/>
      <c r="AX445" s="619"/>
      <c r="AY445" s="619"/>
      <c r="AZ445" s="598"/>
      <c r="BA445" s="909"/>
      <c r="BB445" s="909"/>
      <c r="BC445" s="909"/>
      <c r="BD445" s="909"/>
      <c r="BE445" s="909"/>
      <c r="BF445" s="909"/>
      <c r="BG445" s="848"/>
      <c r="BH445" s="593"/>
      <c r="BI445" s="848"/>
      <c r="BJ445" s="848"/>
      <c r="BK445" s="848"/>
      <c r="BL445" s="848"/>
      <c r="BM445" s="593"/>
      <c r="BN445" s="593"/>
      <c r="BO445" s="798"/>
    </row>
    <row r="446" spans="1:67" ht="15.75" thickBot="1">
      <c r="A446" s="1141"/>
      <c r="B446" s="1144"/>
      <c r="C446" s="1144"/>
      <c r="D446" s="1150"/>
      <c r="E446" s="1150"/>
      <c r="F446" s="1089"/>
      <c r="G446" s="593"/>
      <c r="H446" s="598"/>
      <c r="I446" s="1139"/>
      <c r="J446" s="1162"/>
      <c r="K446" s="1139"/>
      <c r="L446" s="593"/>
      <c r="M446" s="616"/>
      <c r="N446" s="593"/>
      <c r="O446" s="593"/>
      <c r="P446" s="607"/>
      <c r="Q446" s="610"/>
      <c r="R446" s="598"/>
      <c r="S446" s="613"/>
      <c r="T446" s="598"/>
      <c r="U446" s="613"/>
      <c r="V446" s="598"/>
      <c r="W446" s="613"/>
      <c r="X446" s="616"/>
      <c r="Y446" s="613"/>
      <c r="Z446" s="613"/>
      <c r="AA446" s="619"/>
      <c r="AB446" s="216">
        <v>6</v>
      </c>
      <c r="AC446" s="218"/>
      <c r="AD446" s="218"/>
      <c r="AE446" s="218"/>
      <c r="AF446" s="213" t="str">
        <f t="shared" ref="AF446:AF509" si="28">IF(OR(AG446="Preventivo",AG446="Detectivo"),"Probabilidad",IF(AG446="Correctivo","Impacto",""))</f>
        <v/>
      </c>
      <c r="AG446" s="219"/>
      <c r="AH446" s="214" t="str">
        <f t="shared" si="25"/>
        <v/>
      </c>
      <c r="AI446" s="219"/>
      <c r="AJ446" s="214" t="str">
        <f t="shared" si="26"/>
        <v/>
      </c>
      <c r="AK446" s="215" t="str">
        <f t="shared" si="27"/>
        <v/>
      </c>
      <c r="AL446" s="220" t="str">
        <f>IFERROR(IF(AND(AF445="Probabilidad",AF446="Probabilidad"),(AL445-(+AL445*AK446)),IF(AND(AF445="Impacto",AF446="Probabilidad"),(AL444-(+AL444*AK446)),IF(AF446="Impacto",AL445,""))),"")</f>
        <v/>
      </c>
      <c r="AM446" s="220" t="str">
        <f>IFERROR(IF(AND(AF445="Impacto",AF446="Impacto"),(AM445-(+AM445*AK446)),IF(AND(AF445="Probabilidad",AF446="Impacto"),(AM444-(+AM444*AK446)),IF(AF446="Probabilidad",AM445,""))),"")</f>
        <v/>
      </c>
      <c r="AN446" s="221"/>
      <c r="AO446" s="221"/>
      <c r="AP446" s="221"/>
      <c r="AQ446" s="598"/>
      <c r="AR446" s="626"/>
      <c r="AS446" s="626"/>
      <c r="AT446" s="619"/>
      <c r="AU446" s="626"/>
      <c r="AV446" s="626"/>
      <c r="AW446" s="619"/>
      <c r="AX446" s="619"/>
      <c r="AY446" s="619"/>
      <c r="AZ446" s="598"/>
      <c r="BA446" s="909"/>
      <c r="BB446" s="909"/>
      <c r="BC446" s="909"/>
      <c r="BD446" s="909"/>
      <c r="BE446" s="909"/>
      <c r="BF446" s="909"/>
      <c r="BG446" s="848"/>
      <c r="BH446" s="593"/>
      <c r="BI446" s="848"/>
      <c r="BJ446" s="848"/>
      <c r="BK446" s="848"/>
      <c r="BL446" s="848"/>
      <c r="BM446" s="593"/>
      <c r="BN446" s="593"/>
      <c r="BO446" s="798"/>
    </row>
    <row r="447" spans="1:67" ht="75" customHeight="1">
      <c r="A447" s="1141"/>
      <c r="B447" s="1144"/>
      <c r="C447" s="1144"/>
      <c r="D447" s="1150" t="s">
        <v>1376</v>
      </c>
      <c r="E447" s="1150" t="s">
        <v>1849</v>
      </c>
      <c r="F447" s="1089">
        <v>8</v>
      </c>
      <c r="G447" s="593" t="s">
        <v>1902</v>
      </c>
      <c r="H447" s="598" t="s">
        <v>1379</v>
      </c>
      <c r="I447" s="1139" t="s">
        <v>1392</v>
      </c>
      <c r="J447" s="1137" t="str">
        <f>IF(D447="","",IF(D447="RG",[16]Árbol_GF!B497,IF(D447="RF",[16]Árbol_GF!B497,IF(I447="","",(CONCATENATE(I447," ",$M$2," ",G447," ",$M$3," ",O447," ",$M$4," ",N447))))))</f>
        <v xml:space="preserve">Pérdida de Disponibilidad  CRM (Software)  1. Ataques cibernéticos
2. Fallas en la plataforma tecnológica
3. Fallas de conexión 
  1. Debilidad en  parametros de seguridad
2. Falta  de mantenimienos preventivos,  correctivos y soporte tecnologico.
3. Configuracion y desarrollo debil y no especifico para la necesidad
4.Falta realización   Copias de respaldo  </v>
      </c>
      <c r="K447" s="1139" t="s">
        <v>205</v>
      </c>
      <c r="L447" s="593" t="s">
        <v>691</v>
      </c>
      <c r="M447" s="689" t="str">
        <f>CONCATENATE(" *",[16]Árbol_GF!C455," *",[16]Árbol_GF!E455," *",[16]Árbol_GF!G455)</f>
        <v xml:space="preserve"> * * *</v>
      </c>
      <c r="N447" s="593" t="s">
        <v>1909</v>
      </c>
      <c r="O447" s="593" t="s">
        <v>1910</v>
      </c>
      <c r="P447" s="607"/>
      <c r="Q447" s="610"/>
      <c r="R447" s="598" t="s">
        <v>226</v>
      </c>
      <c r="S447" s="613">
        <f>IF(R447="Muy Alta",100%,IF(R447="Alta",80%,IF(R447="Media",60%,IF(R447="Baja",40%,IF(R447="Muy Baja",20%,"")))))</f>
        <v>0.4</v>
      </c>
      <c r="T447" s="598" t="s">
        <v>227</v>
      </c>
      <c r="U447" s="613">
        <f>IF(T447="Catastrófico",100%,IF(T447="Mayor",80%,IF(T447="Moderado",60%,IF(T447="Menor",40%,IF(T447="Leve",20%,"")))))</f>
        <v>0.4</v>
      </c>
      <c r="V447" s="598" t="s">
        <v>227</v>
      </c>
      <c r="W447" s="613">
        <f>IF(V447="Catastrófico",100%,IF(V447="Mayor",80%,IF(V447="Moderado",60%,IF(V447="Menor",40%,IF(V447="Leve",20%,"")))))</f>
        <v>0.4</v>
      </c>
      <c r="X447" s="616" t="str">
        <f>IF(Y447=100%,"Catastrófico",IF(Y447=80%,"Mayor",IF(Y447=60%,"Moderado",IF(Y447=40%,"Menor",IF(Y447=20%,"Leve","")))))</f>
        <v>Menor</v>
      </c>
      <c r="Y447" s="613">
        <f>IF(AND(U447="",W447=""),"",MAX(U447,W447))</f>
        <v>0.4</v>
      </c>
      <c r="Z447" s="613" t="str">
        <f>CONCATENATE(R447,X447)</f>
        <v>BajaMenor</v>
      </c>
      <c r="AA447" s="619" t="str">
        <f>IF(Z447="Muy AltaLeve","Alto",IF(Z447="Muy AltaMenor","Alto",IF(Z447="Muy AltaModerado","Alto",IF(Z447="Muy AltaMayor","Alto",IF(Z447="Muy AltaCatastrófico","Extremo",IF(Z447="AltaLeve","Moderado",IF(Z447="AltaMenor","Moderado",IF(Z447="AltaModerado","Alto",IF(Z447="AltaMayor","Alto",IF(Z447="AltaCatastrófico","Extremo",IF(Z447="MediaLeve","Moderado",IF(Z447="MediaMenor","Moderado",IF(Z447="MediaModerado","Moderado",IF(Z447="MediaMayor","Alto",IF(Z447="MediaCatastrófico","Extremo",IF(Z447="BajaLeve","Bajo",IF(Z447="BajaMenor","Moderado",IF(Z447="BajaModerado","Moderado",IF(Z447="BajaMayor","Alto",IF(Z447="BajaCatastrófico","Extremo",IF(Z447="Muy BajaLeve","Bajo",IF(Z447="Muy BajaMenor","Bajo",IF(Z447="Muy BajaModerado","Moderado",IF(Z447="Muy BajaMayor","Alto",IF(Z447="Muy BajaCatastrófico","Extremo","")))))))))))))))))))))))))</f>
        <v>Moderado</v>
      </c>
      <c r="AB447" s="216">
        <v>1</v>
      </c>
      <c r="AC447" s="218" t="s">
        <v>1899</v>
      </c>
      <c r="AD447" s="218">
        <v>1</v>
      </c>
      <c r="AE447" s="218" t="s">
        <v>811</v>
      </c>
      <c r="AF447" s="213" t="str">
        <f t="shared" si="28"/>
        <v>Impacto</v>
      </c>
      <c r="AG447" s="219" t="s">
        <v>290</v>
      </c>
      <c r="AH447" s="214">
        <f t="shared" si="25"/>
        <v>0.1</v>
      </c>
      <c r="AI447" s="219" t="s">
        <v>180</v>
      </c>
      <c r="AJ447" s="214">
        <f t="shared" si="26"/>
        <v>0.15</v>
      </c>
      <c r="AK447" s="215">
        <f t="shared" si="27"/>
        <v>0.25</v>
      </c>
      <c r="AL447" s="220">
        <f>IFERROR(IF(AF447="Probabilidad",(S447-(+S447*AK447)),IF(AF447="Impacto",S447,"")),"")</f>
        <v>0.4</v>
      </c>
      <c r="AM447" s="220">
        <f>IFERROR(IF(AF447="Impacto",(Y447-(+Y447*AK447)),IF(AF447="Probabilidad",Y447,"")),"")</f>
        <v>0.30000000000000004</v>
      </c>
      <c r="AN447" s="221" t="s">
        <v>1421</v>
      </c>
      <c r="AO447" s="221" t="s">
        <v>182</v>
      </c>
      <c r="AP447" s="221" t="s">
        <v>183</v>
      </c>
      <c r="AQ447" s="598" t="s">
        <v>1911</v>
      </c>
      <c r="AR447" s="1153">
        <f>S447</f>
        <v>0.4</v>
      </c>
      <c r="AS447" s="1153">
        <f>IF(AL447="","",MIN(AL447:AL452))</f>
        <v>6.0479999999999999E-2</v>
      </c>
      <c r="AT447" s="619" t="str">
        <f>IFERROR(IF(AS447="","",IF(AS447&lt;=0.2,"Muy Baja",IF(AS447&lt;=0.4,"Baja",IF(AS447&lt;=0.6,"Media",IF(AS447&lt;=0.8,"Alta","Muy Alta"))))),"")</f>
        <v>Muy Baja</v>
      </c>
      <c r="AU447" s="1153">
        <f>Y447</f>
        <v>0.4</v>
      </c>
      <c r="AV447" s="1153">
        <f>IF(AM447="","",MIN(AM447:AM452))</f>
        <v>0.30000000000000004</v>
      </c>
      <c r="AW447" s="619" t="str">
        <f>IFERROR(IF(AV447="","",IF(AV447&lt;=0.2,"Leve",IF(AV447&lt;=0.4,"Menor",IF(AV447&lt;=0.6,"Moderado",IF(AV447&lt;=0.8,"Mayor","Catastrófico"))))),"")</f>
        <v>Menor</v>
      </c>
      <c r="AX447" s="619" t="str">
        <f>AA447</f>
        <v>Moderado</v>
      </c>
      <c r="AY447" s="619" t="str">
        <f>IFERROR(IF(OR(AND(AT447="Muy Baja",AW447="Leve"),AND(AT447="Muy Baja",AW447="Menor"),AND(AT447="Baja",AW447="Leve")),"Bajo",IF(OR(AND(AT447="Muy baja",AW447="Moderado"),AND(AT447="Baja",AW447="Menor"),AND(AT447="Baja",AW447="Moderado"),AND(AT447="Media",AW447="Leve"),AND(AT447="Media",AW447="Menor"),AND(AT447="Media",AW447="Moderado"),AND(AT447="Alta",AW447="Leve"),AND(AT447="Alta",AW447="Menor")),"Moderado",IF(OR(AND(AT447="Muy Baja",AW447="Mayor"),AND(AT447="Baja",AW447="Mayor"),AND(AT447="Media",AW447="Mayor"),AND(AT447="Alta",AW447="Moderado"),AND(AT447="Alta",AW447="Mayor"),AND(AT447="Muy Alta",AW447="Leve"),AND(AT447="Muy Alta",AW447="Menor"),AND(AT447="Muy Alta",AW447="Moderado"),AND(AT447="Muy Alta",AW447="Mayor")),"Alto",IF(OR(AND(AT447="Muy Baja",AW447="Catastrófico"),AND(AT447="Baja",AW447="Catastrófico"),AND(AT447="Media",AW447="Catastrófico"),AND(AT447="Alta",AW447="Catastrófico"),AND(AT447="Muy Alta",AW447="Catastrófico")),"Extremo","")))),"")</f>
        <v>Bajo</v>
      </c>
      <c r="AZ447" s="598" t="s">
        <v>231</v>
      </c>
      <c r="BA447" s="909" t="s">
        <v>811</v>
      </c>
      <c r="BB447" s="909" t="s">
        <v>811</v>
      </c>
      <c r="BC447" s="909" t="s">
        <v>811</v>
      </c>
      <c r="BD447" s="909" t="s">
        <v>811</v>
      </c>
      <c r="BE447" s="909" t="s">
        <v>811</v>
      </c>
      <c r="BF447" s="909"/>
      <c r="BG447" s="848"/>
      <c r="BH447" s="593"/>
      <c r="BI447" s="848"/>
      <c r="BJ447" s="848"/>
      <c r="BK447" s="848"/>
      <c r="BL447" s="848"/>
      <c r="BM447" s="593"/>
      <c r="BN447" s="593"/>
      <c r="BO447" s="798"/>
    </row>
    <row r="448" spans="1:67" ht="75">
      <c r="A448" s="1141"/>
      <c r="B448" s="1144"/>
      <c r="C448" s="1144"/>
      <c r="D448" s="1150"/>
      <c r="E448" s="1150"/>
      <c r="F448" s="1089"/>
      <c r="G448" s="593"/>
      <c r="H448" s="598"/>
      <c r="I448" s="1139"/>
      <c r="J448" s="1137"/>
      <c r="K448" s="1139"/>
      <c r="L448" s="593"/>
      <c r="M448" s="616"/>
      <c r="N448" s="593"/>
      <c r="O448" s="593"/>
      <c r="P448" s="607"/>
      <c r="Q448" s="610"/>
      <c r="R448" s="598"/>
      <c r="S448" s="613"/>
      <c r="T448" s="598"/>
      <c r="U448" s="613"/>
      <c r="V448" s="598"/>
      <c r="W448" s="613"/>
      <c r="X448" s="616"/>
      <c r="Y448" s="613"/>
      <c r="Z448" s="613"/>
      <c r="AA448" s="619"/>
      <c r="AB448" s="216">
        <v>2</v>
      </c>
      <c r="AC448" s="218" t="s">
        <v>1912</v>
      </c>
      <c r="AD448" s="218">
        <v>4</v>
      </c>
      <c r="AE448" s="218" t="s">
        <v>1399</v>
      </c>
      <c r="AF448" s="213" t="str">
        <f t="shared" si="28"/>
        <v>Probabilidad</v>
      </c>
      <c r="AG448" s="219" t="s">
        <v>344</v>
      </c>
      <c r="AH448" s="214">
        <f t="shared" si="25"/>
        <v>0.15</v>
      </c>
      <c r="AI448" s="219" t="s">
        <v>180</v>
      </c>
      <c r="AJ448" s="214">
        <f t="shared" si="26"/>
        <v>0.15</v>
      </c>
      <c r="AK448" s="215">
        <f t="shared" si="27"/>
        <v>0.3</v>
      </c>
      <c r="AL448" s="220">
        <f>IFERROR(IF(AND(AF447="Probabilidad",AF448="Probabilidad"),(AL447-(+AL447*AK448)),IF(AF448="Probabilidad",(S447-(+S447*AK448)),IF(AF448="Impacto",AL447,""))),"")</f>
        <v>0.28000000000000003</v>
      </c>
      <c r="AM448" s="220">
        <f>IFERROR(IF(AND(AF447="Impacto",AF448="Impacto"),(AM447-(+AM447*AK448)),IF(AF448="Impacto",(Y447-(Y447*AK448)),IF(AF448="Probabilidad",AM447,""))),"")</f>
        <v>0.30000000000000004</v>
      </c>
      <c r="AN448" s="221" t="s">
        <v>181</v>
      </c>
      <c r="AO448" s="221" t="s">
        <v>182</v>
      </c>
      <c r="AP448" s="221" t="s">
        <v>183</v>
      </c>
      <c r="AQ448" s="598"/>
      <c r="AR448" s="626"/>
      <c r="AS448" s="626"/>
      <c r="AT448" s="619"/>
      <c r="AU448" s="626"/>
      <c r="AV448" s="626"/>
      <c r="AW448" s="619"/>
      <c r="AX448" s="619"/>
      <c r="AY448" s="619"/>
      <c r="AZ448" s="598"/>
      <c r="BA448" s="909"/>
      <c r="BB448" s="909"/>
      <c r="BC448" s="909"/>
      <c r="BD448" s="909"/>
      <c r="BE448" s="909"/>
      <c r="BF448" s="909"/>
      <c r="BG448" s="848"/>
      <c r="BH448" s="593"/>
      <c r="BI448" s="848"/>
      <c r="BJ448" s="848"/>
      <c r="BK448" s="848"/>
      <c r="BL448" s="848"/>
      <c r="BM448" s="593"/>
      <c r="BN448" s="593"/>
      <c r="BO448" s="798"/>
    </row>
    <row r="449" spans="1:67" ht="90">
      <c r="A449" s="1141"/>
      <c r="B449" s="1144"/>
      <c r="C449" s="1144"/>
      <c r="D449" s="1150"/>
      <c r="E449" s="1150"/>
      <c r="F449" s="1089"/>
      <c r="G449" s="593"/>
      <c r="H449" s="598"/>
      <c r="I449" s="1139"/>
      <c r="J449" s="1137"/>
      <c r="K449" s="1139"/>
      <c r="L449" s="593"/>
      <c r="M449" s="616"/>
      <c r="N449" s="593"/>
      <c r="O449" s="593"/>
      <c r="P449" s="607"/>
      <c r="Q449" s="610"/>
      <c r="R449" s="598"/>
      <c r="S449" s="613"/>
      <c r="T449" s="598"/>
      <c r="U449" s="613"/>
      <c r="V449" s="598"/>
      <c r="W449" s="613"/>
      <c r="X449" s="616"/>
      <c r="Y449" s="613"/>
      <c r="Z449" s="613"/>
      <c r="AA449" s="619"/>
      <c r="AB449" s="216">
        <v>3</v>
      </c>
      <c r="AC449" s="156" t="s">
        <v>1913</v>
      </c>
      <c r="AD449" s="218">
        <v>1</v>
      </c>
      <c r="AE449" s="218" t="s">
        <v>1399</v>
      </c>
      <c r="AF449" s="213" t="str">
        <f t="shared" si="28"/>
        <v>Probabilidad</v>
      </c>
      <c r="AG449" s="219" t="s">
        <v>179</v>
      </c>
      <c r="AH449" s="214">
        <f t="shared" si="25"/>
        <v>0.25</v>
      </c>
      <c r="AI449" s="219" t="s">
        <v>180</v>
      </c>
      <c r="AJ449" s="214">
        <f t="shared" si="26"/>
        <v>0.15</v>
      </c>
      <c r="AK449" s="215">
        <f t="shared" si="27"/>
        <v>0.4</v>
      </c>
      <c r="AL449" s="220">
        <f>IFERROR(IF(AND(AF448="Probabilidad",AF449="Probabilidad"),(AL448-(+AL448*AK449)),IF(AND(AF448="Impacto",AF449="Probabilidad"),(AL447-(+AL447*AK449)),IF(AF449="Impacto",AL448,""))),"")</f>
        <v>0.16800000000000001</v>
      </c>
      <c r="AM449" s="220">
        <f>IFERROR(IF(AND(AF448="Impacto",AF449="Impacto"),(AM448-(+AM448*AK449)),IF(AND(AF448="Probabilidad",AF449="Impacto"),(AM447-(+AM447*AK449)),IF(AF449="Probabilidad",AM448,""))),"")</f>
        <v>0.30000000000000004</v>
      </c>
      <c r="AN449" s="221" t="s">
        <v>181</v>
      </c>
      <c r="AO449" s="221" t="s">
        <v>182</v>
      </c>
      <c r="AP449" s="221" t="s">
        <v>183</v>
      </c>
      <c r="AQ449" s="598"/>
      <c r="AR449" s="626"/>
      <c r="AS449" s="626"/>
      <c r="AT449" s="619"/>
      <c r="AU449" s="626"/>
      <c r="AV449" s="626"/>
      <c r="AW449" s="619"/>
      <c r="AX449" s="619"/>
      <c r="AY449" s="619"/>
      <c r="AZ449" s="598"/>
      <c r="BA449" s="909"/>
      <c r="BB449" s="909"/>
      <c r="BC449" s="909"/>
      <c r="BD449" s="909"/>
      <c r="BE449" s="909"/>
      <c r="BF449" s="909"/>
      <c r="BG449" s="848"/>
      <c r="BH449" s="593"/>
      <c r="BI449" s="848"/>
      <c r="BJ449" s="848"/>
      <c r="BK449" s="848"/>
      <c r="BL449" s="848"/>
      <c r="BM449" s="593"/>
      <c r="BN449" s="593"/>
      <c r="BO449" s="798"/>
    </row>
    <row r="450" spans="1:67" ht="72">
      <c r="A450" s="1141"/>
      <c r="B450" s="1144"/>
      <c r="C450" s="1144"/>
      <c r="D450" s="1150"/>
      <c r="E450" s="1150"/>
      <c r="F450" s="1089"/>
      <c r="G450" s="593"/>
      <c r="H450" s="598"/>
      <c r="I450" s="1139"/>
      <c r="J450" s="1137"/>
      <c r="K450" s="1139"/>
      <c r="L450" s="593"/>
      <c r="M450" s="616"/>
      <c r="N450" s="593"/>
      <c r="O450" s="593"/>
      <c r="P450" s="607"/>
      <c r="Q450" s="610"/>
      <c r="R450" s="598"/>
      <c r="S450" s="613"/>
      <c r="T450" s="598"/>
      <c r="U450" s="613"/>
      <c r="V450" s="598"/>
      <c r="W450" s="613"/>
      <c r="X450" s="616"/>
      <c r="Y450" s="613"/>
      <c r="Z450" s="613"/>
      <c r="AA450" s="619"/>
      <c r="AB450" s="216">
        <v>4</v>
      </c>
      <c r="AC450" s="184" t="s">
        <v>1914</v>
      </c>
      <c r="AD450" s="218">
        <v>4</v>
      </c>
      <c r="AE450" s="218" t="s">
        <v>1399</v>
      </c>
      <c r="AF450" s="213" t="str">
        <f t="shared" si="28"/>
        <v>Probabilidad</v>
      </c>
      <c r="AG450" s="219" t="s">
        <v>179</v>
      </c>
      <c r="AH450" s="214">
        <f t="shared" si="25"/>
        <v>0.25</v>
      </c>
      <c r="AI450" s="219" t="s">
        <v>180</v>
      </c>
      <c r="AJ450" s="214">
        <f t="shared" si="26"/>
        <v>0.15</v>
      </c>
      <c r="AK450" s="215">
        <f t="shared" si="27"/>
        <v>0.4</v>
      </c>
      <c r="AL450" s="220">
        <f>IFERROR(IF(AND(AF449="Probabilidad",AF450="Probabilidad"),(AL449-(+AL449*AK450)),IF(AND(AF449="Impacto",AF450="Probabilidad"),(AL448-(+AL448*AK450)),IF(AF450="Impacto",AL449,""))),"")</f>
        <v>0.1008</v>
      </c>
      <c r="AM450" s="226">
        <f>IFERROR(IF(AND(AF449="Impacto",AF450="Impacto"),(AM449-(+AM449*AK450)),IF(AND(AF449="Probabilidad",AF450="Impacto"),(AM448-(+AM448*AK450)),IF(AF450="Probabilidad",AM449,""))),"")</f>
        <v>0.30000000000000004</v>
      </c>
      <c r="AN450" s="221" t="s">
        <v>181</v>
      </c>
      <c r="AO450" s="221" t="s">
        <v>182</v>
      </c>
      <c r="AP450" s="221" t="s">
        <v>183</v>
      </c>
      <c r="AQ450" s="598"/>
      <c r="AR450" s="626"/>
      <c r="AS450" s="626"/>
      <c r="AT450" s="619"/>
      <c r="AU450" s="626"/>
      <c r="AV450" s="626"/>
      <c r="AW450" s="619"/>
      <c r="AX450" s="619"/>
      <c r="AY450" s="619"/>
      <c r="AZ450" s="598"/>
      <c r="BA450" s="909"/>
      <c r="BB450" s="909"/>
      <c r="BC450" s="909"/>
      <c r="BD450" s="909"/>
      <c r="BE450" s="909"/>
      <c r="BF450" s="909"/>
      <c r="BG450" s="848"/>
      <c r="BH450" s="593"/>
      <c r="BI450" s="848"/>
      <c r="BJ450" s="848"/>
      <c r="BK450" s="848"/>
      <c r="BL450" s="848"/>
      <c r="BM450" s="593"/>
      <c r="BN450" s="593"/>
      <c r="BO450" s="798"/>
    </row>
    <row r="451" spans="1:67" ht="72">
      <c r="A451" s="1141"/>
      <c r="B451" s="1144"/>
      <c r="C451" s="1144"/>
      <c r="D451" s="1150"/>
      <c r="E451" s="1150"/>
      <c r="F451" s="1089"/>
      <c r="G451" s="593"/>
      <c r="H451" s="598"/>
      <c r="I451" s="1139"/>
      <c r="J451" s="1137"/>
      <c r="K451" s="1139"/>
      <c r="L451" s="593"/>
      <c r="M451" s="616"/>
      <c r="N451" s="593"/>
      <c r="O451" s="593"/>
      <c r="P451" s="607"/>
      <c r="Q451" s="610"/>
      <c r="R451" s="598"/>
      <c r="S451" s="613"/>
      <c r="T451" s="598"/>
      <c r="U451" s="613"/>
      <c r="V451" s="598"/>
      <c r="W451" s="613"/>
      <c r="X451" s="616"/>
      <c r="Y451" s="613"/>
      <c r="Z451" s="613"/>
      <c r="AA451" s="619"/>
      <c r="AB451" s="216">
        <v>5</v>
      </c>
      <c r="AC451" s="184" t="s">
        <v>1915</v>
      </c>
      <c r="AD451" s="218">
        <v>4</v>
      </c>
      <c r="AE451" s="218" t="s">
        <v>1399</v>
      </c>
      <c r="AF451" s="213" t="str">
        <f t="shared" si="28"/>
        <v>Probabilidad</v>
      </c>
      <c r="AG451" s="219" t="s">
        <v>344</v>
      </c>
      <c r="AH451" s="214">
        <f t="shared" si="25"/>
        <v>0.15</v>
      </c>
      <c r="AI451" s="219" t="s">
        <v>1440</v>
      </c>
      <c r="AJ451" s="214">
        <f t="shared" si="26"/>
        <v>0.25</v>
      </c>
      <c r="AK451" s="215">
        <f t="shared" si="27"/>
        <v>0.4</v>
      </c>
      <c r="AL451" s="220">
        <f>IFERROR(IF(AND(AF450="Probabilidad",AF451="Probabilidad"),(AL450-(+AL450*AK451)),IF(AND(AF450="Impacto",AF451="Probabilidad"),(AL449-(+AL449*AK451)),IF(AF451="Impacto",AL450,""))),"")</f>
        <v>6.0479999999999999E-2</v>
      </c>
      <c r="AM451" s="220">
        <f>IFERROR(IF(AND(AF450="Impacto",AF451="Impacto"),(AM450-(+AM450*AK451)),IF(AND(AF450="Probabilidad",AF451="Impacto"),(AM449-(+AM449*AK451)),IF(AF451="Probabilidad",AM450,""))),"")</f>
        <v>0.30000000000000004</v>
      </c>
      <c r="AN451" s="221" t="s">
        <v>181</v>
      </c>
      <c r="AO451" s="221" t="s">
        <v>1422</v>
      </c>
      <c r="AP451" s="221" t="s">
        <v>183</v>
      </c>
      <c r="AQ451" s="598"/>
      <c r="AR451" s="626"/>
      <c r="AS451" s="626"/>
      <c r="AT451" s="619"/>
      <c r="AU451" s="626"/>
      <c r="AV451" s="626"/>
      <c r="AW451" s="619"/>
      <c r="AX451" s="619"/>
      <c r="AY451" s="619"/>
      <c r="AZ451" s="598"/>
      <c r="BA451" s="909"/>
      <c r="BB451" s="909"/>
      <c r="BC451" s="909"/>
      <c r="BD451" s="909"/>
      <c r="BE451" s="909"/>
      <c r="BF451" s="909"/>
      <c r="BG451" s="848"/>
      <c r="BH451" s="593"/>
      <c r="BI451" s="848"/>
      <c r="BJ451" s="848"/>
      <c r="BK451" s="848"/>
      <c r="BL451" s="848"/>
      <c r="BM451" s="593"/>
      <c r="BN451" s="593"/>
      <c r="BO451" s="798"/>
    </row>
    <row r="452" spans="1:67" ht="15.75" thickBot="1">
      <c r="A452" s="1142"/>
      <c r="B452" s="1145"/>
      <c r="C452" s="1145"/>
      <c r="D452" s="1159"/>
      <c r="E452" s="1159"/>
      <c r="F452" s="1114"/>
      <c r="G452" s="700"/>
      <c r="H452" s="692"/>
      <c r="I452" s="1157"/>
      <c r="J452" s="1156"/>
      <c r="K452" s="1157"/>
      <c r="L452" s="700"/>
      <c r="M452" s="693"/>
      <c r="N452" s="700"/>
      <c r="O452" s="700"/>
      <c r="P452" s="675"/>
      <c r="Q452" s="674"/>
      <c r="R452" s="692"/>
      <c r="S452" s="691"/>
      <c r="T452" s="692"/>
      <c r="U452" s="691"/>
      <c r="V452" s="692"/>
      <c r="W452" s="691"/>
      <c r="X452" s="693"/>
      <c r="Y452" s="691"/>
      <c r="Z452" s="691"/>
      <c r="AA452" s="694"/>
      <c r="AB452" s="141">
        <v>6</v>
      </c>
      <c r="AC452" s="139"/>
      <c r="AD452" s="139"/>
      <c r="AE452" s="139"/>
      <c r="AF452" s="149" t="str">
        <f t="shared" si="28"/>
        <v/>
      </c>
      <c r="AG452" s="142"/>
      <c r="AH452" s="140" t="str">
        <f t="shared" si="25"/>
        <v/>
      </c>
      <c r="AI452" s="142"/>
      <c r="AJ452" s="140" t="str">
        <f t="shared" si="26"/>
        <v/>
      </c>
      <c r="AK452" s="143" t="str">
        <f t="shared" si="27"/>
        <v/>
      </c>
      <c r="AL452" s="152" t="str">
        <f>IFERROR(IF(AND(AF451="Probabilidad",AF452="Probabilidad"),(AL451-(+AL451*AK452)),IF(AND(AF451="Impacto",AF452="Probabilidad"),(AL450-(+AL450*AK452)),IF(AF452="Impacto",AL451,""))),"")</f>
        <v/>
      </c>
      <c r="AM452" s="152" t="str">
        <f>IFERROR(IF(AND(AF451="Impacto",AF452="Impacto"),(AM451-(+AM451*AK452)),IF(AND(AF451="Probabilidad",AF452="Impacto"),(AM450-(+AM450*AK452)),IF(AF452="Probabilidad",AM451,""))),"")</f>
        <v/>
      </c>
      <c r="AN452" s="144"/>
      <c r="AO452" s="144"/>
      <c r="AP452" s="144"/>
      <c r="AQ452" s="692"/>
      <c r="AR452" s="696"/>
      <c r="AS452" s="696"/>
      <c r="AT452" s="694"/>
      <c r="AU452" s="696"/>
      <c r="AV452" s="696"/>
      <c r="AW452" s="694"/>
      <c r="AX452" s="694"/>
      <c r="AY452" s="694"/>
      <c r="AZ452" s="692"/>
      <c r="BA452" s="910"/>
      <c r="BB452" s="910"/>
      <c r="BC452" s="910"/>
      <c r="BD452" s="910"/>
      <c r="BE452" s="910"/>
      <c r="BF452" s="910"/>
      <c r="BG452" s="1113"/>
      <c r="BH452" s="700"/>
      <c r="BI452" s="1113"/>
      <c r="BJ452" s="1113"/>
      <c r="BK452" s="1113"/>
      <c r="BL452" s="1113"/>
      <c r="BM452" s="700"/>
      <c r="BN452" s="700"/>
      <c r="BO452" s="1110"/>
    </row>
    <row r="453" spans="1:67" ht="82.9" customHeight="1">
      <c r="A453" s="1140" t="s">
        <v>1916</v>
      </c>
      <c r="B453" s="1143" t="s">
        <v>1374</v>
      </c>
      <c r="C453" s="1164" t="s">
        <v>1917</v>
      </c>
      <c r="D453" s="1149" t="s">
        <v>1376</v>
      </c>
      <c r="E453" s="1149" t="s">
        <v>1918</v>
      </c>
      <c r="F453" s="1111">
        <v>1</v>
      </c>
      <c r="G453" s="648" t="s">
        <v>1919</v>
      </c>
      <c r="H453" s="644" t="s">
        <v>1725</v>
      </c>
      <c r="I453" s="1138" t="s">
        <v>1380</v>
      </c>
      <c r="J453" s="1136" t="str">
        <f>IF(D453="","",IF(D453="RG",[16]Árbol_GF!B503,IF(D453="RF",[16]Árbol_GF!B503,IF(I453="","",(CONCATENATE(I453," ",$M$2," ",G453," ",$M$3," ",O453," ",$M$4," ",N453))))))</f>
        <v>Pérdida de confidencialidad e integridad  MDB_CA
MISPROD - Producción
ADMPROD - Producción
HISPROD - Producción
WCCPROD - Producción
MISDES-Desarrollo
MISPROD-Pruebas
"BASES DE DATOS DE CATASTRO MULTIPROPOSITO
AMCOBD-AmcoPereira
STAROSAC-SantaRosa
PALMIRAV-Palmira
ARMENIAQ-Armenia
CNDFACAT-Facatativa
CARTGENA-Cartagena
CNDTOCAI-Tocaima
CNDGUATA-Guatavita
CNDSUBCH-Subachoque
"  1. Abuso de derechos
1a. Perdida, Hurto o modificación de la información
3. Falsificación de derechos.
4 y 5. Fallas Humanas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v>
      </c>
      <c r="K453" s="1138" t="s">
        <v>205</v>
      </c>
      <c r="L453" s="681" t="s">
        <v>691</v>
      </c>
      <c r="M453" s="689" t="str">
        <f>CONCATENATE(" *",[16]Árbol_GF!C461," *",[16]Árbol_GF!E461," *",[16]Árbol_GF!G461)</f>
        <v xml:space="preserve"> * * *</v>
      </c>
      <c r="N453" s="648" t="s">
        <v>1920</v>
      </c>
      <c r="O453" s="648" t="s">
        <v>1921</v>
      </c>
      <c r="P453" s="648"/>
      <c r="Q453" s="646"/>
      <c r="R453" s="644" t="s">
        <v>297</v>
      </c>
      <c r="S453" s="687">
        <f>IF(R453="Muy Alta",100%,IF(R453="Alta",80%,IF(R453="Media",60%,IF(R453="Baja",40%,IF(R453="Muy Baja",20%,"")))))</f>
        <v>0.8</v>
      </c>
      <c r="T453" s="644" t="s">
        <v>271</v>
      </c>
      <c r="U453" s="687">
        <f>IF(T453="Catastrófico",100%,IF(T453="Mayor",80%,IF(T453="Moderado",60%,IF(T453="Menor",40%,IF(T453="Leve",20%,"")))))</f>
        <v>0.2</v>
      </c>
      <c r="V453" s="644" t="s">
        <v>371</v>
      </c>
      <c r="W453" s="687">
        <f>IF(V453="Catastrófico",100%,IF(V453="Mayor",80%,IF(V453="Moderado",60%,IF(V453="Menor",40%,IF(V453="Leve",20%,"")))))</f>
        <v>0.8</v>
      </c>
      <c r="X453" s="689" t="str">
        <f>IF(Y453=100%,"Catastrófico",IF(Y453=80%,"Mayor",IF(Y453=60%,"Moderado",IF(Y453=40%,"Menor",IF(Y453=20%,"Leve","")))))</f>
        <v>Mayor</v>
      </c>
      <c r="Y453" s="687">
        <f>IF(AND(U453="",W453=""),"",MAX(U453,W453))</f>
        <v>0.8</v>
      </c>
      <c r="Z453" s="687" t="str">
        <f>CONCATENATE(R453,X453)</f>
        <v>AltaMayor</v>
      </c>
      <c r="AA453" s="642" t="str">
        <f>IF(Z453="Muy AltaLeve","Alto",IF(Z453="Muy AltaMenor","Alto",IF(Z453="Muy AltaModerado","Alto",IF(Z453="Muy AltaMayor","Alto",IF(Z453="Muy AltaCatastrófico","Extremo",IF(Z453="AltaLeve","Moderado",IF(Z453="AltaMenor","Moderado",IF(Z453="AltaModerado","Alto",IF(Z453="AltaMayor","Alto",IF(Z453="AltaCatastrófico","Extremo",IF(Z453="MediaLeve","Moderado",IF(Z453="MediaMenor","Moderado",IF(Z453="MediaModerado","Moderado",IF(Z453="MediaMayor","Alto",IF(Z453="MediaCatastrófico","Extremo",IF(Z453="BajaLeve","Bajo",IF(Z453="BajaMenor","Moderado",IF(Z453="BajaModerado","Moderado",IF(Z453="BajaMayor","Alto",IF(Z453="BajaCatastrófico","Extremo",IF(Z453="Muy BajaLeve","Bajo",IF(Z453="Muy BajaMenor","Bajo",IF(Z453="Muy BajaModerado","Moderado",IF(Z453="Muy BajaMayor","Alto",IF(Z453="Muy BajaCatastrófico","Extremo","")))))))))))))))))))))))))</f>
        <v>Alto</v>
      </c>
      <c r="AB453" s="54">
        <v>1</v>
      </c>
      <c r="AC453" s="301" t="s">
        <v>1922</v>
      </c>
      <c r="AD453" s="12">
        <v>1</v>
      </c>
      <c r="AE453" s="12" t="s">
        <v>1923</v>
      </c>
      <c r="AF453" s="20" t="str">
        <f t="shared" si="28"/>
        <v>Probabilidad</v>
      </c>
      <c r="AG453" s="13" t="s">
        <v>1547</v>
      </c>
      <c r="AH453" s="22">
        <f t="shared" si="25"/>
        <v>0.15</v>
      </c>
      <c r="AI453" s="13" t="s">
        <v>180</v>
      </c>
      <c r="AJ453" s="22">
        <f>IF(AI453="Automático",25%,IF(AI453="Manual",15%,""))</f>
        <v>0.15</v>
      </c>
      <c r="AK453" s="23">
        <f>IF(OR(AH453="",AJ453=""),"",AH453+AJ453)</f>
        <v>0.3</v>
      </c>
      <c r="AL453" s="24">
        <f>IFERROR(IF(AF453="Probabilidad",(S453-(+S453*AK453)),IF(AF453="Impacto",S453,"")),"")</f>
        <v>0.56000000000000005</v>
      </c>
      <c r="AM453" s="24">
        <f>IFERROR(IF(AF453="Impacto",(Y453-(+Y453*AK453)),IF(AF453="Probabilidad",Y453,"")),"")</f>
        <v>0.8</v>
      </c>
      <c r="AN453" s="14" t="s">
        <v>181</v>
      </c>
      <c r="AO453" s="14" t="s">
        <v>182</v>
      </c>
      <c r="AP453" s="14" t="s">
        <v>183</v>
      </c>
      <c r="AQ453" s="644" t="s">
        <v>1924</v>
      </c>
      <c r="AR453" s="640">
        <f>S453</f>
        <v>0.8</v>
      </c>
      <c r="AS453" s="640">
        <f>IF(AL453="","",MIN(AL453:AL458))</f>
        <v>8.4671999999999997E-2</v>
      </c>
      <c r="AT453" s="642" t="str">
        <f>IFERROR(IF(AS453="","",IF(AS453&lt;=0.2,"Muy Baja",IF(AS453&lt;=0.4,"Baja",IF(AS453&lt;=0.6,"Media",IF(AS453&lt;=0.8,"Alta","Muy Alta"))))),"")</f>
        <v>Muy Baja</v>
      </c>
      <c r="AU453" s="640">
        <f>Y453</f>
        <v>0.8</v>
      </c>
      <c r="AV453" s="640">
        <f>IF(AM453="","",MIN(AM453:AM458))</f>
        <v>0.60000000000000009</v>
      </c>
      <c r="AW453" s="642" t="str">
        <f>IFERROR(IF(AV453="","",IF(AV453&lt;=0.2,"Leve",IF(AV453&lt;=0.4,"Menor",IF(AV453&lt;=0.6,"Moderado",IF(AV453&lt;=0.8,"Mayor","Catastrófico"))))),"")</f>
        <v>Moderado</v>
      </c>
      <c r="AX453" s="642" t="str">
        <f>AA453</f>
        <v>Alto</v>
      </c>
      <c r="AY453" s="642" t="str">
        <f>IFERROR(IF(OR(AND(AT453="Muy Baja",AW453="Leve"),AND(AT453="Muy Baja",AW453="Menor"),AND(AT453="Baja",AW453="Leve")),"Bajo",IF(OR(AND(AT453="Muy baja",AW453="Moderado"),AND(AT453="Baja",AW453="Menor"),AND(AT453="Baja",AW453="Moderado"),AND(AT453="Media",AW453="Leve"),AND(AT453="Media",AW453="Menor"),AND(AT453="Media",AW453="Moderado"),AND(AT453="Alta",AW453="Leve"),AND(AT453="Alta",AW453="Menor")),"Moderado",IF(OR(AND(AT453="Muy Baja",AW453="Mayor"),AND(AT453="Baja",AW453="Mayor"),AND(AT453="Media",AW453="Mayor"),AND(AT453="Alta",AW453="Moderado"),AND(AT453="Alta",AW453="Mayor"),AND(AT453="Muy Alta",AW453="Leve"),AND(AT453="Muy Alta",AW453="Menor"),AND(AT453="Muy Alta",AW453="Moderado"),AND(AT453="Muy Alta",AW453="Mayor")),"Alto",IF(OR(AND(AT453="Muy Baja",AW453="Catastrófico"),AND(AT453="Baja",AW453="Catastrófico"),AND(AT453="Media",AW453="Catastrófico"),AND(AT453="Alta",AW453="Catastrófico"),AND(AT453="Muy Alta",AW453="Catastrófico")),"Extremo","")))),"")</f>
        <v>Moderado</v>
      </c>
      <c r="AZ453" s="1138" t="s">
        <v>185</v>
      </c>
      <c r="BA453" s="648" t="s">
        <v>1925</v>
      </c>
      <c r="BB453" s="648" t="s">
        <v>1926</v>
      </c>
      <c r="BC453" s="648" t="s">
        <v>1927</v>
      </c>
      <c r="BD453" s="648" t="s">
        <v>1928</v>
      </c>
      <c r="BE453" s="1281" t="s">
        <v>1560</v>
      </c>
      <c r="BF453" s="681"/>
      <c r="BG453" s="681"/>
      <c r="BH453" s="727"/>
      <c r="BI453" s="727"/>
      <c r="BJ453" s="727"/>
      <c r="BK453" s="1279"/>
      <c r="BL453" s="727"/>
      <c r="BM453" s="648"/>
      <c r="BN453" s="648"/>
      <c r="BO453" s="650"/>
    </row>
    <row r="454" spans="1:67" ht="127.5">
      <c r="A454" s="1141"/>
      <c r="B454" s="1144"/>
      <c r="C454" s="1165"/>
      <c r="D454" s="1150"/>
      <c r="E454" s="1150"/>
      <c r="F454" s="1089"/>
      <c r="G454" s="607"/>
      <c r="H454" s="598"/>
      <c r="I454" s="1139"/>
      <c r="J454" s="1137"/>
      <c r="K454" s="1139"/>
      <c r="L454" s="593"/>
      <c r="M454" s="616"/>
      <c r="N454" s="607"/>
      <c r="O454" s="607"/>
      <c r="P454" s="607"/>
      <c r="Q454" s="610"/>
      <c r="R454" s="598"/>
      <c r="S454" s="613"/>
      <c r="T454" s="598"/>
      <c r="U454" s="613"/>
      <c r="V454" s="598"/>
      <c r="W454" s="613"/>
      <c r="X454" s="616"/>
      <c r="Y454" s="613"/>
      <c r="Z454" s="613"/>
      <c r="AA454" s="619"/>
      <c r="AB454" s="216">
        <v>2</v>
      </c>
      <c r="AC454" s="227" t="s">
        <v>1929</v>
      </c>
      <c r="AD454" s="217">
        <v>4.5</v>
      </c>
      <c r="AE454" s="218" t="s">
        <v>1431</v>
      </c>
      <c r="AF454" s="213" t="str">
        <f t="shared" si="28"/>
        <v>Probabilidad</v>
      </c>
      <c r="AG454" s="219" t="s">
        <v>179</v>
      </c>
      <c r="AH454" s="214">
        <f t="shared" si="25"/>
        <v>0.25</v>
      </c>
      <c r="AI454" s="219" t="s">
        <v>1538</v>
      </c>
      <c r="AJ454" s="214">
        <f t="shared" ref="AJ454:AJ517" si="29">IF(AI454="Automático",25%,IF(AI454="Manual",15%,""))</f>
        <v>0.15</v>
      </c>
      <c r="AK454" s="215">
        <f t="shared" ref="AK454:AK517" si="30">IF(OR(AH454="",AJ454=""),"",AH454+AJ454)</f>
        <v>0.4</v>
      </c>
      <c r="AL454" s="220">
        <f>IFERROR(IF(AND(AF453="Probabilidad",AF454="Probabilidad"),(AL453-(+AL453*AK454)),IF(AF454="Probabilidad",(S453-(+S453*AK454)),IF(AF454="Impacto",AL453,""))),"")</f>
        <v>0.33600000000000002</v>
      </c>
      <c r="AM454" s="220">
        <f>IFERROR(IF(AND(AF453="Impacto",AF454="Impacto"),(AM453-(+AM453*AK454)),IF(AF454="Impacto",(Y453-(+Y453*AK454)),IF(AF454="Probabilidad",AM453,""))),"")</f>
        <v>0.8</v>
      </c>
      <c r="AN454" s="221" t="s">
        <v>181</v>
      </c>
      <c r="AO454" s="221" t="s">
        <v>182</v>
      </c>
      <c r="AP454" s="221" t="s">
        <v>183</v>
      </c>
      <c r="AQ454" s="598"/>
      <c r="AR454" s="626"/>
      <c r="AS454" s="626"/>
      <c r="AT454" s="619"/>
      <c r="AU454" s="626"/>
      <c r="AV454" s="626"/>
      <c r="AW454" s="619"/>
      <c r="AX454" s="619"/>
      <c r="AY454" s="619"/>
      <c r="AZ454" s="1139"/>
      <c r="BA454" s="607"/>
      <c r="BB454" s="607"/>
      <c r="BC454" s="607"/>
      <c r="BD454" s="607"/>
      <c r="BE454" s="607"/>
      <c r="BF454" s="593"/>
      <c r="BG454" s="593"/>
      <c r="BH454" s="848"/>
      <c r="BI454" s="848"/>
      <c r="BJ454" s="593"/>
      <c r="BK454" s="1280"/>
      <c r="BL454" s="848"/>
      <c r="BM454" s="607"/>
      <c r="BN454" s="607"/>
      <c r="BO454" s="651"/>
    </row>
    <row r="455" spans="1:67" ht="127.5">
      <c r="A455" s="1141"/>
      <c r="B455" s="1144"/>
      <c r="C455" s="1165"/>
      <c r="D455" s="1150"/>
      <c r="E455" s="1150"/>
      <c r="F455" s="1089"/>
      <c r="G455" s="607"/>
      <c r="H455" s="598"/>
      <c r="I455" s="1139"/>
      <c r="J455" s="1137"/>
      <c r="K455" s="1139"/>
      <c r="L455" s="593"/>
      <c r="M455" s="616"/>
      <c r="N455" s="607"/>
      <c r="O455" s="607"/>
      <c r="P455" s="607"/>
      <c r="Q455" s="610"/>
      <c r="R455" s="598"/>
      <c r="S455" s="613"/>
      <c r="T455" s="598"/>
      <c r="U455" s="613"/>
      <c r="V455" s="598"/>
      <c r="W455" s="613"/>
      <c r="X455" s="616"/>
      <c r="Y455" s="613"/>
      <c r="Z455" s="613"/>
      <c r="AA455" s="619"/>
      <c r="AB455" s="216">
        <v>3</v>
      </c>
      <c r="AC455" s="227" t="s">
        <v>1605</v>
      </c>
      <c r="AD455" s="217">
        <v>5</v>
      </c>
      <c r="AE455" s="217" t="s">
        <v>1607</v>
      </c>
      <c r="AF455" s="213" t="str">
        <f t="shared" si="28"/>
        <v>Probabilidad</v>
      </c>
      <c r="AG455" s="219" t="s">
        <v>1537</v>
      </c>
      <c r="AH455" s="214">
        <f t="shared" si="25"/>
        <v>0.25</v>
      </c>
      <c r="AI455" s="219" t="s">
        <v>1538</v>
      </c>
      <c r="AJ455" s="214">
        <f t="shared" si="29"/>
        <v>0.15</v>
      </c>
      <c r="AK455" s="215">
        <f t="shared" si="30"/>
        <v>0.4</v>
      </c>
      <c r="AL455" s="220">
        <f>IFERROR(IF(AND(AF454="Probabilidad",AF455="Probabilidad"),(AL454-(+AL454*AK455)),IF(AND(AF454="Impacto",AF455="Probabilidad"),(AL453-(+AL453*AK455)),IF(AF455="Impacto",AL454,""))),"")</f>
        <v>0.2016</v>
      </c>
      <c r="AM455" s="220">
        <f>IFERROR(IF(AND(AF454="Impacto",AF455="Impacto"),(AM454-(+AM454*AK455)),IF(AND(AF454="Probabilidad",AF455="Impacto"),(AM453-(+AM453*AK455)),IF(AF455="Probabilidad",AM454,""))),"")</f>
        <v>0.8</v>
      </c>
      <c r="AN455" s="221" t="s">
        <v>181</v>
      </c>
      <c r="AO455" s="221" t="s">
        <v>182</v>
      </c>
      <c r="AP455" s="221" t="s">
        <v>183</v>
      </c>
      <c r="AQ455" s="598"/>
      <c r="AR455" s="626"/>
      <c r="AS455" s="626"/>
      <c r="AT455" s="619"/>
      <c r="AU455" s="626"/>
      <c r="AV455" s="626"/>
      <c r="AW455" s="619"/>
      <c r="AX455" s="619"/>
      <c r="AY455" s="619"/>
      <c r="AZ455" s="1139"/>
      <c r="BA455" s="607"/>
      <c r="BB455" s="607"/>
      <c r="BC455" s="607"/>
      <c r="BD455" s="607"/>
      <c r="BE455" s="607"/>
      <c r="BF455" s="593"/>
      <c r="BG455" s="593"/>
      <c r="BH455" s="848"/>
      <c r="BI455" s="848"/>
      <c r="BJ455" s="593"/>
      <c r="BK455" s="1280"/>
      <c r="BL455" s="848"/>
      <c r="BM455" s="607"/>
      <c r="BN455" s="607"/>
      <c r="BO455" s="651"/>
    </row>
    <row r="456" spans="1:67" ht="76.5">
      <c r="A456" s="1141"/>
      <c r="B456" s="1144"/>
      <c r="C456" s="1165"/>
      <c r="D456" s="1150"/>
      <c r="E456" s="1150"/>
      <c r="F456" s="1089"/>
      <c r="G456" s="607"/>
      <c r="H456" s="598"/>
      <c r="I456" s="1139"/>
      <c r="J456" s="1137"/>
      <c r="K456" s="1139"/>
      <c r="L456" s="593"/>
      <c r="M456" s="616"/>
      <c r="N456" s="607"/>
      <c r="O456" s="607"/>
      <c r="P456" s="607"/>
      <c r="Q456" s="610"/>
      <c r="R456" s="598"/>
      <c r="S456" s="613"/>
      <c r="T456" s="598"/>
      <c r="U456" s="613"/>
      <c r="V456" s="598"/>
      <c r="W456" s="613"/>
      <c r="X456" s="616"/>
      <c r="Y456" s="613"/>
      <c r="Z456" s="613"/>
      <c r="AA456" s="619"/>
      <c r="AB456" s="216">
        <v>4</v>
      </c>
      <c r="AC456" s="276" t="s">
        <v>1930</v>
      </c>
      <c r="AD456" s="217" t="s">
        <v>561</v>
      </c>
      <c r="AE456" s="217" t="s">
        <v>1607</v>
      </c>
      <c r="AF456" s="213" t="str">
        <f t="shared" si="28"/>
        <v>Impacto</v>
      </c>
      <c r="AG456" s="219" t="s">
        <v>1548</v>
      </c>
      <c r="AH456" s="214">
        <f t="shared" si="25"/>
        <v>0.1</v>
      </c>
      <c r="AI456" s="219" t="s">
        <v>1538</v>
      </c>
      <c r="AJ456" s="214">
        <f t="shared" si="29"/>
        <v>0.15</v>
      </c>
      <c r="AK456" s="215">
        <f t="shared" si="30"/>
        <v>0.25</v>
      </c>
      <c r="AL456" s="220">
        <f>IFERROR(IF(AND(AF455="Probabilidad",AF456="Probabilidad"),(AL455-(+AL455*AK456)),IF(AND(AF455="Impacto",AF456="Probabilidad"),(AL454-(+AL454*AK456)),IF(AF456="Impacto",AL455,""))),"")</f>
        <v>0.2016</v>
      </c>
      <c r="AM456" s="220">
        <f>IFERROR(IF(AND(AF455="Impacto",AF456="Impacto"),(AM455-(+AM455*AK456)),IF(AND(AF455="Probabilidad",AF456="Impacto"),(AM454-(+AM454*AK456)),IF(AF456="Probabilidad",AM455,""))),"")</f>
        <v>0.60000000000000009</v>
      </c>
      <c r="AN456" s="221" t="s">
        <v>181</v>
      </c>
      <c r="AO456" s="221" t="s">
        <v>182</v>
      </c>
      <c r="AP456" s="221" t="s">
        <v>183</v>
      </c>
      <c r="AQ456" s="598"/>
      <c r="AR456" s="626"/>
      <c r="AS456" s="626"/>
      <c r="AT456" s="619"/>
      <c r="AU456" s="626"/>
      <c r="AV456" s="626"/>
      <c r="AW456" s="619"/>
      <c r="AX456" s="619"/>
      <c r="AY456" s="619"/>
      <c r="AZ456" s="1139"/>
      <c r="BA456" s="607"/>
      <c r="BB456" s="607"/>
      <c r="BC456" s="607"/>
      <c r="BD456" s="607"/>
      <c r="BE456" s="607"/>
      <c r="BF456" s="593"/>
      <c r="BG456" s="593"/>
      <c r="BH456" s="848"/>
      <c r="BI456" s="848"/>
      <c r="BJ456" s="593"/>
      <c r="BK456" s="1280"/>
      <c r="BL456" s="848"/>
      <c r="BM456" s="607"/>
      <c r="BN456" s="607"/>
      <c r="BO456" s="651"/>
    </row>
    <row r="457" spans="1:67" ht="72">
      <c r="A457" s="1141"/>
      <c r="B457" s="1144"/>
      <c r="C457" s="1165"/>
      <c r="D457" s="1150"/>
      <c r="E457" s="1150"/>
      <c r="F457" s="1089"/>
      <c r="G457" s="607"/>
      <c r="H457" s="598"/>
      <c r="I457" s="1139"/>
      <c r="J457" s="1137"/>
      <c r="K457" s="1139"/>
      <c r="L457" s="593"/>
      <c r="M457" s="616"/>
      <c r="N457" s="607"/>
      <c r="O457" s="607"/>
      <c r="P457" s="607"/>
      <c r="Q457" s="610"/>
      <c r="R457" s="598"/>
      <c r="S457" s="613"/>
      <c r="T457" s="598"/>
      <c r="U457" s="613"/>
      <c r="V457" s="598"/>
      <c r="W457" s="613"/>
      <c r="X457" s="616"/>
      <c r="Y457" s="613"/>
      <c r="Z457" s="613"/>
      <c r="AA457" s="619"/>
      <c r="AB457" s="216">
        <v>5</v>
      </c>
      <c r="AC457" s="227" t="s">
        <v>1931</v>
      </c>
      <c r="AD457" s="217" t="s">
        <v>561</v>
      </c>
      <c r="AE457" s="218" t="s">
        <v>1567</v>
      </c>
      <c r="AF457" s="213" t="str">
        <f t="shared" si="28"/>
        <v>Probabilidad</v>
      </c>
      <c r="AG457" s="219" t="s">
        <v>1547</v>
      </c>
      <c r="AH457" s="214">
        <f t="shared" ref="AH457:AH520" si="31">IF(AG457="","",IF(AG457="Preventivo",25%,IF(AG457="Detectivo",15%,IF(AG457="Correctivo",10%))))</f>
        <v>0.15</v>
      </c>
      <c r="AI457" s="219" t="s">
        <v>1538</v>
      </c>
      <c r="AJ457" s="214">
        <f t="shared" si="29"/>
        <v>0.15</v>
      </c>
      <c r="AK457" s="215">
        <f t="shared" si="30"/>
        <v>0.3</v>
      </c>
      <c r="AL457" s="220">
        <f>IFERROR(IF(AND(AF456="Probabilidad",AF457="Probabilidad"),(AL456-(+AL456*AK457)),IF(AND(AF456="Impacto",AF457="Probabilidad"),(AL455-(+AL455*AK457)),IF(AF457="Impacto",AL456,""))),"")</f>
        <v>0.14112</v>
      </c>
      <c r="AM457" s="220">
        <f>IFERROR(IF(AND(AF456="Impacto",AF457="Impacto"),(AM456-(+AM456*AK457)),IF(AND(AF456="Probabilidad",AF457="Impacto"),(AM455-(+AM455*AK457)),IF(AF457="Probabilidad",AM456,""))),"")</f>
        <v>0.60000000000000009</v>
      </c>
      <c r="AN457" s="221" t="s">
        <v>181</v>
      </c>
      <c r="AO457" s="221" t="s">
        <v>182</v>
      </c>
      <c r="AP457" s="221" t="s">
        <v>183</v>
      </c>
      <c r="AQ457" s="598"/>
      <c r="AR457" s="626"/>
      <c r="AS457" s="626"/>
      <c r="AT457" s="619"/>
      <c r="AU457" s="626"/>
      <c r="AV457" s="626"/>
      <c r="AW457" s="619"/>
      <c r="AX457" s="619"/>
      <c r="AY457" s="619"/>
      <c r="AZ457" s="1139"/>
      <c r="BA457" s="607"/>
      <c r="BB457" s="607"/>
      <c r="BC457" s="607"/>
      <c r="BD457" s="607"/>
      <c r="BE457" s="607"/>
      <c r="BF457" s="593"/>
      <c r="BG457" s="593"/>
      <c r="BH457" s="848"/>
      <c r="BI457" s="848"/>
      <c r="BJ457" s="593"/>
      <c r="BK457" s="1280"/>
      <c r="BL457" s="848"/>
      <c r="BM457" s="607"/>
      <c r="BN457" s="607"/>
      <c r="BO457" s="651"/>
    </row>
    <row r="458" spans="1:67" ht="90" thickBot="1">
      <c r="A458" s="1141"/>
      <c r="B458" s="1144"/>
      <c r="C458" s="1165"/>
      <c r="D458" s="1150"/>
      <c r="E458" s="1150"/>
      <c r="F458" s="1089"/>
      <c r="G458" s="607"/>
      <c r="H458" s="598"/>
      <c r="I458" s="1139"/>
      <c r="J458" s="1162"/>
      <c r="K458" s="1139"/>
      <c r="L458" s="593"/>
      <c r="M458" s="616"/>
      <c r="N458" s="607"/>
      <c r="O458" s="607"/>
      <c r="P458" s="607"/>
      <c r="Q458" s="610"/>
      <c r="R458" s="598"/>
      <c r="S458" s="613"/>
      <c r="T458" s="598"/>
      <c r="U458" s="613"/>
      <c r="V458" s="598"/>
      <c r="W458" s="613"/>
      <c r="X458" s="616"/>
      <c r="Y458" s="613"/>
      <c r="Z458" s="613"/>
      <c r="AA458" s="619"/>
      <c r="AB458" s="216">
        <v>6</v>
      </c>
      <c r="AC458" s="227" t="s">
        <v>1932</v>
      </c>
      <c r="AD458" s="217">
        <v>1</v>
      </c>
      <c r="AE458" s="218" t="s">
        <v>1567</v>
      </c>
      <c r="AF458" s="213" t="str">
        <f t="shared" si="28"/>
        <v>Probabilidad</v>
      </c>
      <c r="AG458" s="219" t="s">
        <v>1537</v>
      </c>
      <c r="AH458" s="214">
        <f t="shared" si="31"/>
        <v>0.25</v>
      </c>
      <c r="AI458" s="219" t="s">
        <v>1538</v>
      </c>
      <c r="AJ458" s="214">
        <f t="shared" si="29"/>
        <v>0.15</v>
      </c>
      <c r="AK458" s="215">
        <f t="shared" si="30"/>
        <v>0.4</v>
      </c>
      <c r="AL458" s="220">
        <f>IFERROR(IF(AND(AF457="Probabilidad",AF458="Probabilidad"),(AL457-(+AL457*AK458)),IF(AND(AF457="Impacto",AF458="Probabilidad"),(AL456-(+AL456*AK458)),IF(AF458="Impacto",AL457,""))),"")</f>
        <v>8.4671999999999997E-2</v>
      </c>
      <c r="AM458" s="220">
        <f>IFERROR(IF(AND(AF457="Impacto",AF458="Impacto"),(AM457-(+AM457*AK458)),IF(AND(AF457="Probabilidad",AF458="Impacto"),(AM456-(+AM456*AK458)),IF(AF458="Probabilidad",AM457,""))),"")</f>
        <v>0.60000000000000009</v>
      </c>
      <c r="AN458" s="221" t="s">
        <v>181</v>
      </c>
      <c r="AO458" s="221" t="s">
        <v>182</v>
      </c>
      <c r="AP458" s="221" t="s">
        <v>183</v>
      </c>
      <c r="AQ458" s="598"/>
      <c r="AR458" s="626"/>
      <c r="AS458" s="626"/>
      <c r="AT458" s="619"/>
      <c r="AU458" s="626"/>
      <c r="AV458" s="626"/>
      <c r="AW458" s="619"/>
      <c r="AX458" s="619"/>
      <c r="AY458" s="619"/>
      <c r="AZ458" s="1139"/>
      <c r="BA458" s="607"/>
      <c r="BB458" s="607"/>
      <c r="BC458" s="607"/>
      <c r="BD458" s="607"/>
      <c r="BE458" s="607"/>
      <c r="BF458" s="593"/>
      <c r="BG458" s="593"/>
      <c r="BH458" s="848"/>
      <c r="BI458" s="848"/>
      <c r="BJ458" s="593"/>
      <c r="BK458" s="1280"/>
      <c r="BL458" s="848"/>
      <c r="BM458" s="607"/>
      <c r="BN458" s="607"/>
      <c r="BO458" s="651"/>
    </row>
    <row r="459" spans="1:67" ht="82.9" customHeight="1">
      <c r="A459" s="1141"/>
      <c r="B459" s="1144"/>
      <c r="C459" s="1165"/>
      <c r="D459" s="1150" t="s">
        <v>1376</v>
      </c>
      <c r="E459" s="1150" t="s">
        <v>1918</v>
      </c>
      <c r="F459" s="1089">
        <v>2</v>
      </c>
      <c r="G459" s="607" t="s">
        <v>1919</v>
      </c>
      <c r="H459" s="598" t="s">
        <v>1725</v>
      </c>
      <c r="I459" s="1139" t="s">
        <v>1392</v>
      </c>
      <c r="J459" s="1137" t="str">
        <f>IF(D459="","",IF(D459="RG",[16]Árbol_GF!B509,IF(D459="RF",[16]Árbol_GF!B509,IF(I459="","",(CONCATENATE(I459," ",$M$2," ",G459," ",$M$3," ",O459," ",$M$4," ",N459))))))</f>
        <v>Pérdida de Disponibilidad  MDB_CA
MISPROD - Producción
ADMPROD - Producción
HISPROD - Producción
WCCPROD - Producción
MISDES-Desarrollo
MISPROD-Pruebas
"BASES DE DATOS DE CATASTRO MULTIPROPOSITO
AMCOBD-AmcoPereira
STAROSAC-SantaRosa
PALMIRAV-Palmira
ARMENIAQ-Armenia
CNDFACAT-Facatativa
CARTGENA-Cartagena
CNDTOCAI-Tocaima
CNDGUATA-Guatavita
CNDSUBCH-Subachoque
"  1. Mal funcionamiento del equipo y/o software
1. Perdida de información
2. Error en el uso  1. Ausencia de copias de respaldo 
1a. Ausencia de mecanismos de monitoreo
2. Ausencia de documentación
2a.Configuración incorrecta de parámetros 
3. Ausencia de planes de continuidad
4. Desconocimiento de politicas de seguridad de la Información</v>
      </c>
      <c r="K459" s="1139" t="s">
        <v>205</v>
      </c>
      <c r="L459" s="593" t="s">
        <v>691</v>
      </c>
      <c r="M459" s="689" t="str">
        <f>CONCATENATE(" *",[16]Árbol_GF!C467," *",[16]Árbol_GF!E467," *",[16]Árbol_GF!G467)</f>
        <v xml:space="preserve"> * * *</v>
      </c>
      <c r="N459" s="607" t="s">
        <v>1933</v>
      </c>
      <c r="O459" s="607" t="s">
        <v>1934</v>
      </c>
      <c r="P459" s="1078"/>
      <c r="Q459" s="1081"/>
      <c r="R459" s="598" t="s">
        <v>297</v>
      </c>
      <c r="S459" s="613">
        <f>IF(R459="Muy Alta",100%,IF(R459="Alta",80%,IF(R459="Media",60%,IF(R459="Baja",40%,IF(R459="Muy Baja",20%,"")))))</f>
        <v>0.8</v>
      </c>
      <c r="T459" s="598" t="s">
        <v>271</v>
      </c>
      <c r="U459" s="613">
        <f>IF(T459="Catastrófico",100%,IF(T459="Mayor",80%,IF(T459="Moderado",60%,IF(T459="Menor",40%,IF(T459="Leve",20%,"")))))</f>
        <v>0.2</v>
      </c>
      <c r="V459" s="598" t="s">
        <v>371</v>
      </c>
      <c r="W459" s="613">
        <f>IF(V459="Catastrófico",100%,IF(V459="Mayor",80%,IF(V459="Moderado",60%,IF(V459="Menor",40%,IF(V459="Leve",20%,"")))))</f>
        <v>0.8</v>
      </c>
      <c r="X459" s="616" t="str">
        <f>IF(Y459=100%,"Catastrófico",IF(Y459=80%,"Mayor",IF(Y459=60%,"Moderado",IF(Y459=40%,"Menor",IF(Y459=20%,"Leve","")))))</f>
        <v>Mayor</v>
      </c>
      <c r="Y459" s="613">
        <f>IF(AND(U459="",W459=""),"",MAX(U459,W459))</f>
        <v>0.8</v>
      </c>
      <c r="Z459" s="613" t="str">
        <f>CONCATENATE(R459,X459)</f>
        <v>AltaMayor</v>
      </c>
      <c r="AA459" s="619" t="str">
        <f>IF(Z459="Muy AltaLeve","Alto",IF(Z459="Muy AltaMenor","Alto",IF(Z459="Muy AltaModerado","Alto",IF(Z459="Muy AltaMayor","Alto",IF(Z459="Muy AltaCatastrófico","Extremo",IF(Z459="AltaLeve","Moderado",IF(Z459="AltaMenor","Moderado",IF(Z459="AltaModerado","Alto",IF(Z459="AltaMayor","Alto",IF(Z459="AltaCatastrófico","Extremo",IF(Z459="MediaLeve","Moderado",IF(Z459="MediaMenor","Moderado",IF(Z459="MediaModerado","Moderado",IF(Z459="MediaMayor","Alto",IF(Z459="MediaCatastrófico","Extremo",IF(Z459="BajaLeve","Bajo",IF(Z459="BajaMenor","Moderado",IF(Z459="BajaModerado","Moderado",IF(Z459="BajaMayor","Alto",IF(Z459="BajaCatastrófico","Extremo",IF(Z459="Muy BajaLeve","Bajo",IF(Z459="Muy BajaMenor","Bajo",IF(Z459="Muy BajaModerado","Moderado",IF(Z459="Muy BajaMayor","Alto",IF(Z459="Muy BajaCatastrófico","Extremo","")))))))))))))))))))))))))</f>
        <v>Alto</v>
      </c>
      <c r="AB459" s="216">
        <v>1</v>
      </c>
      <c r="AC459" s="276" t="s">
        <v>1808</v>
      </c>
      <c r="AD459" s="217">
        <v>1.2</v>
      </c>
      <c r="AE459" s="218" t="s">
        <v>1596</v>
      </c>
      <c r="AF459" s="213" t="str">
        <f t="shared" si="28"/>
        <v>Probabilidad</v>
      </c>
      <c r="AG459" s="219" t="s">
        <v>1547</v>
      </c>
      <c r="AH459" s="214">
        <f t="shared" si="31"/>
        <v>0.15</v>
      </c>
      <c r="AI459" s="219" t="s">
        <v>1538</v>
      </c>
      <c r="AJ459" s="214">
        <f t="shared" si="29"/>
        <v>0.15</v>
      </c>
      <c r="AK459" s="215">
        <f t="shared" si="30"/>
        <v>0.3</v>
      </c>
      <c r="AL459" s="220">
        <f>IFERROR(IF(AF459="Probabilidad",(S459-(+S459*AK459)),IF(AF459="Impacto",S459,"")),"")</f>
        <v>0.56000000000000005</v>
      </c>
      <c r="AM459" s="220">
        <f>IFERROR(IF(AF459="Impacto",(Y459-(+Y459*AK459)),IF(AF459="Probabilidad",Y459,"")),"")</f>
        <v>0.8</v>
      </c>
      <c r="AN459" s="221" t="s">
        <v>181</v>
      </c>
      <c r="AO459" s="221" t="s">
        <v>182</v>
      </c>
      <c r="AP459" s="221" t="s">
        <v>183</v>
      </c>
      <c r="AQ459" s="598" t="s">
        <v>1935</v>
      </c>
      <c r="AR459" s="1153">
        <f>S459</f>
        <v>0.8</v>
      </c>
      <c r="AS459" s="1153">
        <f>IF(AL459="","",MIN(AL459:AL464))</f>
        <v>9.8783999999999997E-2</v>
      </c>
      <c r="AT459" s="619" t="str">
        <f>IFERROR(IF(AS459="","",IF(AS459&lt;=0.2,"Muy Baja",IF(AS459&lt;=0.4,"Baja",IF(AS459&lt;=0.6,"Media",IF(AS459&lt;=0.8,"Alta","Muy Alta"))))),"")</f>
        <v>Muy Baja</v>
      </c>
      <c r="AU459" s="1153">
        <f>Y459</f>
        <v>0.8</v>
      </c>
      <c r="AV459" s="1153">
        <f>IF(AM459="","",MIN(AM459:AM464))</f>
        <v>0.8</v>
      </c>
      <c r="AW459" s="619" t="str">
        <f>IFERROR(IF(AV459="","",IF(AV459&lt;=0.2,"Leve",IF(AV459&lt;=0.4,"Menor",IF(AV459&lt;=0.6,"Moderado",IF(AV459&lt;=0.8,"Mayor","Catastrófico"))))),"")</f>
        <v>Mayor</v>
      </c>
      <c r="AX459" s="619" t="str">
        <f>AA459</f>
        <v>Alto</v>
      </c>
      <c r="AY459" s="619" t="str">
        <f>IFERROR(IF(OR(AND(AT459="Muy Baja",AW459="Leve"),AND(AT459="Muy Baja",AW459="Menor"),AND(AT459="Baja",AW459="Leve")),"Bajo",IF(OR(AND(AT459="Muy baja",AW459="Moderado"),AND(AT459="Baja",AW459="Menor"),AND(AT459="Baja",AW459="Moderado"),AND(AT459="Media",AW459="Leve"),AND(AT459="Media",AW459="Menor"),AND(AT459="Media",AW459="Moderado"),AND(AT459="Alta",AW459="Leve"),AND(AT459="Alta",AW459="Menor")),"Moderado",IF(OR(AND(AT459="Muy Baja",AW459="Mayor"),AND(AT459="Baja",AW459="Mayor"),AND(AT459="Media",AW459="Mayor"),AND(AT459="Alta",AW459="Moderado"),AND(AT459="Alta",AW459="Mayor"),AND(AT459="Muy Alta",AW459="Leve"),AND(AT459="Muy Alta",AW459="Menor"),AND(AT459="Muy Alta",AW459="Moderado"),AND(AT459="Muy Alta",AW459="Mayor")),"Alto",IF(OR(AND(AT459="Muy Baja",AW459="Catastrófico"),AND(AT459="Baja",AW459="Catastrófico"),AND(AT459="Media",AW459="Catastrófico"),AND(AT459="Alta",AW459="Catastrófico"),AND(AT459="Muy Alta",AW459="Catastrófico")),"Extremo","")))),"")</f>
        <v>Alto</v>
      </c>
      <c r="AZ459" s="1139" t="s">
        <v>185</v>
      </c>
      <c r="BA459" s="607" t="s">
        <v>1936</v>
      </c>
      <c r="BB459" s="607" t="s">
        <v>1937</v>
      </c>
      <c r="BC459" s="607" t="s">
        <v>1927</v>
      </c>
      <c r="BD459" s="607" t="s">
        <v>1938</v>
      </c>
      <c r="BE459" s="1262" t="s">
        <v>1560</v>
      </c>
      <c r="BF459" s="593"/>
      <c r="BG459" s="593"/>
      <c r="BH459" s="848"/>
      <c r="BI459" s="848"/>
      <c r="BJ459" s="848"/>
      <c r="BK459" s="593"/>
      <c r="BL459" s="848"/>
      <c r="BM459" s="607"/>
      <c r="BN459" s="607"/>
      <c r="BO459" s="651"/>
    </row>
    <row r="460" spans="1:67" ht="75">
      <c r="A460" s="1141"/>
      <c r="B460" s="1144"/>
      <c r="C460" s="1165"/>
      <c r="D460" s="1150"/>
      <c r="E460" s="1150"/>
      <c r="F460" s="1089"/>
      <c r="G460" s="607"/>
      <c r="H460" s="598"/>
      <c r="I460" s="1139"/>
      <c r="J460" s="1137"/>
      <c r="K460" s="1139"/>
      <c r="L460" s="593"/>
      <c r="M460" s="616"/>
      <c r="N460" s="607"/>
      <c r="O460" s="607"/>
      <c r="P460" s="1078"/>
      <c r="Q460" s="1081"/>
      <c r="R460" s="598"/>
      <c r="S460" s="613"/>
      <c r="T460" s="598"/>
      <c r="U460" s="613"/>
      <c r="V460" s="598"/>
      <c r="W460" s="613"/>
      <c r="X460" s="616"/>
      <c r="Y460" s="613"/>
      <c r="Z460" s="613"/>
      <c r="AA460" s="619"/>
      <c r="AB460" s="216">
        <v>2</v>
      </c>
      <c r="AC460" s="262" t="s">
        <v>1939</v>
      </c>
      <c r="AD460" s="217" t="s">
        <v>1485</v>
      </c>
      <c r="AE460" s="218" t="s">
        <v>1596</v>
      </c>
      <c r="AF460" s="225" t="str">
        <f>IF(OR(AG460="Preventivo",AG460="Detectivo"),"Probabilidad",IF(AG460="Correctivo","Impacto",""))</f>
        <v>Probabilidad</v>
      </c>
      <c r="AG460" s="221" t="s">
        <v>1547</v>
      </c>
      <c r="AH460" s="214">
        <f t="shared" si="31"/>
        <v>0.15</v>
      </c>
      <c r="AI460" s="221" t="s">
        <v>1538</v>
      </c>
      <c r="AJ460" s="214">
        <f t="shared" si="29"/>
        <v>0.15</v>
      </c>
      <c r="AK460" s="215">
        <f t="shared" si="30"/>
        <v>0.3</v>
      </c>
      <c r="AL460" s="226">
        <f>IFERROR(IF(AND(AF459="Probabilidad",AF460="Probabilidad"),(AL459-(+AL459*AK460)),IF(AF460="Probabilidad",(S459-(+S459*AK460)),IF(AF460="Impacto",AL459,""))),"")</f>
        <v>0.39200000000000002</v>
      </c>
      <c r="AM460" s="226">
        <f>IFERROR(IF(AND(AF459="Impacto",AF460="Impacto"),(AM459-(+AM459*AK460)),IF(AF460="Impacto",(Y459-(+Y459*AK460)),IF(AF460="Probabilidad",AM459,""))),"")</f>
        <v>0.8</v>
      </c>
      <c r="AN460" s="221" t="s">
        <v>181</v>
      </c>
      <c r="AO460" s="221" t="s">
        <v>182</v>
      </c>
      <c r="AP460" s="221" t="s">
        <v>183</v>
      </c>
      <c r="AQ460" s="598"/>
      <c r="AR460" s="626"/>
      <c r="AS460" s="626"/>
      <c r="AT460" s="619"/>
      <c r="AU460" s="626"/>
      <c r="AV460" s="626"/>
      <c r="AW460" s="619"/>
      <c r="AX460" s="619"/>
      <c r="AY460" s="619"/>
      <c r="AZ460" s="1139"/>
      <c r="BA460" s="607"/>
      <c r="BB460" s="607"/>
      <c r="BC460" s="607"/>
      <c r="BD460" s="607"/>
      <c r="BE460" s="607"/>
      <c r="BF460" s="593"/>
      <c r="BG460" s="593"/>
      <c r="BH460" s="848"/>
      <c r="BI460" s="848"/>
      <c r="BJ460" s="848"/>
      <c r="BK460" s="593"/>
      <c r="BL460" s="848"/>
      <c r="BM460" s="607"/>
      <c r="BN460" s="607"/>
      <c r="BO460" s="651"/>
    </row>
    <row r="461" spans="1:67" ht="114" customHeight="1">
      <c r="A461" s="1141"/>
      <c r="B461" s="1144"/>
      <c r="C461" s="1165"/>
      <c r="D461" s="1150"/>
      <c r="E461" s="1150"/>
      <c r="F461" s="1089"/>
      <c r="G461" s="607"/>
      <c r="H461" s="598"/>
      <c r="I461" s="1139"/>
      <c r="J461" s="1137"/>
      <c r="K461" s="1139"/>
      <c r="L461" s="593"/>
      <c r="M461" s="616"/>
      <c r="N461" s="607"/>
      <c r="O461" s="607"/>
      <c r="P461" s="1078"/>
      <c r="Q461" s="1081"/>
      <c r="R461" s="598"/>
      <c r="S461" s="613"/>
      <c r="T461" s="598"/>
      <c r="U461" s="613"/>
      <c r="V461" s="598"/>
      <c r="W461" s="613"/>
      <c r="X461" s="616"/>
      <c r="Y461" s="613"/>
      <c r="Z461" s="613"/>
      <c r="AA461" s="619"/>
      <c r="AB461" s="216">
        <v>3</v>
      </c>
      <c r="AC461" s="262" t="s">
        <v>1940</v>
      </c>
      <c r="AD461" s="217">
        <v>3</v>
      </c>
      <c r="AE461" s="218" t="s">
        <v>1596</v>
      </c>
      <c r="AF461" s="213" t="str">
        <f>IF(OR(AG461="Preventivo",AG461="Detectivo"),"Probabilidad",IF(AG461="Correctivo","Impacto",""))</f>
        <v>Probabilidad</v>
      </c>
      <c r="AG461" s="219" t="s">
        <v>179</v>
      </c>
      <c r="AH461" s="214">
        <f t="shared" si="31"/>
        <v>0.25</v>
      </c>
      <c r="AI461" s="219" t="s">
        <v>180</v>
      </c>
      <c r="AJ461" s="214">
        <f t="shared" si="29"/>
        <v>0.15</v>
      </c>
      <c r="AK461" s="215">
        <f t="shared" si="30"/>
        <v>0.4</v>
      </c>
      <c r="AL461" s="220">
        <f>IFERROR(IF(AND(AF460="Probabilidad",AF461="Probabilidad"),(AL460-(+AL460*AK461)),IF(AND(AF460="Impacto",AF461="Probabilidad"),(AL459-(+AL459*AK461)),IF(AF461="Impacto",AL460,""))),"")</f>
        <v>0.23519999999999999</v>
      </c>
      <c r="AM461" s="220">
        <f>IFERROR(IF(AND(AF460="Impacto",AF461="Impacto"),(AM460-(+AM460*AK461)),IF(AND(AF460="Probabilidad",AF461="Impacto"),(AM459-(+AM459*AK461)),IF(AF461="Probabilidad",AM460,""))),"")</f>
        <v>0.8</v>
      </c>
      <c r="AN461" s="221" t="s">
        <v>181</v>
      </c>
      <c r="AO461" s="221" t="s">
        <v>182</v>
      </c>
      <c r="AP461" s="221" t="s">
        <v>183</v>
      </c>
      <c r="AQ461" s="598"/>
      <c r="AR461" s="626"/>
      <c r="AS461" s="626"/>
      <c r="AT461" s="619"/>
      <c r="AU461" s="626"/>
      <c r="AV461" s="626"/>
      <c r="AW461" s="619"/>
      <c r="AX461" s="619"/>
      <c r="AY461" s="619"/>
      <c r="AZ461" s="1139"/>
      <c r="BA461" s="607"/>
      <c r="BB461" s="607"/>
      <c r="BC461" s="607"/>
      <c r="BD461" s="607"/>
      <c r="BE461" s="607"/>
      <c r="BF461" s="593"/>
      <c r="BG461" s="593"/>
      <c r="BH461" s="848"/>
      <c r="BI461" s="848"/>
      <c r="BJ461" s="848"/>
      <c r="BK461" s="593"/>
      <c r="BL461" s="848"/>
      <c r="BM461" s="607"/>
      <c r="BN461" s="607"/>
      <c r="BO461" s="651"/>
    </row>
    <row r="462" spans="1:67" ht="127.5">
      <c r="A462" s="1141"/>
      <c r="B462" s="1144"/>
      <c r="C462" s="1165"/>
      <c r="D462" s="1150"/>
      <c r="E462" s="1150"/>
      <c r="F462" s="1089"/>
      <c r="G462" s="607"/>
      <c r="H462" s="598"/>
      <c r="I462" s="1139"/>
      <c r="J462" s="1137"/>
      <c r="K462" s="1139"/>
      <c r="L462" s="593"/>
      <c r="M462" s="616"/>
      <c r="N462" s="607"/>
      <c r="O462" s="607"/>
      <c r="P462" s="1078"/>
      <c r="Q462" s="1081"/>
      <c r="R462" s="598"/>
      <c r="S462" s="613"/>
      <c r="T462" s="598"/>
      <c r="U462" s="613"/>
      <c r="V462" s="598"/>
      <c r="W462" s="613"/>
      <c r="X462" s="616"/>
      <c r="Y462" s="613"/>
      <c r="Z462" s="613"/>
      <c r="AA462" s="619"/>
      <c r="AB462" s="216">
        <v>4</v>
      </c>
      <c r="AC462" s="227" t="s">
        <v>1929</v>
      </c>
      <c r="AD462" s="217">
        <v>4</v>
      </c>
      <c r="AE462" s="218" t="s">
        <v>1431</v>
      </c>
      <c r="AF462" s="213" t="str">
        <f t="shared" si="28"/>
        <v>Probabilidad</v>
      </c>
      <c r="AG462" s="219" t="s">
        <v>179</v>
      </c>
      <c r="AH462" s="214">
        <f t="shared" si="31"/>
        <v>0.25</v>
      </c>
      <c r="AI462" s="219" t="s">
        <v>1538</v>
      </c>
      <c r="AJ462" s="214">
        <f t="shared" si="29"/>
        <v>0.15</v>
      </c>
      <c r="AK462" s="215">
        <f t="shared" si="30"/>
        <v>0.4</v>
      </c>
      <c r="AL462" s="220">
        <f>IFERROR(IF(AND(AF461="Probabilidad",AF462="Probabilidad"),(AL461-(+AL461*AK462)),IF(AND(AF461="Impacto",AF462="Probabilidad"),(AL460-(+AL460*AK462)),IF(AF462="Impacto",AL461,""))),"")</f>
        <v>0.14112</v>
      </c>
      <c r="AM462" s="220">
        <f>IFERROR(IF(AND(AF461="Impacto",AF462="Impacto"),(AM461-(+AM461*AK462)),IF(AND(AF461="Probabilidad",AF462="Impacto"),(AM460-(+AM460*AK462)),IF(AF462="Probabilidad",AM461,""))),"")</f>
        <v>0.8</v>
      </c>
      <c r="AN462" s="221" t="s">
        <v>181</v>
      </c>
      <c r="AO462" s="221" t="s">
        <v>182</v>
      </c>
      <c r="AP462" s="221" t="s">
        <v>183</v>
      </c>
      <c r="AQ462" s="598"/>
      <c r="AR462" s="626"/>
      <c r="AS462" s="626"/>
      <c r="AT462" s="619"/>
      <c r="AU462" s="626"/>
      <c r="AV462" s="626"/>
      <c r="AW462" s="619"/>
      <c r="AX462" s="619"/>
      <c r="AY462" s="619"/>
      <c r="AZ462" s="1139"/>
      <c r="BA462" s="607"/>
      <c r="BB462" s="607"/>
      <c r="BC462" s="607"/>
      <c r="BD462" s="607"/>
      <c r="BE462" s="607"/>
      <c r="BF462" s="593"/>
      <c r="BG462" s="593"/>
      <c r="BH462" s="848"/>
      <c r="BI462" s="848"/>
      <c r="BJ462" s="848"/>
      <c r="BK462" s="593"/>
      <c r="BL462" s="848"/>
      <c r="BM462" s="607"/>
      <c r="BN462" s="607"/>
      <c r="BO462" s="651"/>
    </row>
    <row r="463" spans="1:67" ht="90.75" customHeight="1">
      <c r="A463" s="1141"/>
      <c r="B463" s="1144"/>
      <c r="C463" s="1165"/>
      <c r="D463" s="1150"/>
      <c r="E463" s="1150"/>
      <c r="F463" s="1089"/>
      <c r="G463" s="607"/>
      <c r="H463" s="598"/>
      <c r="I463" s="1139"/>
      <c r="J463" s="1137"/>
      <c r="K463" s="1139"/>
      <c r="L463" s="593"/>
      <c r="M463" s="616"/>
      <c r="N463" s="607"/>
      <c r="O463" s="607"/>
      <c r="P463" s="1078"/>
      <c r="Q463" s="1081"/>
      <c r="R463" s="598"/>
      <c r="S463" s="613"/>
      <c r="T463" s="598"/>
      <c r="U463" s="613"/>
      <c r="V463" s="598"/>
      <c r="W463" s="613"/>
      <c r="X463" s="616"/>
      <c r="Y463" s="613"/>
      <c r="Z463" s="613"/>
      <c r="AA463" s="619"/>
      <c r="AB463" s="216">
        <v>5</v>
      </c>
      <c r="AC463" s="262" t="s">
        <v>1941</v>
      </c>
      <c r="AD463" s="217" t="s">
        <v>1427</v>
      </c>
      <c r="AE463" s="218" t="s">
        <v>1826</v>
      </c>
      <c r="AF463" s="213" t="str">
        <f t="shared" si="28"/>
        <v>Probabilidad</v>
      </c>
      <c r="AG463" s="219" t="s">
        <v>1547</v>
      </c>
      <c r="AH463" s="214">
        <f t="shared" si="31"/>
        <v>0.15</v>
      </c>
      <c r="AI463" s="219" t="s">
        <v>180</v>
      </c>
      <c r="AJ463" s="214">
        <f t="shared" si="29"/>
        <v>0.15</v>
      </c>
      <c r="AK463" s="215">
        <f t="shared" si="30"/>
        <v>0.3</v>
      </c>
      <c r="AL463" s="220">
        <f>IFERROR(IF(AND(AF462="Probabilidad",AF463="Probabilidad"),(AL462-(+AL462*AK463)),IF(AND(AF462="Impacto",AF463="Probabilidad"),(AL461-(+AL461*AK463)),IF(AF463="Impacto",AL462,""))),"")</f>
        <v>9.8783999999999997E-2</v>
      </c>
      <c r="AM463" s="220">
        <f>IFERROR(IF(AND(AF462="Impacto",AF463="Impacto"),(AM462-(+AM462*AK463)),IF(AND(AF462="Probabilidad",AF463="Impacto"),(AM461-(+AM461*AK463)),IF(AF463="Probabilidad",AM462,""))),"")</f>
        <v>0.8</v>
      </c>
      <c r="AN463" s="221" t="s">
        <v>181</v>
      </c>
      <c r="AO463" s="221" t="s">
        <v>182</v>
      </c>
      <c r="AP463" s="221" t="s">
        <v>183</v>
      </c>
      <c r="AQ463" s="598"/>
      <c r="AR463" s="626"/>
      <c r="AS463" s="626"/>
      <c r="AT463" s="619"/>
      <c r="AU463" s="626"/>
      <c r="AV463" s="626"/>
      <c r="AW463" s="619"/>
      <c r="AX463" s="619"/>
      <c r="AY463" s="619"/>
      <c r="AZ463" s="1139"/>
      <c r="BA463" s="607"/>
      <c r="BB463" s="607"/>
      <c r="BC463" s="607"/>
      <c r="BD463" s="607"/>
      <c r="BE463" s="607"/>
      <c r="BF463" s="593"/>
      <c r="BG463" s="593"/>
      <c r="BH463" s="848"/>
      <c r="BI463" s="848"/>
      <c r="BJ463" s="848"/>
      <c r="BK463" s="593"/>
      <c r="BL463" s="848"/>
      <c r="BM463" s="607"/>
      <c r="BN463" s="607"/>
      <c r="BO463" s="651"/>
    </row>
    <row r="464" spans="1:67" ht="25.5" customHeight="1" thickBot="1">
      <c r="A464" s="1141"/>
      <c r="B464" s="1144"/>
      <c r="C464" s="1165"/>
      <c r="D464" s="1150"/>
      <c r="E464" s="1150"/>
      <c r="F464" s="1089"/>
      <c r="G464" s="607"/>
      <c r="H464" s="598"/>
      <c r="I464" s="1139"/>
      <c r="J464" s="1162"/>
      <c r="K464" s="1139"/>
      <c r="L464" s="593"/>
      <c r="M464" s="616"/>
      <c r="N464" s="607"/>
      <c r="O464" s="607"/>
      <c r="P464" s="1078"/>
      <c r="Q464" s="1081"/>
      <c r="R464" s="598"/>
      <c r="S464" s="613"/>
      <c r="T464" s="598"/>
      <c r="U464" s="613"/>
      <c r="V464" s="598"/>
      <c r="W464" s="613"/>
      <c r="X464" s="616"/>
      <c r="Y464" s="613"/>
      <c r="Z464" s="613"/>
      <c r="AA464" s="619"/>
      <c r="AB464" s="216">
        <v>6</v>
      </c>
      <c r="AC464" s="217"/>
      <c r="AD464" s="218"/>
      <c r="AE464" s="218"/>
      <c r="AF464" s="213" t="str">
        <f t="shared" si="28"/>
        <v/>
      </c>
      <c r="AG464" s="219"/>
      <c r="AH464" s="214" t="str">
        <f t="shared" si="31"/>
        <v/>
      </c>
      <c r="AI464" s="219"/>
      <c r="AJ464" s="214" t="str">
        <f t="shared" si="29"/>
        <v/>
      </c>
      <c r="AK464" s="215" t="str">
        <f t="shared" si="30"/>
        <v/>
      </c>
      <c r="AL464" s="220" t="str">
        <f>IFERROR(IF(AND(AF463="Probabilidad",AF464="Probabilidad"),(AL463-(+AL463*AK464)),IF(AND(AF463="Impacto",AF464="Probabilidad"),(AL462-(+AL462*AK464)),IF(AF464="Impacto",AL463,""))),"")</f>
        <v/>
      </c>
      <c r="AM464" s="220" t="str">
        <f>IFERROR(IF(AND(AF463="Impacto",AF464="Impacto"),(AM463-(+AM463*AK464)),IF(AND(AF463="Probabilidad",AF464="Impacto"),(AM462-(+AM462*AK464)),IF(AF464="Probabilidad",AM463,""))),"")</f>
        <v/>
      </c>
      <c r="AN464" s="221"/>
      <c r="AO464" s="221"/>
      <c r="AP464" s="221"/>
      <c r="AQ464" s="598"/>
      <c r="AR464" s="626"/>
      <c r="AS464" s="626"/>
      <c r="AT464" s="619"/>
      <c r="AU464" s="626"/>
      <c r="AV464" s="626"/>
      <c r="AW464" s="619"/>
      <c r="AX464" s="619"/>
      <c r="AY464" s="619"/>
      <c r="AZ464" s="1139"/>
      <c r="BA464" s="607"/>
      <c r="BB464" s="607"/>
      <c r="BC464" s="607"/>
      <c r="BD464" s="607"/>
      <c r="BE464" s="607"/>
      <c r="BF464" s="593"/>
      <c r="BG464" s="593"/>
      <c r="BH464" s="848"/>
      <c r="BI464" s="848"/>
      <c r="BJ464" s="848"/>
      <c r="BK464" s="593"/>
      <c r="BL464" s="848"/>
      <c r="BM464" s="607"/>
      <c r="BN464" s="607"/>
      <c r="BO464" s="651"/>
    </row>
    <row r="465" spans="1:67" ht="110.45" customHeight="1">
      <c r="A465" s="1141"/>
      <c r="B465" s="1144"/>
      <c r="C465" s="1165"/>
      <c r="D465" s="1150" t="s">
        <v>1376</v>
      </c>
      <c r="E465" s="1150" t="s">
        <v>1918</v>
      </c>
      <c r="F465" s="1089">
        <v>3</v>
      </c>
      <c r="G465" s="593" t="s">
        <v>1942</v>
      </c>
      <c r="H465" s="598" t="s">
        <v>1379</v>
      </c>
      <c r="I465" s="1139" t="s">
        <v>1380</v>
      </c>
      <c r="J465" s="1137" t="str">
        <f>IF(D465="","",IF(D465="RG",[16]Árbol_GF!B515,IF(D465="RF",[16]Árbol_GF!B515,IF(I465="","",(CONCATENATE(I465," ",$M$2," ",G465," ",$M$3," ",O465," ",$M$4," ",N465))))))</f>
        <v>Pérdida de confidencialidad e integridad  CORREO ELECTRÓNICO
HERRAMIENTAS COLABORATIVAS
(Servicio)  1. Pérdida, borrado, modificación o acceso no autorizado a la información.
2. Error en el uso  1. Desconocimiento de politicas de seguridad relacionadas con el cambio de contraseñas.
2. Desconocimiento del funcionamiento de las herramientas colaborativas</v>
      </c>
      <c r="K465" s="1139" t="s">
        <v>205</v>
      </c>
      <c r="L465" s="593" t="s">
        <v>336</v>
      </c>
      <c r="M465" s="689" t="str">
        <f>CONCATENATE(" *",[16]Árbol_GF!C473," *",[16]Árbol_GF!E473," *",[16]Árbol_GF!G473)</f>
        <v xml:space="preserve"> * * *</v>
      </c>
      <c r="N465" s="607" t="s">
        <v>1943</v>
      </c>
      <c r="O465" s="607" t="s">
        <v>1944</v>
      </c>
      <c r="P465" s="607"/>
      <c r="Q465" s="610"/>
      <c r="R465" s="598" t="s">
        <v>226</v>
      </c>
      <c r="S465" s="613">
        <f>IF(R465="Muy Alta",100%,IF(R465="Alta",80%,IF(R465="Media",60%,IF(R465="Baja",40%,IF(R465="Muy Baja",20%,"")))))</f>
        <v>0.4</v>
      </c>
      <c r="T465" s="598" t="s">
        <v>271</v>
      </c>
      <c r="U465" s="613">
        <f>IF(T465="Catastrófico",100%,IF(T465="Mayor",80%,IF(T465="Moderado",60%,IF(T465="Menor",40%,IF(T465="Leve",20%,"")))))</f>
        <v>0.2</v>
      </c>
      <c r="V465" s="598" t="s">
        <v>176</v>
      </c>
      <c r="W465" s="613">
        <f>IF(V465="Catastrófico",100%,IF(V465="Mayor",80%,IF(V465="Moderado",60%,IF(V465="Menor",40%,IF(V465="Leve",20%,"")))))</f>
        <v>0.6</v>
      </c>
      <c r="X465" s="616" t="str">
        <f>IF(Y465=100%,"Catastrófico",IF(Y465=80%,"Mayor",IF(Y465=60%,"Moderado",IF(Y465=40%,"Menor",IF(Y465=20%,"Leve","")))))</f>
        <v>Moderado</v>
      </c>
      <c r="Y465" s="613">
        <f>IF(AND(U465="",W465=""),"",MAX(U465,W465))</f>
        <v>0.6</v>
      </c>
      <c r="Z465" s="613" t="str">
        <f>CONCATENATE(R465,X465)</f>
        <v>BajaModerado</v>
      </c>
      <c r="AA465" s="619" t="str">
        <f>IF(Z465="Muy AltaLeve","Alto",IF(Z465="Muy AltaMenor","Alto",IF(Z465="Muy AltaModerado","Alto",IF(Z465="Muy AltaMayor","Alto",IF(Z465="Muy AltaCatastrófico","Extremo",IF(Z465="AltaLeve","Moderado",IF(Z465="AltaMenor","Moderado",IF(Z465="AltaModerado","Alto",IF(Z465="AltaMayor","Alto",IF(Z465="AltaCatastrófico","Extremo",IF(Z465="MediaLeve","Moderado",IF(Z465="MediaMenor","Moderado",IF(Z465="MediaModerado","Moderado",IF(Z465="MediaMayor","Alto",IF(Z465="MediaCatastrófico","Extremo",IF(Z465="BajaLeve","Bajo",IF(Z465="BajaMenor","Moderado",IF(Z465="BajaModerado","Moderado",IF(Z465="BajaMayor","Alto",IF(Z465="BajaCatastrófico","Extremo",IF(Z465="Muy BajaLeve","Bajo",IF(Z465="Muy BajaMenor","Bajo",IF(Z465="Muy BajaModerado","Moderado",IF(Z465="Muy BajaMayor","Alto",IF(Z465="Muy BajaCatastrófico","Extremo","")))))))))))))))))))))))))</f>
        <v>Moderado</v>
      </c>
      <c r="AB465" s="216">
        <v>1</v>
      </c>
      <c r="AC465" s="227" t="s">
        <v>1561</v>
      </c>
      <c r="AD465" s="227">
        <v>1.2</v>
      </c>
      <c r="AE465" s="218" t="s">
        <v>1431</v>
      </c>
      <c r="AF465" s="213" t="str">
        <f t="shared" si="28"/>
        <v>Probabilidad</v>
      </c>
      <c r="AG465" s="219" t="s">
        <v>179</v>
      </c>
      <c r="AH465" s="214">
        <f t="shared" si="31"/>
        <v>0.25</v>
      </c>
      <c r="AI465" s="219" t="s">
        <v>1538</v>
      </c>
      <c r="AJ465" s="214">
        <f t="shared" si="29"/>
        <v>0.15</v>
      </c>
      <c r="AK465" s="215">
        <f t="shared" si="30"/>
        <v>0.4</v>
      </c>
      <c r="AL465" s="220">
        <f>IFERROR(IF(AF465="Probabilidad",(S465-(+S465*AK465)),IF(AF465="Impacto",S465,"")),"")</f>
        <v>0.24</v>
      </c>
      <c r="AM465" s="220">
        <f>IFERROR(IF(AF465="Impacto",(Y465-(+Y465*AK465)),IF(AF465="Probabilidad",Y465,"")),"")</f>
        <v>0.6</v>
      </c>
      <c r="AN465" s="221" t="s">
        <v>181</v>
      </c>
      <c r="AO465" s="221" t="s">
        <v>182</v>
      </c>
      <c r="AP465" s="221" t="s">
        <v>183</v>
      </c>
      <c r="AQ465" s="598" t="s">
        <v>1924</v>
      </c>
      <c r="AR465" s="1153">
        <f>S465</f>
        <v>0.4</v>
      </c>
      <c r="AS465" s="1153">
        <f>IF(AL465="","",MIN(AL465:AL470))</f>
        <v>0.14399999999999999</v>
      </c>
      <c r="AT465" s="619" t="str">
        <f>IFERROR(IF(AS465="","",IF(AS465&lt;=0.2,"Muy Baja",IF(AS465&lt;=0.4,"Baja",IF(AS465&lt;=0.6,"Media",IF(AS465&lt;=0.8,"Alta","Muy Alta"))))),"")</f>
        <v>Muy Baja</v>
      </c>
      <c r="AU465" s="1153">
        <f>Y465</f>
        <v>0.6</v>
      </c>
      <c r="AV465" s="1153">
        <f>IF(AM465="","",MIN(AM465:AM470))</f>
        <v>0.44999999999999996</v>
      </c>
      <c r="AW465" s="619" t="str">
        <f>IFERROR(IF(AV465="","",IF(AV465&lt;=0.2,"Leve",IF(AV465&lt;=0.4,"Menor",IF(AV465&lt;=0.6,"Moderado",IF(AV465&lt;=0.8,"Mayor","Catastrófico"))))),"")</f>
        <v>Moderado</v>
      </c>
      <c r="AX465" s="619" t="str">
        <f>AA465</f>
        <v>Moderado</v>
      </c>
      <c r="AY465" s="619" t="str">
        <f>IFERROR(IF(OR(AND(AT465="Muy Baja",AW465="Leve"),AND(AT465="Muy Baja",AW465="Menor"),AND(AT465="Baja",AW465="Leve")),"Bajo",IF(OR(AND(AT465="Muy baja",AW465="Moderado"),AND(AT465="Baja",AW465="Menor"),AND(AT465="Baja",AW465="Moderado"),AND(AT465="Media",AW465="Leve"),AND(AT465="Media",AW465="Menor"),AND(AT465="Media",AW465="Moderado"),AND(AT465="Alta",AW465="Leve"),AND(AT465="Alta",AW465="Menor")),"Moderado",IF(OR(AND(AT465="Muy Baja",AW465="Mayor"),AND(AT465="Baja",AW465="Mayor"),AND(AT465="Media",AW465="Mayor"),AND(AT465="Alta",AW465="Moderado"),AND(AT465="Alta",AW465="Mayor"),AND(AT465="Muy Alta",AW465="Leve"),AND(AT465="Muy Alta",AW465="Menor"),AND(AT465="Muy Alta",AW465="Moderado"),AND(AT465="Muy Alta",AW465="Mayor")),"Alto",IF(OR(AND(AT465="Muy Baja",AW465="Catastrófico"),AND(AT465="Baja",AW465="Catastrófico"),AND(AT465="Media",AW465="Catastrófico"),AND(AT465="Alta",AW465="Catastrófico"),AND(AT465="Muy Alta",AW465="Catastrófico")),"Extremo","")))),"")</f>
        <v>Moderado</v>
      </c>
      <c r="AZ465" s="1139" t="s">
        <v>185</v>
      </c>
      <c r="BA465" s="607" t="s">
        <v>1925</v>
      </c>
      <c r="BB465" s="607" t="s">
        <v>1945</v>
      </c>
      <c r="BC465" s="607" t="s">
        <v>1927</v>
      </c>
      <c r="BD465" s="607" t="s">
        <v>1946</v>
      </c>
      <c r="BE465" s="1262" t="s">
        <v>1560</v>
      </c>
      <c r="BF465" s="593"/>
      <c r="BG465" s="593"/>
      <c r="BH465" s="848"/>
      <c r="BI465" s="848"/>
      <c r="BJ465" s="848"/>
      <c r="BK465" s="848"/>
      <c r="BL465" s="848"/>
      <c r="BM465" s="607"/>
      <c r="BN465" s="607"/>
      <c r="BO465" s="651"/>
    </row>
    <row r="466" spans="1:67" ht="72">
      <c r="A466" s="1141"/>
      <c r="B466" s="1144"/>
      <c r="C466" s="1165"/>
      <c r="D466" s="1150"/>
      <c r="E466" s="1150"/>
      <c r="F466" s="1089"/>
      <c r="G466" s="593"/>
      <c r="H466" s="598"/>
      <c r="I466" s="1139"/>
      <c r="J466" s="1137"/>
      <c r="K466" s="1139"/>
      <c r="L466" s="593"/>
      <c r="M466" s="616"/>
      <c r="N466" s="607"/>
      <c r="O466" s="607"/>
      <c r="P466" s="607"/>
      <c r="Q466" s="610"/>
      <c r="R466" s="598"/>
      <c r="S466" s="613"/>
      <c r="T466" s="598"/>
      <c r="U466" s="613"/>
      <c r="V466" s="598"/>
      <c r="W466" s="613"/>
      <c r="X466" s="616"/>
      <c r="Y466" s="613"/>
      <c r="Z466" s="613"/>
      <c r="AA466" s="619"/>
      <c r="AB466" s="216">
        <v>2</v>
      </c>
      <c r="AC466" s="227" t="s">
        <v>1947</v>
      </c>
      <c r="AD466" s="227">
        <v>2</v>
      </c>
      <c r="AE466" s="218" t="s">
        <v>1390</v>
      </c>
      <c r="AF466" s="213" t="str">
        <f t="shared" si="28"/>
        <v>Probabilidad</v>
      </c>
      <c r="AG466" s="219" t="s">
        <v>179</v>
      </c>
      <c r="AH466" s="214">
        <f t="shared" si="31"/>
        <v>0.25</v>
      </c>
      <c r="AI466" s="219" t="s">
        <v>1538</v>
      </c>
      <c r="AJ466" s="214">
        <f t="shared" si="29"/>
        <v>0.15</v>
      </c>
      <c r="AK466" s="215">
        <f t="shared" si="30"/>
        <v>0.4</v>
      </c>
      <c r="AL466" s="220">
        <f>IFERROR(IF(AND(AF465="Probabilidad",AF466="Probabilidad"),(AL465-(+AL465*AK466)),IF(AF466="Probabilidad",(S465-(+S465*AK466)),IF(AF466="Impacto",AL465,""))),"")</f>
        <v>0.14399999999999999</v>
      </c>
      <c r="AM466" s="220">
        <f>IFERROR(IF(AND(AF465="Impacto",AF466="Impacto"),(AM465-(+AM465*AK466)),IF(AF466="Impacto",(Y465-(+Y465*AK466)),IF(AF466="Probabilidad",AM465,""))),"")</f>
        <v>0.6</v>
      </c>
      <c r="AN466" s="221" t="s">
        <v>181</v>
      </c>
      <c r="AO466" s="221" t="s">
        <v>182</v>
      </c>
      <c r="AP466" s="221" t="s">
        <v>183</v>
      </c>
      <c r="AQ466" s="598"/>
      <c r="AR466" s="626"/>
      <c r="AS466" s="626"/>
      <c r="AT466" s="619"/>
      <c r="AU466" s="626"/>
      <c r="AV466" s="626"/>
      <c r="AW466" s="619"/>
      <c r="AX466" s="619"/>
      <c r="AY466" s="619"/>
      <c r="AZ466" s="1139"/>
      <c r="BA466" s="607"/>
      <c r="BB466" s="607"/>
      <c r="BC466" s="607"/>
      <c r="BD466" s="607"/>
      <c r="BE466" s="607"/>
      <c r="BF466" s="593"/>
      <c r="BG466" s="593"/>
      <c r="BH466" s="848"/>
      <c r="BI466" s="848"/>
      <c r="BJ466" s="848"/>
      <c r="BK466" s="848"/>
      <c r="BL466" s="848"/>
      <c r="BM466" s="607"/>
      <c r="BN466" s="607"/>
      <c r="BO466" s="651"/>
    </row>
    <row r="467" spans="1:67" ht="75">
      <c r="A467" s="1141"/>
      <c r="B467" s="1144"/>
      <c r="C467" s="1165"/>
      <c r="D467" s="1150"/>
      <c r="E467" s="1150"/>
      <c r="F467" s="1089"/>
      <c r="G467" s="593"/>
      <c r="H467" s="598"/>
      <c r="I467" s="1139"/>
      <c r="J467" s="1137"/>
      <c r="K467" s="1139"/>
      <c r="L467" s="593"/>
      <c r="M467" s="616"/>
      <c r="N467" s="607"/>
      <c r="O467" s="607"/>
      <c r="P467" s="607"/>
      <c r="Q467" s="610"/>
      <c r="R467" s="598"/>
      <c r="S467" s="613"/>
      <c r="T467" s="598"/>
      <c r="U467" s="613"/>
      <c r="V467" s="598"/>
      <c r="W467" s="613"/>
      <c r="X467" s="616"/>
      <c r="Y467" s="613"/>
      <c r="Z467" s="613"/>
      <c r="AA467" s="619"/>
      <c r="AB467" s="216">
        <v>3</v>
      </c>
      <c r="AC467" s="262" t="s">
        <v>1948</v>
      </c>
      <c r="AD467" s="227">
        <v>2</v>
      </c>
      <c r="AE467" s="218" t="s">
        <v>1949</v>
      </c>
      <c r="AF467" s="213" t="str">
        <f t="shared" si="28"/>
        <v>Impacto</v>
      </c>
      <c r="AG467" s="219" t="s">
        <v>1548</v>
      </c>
      <c r="AH467" s="214">
        <f t="shared" si="31"/>
        <v>0.1</v>
      </c>
      <c r="AI467" s="219" t="s">
        <v>1538</v>
      </c>
      <c r="AJ467" s="214">
        <f t="shared" si="29"/>
        <v>0.15</v>
      </c>
      <c r="AK467" s="215">
        <f t="shared" si="30"/>
        <v>0.25</v>
      </c>
      <c r="AL467" s="220">
        <f>IFERROR(IF(AND(AF466="Probabilidad",AF467="Probabilidad"),(AL466-(+AL466*AK467)),IF(AND(AF466="Impacto",AF467="Probabilidad"),(AL465-(+AL465*AK467)),IF(AF467="Impacto",AL466,""))),"")</f>
        <v>0.14399999999999999</v>
      </c>
      <c r="AM467" s="220">
        <f>IFERROR(IF(AND(AF466="Impacto",AF467="Impacto"),(AM466-(+AM466*AK467)),IF(AND(AF466="Probabilidad",AF467="Impacto"),(AM465-(+AM465*AK467)),IF(AF467="Probabilidad",AM466,""))),"")</f>
        <v>0.44999999999999996</v>
      </c>
      <c r="AN467" s="221" t="s">
        <v>181</v>
      </c>
      <c r="AO467" s="221" t="s">
        <v>182</v>
      </c>
      <c r="AP467" s="221" t="s">
        <v>183</v>
      </c>
      <c r="AQ467" s="598"/>
      <c r="AR467" s="626"/>
      <c r="AS467" s="626"/>
      <c r="AT467" s="619"/>
      <c r="AU467" s="626"/>
      <c r="AV467" s="626"/>
      <c r="AW467" s="619"/>
      <c r="AX467" s="619"/>
      <c r="AY467" s="619"/>
      <c r="AZ467" s="1139"/>
      <c r="BA467" s="607"/>
      <c r="BB467" s="607"/>
      <c r="BC467" s="607"/>
      <c r="BD467" s="607"/>
      <c r="BE467" s="607"/>
      <c r="BF467" s="593"/>
      <c r="BG467" s="593"/>
      <c r="BH467" s="848"/>
      <c r="BI467" s="848"/>
      <c r="BJ467" s="848"/>
      <c r="BK467" s="848"/>
      <c r="BL467" s="848"/>
      <c r="BM467" s="607"/>
      <c r="BN467" s="607"/>
      <c r="BO467" s="651"/>
    </row>
    <row r="468" spans="1:67">
      <c r="A468" s="1141"/>
      <c r="B468" s="1144"/>
      <c r="C468" s="1165"/>
      <c r="D468" s="1150"/>
      <c r="E468" s="1150"/>
      <c r="F468" s="1089"/>
      <c r="G468" s="593"/>
      <c r="H468" s="598"/>
      <c r="I468" s="1139"/>
      <c r="J468" s="1137"/>
      <c r="K468" s="1139"/>
      <c r="L468" s="593"/>
      <c r="M468" s="616"/>
      <c r="N468" s="607"/>
      <c r="O468" s="607"/>
      <c r="P468" s="607"/>
      <c r="Q468" s="610"/>
      <c r="R468" s="598"/>
      <c r="S468" s="613"/>
      <c r="T468" s="598"/>
      <c r="U468" s="613"/>
      <c r="V468" s="598"/>
      <c r="W468" s="613"/>
      <c r="X468" s="616"/>
      <c r="Y468" s="613"/>
      <c r="Z468" s="613"/>
      <c r="AA468" s="619"/>
      <c r="AB468" s="216">
        <v>4</v>
      </c>
      <c r="AC468" s="227"/>
      <c r="AD468" s="227"/>
      <c r="AE468" s="218"/>
      <c r="AF468" s="213" t="str">
        <f t="shared" si="28"/>
        <v/>
      </c>
      <c r="AG468" s="219"/>
      <c r="AH468" s="214" t="str">
        <f t="shared" si="31"/>
        <v/>
      </c>
      <c r="AI468" s="219"/>
      <c r="AJ468" s="214" t="str">
        <f t="shared" si="29"/>
        <v/>
      </c>
      <c r="AK468" s="215" t="str">
        <f t="shared" si="30"/>
        <v/>
      </c>
      <c r="AL468" s="220" t="str">
        <f>IFERROR(IF(AND(AF467="Probabilidad",AF468="Probabilidad"),(AL467-(+AL467*AK468)),IF(AND(AF467="Impacto",AF468="Probabilidad"),(AL466-(+AL466*AK468)),IF(AF468="Impacto",AL467,""))),"")</f>
        <v/>
      </c>
      <c r="AM468" s="220" t="str">
        <f>IFERROR(IF(AND(AF467="Impacto",AF468="Impacto"),(AM467-(+AM467*AK468)),IF(AND(AF467="Probabilidad",AF468="Impacto"),(AM466-(+AM466*AK468)),IF(AF468="Probabilidad",AM467,""))),"")</f>
        <v/>
      </c>
      <c r="AN468" s="221"/>
      <c r="AO468" s="221"/>
      <c r="AP468" s="221"/>
      <c r="AQ468" s="598"/>
      <c r="AR468" s="626"/>
      <c r="AS468" s="626"/>
      <c r="AT468" s="619"/>
      <c r="AU468" s="626"/>
      <c r="AV468" s="626"/>
      <c r="AW468" s="619"/>
      <c r="AX468" s="619"/>
      <c r="AY468" s="619"/>
      <c r="AZ468" s="1139"/>
      <c r="BA468" s="607"/>
      <c r="BB468" s="607"/>
      <c r="BC468" s="607"/>
      <c r="BD468" s="607"/>
      <c r="BE468" s="607"/>
      <c r="BF468" s="593"/>
      <c r="BG468" s="593"/>
      <c r="BH468" s="848"/>
      <c r="BI468" s="848"/>
      <c r="BJ468" s="848"/>
      <c r="BK468" s="848"/>
      <c r="BL468" s="848"/>
      <c r="BM468" s="607"/>
      <c r="BN468" s="607"/>
      <c r="BO468" s="651"/>
    </row>
    <row r="469" spans="1:67">
      <c r="A469" s="1141"/>
      <c r="B469" s="1144"/>
      <c r="C469" s="1165"/>
      <c r="D469" s="1150"/>
      <c r="E469" s="1150"/>
      <c r="F469" s="1089"/>
      <c r="G469" s="593"/>
      <c r="H469" s="598"/>
      <c r="I469" s="1139"/>
      <c r="J469" s="1137"/>
      <c r="K469" s="1139"/>
      <c r="L469" s="593"/>
      <c r="M469" s="616"/>
      <c r="N469" s="607"/>
      <c r="O469" s="607"/>
      <c r="P469" s="607"/>
      <c r="Q469" s="610"/>
      <c r="R469" s="598"/>
      <c r="S469" s="613"/>
      <c r="T469" s="598"/>
      <c r="U469" s="613"/>
      <c r="V469" s="598"/>
      <c r="W469" s="613"/>
      <c r="X469" s="616"/>
      <c r="Y469" s="613"/>
      <c r="Z469" s="613"/>
      <c r="AA469" s="619"/>
      <c r="AB469" s="216">
        <v>5</v>
      </c>
      <c r="AC469" s="227"/>
      <c r="AD469" s="228"/>
      <c r="AE469" s="218"/>
      <c r="AF469" s="213" t="str">
        <f t="shared" si="28"/>
        <v/>
      </c>
      <c r="AG469" s="219"/>
      <c r="AH469" s="214" t="str">
        <f t="shared" si="31"/>
        <v/>
      </c>
      <c r="AI469" s="219"/>
      <c r="AJ469" s="214" t="str">
        <f t="shared" si="29"/>
        <v/>
      </c>
      <c r="AK469" s="215" t="str">
        <f t="shared" si="30"/>
        <v/>
      </c>
      <c r="AL469" s="220" t="str">
        <f>IFERROR(IF(AND(AF468="Probabilidad",AF469="Probabilidad"),(AL468-(+AL468*AK469)),IF(AND(AF468="Impacto",AF469="Probabilidad"),(AL467-(+AL467*AK469)),IF(AF469="Impacto",AL468,""))),"")</f>
        <v/>
      </c>
      <c r="AM469" s="220" t="str">
        <f>IFERROR(IF(AND(AF468="Impacto",AF469="Impacto"),(AM468-(+AM468*AK469)),IF(AND(AF468="Probabilidad",AF469="Impacto"),(AM467-(+AM467*AK469)),IF(AF469="Probabilidad",AM468,""))),"")</f>
        <v/>
      </c>
      <c r="AN469" s="221"/>
      <c r="AO469" s="221"/>
      <c r="AP469" s="221"/>
      <c r="AQ469" s="598"/>
      <c r="AR469" s="626"/>
      <c r="AS469" s="626"/>
      <c r="AT469" s="619"/>
      <c r="AU469" s="626"/>
      <c r="AV469" s="626"/>
      <c r="AW469" s="619"/>
      <c r="AX469" s="619"/>
      <c r="AY469" s="619"/>
      <c r="AZ469" s="1139"/>
      <c r="BA469" s="607"/>
      <c r="BB469" s="607"/>
      <c r="BC469" s="607"/>
      <c r="BD469" s="607"/>
      <c r="BE469" s="607"/>
      <c r="BF469" s="593"/>
      <c r="BG469" s="593"/>
      <c r="BH469" s="848"/>
      <c r="BI469" s="848"/>
      <c r="BJ469" s="848"/>
      <c r="BK469" s="848"/>
      <c r="BL469" s="848"/>
      <c r="BM469" s="607"/>
      <c r="BN469" s="607"/>
      <c r="BO469" s="651"/>
    </row>
    <row r="470" spans="1:67" ht="15.75" thickBot="1">
      <c r="A470" s="1141"/>
      <c r="B470" s="1144"/>
      <c r="C470" s="1165"/>
      <c r="D470" s="1150"/>
      <c r="E470" s="1150"/>
      <c r="F470" s="1089"/>
      <c r="G470" s="593"/>
      <c r="H470" s="598"/>
      <c r="I470" s="1139"/>
      <c r="J470" s="1162"/>
      <c r="K470" s="1139"/>
      <c r="L470" s="593"/>
      <c r="M470" s="616"/>
      <c r="N470" s="607"/>
      <c r="O470" s="607"/>
      <c r="P470" s="607"/>
      <c r="Q470" s="610"/>
      <c r="R470" s="598"/>
      <c r="S470" s="613"/>
      <c r="T470" s="598"/>
      <c r="U470" s="613"/>
      <c r="V470" s="598"/>
      <c r="W470" s="613"/>
      <c r="X470" s="616"/>
      <c r="Y470" s="613"/>
      <c r="Z470" s="613"/>
      <c r="AA470" s="619"/>
      <c r="AB470" s="216">
        <v>6</v>
      </c>
      <c r="AC470" s="217"/>
      <c r="AD470" s="218"/>
      <c r="AE470" s="218"/>
      <c r="AF470" s="213" t="str">
        <f t="shared" si="28"/>
        <v/>
      </c>
      <c r="AG470" s="219"/>
      <c r="AH470" s="214" t="str">
        <f t="shared" si="31"/>
        <v/>
      </c>
      <c r="AI470" s="219"/>
      <c r="AJ470" s="214" t="str">
        <f t="shared" si="29"/>
        <v/>
      </c>
      <c r="AK470" s="215" t="str">
        <f t="shared" si="30"/>
        <v/>
      </c>
      <c r="AL470" s="220" t="str">
        <f>IFERROR(IF(AND(AF469="Probabilidad",AF470="Probabilidad"),(AL469-(+AL469*AK470)),IF(AND(AF469="Impacto",AF470="Probabilidad"),(AL468-(+AL468*AK470)),IF(AF470="Impacto",AL469,""))),"")</f>
        <v/>
      </c>
      <c r="AM470" s="220" t="str">
        <f>IFERROR(IF(AND(AF469="Impacto",AF470="Impacto"),(AM469-(+AM469*AK470)),IF(AND(AF469="Probabilidad",AF470="Impacto"),(AM468-(+AM468*AK470)),IF(AF470="Probabilidad",AM469,""))),"")</f>
        <v/>
      </c>
      <c r="AN470" s="221"/>
      <c r="AO470" s="221"/>
      <c r="AP470" s="221"/>
      <c r="AQ470" s="598"/>
      <c r="AR470" s="626"/>
      <c r="AS470" s="626"/>
      <c r="AT470" s="619"/>
      <c r="AU470" s="626"/>
      <c r="AV470" s="626"/>
      <c r="AW470" s="619"/>
      <c r="AX470" s="619"/>
      <c r="AY470" s="619"/>
      <c r="AZ470" s="1139"/>
      <c r="BA470" s="607"/>
      <c r="BB470" s="607"/>
      <c r="BC470" s="607"/>
      <c r="BD470" s="607"/>
      <c r="BE470" s="607"/>
      <c r="BF470" s="593"/>
      <c r="BG470" s="593"/>
      <c r="BH470" s="848"/>
      <c r="BI470" s="848"/>
      <c r="BJ470" s="848"/>
      <c r="BK470" s="848"/>
      <c r="BL470" s="848"/>
      <c r="BM470" s="607"/>
      <c r="BN470" s="607"/>
      <c r="BO470" s="651"/>
    </row>
    <row r="471" spans="1:67" ht="67.900000000000006" customHeight="1">
      <c r="A471" s="1141"/>
      <c r="B471" s="1144"/>
      <c r="C471" s="1165"/>
      <c r="D471" s="1150" t="s">
        <v>1376</v>
      </c>
      <c r="E471" s="1150" t="s">
        <v>1918</v>
      </c>
      <c r="F471" s="1089">
        <v>4</v>
      </c>
      <c r="G471" s="593" t="s">
        <v>1942</v>
      </c>
      <c r="H471" s="598" t="s">
        <v>1379</v>
      </c>
      <c r="I471" s="1139" t="s">
        <v>1392</v>
      </c>
      <c r="J471" s="1137" t="str">
        <f>IF(D471="","",IF(D471="RG",[16]Árbol_GF!B521,IF(D471="RF",[16]Árbol_GF!B521,IF(I471="","",(CONCATENATE(I471," ",$M$2," ",G471," ",$M$3," ",O471," ",$M$4," ",N471))))))</f>
        <v xml:space="preserve">Pérdida de Disponibilidad  CORREO ELECTRÓNICO
HERRAMIENTAS COLABORATIVAS
(Servicio)  1. Falta de cceso al servicio de las herramietnas colaborativas  1. Ausencia de planes de continuidad 
</v>
      </c>
      <c r="K471" s="1139" t="s">
        <v>205</v>
      </c>
      <c r="L471" s="593" t="s">
        <v>336</v>
      </c>
      <c r="M471" s="689" t="str">
        <f>CONCATENATE(" *",[16]Árbol_GF!C479," *",[16]Árbol_GF!E479," *",[16]Árbol_GF!G479)</f>
        <v xml:space="preserve"> * * *</v>
      </c>
      <c r="N471" s="607" t="s">
        <v>1950</v>
      </c>
      <c r="O471" s="607" t="s">
        <v>1951</v>
      </c>
      <c r="P471" s="607"/>
      <c r="Q471" s="754"/>
      <c r="R471" s="598" t="s">
        <v>175</v>
      </c>
      <c r="S471" s="613">
        <f>IF(R471="Muy Alta",100%,IF(R471="Alta",80%,IF(R471="Media",60%,IF(R471="Baja",40%,IF(R471="Muy Baja",20%,"")))))</f>
        <v>0.6</v>
      </c>
      <c r="T471" s="598" t="s">
        <v>271</v>
      </c>
      <c r="U471" s="613">
        <f>IF(T471="Catastrófico",100%,IF(T471="Mayor",80%,IF(T471="Moderado",60%,IF(T471="Menor",40%,IF(T471="Leve",20%,"")))))</f>
        <v>0.2</v>
      </c>
      <c r="V471" s="598" t="s">
        <v>176</v>
      </c>
      <c r="W471" s="613">
        <f>IF(V471="Catastrófico",100%,IF(V471="Mayor",80%,IF(V471="Moderado",60%,IF(V471="Menor",40%,IF(V471="Leve",20%,"")))))</f>
        <v>0.6</v>
      </c>
      <c r="X471" s="616" t="str">
        <f>IF(Y471=100%,"Catastrófico",IF(Y471=80%,"Mayor",IF(Y471=60%,"Moderado",IF(Y471=40%,"Menor",IF(Y471=20%,"Leve","")))))</f>
        <v>Moderado</v>
      </c>
      <c r="Y471" s="613">
        <f>IF(AND(U471="",W471=""),"",MAX(U471,W471))</f>
        <v>0.6</v>
      </c>
      <c r="Z471" s="613" t="str">
        <f>CONCATENATE(R471,X471)</f>
        <v>MediaModerado</v>
      </c>
      <c r="AA471" s="619" t="str">
        <f>IF(Z471="Muy AltaLeve","Alto",IF(Z471="Muy AltaMenor","Alto",IF(Z471="Muy AltaModerado","Alto",IF(Z471="Muy AltaMayor","Alto",IF(Z471="Muy AltaCatastrófico","Extremo",IF(Z471="AltaLeve","Moderado",IF(Z471="AltaMenor","Moderado",IF(Z471="AltaModerado","Alto",IF(Z471="AltaMayor","Alto",IF(Z471="AltaCatastrófico","Extremo",IF(Z471="MediaLeve","Moderado",IF(Z471="MediaMenor","Moderado",IF(Z471="MediaModerado","Moderado",IF(Z471="MediaMayor","Alto",IF(Z471="MediaCatastrófico","Extremo",IF(Z471="BajaLeve","Bajo",IF(Z471="BajaMenor","Moderado",IF(Z471="BajaModerado","Moderado",IF(Z471="BajaMayor","Alto",IF(Z471="BajaCatastrófico","Extremo",IF(Z471="Muy BajaLeve","Bajo",IF(Z471="Muy BajaMenor","Bajo",IF(Z471="Muy BajaModerado","Moderado",IF(Z471="Muy BajaMayor","Alto",IF(Z471="Muy BajaCatastrófico","Extremo","")))))))))))))))))))))))))</f>
        <v>Moderado</v>
      </c>
      <c r="AB471" s="216">
        <v>1</v>
      </c>
      <c r="AC471" s="227" t="s">
        <v>1952</v>
      </c>
      <c r="AD471" s="218">
        <v>1</v>
      </c>
      <c r="AE471" s="218" t="s">
        <v>1685</v>
      </c>
      <c r="AF471" s="213" t="str">
        <f t="shared" si="28"/>
        <v>Probabilidad</v>
      </c>
      <c r="AG471" s="219" t="s">
        <v>1537</v>
      </c>
      <c r="AH471" s="214">
        <f t="shared" si="31"/>
        <v>0.25</v>
      </c>
      <c r="AI471" s="219" t="s">
        <v>1538</v>
      </c>
      <c r="AJ471" s="214">
        <f t="shared" si="29"/>
        <v>0.15</v>
      </c>
      <c r="AK471" s="215">
        <f t="shared" si="30"/>
        <v>0.4</v>
      </c>
      <c r="AL471" s="220">
        <f>IFERROR(IF(AF471="Probabilidad",(S471-(+S471*AK471)),IF(AF471="Impacto",S471,"")),"")</f>
        <v>0.36</v>
      </c>
      <c r="AM471" s="220">
        <f>IFERROR(IF(AF471="Impacto",(Y471-(+Y471*AK471)),IF(AF471="Probabilidad",Y471,"")),"")</f>
        <v>0.6</v>
      </c>
      <c r="AN471" s="221" t="s">
        <v>181</v>
      </c>
      <c r="AO471" s="221" t="s">
        <v>182</v>
      </c>
      <c r="AP471" s="221" t="s">
        <v>183</v>
      </c>
      <c r="AQ471" s="598" t="s">
        <v>1953</v>
      </c>
      <c r="AR471" s="1153">
        <f>S471</f>
        <v>0.6</v>
      </c>
      <c r="AS471" s="1153">
        <f>IF(AL471="","",MIN(AL471:AL476))</f>
        <v>0.1512</v>
      </c>
      <c r="AT471" s="619" t="str">
        <f>IFERROR(IF(AS471="","",IF(AS471&lt;=0.2,"Muy Baja",IF(AS471&lt;=0.4,"Baja",IF(AS471&lt;=0.6,"Media",IF(AS471&lt;=0.8,"Alta","Muy Alta"))))),"")</f>
        <v>Muy Baja</v>
      </c>
      <c r="AU471" s="1153">
        <f>Y471</f>
        <v>0.6</v>
      </c>
      <c r="AV471" s="1153">
        <f>IF(AM471="","",MIN(AM471:AM476))</f>
        <v>0.29249999999999998</v>
      </c>
      <c r="AW471" s="619" t="str">
        <f>IFERROR(IF(AV471="","",IF(AV471&lt;=0.2,"Leve",IF(AV471&lt;=0.4,"Menor",IF(AV471&lt;=0.6,"Moderado",IF(AV471&lt;=0.8,"Mayor","Catastrófico"))))),"")</f>
        <v>Menor</v>
      </c>
      <c r="AX471" s="619" t="str">
        <f>AA471</f>
        <v>Moderado</v>
      </c>
      <c r="AY471" s="619" t="str">
        <f>IFERROR(IF(OR(AND(AT471="Muy Baja",AW471="Leve"),AND(AT471="Muy Baja",AW471="Menor"),AND(AT471="Baja",AW471="Leve")),"Bajo",IF(OR(AND(AT471="Muy baja",AW471="Moderado"),AND(AT471="Baja",AW471="Menor"),AND(AT471="Baja",AW471="Moderado"),AND(AT471="Media",AW471="Leve"),AND(AT471="Media",AW471="Menor"),AND(AT471="Media",AW471="Moderado"),AND(AT471="Alta",AW471="Leve"),AND(AT471="Alta",AW471="Menor")),"Moderado",IF(OR(AND(AT471="Muy Baja",AW471="Mayor"),AND(AT471="Baja",AW471="Mayor"),AND(AT471="Media",AW471="Mayor"),AND(AT471="Alta",AW471="Moderado"),AND(AT471="Alta",AW471="Mayor"),AND(AT471="Muy Alta",AW471="Leve"),AND(AT471="Muy Alta",AW471="Menor"),AND(AT471="Muy Alta",AW471="Moderado"),AND(AT471="Muy Alta",AW471="Mayor")),"Alto",IF(OR(AND(AT471="Muy Baja",AW471="Catastrófico"),AND(AT471="Baja",AW471="Catastrófico"),AND(AT471="Media",AW471="Catastrófico"),AND(AT471="Alta",AW471="Catastrófico"),AND(AT471="Muy Alta",AW471="Catastrófico")),"Extremo","")))),"")</f>
        <v>Bajo</v>
      </c>
      <c r="AZ471" s="1139" t="s">
        <v>231</v>
      </c>
      <c r="BA471" s="909" t="s">
        <v>811</v>
      </c>
      <c r="BB471" s="909" t="s">
        <v>811</v>
      </c>
      <c r="BC471" s="909" t="s">
        <v>811</v>
      </c>
      <c r="BD471" s="909" t="s">
        <v>811</v>
      </c>
      <c r="BE471" s="909" t="s">
        <v>811</v>
      </c>
      <c r="BF471" s="909"/>
      <c r="BG471" s="848"/>
      <c r="BH471" s="593"/>
      <c r="BI471" s="848"/>
      <c r="BJ471" s="848"/>
      <c r="BK471" s="848"/>
      <c r="BL471" s="848"/>
      <c r="BM471" s="593"/>
      <c r="BN471" s="593"/>
      <c r="BO471" s="798"/>
    </row>
    <row r="472" spans="1:67" ht="72">
      <c r="A472" s="1141"/>
      <c r="B472" s="1144"/>
      <c r="C472" s="1165"/>
      <c r="D472" s="1150"/>
      <c r="E472" s="1150"/>
      <c r="F472" s="1089"/>
      <c r="G472" s="593"/>
      <c r="H472" s="598"/>
      <c r="I472" s="1139"/>
      <c r="J472" s="1137"/>
      <c r="K472" s="1139"/>
      <c r="L472" s="593"/>
      <c r="M472" s="616"/>
      <c r="N472" s="607"/>
      <c r="O472" s="607"/>
      <c r="P472" s="607"/>
      <c r="Q472" s="754"/>
      <c r="R472" s="598"/>
      <c r="S472" s="613"/>
      <c r="T472" s="598"/>
      <c r="U472" s="613"/>
      <c r="V472" s="598"/>
      <c r="W472" s="613"/>
      <c r="X472" s="616"/>
      <c r="Y472" s="613"/>
      <c r="Z472" s="613"/>
      <c r="AA472" s="619"/>
      <c r="AB472" s="216">
        <v>2</v>
      </c>
      <c r="AC472" s="227" t="s">
        <v>1954</v>
      </c>
      <c r="AD472" s="218">
        <v>1</v>
      </c>
      <c r="AE472" s="218" t="s">
        <v>1685</v>
      </c>
      <c r="AF472" s="213" t="str">
        <f t="shared" si="28"/>
        <v>Impacto</v>
      </c>
      <c r="AG472" s="219" t="s">
        <v>1548</v>
      </c>
      <c r="AH472" s="214">
        <f t="shared" si="31"/>
        <v>0.1</v>
      </c>
      <c r="AI472" s="219" t="s">
        <v>1538</v>
      </c>
      <c r="AJ472" s="214">
        <f t="shared" si="29"/>
        <v>0.15</v>
      </c>
      <c r="AK472" s="215">
        <f t="shared" si="30"/>
        <v>0.25</v>
      </c>
      <c r="AL472" s="220">
        <f>IFERROR(IF(AND(AF471="Probabilidad",AF472="Probabilidad"),(AL471-(+AL471*AK472)),IF(AF472="Probabilidad",(S471-(+S471*AK472)),IF(AF472="Impacto",AL471,""))),"")</f>
        <v>0.36</v>
      </c>
      <c r="AM472" s="220">
        <f>IFERROR(IF(AND(AF471="Impacto",AF472="Impacto"),(AM471-(+AM471*AK472)),IF(AF472="Impacto",(Y471-(+Y471*AK472)),IF(AF472="Probabilidad",AM471,""))),"")</f>
        <v>0.44999999999999996</v>
      </c>
      <c r="AN472" s="221" t="s">
        <v>181</v>
      </c>
      <c r="AO472" s="221" t="s">
        <v>182</v>
      </c>
      <c r="AP472" s="221" t="s">
        <v>183</v>
      </c>
      <c r="AQ472" s="598"/>
      <c r="AR472" s="626"/>
      <c r="AS472" s="626"/>
      <c r="AT472" s="619"/>
      <c r="AU472" s="626"/>
      <c r="AV472" s="626"/>
      <c r="AW472" s="619"/>
      <c r="AX472" s="619"/>
      <c r="AY472" s="619"/>
      <c r="AZ472" s="1139"/>
      <c r="BA472" s="909"/>
      <c r="BB472" s="909"/>
      <c r="BC472" s="909"/>
      <c r="BD472" s="909"/>
      <c r="BE472" s="909"/>
      <c r="BF472" s="909"/>
      <c r="BG472" s="848"/>
      <c r="BH472" s="593"/>
      <c r="BI472" s="848"/>
      <c r="BJ472" s="848"/>
      <c r="BK472" s="848"/>
      <c r="BL472" s="848"/>
      <c r="BM472" s="593"/>
      <c r="BN472" s="593"/>
      <c r="BO472" s="798"/>
    </row>
    <row r="473" spans="1:67" ht="165">
      <c r="A473" s="1141"/>
      <c r="B473" s="1144"/>
      <c r="C473" s="1165"/>
      <c r="D473" s="1150"/>
      <c r="E473" s="1150"/>
      <c r="F473" s="1089"/>
      <c r="G473" s="593"/>
      <c r="H473" s="598"/>
      <c r="I473" s="1139"/>
      <c r="J473" s="1137"/>
      <c r="K473" s="1139"/>
      <c r="L473" s="593"/>
      <c r="M473" s="616"/>
      <c r="N473" s="607"/>
      <c r="O473" s="607"/>
      <c r="P473" s="607"/>
      <c r="Q473" s="754"/>
      <c r="R473" s="598"/>
      <c r="S473" s="613"/>
      <c r="T473" s="598"/>
      <c r="U473" s="613"/>
      <c r="V473" s="598"/>
      <c r="W473" s="613"/>
      <c r="X473" s="616"/>
      <c r="Y473" s="613"/>
      <c r="Z473" s="613"/>
      <c r="AA473" s="619"/>
      <c r="AB473" s="216">
        <v>3</v>
      </c>
      <c r="AC473" s="262" t="s">
        <v>1955</v>
      </c>
      <c r="AD473" s="218">
        <v>1</v>
      </c>
      <c r="AE473" s="218" t="s">
        <v>1675</v>
      </c>
      <c r="AF473" s="213" t="str">
        <f t="shared" si="28"/>
        <v>Probabilidad</v>
      </c>
      <c r="AG473" s="219" t="s">
        <v>1537</v>
      </c>
      <c r="AH473" s="214">
        <f t="shared" si="31"/>
        <v>0.25</v>
      </c>
      <c r="AI473" s="219" t="s">
        <v>1538</v>
      </c>
      <c r="AJ473" s="214">
        <f t="shared" si="29"/>
        <v>0.15</v>
      </c>
      <c r="AK473" s="215">
        <f t="shared" si="30"/>
        <v>0.4</v>
      </c>
      <c r="AL473" s="220">
        <f>IFERROR(IF(AND(AF472="Probabilidad",AF473="Probabilidad"),(AL472-(+AL472*AK473)),IF(AND(AF472="Impacto",AF473="Probabilidad"),(AL471-(+AL471*AK473)),IF(AF473="Impacto",AL472,""))),"")</f>
        <v>0.216</v>
      </c>
      <c r="AM473" s="220">
        <f>IFERROR(IF(AND(AF472="Impacto",AF473="Impacto"),(AM472-(+AM472*AK473)),IF(AND(AF472="Probabilidad",AF473="Impacto"),(AM471-(+AM471*AK473)),IF(AF473="Probabilidad",AM472,""))),"")</f>
        <v>0.44999999999999996</v>
      </c>
      <c r="AN473" s="221" t="s">
        <v>181</v>
      </c>
      <c r="AO473" s="221" t="s">
        <v>182</v>
      </c>
      <c r="AP473" s="221" t="s">
        <v>183</v>
      </c>
      <c r="AQ473" s="598"/>
      <c r="AR473" s="626"/>
      <c r="AS473" s="626"/>
      <c r="AT473" s="619"/>
      <c r="AU473" s="626"/>
      <c r="AV473" s="626"/>
      <c r="AW473" s="619"/>
      <c r="AX473" s="619"/>
      <c r="AY473" s="619"/>
      <c r="AZ473" s="1139"/>
      <c r="BA473" s="909"/>
      <c r="BB473" s="909"/>
      <c r="BC473" s="909"/>
      <c r="BD473" s="909"/>
      <c r="BE473" s="909"/>
      <c r="BF473" s="909"/>
      <c r="BG473" s="848"/>
      <c r="BH473" s="593"/>
      <c r="BI473" s="848"/>
      <c r="BJ473" s="848"/>
      <c r="BK473" s="848"/>
      <c r="BL473" s="848"/>
      <c r="BM473" s="593"/>
      <c r="BN473" s="593"/>
      <c r="BO473" s="798"/>
    </row>
    <row r="474" spans="1:67" ht="102">
      <c r="A474" s="1141"/>
      <c r="B474" s="1144"/>
      <c r="C474" s="1165"/>
      <c r="D474" s="1150"/>
      <c r="E474" s="1150"/>
      <c r="F474" s="1089"/>
      <c r="G474" s="593"/>
      <c r="H474" s="598"/>
      <c r="I474" s="1139"/>
      <c r="J474" s="1137"/>
      <c r="K474" s="1139"/>
      <c r="L474" s="593"/>
      <c r="M474" s="616"/>
      <c r="N474" s="607"/>
      <c r="O474" s="607"/>
      <c r="P474" s="607"/>
      <c r="Q474" s="754"/>
      <c r="R474" s="598"/>
      <c r="S474" s="613"/>
      <c r="T474" s="598"/>
      <c r="U474" s="613"/>
      <c r="V474" s="598"/>
      <c r="W474" s="613"/>
      <c r="X474" s="616"/>
      <c r="Y474" s="613"/>
      <c r="Z474" s="613"/>
      <c r="AA474" s="619"/>
      <c r="AB474" s="216">
        <v>4</v>
      </c>
      <c r="AC474" s="227" t="s">
        <v>1956</v>
      </c>
      <c r="AD474" s="218">
        <v>1</v>
      </c>
      <c r="AE474" s="218" t="s">
        <v>1431</v>
      </c>
      <c r="AF474" s="213" t="str">
        <f t="shared" si="28"/>
        <v>Probabilidad</v>
      </c>
      <c r="AG474" s="219" t="s">
        <v>1547</v>
      </c>
      <c r="AH474" s="214">
        <f t="shared" si="31"/>
        <v>0.15</v>
      </c>
      <c r="AI474" s="219" t="s">
        <v>1538</v>
      </c>
      <c r="AJ474" s="214">
        <f t="shared" si="29"/>
        <v>0.15</v>
      </c>
      <c r="AK474" s="215">
        <f t="shared" si="30"/>
        <v>0.3</v>
      </c>
      <c r="AL474" s="220">
        <f>IFERROR(IF(AND(AF473="Probabilidad",AF474="Probabilidad"),(AL473-(+AL473*AK474)),IF(AND(AF473="Impacto",AF474="Probabilidad"),(AL472-(+AL472*AK474)),IF(AF474="Impacto",AL473,""))),"")</f>
        <v>0.1512</v>
      </c>
      <c r="AM474" s="220">
        <f>IFERROR(IF(AND(AF473="Impacto",AF474="Impacto"),(AM473-(+AM473*AK474)),IF(AND(AF473="Probabilidad",AF474="Impacto"),(AM472-(+AM472*AK474)),IF(AF474="Probabilidad",AM473,""))),"")</f>
        <v>0.44999999999999996</v>
      </c>
      <c r="AN474" s="221" t="s">
        <v>181</v>
      </c>
      <c r="AO474" s="221" t="s">
        <v>182</v>
      </c>
      <c r="AP474" s="221" t="s">
        <v>183</v>
      </c>
      <c r="AQ474" s="598"/>
      <c r="AR474" s="626"/>
      <c r="AS474" s="626"/>
      <c r="AT474" s="619"/>
      <c r="AU474" s="626"/>
      <c r="AV474" s="626"/>
      <c r="AW474" s="619"/>
      <c r="AX474" s="619"/>
      <c r="AY474" s="619"/>
      <c r="AZ474" s="1139"/>
      <c r="BA474" s="909"/>
      <c r="BB474" s="909"/>
      <c r="BC474" s="909"/>
      <c r="BD474" s="909"/>
      <c r="BE474" s="909"/>
      <c r="BF474" s="909"/>
      <c r="BG474" s="848"/>
      <c r="BH474" s="593"/>
      <c r="BI474" s="848"/>
      <c r="BJ474" s="848"/>
      <c r="BK474" s="848"/>
      <c r="BL474" s="848"/>
      <c r="BM474" s="593"/>
      <c r="BN474" s="593"/>
      <c r="BO474" s="798"/>
    </row>
    <row r="475" spans="1:67" ht="72">
      <c r="A475" s="1141"/>
      <c r="B475" s="1144"/>
      <c r="C475" s="1165"/>
      <c r="D475" s="1150"/>
      <c r="E475" s="1150"/>
      <c r="F475" s="1089"/>
      <c r="G475" s="593"/>
      <c r="H475" s="598"/>
      <c r="I475" s="1139"/>
      <c r="J475" s="1137"/>
      <c r="K475" s="1139"/>
      <c r="L475" s="593"/>
      <c r="M475" s="616"/>
      <c r="N475" s="607"/>
      <c r="O475" s="607"/>
      <c r="P475" s="607"/>
      <c r="Q475" s="754"/>
      <c r="R475" s="598"/>
      <c r="S475" s="613"/>
      <c r="T475" s="598"/>
      <c r="U475" s="613"/>
      <c r="V475" s="598"/>
      <c r="W475" s="613"/>
      <c r="X475" s="616"/>
      <c r="Y475" s="613"/>
      <c r="Z475" s="613"/>
      <c r="AA475" s="619"/>
      <c r="AB475" s="216">
        <v>5</v>
      </c>
      <c r="AC475" s="217" t="s">
        <v>1957</v>
      </c>
      <c r="AD475" s="218">
        <v>1</v>
      </c>
      <c r="AE475" s="218" t="s">
        <v>1675</v>
      </c>
      <c r="AF475" s="213" t="str">
        <f t="shared" si="28"/>
        <v>Impacto</v>
      </c>
      <c r="AG475" s="219" t="s">
        <v>1548</v>
      </c>
      <c r="AH475" s="214">
        <f t="shared" si="31"/>
        <v>0.1</v>
      </c>
      <c r="AI475" s="219" t="s">
        <v>1440</v>
      </c>
      <c r="AJ475" s="214">
        <f t="shared" si="29"/>
        <v>0.25</v>
      </c>
      <c r="AK475" s="215">
        <f t="shared" si="30"/>
        <v>0.35</v>
      </c>
      <c r="AL475" s="220">
        <f>IFERROR(IF(AND(AF474="Probabilidad",AF475="Probabilidad"),(AL474-(+AL474*AK475)),IF(AND(AF474="Impacto",AF475="Probabilidad"),(AL473-(+AL473*AK475)),IF(AF475="Impacto",AL474,""))),"")</f>
        <v>0.1512</v>
      </c>
      <c r="AM475" s="220">
        <f>IFERROR(IF(AND(AF474="Impacto",AF475="Impacto"),(AM474-(+AM474*AK475)),IF(AND(AF474="Probabilidad",AF475="Impacto"),(AM473-(+AM473*AK475)),IF(AF475="Probabilidad",AM474,""))),"")</f>
        <v>0.29249999999999998</v>
      </c>
      <c r="AN475" s="221" t="s">
        <v>181</v>
      </c>
      <c r="AO475" s="221" t="s">
        <v>182</v>
      </c>
      <c r="AP475" s="221" t="s">
        <v>183</v>
      </c>
      <c r="AQ475" s="598"/>
      <c r="AR475" s="626"/>
      <c r="AS475" s="626"/>
      <c r="AT475" s="619"/>
      <c r="AU475" s="626"/>
      <c r="AV475" s="626"/>
      <c r="AW475" s="619"/>
      <c r="AX475" s="619"/>
      <c r="AY475" s="619"/>
      <c r="AZ475" s="1139"/>
      <c r="BA475" s="909"/>
      <c r="BB475" s="909"/>
      <c r="BC475" s="909"/>
      <c r="BD475" s="909"/>
      <c r="BE475" s="909"/>
      <c r="BF475" s="909"/>
      <c r="BG475" s="848"/>
      <c r="BH475" s="593"/>
      <c r="BI475" s="848"/>
      <c r="BJ475" s="848"/>
      <c r="BK475" s="848"/>
      <c r="BL475" s="848"/>
      <c r="BM475" s="593"/>
      <c r="BN475" s="593"/>
      <c r="BO475" s="798"/>
    </row>
    <row r="476" spans="1:67" ht="15.75" thickBot="1">
      <c r="A476" s="1141"/>
      <c r="B476" s="1144"/>
      <c r="C476" s="1165"/>
      <c r="D476" s="1150"/>
      <c r="E476" s="1150"/>
      <c r="F476" s="1089"/>
      <c r="G476" s="593"/>
      <c r="H476" s="598"/>
      <c r="I476" s="1139"/>
      <c r="J476" s="1162"/>
      <c r="K476" s="1139"/>
      <c r="L476" s="593"/>
      <c r="M476" s="616"/>
      <c r="N476" s="607"/>
      <c r="O476" s="607"/>
      <c r="P476" s="607"/>
      <c r="Q476" s="754"/>
      <c r="R476" s="598"/>
      <c r="S476" s="613"/>
      <c r="T476" s="598"/>
      <c r="U476" s="613"/>
      <c r="V476" s="598"/>
      <c r="W476" s="613"/>
      <c r="X476" s="616"/>
      <c r="Y476" s="613"/>
      <c r="Z476" s="613"/>
      <c r="AA476" s="619"/>
      <c r="AB476" s="216">
        <v>6</v>
      </c>
      <c r="AC476" s="217"/>
      <c r="AD476" s="218"/>
      <c r="AE476" s="218"/>
      <c r="AF476" s="213" t="str">
        <f t="shared" si="28"/>
        <v/>
      </c>
      <c r="AG476" s="219"/>
      <c r="AH476" s="214" t="str">
        <f t="shared" si="31"/>
        <v/>
      </c>
      <c r="AI476" s="219"/>
      <c r="AJ476" s="214" t="str">
        <f t="shared" si="29"/>
        <v/>
      </c>
      <c r="AK476" s="215" t="str">
        <f t="shared" si="30"/>
        <v/>
      </c>
      <c r="AL476" s="220" t="str">
        <f>IFERROR(IF(AND(AF475="Probabilidad",AF476="Probabilidad"),(AL475-(+AL475*AK476)),IF(AND(AF475="Impacto",AF476="Probabilidad"),(AL474-(+AL474*AK476)),IF(AF476="Impacto",AL475,""))),"")</f>
        <v/>
      </c>
      <c r="AM476" s="220" t="str">
        <f>IFERROR(IF(AND(AF475="Impacto",AF476="Impacto"),(AM475-(+AM475*AK476)),IF(AND(AF475="Probabilidad",AF476="Impacto"),(AM474-(+AM474*AK476)),IF(AF476="Probabilidad",AM475,""))),"")</f>
        <v/>
      </c>
      <c r="AN476" s="221"/>
      <c r="AO476" s="221"/>
      <c r="AP476" s="221"/>
      <c r="AQ476" s="598"/>
      <c r="AR476" s="626"/>
      <c r="AS476" s="626"/>
      <c r="AT476" s="619"/>
      <c r="AU476" s="626"/>
      <c r="AV476" s="626"/>
      <c r="AW476" s="619"/>
      <c r="AX476" s="619"/>
      <c r="AY476" s="619"/>
      <c r="AZ476" s="1139"/>
      <c r="BA476" s="909"/>
      <c r="BB476" s="909"/>
      <c r="BC476" s="909"/>
      <c r="BD476" s="909"/>
      <c r="BE476" s="909"/>
      <c r="BF476" s="909"/>
      <c r="BG476" s="848"/>
      <c r="BH476" s="593"/>
      <c r="BI476" s="848"/>
      <c r="BJ476" s="848"/>
      <c r="BK476" s="848"/>
      <c r="BL476" s="848"/>
      <c r="BM476" s="593"/>
      <c r="BN476" s="593"/>
      <c r="BO476" s="798"/>
    </row>
    <row r="477" spans="1:67" ht="110.45" customHeight="1">
      <c r="A477" s="1141"/>
      <c r="B477" s="1144"/>
      <c r="C477" s="1165"/>
      <c r="D477" s="1150" t="s">
        <v>1376</v>
      </c>
      <c r="E477" s="1150" t="s">
        <v>1918</v>
      </c>
      <c r="F477" s="1089">
        <v>5</v>
      </c>
      <c r="G477" s="593" t="s">
        <v>1958</v>
      </c>
      <c r="H477" s="598" t="s">
        <v>1405</v>
      </c>
      <c r="I477" s="1139" t="s">
        <v>1380</v>
      </c>
      <c r="J477" s="1137" t="str">
        <f>IF(D477="","",IF(D477="RG",[16]Árbol_GF!B527,IF(D477="RF",[16]Árbol_GF!B527,IF(I477="","",(CONCATENATE(I477," ",$M$2," ",G477," ",$M$3," ",O477," ",$M$4," ",N477))))))</f>
        <v>Pérdida de confidencialidad e integridad  MESA DE SERVICIOS - CA
(Software)  1 y 3. Abuso de los derechos
2. Modificación, Borrado o Acceso no autorizado a la información.   1. Defectos bien conocidos en el software
2. Desconocimiento de políticas de seguridad relacionadas con el control de acceso a información clasificada o reservada.
3. Asignación errada de derechos</v>
      </c>
      <c r="K477" s="1139" t="s">
        <v>205</v>
      </c>
      <c r="L477" s="593" t="s">
        <v>691</v>
      </c>
      <c r="M477" s="689" t="str">
        <f>CONCATENATE(" *",[16]Árbol_GF!C485," *",[16]Árbol_GF!E485," *",[16]Árbol_GF!G485)</f>
        <v xml:space="preserve"> * * *</v>
      </c>
      <c r="N477" s="607" t="s">
        <v>1959</v>
      </c>
      <c r="O477" s="607" t="s">
        <v>1960</v>
      </c>
      <c r="P477" s="828"/>
      <c r="Q477" s="754"/>
      <c r="R477" s="598" t="s">
        <v>226</v>
      </c>
      <c r="S477" s="613">
        <f>IF(R477="Muy Alta",100%,IF(R477="Alta",80%,IF(R477="Media",60%,IF(R477="Baja",40%,IF(R477="Muy Baja",20%,"")))))</f>
        <v>0.4</v>
      </c>
      <c r="T477" s="598"/>
      <c r="U477" s="613" t="str">
        <f>IF(T477="Catastrófico",100%,IF(T477="Mayor",80%,IF(T477="Moderado",60%,IF(T477="Menor",40%,IF(T477="Leve",20%,"")))))</f>
        <v/>
      </c>
      <c r="V477" s="598" t="s">
        <v>227</v>
      </c>
      <c r="W477" s="613">
        <f>IF(V477="Catastrófico",100%,IF(V477="Mayor",80%,IF(V477="Moderado",60%,IF(V477="Menor",40%,IF(V477="Leve",20%,"")))))</f>
        <v>0.4</v>
      </c>
      <c r="X477" s="616" t="str">
        <f>IF(Y477=100%,"Catastrófico",IF(Y477=80%,"Mayor",IF(Y477=60%,"Moderado",IF(Y477=40%,"Menor",IF(Y477=20%,"Leve","")))))</f>
        <v>Menor</v>
      </c>
      <c r="Y477" s="613">
        <f>IF(AND(U477="",W477=""),"",MAX(U477,W477))</f>
        <v>0.4</v>
      </c>
      <c r="Z477" s="613" t="str">
        <f>CONCATENATE(R477,X477)</f>
        <v>BajaMenor</v>
      </c>
      <c r="AA477" s="619" t="str">
        <f>IF(Z477="Muy AltaLeve","Alto",IF(Z477="Muy AltaMenor","Alto",IF(Z477="Muy AltaModerado","Alto",IF(Z477="Muy AltaMayor","Alto",IF(Z477="Muy AltaCatastrófico","Extremo",IF(Z477="AltaLeve","Moderado",IF(Z477="AltaMenor","Moderado",IF(Z477="AltaModerado","Alto",IF(Z477="AltaMayor","Alto",IF(Z477="AltaCatastrófico","Extremo",IF(Z477="MediaLeve","Moderado",IF(Z477="MediaMenor","Moderado",IF(Z477="MediaModerado","Moderado",IF(Z477="MediaMayor","Alto",IF(Z477="MediaCatastrófico","Extremo",IF(Z477="BajaLeve","Bajo",IF(Z477="BajaMenor","Moderado",IF(Z477="BajaModerado","Moderado",IF(Z477="BajaMayor","Alto",IF(Z477="BajaCatastrófico","Extremo",IF(Z477="Muy BajaLeve","Bajo",IF(Z477="Muy BajaMenor","Bajo",IF(Z477="Muy BajaModerado","Moderado",IF(Z477="Muy BajaMayor","Alto",IF(Z477="Muy BajaCatastrófico","Extremo","")))))))))))))))))))))))))</f>
        <v>Moderado</v>
      </c>
      <c r="AB477" s="216">
        <v>1</v>
      </c>
      <c r="AC477" s="227" t="s">
        <v>1660</v>
      </c>
      <c r="AD477" s="218">
        <v>2</v>
      </c>
      <c r="AE477" s="218" t="s">
        <v>1923</v>
      </c>
      <c r="AF477" s="213" t="str">
        <f t="shared" si="28"/>
        <v>Probabilidad</v>
      </c>
      <c r="AG477" s="219" t="s">
        <v>1547</v>
      </c>
      <c r="AH477" s="214">
        <f t="shared" si="31"/>
        <v>0.15</v>
      </c>
      <c r="AI477" s="219" t="s">
        <v>1538</v>
      </c>
      <c r="AJ477" s="214">
        <f t="shared" si="29"/>
        <v>0.15</v>
      </c>
      <c r="AK477" s="215">
        <f t="shared" si="30"/>
        <v>0.3</v>
      </c>
      <c r="AL477" s="220">
        <f>IFERROR(IF(AF477="Probabilidad",(S477-(+S477*AK477)),IF(AF477="Impacto",S477,"")),"")</f>
        <v>0.28000000000000003</v>
      </c>
      <c r="AM477" s="220">
        <f>IFERROR(IF(AF477="Impacto",(Y477-(+Y477*AK477)),IF(AF477="Probabilidad",Y477,"")),"")</f>
        <v>0.4</v>
      </c>
      <c r="AN477" s="221" t="s">
        <v>181</v>
      </c>
      <c r="AO477" s="221" t="s">
        <v>182</v>
      </c>
      <c r="AP477" s="221" t="s">
        <v>183</v>
      </c>
      <c r="AQ477" s="598" t="s">
        <v>1961</v>
      </c>
      <c r="AR477" s="1153">
        <f>S477</f>
        <v>0.4</v>
      </c>
      <c r="AS477" s="1153">
        <f>IF(AL477="","",MIN(AL477:AL482))</f>
        <v>0.1008</v>
      </c>
      <c r="AT477" s="619" t="str">
        <f>IFERROR(IF(AS477="","",IF(AS477&lt;=0.2,"Muy Baja",IF(AS477&lt;=0.4,"Baja",IF(AS477&lt;=0.6,"Media",IF(AS477&lt;=0.8,"Alta","Muy Alta"))))),"")</f>
        <v>Muy Baja</v>
      </c>
      <c r="AU477" s="1153">
        <f>Y477</f>
        <v>0.4</v>
      </c>
      <c r="AV477" s="1153">
        <f>IF(AM477="","",MIN(AM477:AM482))</f>
        <v>0.4</v>
      </c>
      <c r="AW477" s="619" t="str">
        <f>IFERROR(IF(AV477="","",IF(AV477&lt;=0.2,"Leve",IF(AV477&lt;=0.4,"Menor",IF(AV477&lt;=0.6,"Moderado",IF(AV477&lt;=0.8,"Mayor","Catastrófico"))))),"")</f>
        <v>Menor</v>
      </c>
      <c r="AX477" s="619" t="str">
        <f>AA477</f>
        <v>Moderado</v>
      </c>
      <c r="AY477" s="619" t="str">
        <f>IFERROR(IF(OR(AND(AT477="Muy Baja",AW477="Leve"),AND(AT477="Muy Baja",AW477="Menor"),AND(AT477="Baja",AW477="Leve")),"Bajo",IF(OR(AND(AT477="Muy baja",AW477="Moderado"),AND(AT477="Baja",AW477="Menor"),AND(AT477="Baja",AW477="Moderado"),AND(AT477="Media",AW477="Leve"),AND(AT477="Media",AW477="Menor"),AND(AT477="Media",AW477="Moderado"),AND(AT477="Alta",AW477="Leve"),AND(AT477="Alta",AW477="Menor")),"Moderado",IF(OR(AND(AT477="Muy Baja",AW477="Mayor"),AND(AT477="Baja",AW477="Mayor"),AND(AT477="Media",AW477="Mayor"),AND(AT477="Alta",AW477="Moderado"),AND(AT477="Alta",AW477="Mayor"),AND(AT477="Muy Alta",AW477="Leve"),AND(AT477="Muy Alta",AW477="Menor"),AND(AT477="Muy Alta",AW477="Moderado"),AND(AT477="Muy Alta",AW477="Mayor")),"Alto",IF(OR(AND(AT477="Muy Baja",AW477="Catastrófico"),AND(AT477="Baja",AW477="Catastrófico"),AND(AT477="Media",AW477="Catastrófico"),AND(AT477="Alta",AW477="Catastrófico"),AND(AT477="Muy Alta",AW477="Catastrófico")),"Extremo","")))),"")</f>
        <v>Bajo</v>
      </c>
      <c r="AZ477" s="1139" t="s">
        <v>231</v>
      </c>
      <c r="BA477" s="909" t="s">
        <v>811</v>
      </c>
      <c r="BB477" s="909" t="s">
        <v>811</v>
      </c>
      <c r="BC477" s="909" t="s">
        <v>811</v>
      </c>
      <c r="BD477" s="909" t="s">
        <v>811</v>
      </c>
      <c r="BE477" s="909" t="s">
        <v>811</v>
      </c>
      <c r="BF477" s="909"/>
      <c r="BG477" s="848"/>
      <c r="BH477" s="593"/>
      <c r="BI477" s="848"/>
      <c r="BJ477" s="848"/>
      <c r="BK477" s="848"/>
      <c r="BL477" s="848"/>
      <c r="BM477" s="593"/>
      <c r="BN477" s="593"/>
      <c r="BO477" s="798"/>
    </row>
    <row r="478" spans="1:67" ht="76.5">
      <c r="A478" s="1141"/>
      <c r="B478" s="1144"/>
      <c r="C478" s="1165"/>
      <c r="D478" s="1150"/>
      <c r="E478" s="1150"/>
      <c r="F478" s="1089"/>
      <c r="G478" s="593"/>
      <c r="H478" s="598"/>
      <c r="I478" s="1139"/>
      <c r="J478" s="1137"/>
      <c r="K478" s="1139"/>
      <c r="L478" s="593"/>
      <c r="M478" s="616"/>
      <c r="N478" s="607"/>
      <c r="O478" s="607"/>
      <c r="P478" s="828"/>
      <c r="Q478" s="754"/>
      <c r="R478" s="598"/>
      <c r="S478" s="613"/>
      <c r="T478" s="598"/>
      <c r="U478" s="613"/>
      <c r="V478" s="598"/>
      <c r="W478" s="613"/>
      <c r="X478" s="616"/>
      <c r="Y478" s="613"/>
      <c r="Z478" s="613"/>
      <c r="AA478" s="619"/>
      <c r="AB478" s="216">
        <v>2</v>
      </c>
      <c r="AC478" s="276" t="s">
        <v>1962</v>
      </c>
      <c r="AD478" s="218">
        <v>3</v>
      </c>
      <c r="AE478" s="218" t="s">
        <v>1923</v>
      </c>
      <c r="AF478" s="213" t="str">
        <f t="shared" si="28"/>
        <v>Probabilidad</v>
      </c>
      <c r="AG478" s="219" t="s">
        <v>1547</v>
      </c>
      <c r="AH478" s="214">
        <f t="shared" si="31"/>
        <v>0.15</v>
      </c>
      <c r="AI478" s="219" t="s">
        <v>1440</v>
      </c>
      <c r="AJ478" s="214">
        <f t="shared" si="29"/>
        <v>0.25</v>
      </c>
      <c r="AK478" s="215">
        <f t="shared" si="30"/>
        <v>0.4</v>
      </c>
      <c r="AL478" s="220">
        <f>IFERROR(IF(AND(AF477="Probabilidad",AF478="Probabilidad"),(AL477-(+AL477*AK478)),IF(AF478="Probabilidad",(S477-(+S477*AK478)),IF(AF478="Impacto",AL477,""))),"")</f>
        <v>0.16800000000000001</v>
      </c>
      <c r="AM478" s="220">
        <f>IFERROR(IF(AND(AF477="Impacto",AF478="Impacto"),(AM477-(+AM477*AK478)),IF(AF478="Impacto",(Y477-(+Y477*AK478)),IF(AF478="Probabilidad",AM477,""))),"")</f>
        <v>0.4</v>
      </c>
      <c r="AN478" s="221" t="s">
        <v>181</v>
      </c>
      <c r="AO478" s="221" t="s">
        <v>182</v>
      </c>
      <c r="AP478" s="221" t="s">
        <v>183</v>
      </c>
      <c r="AQ478" s="598"/>
      <c r="AR478" s="626"/>
      <c r="AS478" s="626"/>
      <c r="AT478" s="619"/>
      <c r="AU478" s="626"/>
      <c r="AV478" s="626"/>
      <c r="AW478" s="619"/>
      <c r="AX478" s="619"/>
      <c r="AY478" s="619"/>
      <c r="AZ478" s="1139"/>
      <c r="BA478" s="909"/>
      <c r="BB478" s="909"/>
      <c r="BC478" s="909"/>
      <c r="BD478" s="909"/>
      <c r="BE478" s="909"/>
      <c r="BF478" s="909"/>
      <c r="BG478" s="848"/>
      <c r="BH478" s="593"/>
      <c r="BI478" s="848"/>
      <c r="BJ478" s="848"/>
      <c r="BK478" s="848"/>
      <c r="BL478" s="848"/>
      <c r="BM478" s="593"/>
      <c r="BN478" s="593"/>
      <c r="BO478" s="798"/>
    </row>
    <row r="479" spans="1:67" ht="72">
      <c r="A479" s="1141"/>
      <c r="B479" s="1144"/>
      <c r="C479" s="1165"/>
      <c r="D479" s="1150"/>
      <c r="E479" s="1150"/>
      <c r="F479" s="1089"/>
      <c r="G479" s="593"/>
      <c r="H479" s="598"/>
      <c r="I479" s="1139"/>
      <c r="J479" s="1137"/>
      <c r="K479" s="1139"/>
      <c r="L479" s="593"/>
      <c r="M479" s="616"/>
      <c r="N479" s="607"/>
      <c r="O479" s="607"/>
      <c r="P479" s="828"/>
      <c r="Q479" s="754"/>
      <c r="R479" s="598"/>
      <c r="S479" s="613"/>
      <c r="T479" s="598"/>
      <c r="U479" s="613"/>
      <c r="V479" s="598"/>
      <c r="W479" s="613"/>
      <c r="X479" s="616"/>
      <c r="Y479" s="613"/>
      <c r="Z479" s="613"/>
      <c r="AA479" s="619"/>
      <c r="AB479" s="216">
        <v>3</v>
      </c>
      <c r="AC479" s="217" t="s">
        <v>1963</v>
      </c>
      <c r="AD479" s="218">
        <v>1.3</v>
      </c>
      <c r="AE479" s="218" t="s">
        <v>1923</v>
      </c>
      <c r="AF479" s="213" t="str">
        <f t="shared" si="28"/>
        <v>Probabilidad</v>
      </c>
      <c r="AG479" s="219" t="s">
        <v>1537</v>
      </c>
      <c r="AH479" s="214">
        <f t="shared" si="31"/>
        <v>0.25</v>
      </c>
      <c r="AI479" s="219" t="s">
        <v>1538</v>
      </c>
      <c r="AJ479" s="214">
        <f t="shared" si="29"/>
        <v>0.15</v>
      </c>
      <c r="AK479" s="215">
        <f t="shared" si="30"/>
        <v>0.4</v>
      </c>
      <c r="AL479" s="220">
        <f>IFERROR(IF(AND(AF478="Probabilidad",AF479="Probabilidad"),(AL478-(+AL478*AK479)),IF(AND(AF478="Impacto",AF479="Probabilidad"),(AL477-(+AL477*AK479)),IF(AF479="Impacto",AL478,""))),"")</f>
        <v>0.1008</v>
      </c>
      <c r="AM479" s="220">
        <f>IFERROR(IF(AND(AF478="Impacto",AF479="Impacto"),(AM478-(+AM478*AK479)),IF(AND(AF478="Probabilidad",AF479="Impacto"),(AM477-(+AM477*AK479)),IF(AF479="Probabilidad",AM478,""))),"")</f>
        <v>0.4</v>
      </c>
      <c r="AN479" s="221" t="s">
        <v>181</v>
      </c>
      <c r="AO479" s="221" t="s">
        <v>182</v>
      </c>
      <c r="AP479" s="221" t="s">
        <v>183</v>
      </c>
      <c r="AQ479" s="598"/>
      <c r="AR479" s="626"/>
      <c r="AS479" s="626"/>
      <c r="AT479" s="619"/>
      <c r="AU479" s="626"/>
      <c r="AV479" s="626"/>
      <c r="AW479" s="619"/>
      <c r="AX479" s="619"/>
      <c r="AY479" s="619"/>
      <c r="AZ479" s="1139"/>
      <c r="BA479" s="909"/>
      <c r="BB479" s="909"/>
      <c r="BC479" s="909"/>
      <c r="BD479" s="909"/>
      <c r="BE479" s="909"/>
      <c r="BF479" s="909"/>
      <c r="BG479" s="848"/>
      <c r="BH479" s="593"/>
      <c r="BI479" s="848"/>
      <c r="BJ479" s="848"/>
      <c r="BK479" s="848"/>
      <c r="BL479" s="848"/>
      <c r="BM479" s="593"/>
      <c r="BN479" s="593"/>
      <c r="BO479" s="798"/>
    </row>
    <row r="480" spans="1:67">
      <c r="A480" s="1141"/>
      <c r="B480" s="1144"/>
      <c r="C480" s="1165"/>
      <c r="D480" s="1150"/>
      <c r="E480" s="1150"/>
      <c r="F480" s="1089"/>
      <c r="G480" s="593"/>
      <c r="H480" s="598"/>
      <c r="I480" s="1139"/>
      <c r="J480" s="1137"/>
      <c r="K480" s="1139"/>
      <c r="L480" s="593"/>
      <c r="M480" s="616"/>
      <c r="N480" s="607"/>
      <c r="O480" s="607"/>
      <c r="P480" s="828"/>
      <c r="Q480" s="754"/>
      <c r="R480" s="598"/>
      <c r="S480" s="613"/>
      <c r="T480" s="598"/>
      <c r="U480" s="613"/>
      <c r="V480" s="598"/>
      <c r="W480" s="613"/>
      <c r="X480" s="616"/>
      <c r="Y480" s="613"/>
      <c r="Z480" s="613"/>
      <c r="AA480" s="619"/>
      <c r="AB480" s="216">
        <v>4</v>
      </c>
      <c r="AC480" s="217"/>
      <c r="AD480" s="218"/>
      <c r="AE480" s="218"/>
      <c r="AF480" s="213" t="str">
        <f t="shared" si="28"/>
        <v/>
      </c>
      <c r="AG480" s="219"/>
      <c r="AH480" s="214" t="str">
        <f t="shared" si="31"/>
        <v/>
      </c>
      <c r="AI480" s="219"/>
      <c r="AJ480" s="214" t="str">
        <f t="shared" si="29"/>
        <v/>
      </c>
      <c r="AK480" s="215" t="str">
        <f t="shared" si="30"/>
        <v/>
      </c>
      <c r="AL480" s="220" t="str">
        <f>IFERROR(IF(AND(AF479="Probabilidad",AF480="Probabilidad"),(AL479-(+AL479*AK480)),IF(AND(AF479="Impacto",AF480="Probabilidad"),(AL478-(+AL478*AK480)),IF(AF480="Impacto",AL479,""))),"")</f>
        <v/>
      </c>
      <c r="AM480" s="220" t="str">
        <f>IFERROR(IF(AND(AF479="Impacto",AF480="Impacto"),(AM479-(+AM479*AK480)),IF(AND(AF479="Probabilidad",AF480="Impacto"),(AM478-(+AM478*AK480)),IF(AF480="Probabilidad",AM479,""))),"")</f>
        <v/>
      </c>
      <c r="AN480" s="221"/>
      <c r="AO480" s="221"/>
      <c r="AP480" s="221"/>
      <c r="AQ480" s="598"/>
      <c r="AR480" s="626"/>
      <c r="AS480" s="626"/>
      <c r="AT480" s="619"/>
      <c r="AU480" s="626"/>
      <c r="AV480" s="626"/>
      <c r="AW480" s="619"/>
      <c r="AX480" s="619"/>
      <c r="AY480" s="619"/>
      <c r="AZ480" s="1139"/>
      <c r="BA480" s="909"/>
      <c r="BB480" s="909"/>
      <c r="BC480" s="909"/>
      <c r="BD480" s="909"/>
      <c r="BE480" s="909"/>
      <c r="BF480" s="909"/>
      <c r="BG480" s="848"/>
      <c r="BH480" s="593"/>
      <c r="BI480" s="848"/>
      <c r="BJ480" s="848"/>
      <c r="BK480" s="848"/>
      <c r="BL480" s="848"/>
      <c r="BM480" s="593"/>
      <c r="BN480" s="593"/>
      <c r="BO480" s="798"/>
    </row>
    <row r="481" spans="1:67">
      <c r="A481" s="1141"/>
      <c r="B481" s="1144"/>
      <c r="C481" s="1165"/>
      <c r="D481" s="1150"/>
      <c r="E481" s="1150"/>
      <c r="F481" s="1089"/>
      <c r="G481" s="593"/>
      <c r="H481" s="598"/>
      <c r="I481" s="1139"/>
      <c r="J481" s="1137"/>
      <c r="K481" s="1139"/>
      <c r="L481" s="593"/>
      <c r="M481" s="616"/>
      <c r="N481" s="607"/>
      <c r="O481" s="607"/>
      <c r="P481" s="828"/>
      <c r="Q481" s="754"/>
      <c r="R481" s="598"/>
      <c r="S481" s="613"/>
      <c r="T481" s="598"/>
      <c r="U481" s="613"/>
      <c r="V481" s="598"/>
      <c r="W481" s="613"/>
      <c r="X481" s="616"/>
      <c r="Y481" s="613"/>
      <c r="Z481" s="613"/>
      <c r="AA481" s="619"/>
      <c r="AB481" s="216">
        <v>5</v>
      </c>
      <c r="AC481" s="217"/>
      <c r="AD481" s="218"/>
      <c r="AE481" s="218"/>
      <c r="AF481" s="213" t="str">
        <f t="shared" si="28"/>
        <v/>
      </c>
      <c r="AG481" s="219"/>
      <c r="AH481" s="214" t="str">
        <f t="shared" si="31"/>
        <v/>
      </c>
      <c r="AI481" s="219"/>
      <c r="AJ481" s="214" t="str">
        <f t="shared" si="29"/>
        <v/>
      </c>
      <c r="AK481" s="215" t="str">
        <f t="shared" si="30"/>
        <v/>
      </c>
      <c r="AL481" s="220" t="str">
        <f>IFERROR(IF(AND(AF480="Probabilidad",AF481="Probabilidad"),(AL480-(+AL480*AK481)),IF(AND(AF480="Impacto",AF481="Probabilidad"),(AL479-(+AL479*AK481)),IF(AF481="Impacto",AL480,""))),"")</f>
        <v/>
      </c>
      <c r="AM481" s="220" t="str">
        <f>IFERROR(IF(AND(AF480="Impacto",AF481="Impacto"),(AM480-(+AM480*AK481)),IF(AND(AF480="Probabilidad",AF481="Impacto"),(AM479-(+AM479*AK481)),IF(AF481="Probabilidad",AM480,""))),"")</f>
        <v/>
      </c>
      <c r="AN481" s="221"/>
      <c r="AO481" s="221"/>
      <c r="AP481" s="221"/>
      <c r="AQ481" s="598"/>
      <c r="AR481" s="626"/>
      <c r="AS481" s="626"/>
      <c r="AT481" s="619"/>
      <c r="AU481" s="626"/>
      <c r="AV481" s="626"/>
      <c r="AW481" s="619"/>
      <c r="AX481" s="619"/>
      <c r="AY481" s="619"/>
      <c r="AZ481" s="1139"/>
      <c r="BA481" s="909"/>
      <c r="BB481" s="909"/>
      <c r="BC481" s="909"/>
      <c r="BD481" s="909"/>
      <c r="BE481" s="909"/>
      <c r="BF481" s="909"/>
      <c r="BG481" s="848"/>
      <c r="BH481" s="593"/>
      <c r="BI481" s="848"/>
      <c r="BJ481" s="848"/>
      <c r="BK481" s="848"/>
      <c r="BL481" s="848"/>
      <c r="BM481" s="593"/>
      <c r="BN481" s="593"/>
      <c r="BO481" s="798"/>
    </row>
    <row r="482" spans="1:67" ht="15.75" thickBot="1">
      <c r="A482" s="1141"/>
      <c r="B482" s="1144"/>
      <c r="C482" s="1165"/>
      <c r="D482" s="1150"/>
      <c r="E482" s="1150"/>
      <c r="F482" s="1089"/>
      <c r="G482" s="593"/>
      <c r="H482" s="598"/>
      <c r="I482" s="1139"/>
      <c r="J482" s="1162"/>
      <c r="K482" s="1139"/>
      <c r="L482" s="593"/>
      <c r="M482" s="616"/>
      <c r="N482" s="607"/>
      <c r="O482" s="607"/>
      <c r="P482" s="828"/>
      <c r="Q482" s="754"/>
      <c r="R482" s="598"/>
      <c r="S482" s="613"/>
      <c r="T482" s="598"/>
      <c r="U482" s="613"/>
      <c r="V482" s="598"/>
      <c r="W482" s="613"/>
      <c r="X482" s="616"/>
      <c r="Y482" s="613"/>
      <c r="Z482" s="613"/>
      <c r="AA482" s="619"/>
      <c r="AB482" s="216">
        <v>6</v>
      </c>
      <c r="AC482" s="217"/>
      <c r="AD482" s="218"/>
      <c r="AE482" s="218"/>
      <c r="AF482" s="213" t="str">
        <f t="shared" si="28"/>
        <v/>
      </c>
      <c r="AG482" s="219"/>
      <c r="AH482" s="214" t="str">
        <f t="shared" si="31"/>
        <v/>
      </c>
      <c r="AI482" s="219"/>
      <c r="AJ482" s="214" t="str">
        <f t="shared" si="29"/>
        <v/>
      </c>
      <c r="AK482" s="215" t="str">
        <f t="shared" si="30"/>
        <v/>
      </c>
      <c r="AL482" s="220" t="str">
        <f>IFERROR(IF(AND(AF481="Probabilidad",AF482="Probabilidad"),(AL481-(+AL481*AK482)),IF(AND(AF481="Impacto",AF482="Probabilidad"),(AL480-(+AL480*AK482)),IF(AF482="Impacto",AL481,""))),"")</f>
        <v/>
      </c>
      <c r="AM482" s="220" t="str">
        <f>IFERROR(IF(AND(AF481="Impacto",AF482="Impacto"),(AM481-(+AM481*AK482)),IF(AND(AF481="Probabilidad",AF482="Impacto"),(AM480-(+AM480*AK482)),IF(AF482="Probabilidad",AM481,""))),"")</f>
        <v/>
      </c>
      <c r="AN482" s="221"/>
      <c r="AO482" s="221"/>
      <c r="AP482" s="221"/>
      <c r="AQ482" s="598"/>
      <c r="AR482" s="626"/>
      <c r="AS482" s="626"/>
      <c r="AT482" s="619"/>
      <c r="AU482" s="626"/>
      <c r="AV482" s="626"/>
      <c r="AW482" s="619"/>
      <c r="AX482" s="619"/>
      <c r="AY482" s="619"/>
      <c r="AZ482" s="1139"/>
      <c r="BA482" s="909"/>
      <c r="BB482" s="909"/>
      <c r="BC482" s="909"/>
      <c r="BD482" s="909"/>
      <c r="BE482" s="909"/>
      <c r="BF482" s="909"/>
      <c r="BG482" s="848"/>
      <c r="BH482" s="593"/>
      <c r="BI482" s="848"/>
      <c r="BJ482" s="848"/>
      <c r="BK482" s="848"/>
      <c r="BL482" s="848"/>
      <c r="BM482" s="593"/>
      <c r="BN482" s="593"/>
      <c r="BO482" s="798"/>
    </row>
    <row r="483" spans="1:67" ht="100.9" customHeight="1">
      <c r="A483" s="1141"/>
      <c r="B483" s="1144"/>
      <c r="C483" s="1165"/>
      <c r="D483" s="1150" t="s">
        <v>1376</v>
      </c>
      <c r="E483" s="1150" t="s">
        <v>1918</v>
      </c>
      <c r="F483" s="1089">
        <v>6</v>
      </c>
      <c r="G483" s="593" t="s">
        <v>1958</v>
      </c>
      <c r="H483" s="598" t="s">
        <v>1405</v>
      </c>
      <c r="I483" s="1139" t="s">
        <v>1392</v>
      </c>
      <c r="J483" s="1137" t="str">
        <f>IF(D483="","",IF(D483="RG",[16]Árbol_GF!B533,IF(D483="RF",[16]Árbol_GF!B533,IF(I483="","",(CONCATENATE(I483," ",$M$2," ",G483," ",$M$3," ",O483," ",$M$4," ",N483))))))</f>
        <v>Pérdida de Disponibilidad  MESA DE SERVICIOS - CA
(Software)  1,2,3,4 Modificación, Borrado o Acceso no autorizado a la información. 
1a, 2a, 7 Abuso de privilegios
2 y 3 Error en el uso   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v>
      </c>
      <c r="K483" s="1139" t="s">
        <v>205</v>
      </c>
      <c r="L483" s="593" t="s">
        <v>691</v>
      </c>
      <c r="M483" s="689" t="str">
        <f>CONCATENATE(" *",[16]Árbol_GF!C491," *",[16]Árbol_GF!E491," *",[16]Árbol_GF!G491)</f>
        <v xml:space="preserve"> * * *</v>
      </c>
      <c r="N483" s="607" t="s">
        <v>1964</v>
      </c>
      <c r="O483" s="607" t="s">
        <v>1965</v>
      </c>
      <c r="P483" s="607"/>
      <c r="Q483" s="610"/>
      <c r="R483" s="598" t="s">
        <v>175</v>
      </c>
      <c r="S483" s="613">
        <f>IF(R483="Muy Alta",100%,IF(R483="Alta",80%,IF(R483="Media",60%,IF(R483="Baja",40%,IF(R483="Muy Baja",20%,"")))))</f>
        <v>0.6</v>
      </c>
      <c r="T483" s="598"/>
      <c r="U483" s="613" t="str">
        <f>IF(T483="Catastrófico",100%,IF(T483="Mayor",80%,IF(T483="Moderado",60%,IF(T483="Menor",40%,IF(T483="Leve",20%,"")))))</f>
        <v/>
      </c>
      <c r="V483" s="598" t="s">
        <v>176</v>
      </c>
      <c r="W483" s="613">
        <f>IF(V483="Catastrófico",100%,IF(V483="Mayor",80%,IF(V483="Moderado",60%,IF(V483="Menor",40%,IF(V483="Leve",20%,"")))))</f>
        <v>0.6</v>
      </c>
      <c r="X483" s="616" t="str">
        <f>IF(Y483=100%,"Catastrófico",IF(Y483=80%,"Mayor",IF(Y483=60%,"Moderado",IF(Y483=40%,"Menor",IF(Y483=20%,"Leve","")))))</f>
        <v>Moderado</v>
      </c>
      <c r="Y483" s="613">
        <f>IF(AND(U483="",W483=""),"",MAX(U483,W483))</f>
        <v>0.6</v>
      </c>
      <c r="Z483" s="613" t="str">
        <f>CONCATENATE(R483,X483)</f>
        <v>MediaModerado</v>
      </c>
      <c r="AA483" s="619" t="str">
        <f>IF(Z483="Muy AltaLeve","Alto",IF(Z483="Muy AltaMenor","Alto",IF(Z483="Muy AltaModerado","Alto",IF(Z483="Muy AltaMayor","Alto",IF(Z483="Muy AltaCatastrófico","Extremo",IF(Z483="AltaLeve","Moderado",IF(Z483="AltaMenor","Moderado",IF(Z483="AltaModerado","Alto",IF(Z483="AltaMayor","Alto",IF(Z483="AltaCatastrófico","Extremo",IF(Z483="MediaLeve","Moderado",IF(Z483="MediaMenor","Moderado",IF(Z483="MediaModerado","Moderado",IF(Z483="MediaMayor","Alto",IF(Z483="MediaCatastrófico","Extremo",IF(Z483="BajaLeve","Bajo",IF(Z483="BajaMenor","Moderado",IF(Z483="BajaModerado","Moderado",IF(Z483="BajaMayor","Alto",IF(Z483="BajaCatastrófico","Extremo",IF(Z483="Muy BajaLeve","Bajo",IF(Z483="Muy BajaMenor","Bajo",IF(Z483="Muy BajaModerado","Moderado",IF(Z483="Muy BajaMayor","Alto",IF(Z483="Muy BajaCatastrófico","Extremo","")))))))))))))))))))))))))</f>
        <v>Moderado</v>
      </c>
      <c r="AB483" s="216">
        <v>1</v>
      </c>
      <c r="AC483" s="262" t="s">
        <v>1966</v>
      </c>
      <c r="AD483" s="218" t="s">
        <v>1427</v>
      </c>
      <c r="AE483" s="218" t="s">
        <v>1675</v>
      </c>
      <c r="AF483" s="213" t="str">
        <f t="shared" si="28"/>
        <v>Probabilidad</v>
      </c>
      <c r="AG483" s="219" t="s">
        <v>179</v>
      </c>
      <c r="AH483" s="214">
        <f t="shared" si="31"/>
        <v>0.25</v>
      </c>
      <c r="AI483" s="219" t="s">
        <v>180</v>
      </c>
      <c r="AJ483" s="214">
        <f t="shared" si="29"/>
        <v>0.15</v>
      </c>
      <c r="AK483" s="215">
        <f t="shared" si="30"/>
        <v>0.4</v>
      </c>
      <c r="AL483" s="220">
        <f>IFERROR(IF(AF483="Probabilidad",(S483-(+S483*AK483)),IF(AF483="Impacto",S483,"")),"")</f>
        <v>0.36</v>
      </c>
      <c r="AM483" s="220">
        <f>IFERROR(IF(AF483="Impacto",(Y483-(+Y483*AK483)),IF(AF483="Probabilidad",Y483,"")),"")</f>
        <v>0.6</v>
      </c>
      <c r="AN483" s="221" t="s">
        <v>181</v>
      </c>
      <c r="AO483" s="221" t="s">
        <v>182</v>
      </c>
      <c r="AP483" s="221" t="s">
        <v>183</v>
      </c>
      <c r="AQ483" s="598" t="s">
        <v>1961</v>
      </c>
      <c r="AR483" s="1153">
        <f>S483</f>
        <v>0.6</v>
      </c>
      <c r="AS483" s="1153">
        <f>IF(AL483="","",MIN(AL483:AL488))</f>
        <v>0.108</v>
      </c>
      <c r="AT483" s="619" t="str">
        <f>IFERROR(IF(AS483="","",IF(AS483&lt;=0.2,"Muy Baja",IF(AS483&lt;=0.4,"Baja",IF(AS483&lt;=0.6,"Media",IF(AS483&lt;=0.8,"Alta","Muy Alta"))))),"")</f>
        <v>Muy Baja</v>
      </c>
      <c r="AU483" s="1153">
        <f>Y483</f>
        <v>0.6</v>
      </c>
      <c r="AV483" s="1153">
        <f>IF(AM483="","",MIN(AM483:AM488))</f>
        <v>0.44999999999999996</v>
      </c>
      <c r="AW483" s="619" t="str">
        <f>IFERROR(IF(AV483="","",IF(AV483&lt;=0.2,"Leve",IF(AV483&lt;=0.4,"Menor",IF(AV483&lt;=0.6,"Moderado",IF(AV483&lt;=0.8,"Mayor","Catastrófico"))))),"")</f>
        <v>Moderado</v>
      </c>
      <c r="AX483" s="619" t="str">
        <f>AA483</f>
        <v>Moderado</v>
      </c>
      <c r="AY483" s="619" t="str">
        <f>IFERROR(IF(OR(AND(AT483="Muy Baja",AW483="Leve"),AND(AT483="Muy Baja",AW483="Menor"),AND(AT483="Baja",AW483="Leve")),"Bajo",IF(OR(AND(AT483="Muy baja",AW483="Moderado"),AND(AT483="Baja",AW483="Menor"),AND(AT483="Baja",AW483="Moderado"),AND(AT483="Media",AW483="Leve"),AND(AT483="Media",AW483="Menor"),AND(AT483="Media",AW483="Moderado"),AND(AT483="Alta",AW483="Leve"),AND(AT483="Alta",AW483="Menor")),"Moderado",IF(OR(AND(AT483="Muy Baja",AW483="Mayor"),AND(AT483="Baja",AW483="Mayor"),AND(AT483="Media",AW483="Mayor"),AND(AT483="Alta",AW483="Moderado"),AND(AT483="Alta",AW483="Mayor"),AND(AT483="Muy Alta",AW483="Leve"),AND(AT483="Muy Alta",AW483="Menor"),AND(AT483="Muy Alta",AW483="Moderado"),AND(AT483="Muy Alta",AW483="Mayor")),"Alto",IF(OR(AND(AT483="Muy Baja",AW483="Catastrófico"),AND(AT483="Baja",AW483="Catastrófico"),AND(AT483="Media",AW483="Catastrófico"),AND(AT483="Alta",AW483="Catastrófico"),AND(AT483="Muy Alta",AW483="Catastrófico")),"Extremo","")))),"")</f>
        <v>Moderado</v>
      </c>
      <c r="AZ483" s="1139" t="s">
        <v>185</v>
      </c>
      <c r="BA483" s="607" t="s">
        <v>1967</v>
      </c>
      <c r="BB483" s="607" t="s">
        <v>1968</v>
      </c>
      <c r="BC483" s="607" t="s">
        <v>1927</v>
      </c>
      <c r="BD483" s="607" t="s">
        <v>1969</v>
      </c>
      <c r="BE483" s="607" t="s">
        <v>1560</v>
      </c>
      <c r="BF483" s="593"/>
      <c r="BG483" s="593"/>
      <c r="BH483" s="848"/>
      <c r="BI483" s="848"/>
      <c r="BJ483" s="848"/>
      <c r="BK483" s="848"/>
      <c r="BL483" s="848"/>
      <c r="BM483" s="593"/>
      <c r="BN483" s="593"/>
      <c r="BO483" s="798"/>
    </row>
    <row r="484" spans="1:67" ht="105">
      <c r="A484" s="1141"/>
      <c r="B484" s="1144"/>
      <c r="C484" s="1165"/>
      <c r="D484" s="1150"/>
      <c r="E484" s="1150"/>
      <c r="F484" s="1089"/>
      <c r="G484" s="593"/>
      <c r="H484" s="598"/>
      <c r="I484" s="1139"/>
      <c r="J484" s="1137"/>
      <c r="K484" s="1139"/>
      <c r="L484" s="593"/>
      <c r="M484" s="616"/>
      <c r="N484" s="607"/>
      <c r="O484" s="607"/>
      <c r="P484" s="607"/>
      <c r="Q484" s="610"/>
      <c r="R484" s="598"/>
      <c r="S484" s="613"/>
      <c r="T484" s="598"/>
      <c r="U484" s="613"/>
      <c r="V484" s="598"/>
      <c r="W484" s="613"/>
      <c r="X484" s="616"/>
      <c r="Y484" s="613"/>
      <c r="Z484" s="613"/>
      <c r="AA484" s="619"/>
      <c r="AB484" s="216">
        <v>2</v>
      </c>
      <c r="AC484" s="262" t="s">
        <v>1808</v>
      </c>
      <c r="AD484" s="218" t="s">
        <v>1970</v>
      </c>
      <c r="AE484" s="218" t="s">
        <v>1596</v>
      </c>
      <c r="AF484" s="213" t="str">
        <f t="shared" si="28"/>
        <v>Probabilidad</v>
      </c>
      <c r="AG484" s="219" t="s">
        <v>1537</v>
      </c>
      <c r="AH484" s="214">
        <f t="shared" si="31"/>
        <v>0.25</v>
      </c>
      <c r="AI484" s="219" t="s">
        <v>1538</v>
      </c>
      <c r="AJ484" s="214">
        <f t="shared" si="29"/>
        <v>0.15</v>
      </c>
      <c r="AK484" s="215">
        <f t="shared" si="30"/>
        <v>0.4</v>
      </c>
      <c r="AL484" s="220">
        <f>IFERROR(IF(AND(AF483="Probabilidad",AF484="Probabilidad"),(AL483-(+AL483*AK484)),IF(AF484="Probabilidad",(S483-(+S483*AK484)),IF(AF484="Impacto",AL483,""))),"")</f>
        <v>0.216</v>
      </c>
      <c r="AM484" s="220">
        <f>IFERROR(IF(AND(AF483="Impacto",AF484="Impacto"),(AM483-(+AM483*AK484)),IF(AF484="Impacto",(Y483-(+Y483*AK484)),IF(AF484="Probabilidad",AM483,""))),"")</f>
        <v>0.6</v>
      </c>
      <c r="AN484" s="221" t="s">
        <v>181</v>
      </c>
      <c r="AO484" s="221" t="s">
        <v>182</v>
      </c>
      <c r="AP484" s="221" t="s">
        <v>183</v>
      </c>
      <c r="AQ484" s="598"/>
      <c r="AR484" s="626"/>
      <c r="AS484" s="626"/>
      <c r="AT484" s="619"/>
      <c r="AU484" s="626"/>
      <c r="AV484" s="626"/>
      <c r="AW484" s="619"/>
      <c r="AX484" s="619"/>
      <c r="AY484" s="619"/>
      <c r="AZ484" s="1139"/>
      <c r="BA484" s="607"/>
      <c r="BB484" s="607"/>
      <c r="BC484" s="607"/>
      <c r="BD484" s="607"/>
      <c r="BE484" s="607"/>
      <c r="BF484" s="593"/>
      <c r="BG484" s="593"/>
      <c r="BH484" s="848"/>
      <c r="BI484" s="848"/>
      <c r="BJ484" s="848"/>
      <c r="BK484" s="848"/>
      <c r="BL484" s="848"/>
      <c r="BM484" s="593"/>
      <c r="BN484" s="593"/>
      <c r="BO484" s="798"/>
    </row>
    <row r="485" spans="1:67" ht="80.25">
      <c r="A485" s="1141"/>
      <c r="B485" s="1144"/>
      <c r="C485" s="1165"/>
      <c r="D485" s="1150"/>
      <c r="E485" s="1150"/>
      <c r="F485" s="1089"/>
      <c r="G485" s="593"/>
      <c r="H485" s="598"/>
      <c r="I485" s="1139"/>
      <c r="J485" s="1137"/>
      <c r="K485" s="1139"/>
      <c r="L485" s="593"/>
      <c r="M485" s="616"/>
      <c r="N485" s="607"/>
      <c r="O485" s="607"/>
      <c r="P485" s="607"/>
      <c r="Q485" s="610"/>
      <c r="R485" s="598"/>
      <c r="S485" s="613"/>
      <c r="T485" s="598"/>
      <c r="U485" s="613"/>
      <c r="V485" s="598"/>
      <c r="W485" s="613"/>
      <c r="X485" s="616"/>
      <c r="Y485" s="613"/>
      <c r="Z485" s="613"/>
      <c r="AA485" s="619"/>
      <c r="AB485" s="216">
        <v>3</v>
      </c>
      <c r="AC485" s="300" t="s">
        <v>2586</v>
      </c>
      <c r="AD485" s="218">
        <v>4</v>
      </c>
      <c r="AE485" s="218" t="s">
        <v>811</v>
      </c>
      <c r="AF485" s="213" t="str">
        <f t="shared" si="28"/>
        <v>Impacto</v>
      </c>
      <c r="AG485" s="219" t="s">
        <v>290</v>
      </c>
      <c r="AH485" s="214">
        <f t="shared" si="31"/>
        <v>0.1</v>
      </c>
      <c r="AI485" s="219" t="s">
        <v>180</v>
      </c>
      <c r="AJ485" s="214">
        <f t="shared" si="29"/>
        <v>0.15</v>
      </c>
      <c r="AK485" s="215">
        <f t="shared" si="30"/>
        <v>0.25</v>
      </c>
      <c r="AL485" s="220">
        <f>IFERROR(IF(AND(AF484="Probabilidad",AF485="Probabilidad"),(AL484-(+AL484*AK485)),IF(AND(AF484="Impacto",AF485="Probabilidad"),(AL483-(+AL483*AK485)),IF(AF485="Impacto",AL484,""))),"")</f>
        <v>0.216</v>
      </c>
      <c r="AM485" s="220">
        <f>IFERROR(IF(AND(AF484="Impacto",AF485="Impacto"),(AM484-(+AM484*AK485)),IF(AND(AF484="Probabilidad",AF485="Impacto"),(AM483-(+AM483*AK485)),IF(AF485="Probabilidad",AM484,""))),"")</f>
        <v>0.44999999999999996</v>
      </c>
      <c r="AN485" s="221" t="s">
        <v>1421</v>
      </c>
      <c r="AO485" s="221" t="s">
        <v>1422</v>
      </c>
      <c r="AP485" s="221" t="s">
        <v>183</v>
      </c>
      <c r="AQ485" s="598"/>
      <c r="AR485" s="626"/>
      <c r="AS485" s="626"/>
      <c r="AT485" s="619"/>
      <c r="AU485" s="626"/>
      <c r="AV485" s="626"/>
      <c r="AW485" s="619"/>
      <c r="AX485" s="619"/>
      <c r="AY485" s="619"/>
      <c r="AZ485" s="1139"/>
      <c r="BA485" s="607"/>
      <c r="BB485" s="607"/>
      <c r="BC485" s="607"/>
      <c r="BD485" s="607"/>
      <c r="BE485" s="607"/>
      <c r="BF485" s="593"/>
      <c r="BG485" s="593"/>
      <c r="BH485" s="848"/>
      <c r="BI485" s="848"/>
      <c r="BJ485" s="848"/>
      <c r="BK485" s="848"/>
      <c r="BL485" s="848"/>
      <c r="BM485" s="593"/>
      <c r="BN485" s="593"/>
      <c r="BO485" s="798"/>
    </row>
    <row r="486" spans="1:67" ht="80.25">
      <c r="A486" s="1141"/>
      <c r="B486" s="1144"/>
      <c r="C486" s="1165"/>
      <c r="D486" s="1150"/>
      <c r="E486" s="1150"/>
      <c r="F486" s="1089"/>
      <c r="G486" s="593"/>
      <c r="H486" s="598"/>
      <c r="I486" s="1139"/>
      <c r="J486" s="1137"/>
      <c r="K486" s="1139"/>
      <c r="L486" s="593"/>
      <c r="M486" s="616"/>
      <c r="N486" s="607"/>
      <c r="O486" s="607"/>
      <c r="P486" s="607"/>
      <c r="Q486" s="610"/>
      <c r="R486" s="598"/>
      <c r="S486" s="613"/>
      <c r="T486" s="598"/>
      <c r="U486" s="613"/>
      <c r="V486" s="598"/>
      <c r="W486" s="613"/>
      <c r="X486" s="616"/>
      <c r="Y486" s="613"/>
      <c r="Z486" s="613"/>
      <c r="AA486" s="619"/>
      <c r="AB486" s="216">
        <v>4</v>
      </c>
      <c r="AC486" s="300" t="s">
        <v>1971</v>
      </c>
      <c r="AD486" s="218">
        <v>4</v>
      </c>
      <c r="AE486" s="218" t="s">
        <v>811</v>
      </c>
      <c r="AF486" s="213" t="str">
        <f t="shared" si="28"/>
        <v>Probabilidad</v>
      </c>
      <c r="AG486" s="219" t="s">
        <v>179</v>
      </c>
      <c r="AH486" s="214">
        <f t="shared" si="31"/>
        <v>0.25</v>
      </c>
      <c r="AI486" s="219" t="s">
        <v>1440</v>
      </c>
      <c r="AJ486" s="214">
        <f t="shared" si="29"/>
        <v>0.25</v>
      </c>
      <c r="AK486" s="215">
        <f t="shared" si="30"/>
        <v>0.5</v>
      </c>
      <c r="AL486" s="220">
        <f>IFERROR(IF(AND(AF485="Probabilidad",AF486="Probabilidad"),(AL485-(+AL485*AK486)),IF(AND(AF485="Impacto",AF486="Probabilidad"),(AL484-(+AL484*AK486)),IF(AF486="Impacto",AL485,""))),"")</f>
        <v>0.108</v>
      </c>
      <c r="AM486" s="220">
        <f>IFERROR(IF(AND(AF485="Impacto",AF486="Impacto"),(AM485-(+AM485*AK486)),IF(AND(AF485="Probabilidad",AF486="Impacto"),(AM484-(+AM484*AK486)),IF(AF486="Probabilidad",AM485,""))),"")</f>
        <v>0.44999999999999996</v>
      </c>
      <c r="AN486" s="221" t="s">
        <v>1421</v>
      </c>
      <c r="AO486" s="221" t="s">
        <v>182</v>
      </c>
      <c r="AP486" s="221" t="s">
        <v>183</v>
      </c>
      <c r="AQ486" s="598"/>
      <c r="AR486" s="626"/>
      <c r="AS486" s="626"/>
      <c r="AT486" s="619"/>
      <c r="AU486" s="626"/>
      <c r="AV486" s="626"/>
      <c r="AW486" s="619"/>
      <c r="AX486" s="619"/>
      <c r="AY486" s="619"/>
      <c r="AZ486" s="1139"/>
      <c r="BA486" s="607"/>
      <c r="BB486" s="607"/>
      <c r="BC486" s="607"/>
      <c r="BD486" s="607"/>
      <c r="BE486" s="607"/>
      <c r="BF486" s="593"/>
      <c r="BG486" s="593"/>
      <c r="BH486" s="848"/>
      <c r="BI486" s="848"/>
      <c r="BJ486" s="848"/>
      <c r="BK486" s="848"/>
      <c r="BL486" s="848"/>
      <c r="BM486" s="593"/>
      <c r="BN486" s="593"/>
      <c r="BO486" s="798"/>
    </row>
    <row r="487" spans="1:67">
      <c r="A487" s="1141"/>
      <c r="B487" s="1144"/>
      <c r="C487" s="1165"/>
      <c r="D487" s="1150"/>
      <c r="E487" s="1150"/>
      <c r="F487" s="1089"/>
      <c r="G487" s="593"/>
      <c r="H487" s="598"/>
      <c r="I487" s="1139"/>
      <c r="J487" s="1137"/>
      <c r="K487" s="1139"/>
      <c r="L487" s="593"/>
      <c r="M487" s="616"/>
      <c r="N487" s="607"/>
      <c r="O487" s="607"/>
      <c r="P487" s="607"/>
      <c r="Q487" s="610"/>
      <c r="R487" s="598"/>
      <c r="S487" s="613"/>
      <c r="T487" s="598"/>
      <c r="U487" s="613"/>
      <c r="V487" s="598"/>
      <c r="W487" s="613"/>
      <c r="X487" s="616"/>
      <c r="Y487" s="613"/>
      <c r="Z487" s="613"/>
      <c r="AA487" s="619"/>
      <c r="AB487" s="216">
        <v>5</v>
      </c>
      <c r="AC487" s="217"/>
      <c r="AD487" s="218"/>
      <c r="AE487" s="218"/>
      <c r="AF487" s="213" t="str">
        <f t="shared" si="28"/>
        <v/>
      </c>
      <c r="AG487" s="219"/>
      <c r="AH487" s="214" t="str">
        <f t="shared" si="31"/>
        <v/>
      </c>
      <c r="AI487" s="219"/>
      <c r="AJ487" s="214" t="str">
        <f t="shared" si="29"/>
        <v/>
      </c>
      <c r="AK487" s="215" t="str">
        <f t="shared" si="30"/>
        <v/>
      </c>
      <c r="AL487" s="220" t="str">
        <f>IFERROR(IF(AND(AF486="Probabilidad",AF487="Probabilidad"),(AL486-(+AL486*AK487)),IF(AND(AF486="Impacto",AF487="Probabilidad"),(AL485-(+AL485*AK487)),IF(AF487="Impacto",AL486,""))),"")</f>
        <v/>
      </c>
      <c r="AM487" s="220" t="str">
        <f>IFERROR(IF(AND(AF486="Impacto",AF487="Impacto"),(AM486-(+AM486*AK487)),IF(AND(AF486="Probabilidad",AF487="Impacto"),(AM485-(+AM485*AK487)),IF(AF487="Probabilidad",AM486,""))),"")</f>
        <v/>
      </c>
      <c r="AN487" s="221"/>
      <c r="AO487" s="221"/>
      <c r="AP487" s="221"/>
      <c r="AQ487" s="598"/>
      <c r="AR487" s="626"/>
      <c r="AS487" s="626"/>
      <c r="AT487" s="619"/>
      <c r="AU487" s="626"/>
      <c r="AV487" s="626"/>
      <c r="AW487" s="619"/>
      <c r="AX487" s="619"/>
      <c r="AY487" s="619"/>
      <c r="AZ487" s="1139"/>
      <c r="BA487" s="607"/>
      <c r="BB487" s="607"/>
      <c r="BC487" s="607"/>
      <c r="BD487" s="607"/>
      <c r="BE487" s="607"/>
      <c r="BF487" s="593"/>
      <c r="BG487" s="593"/>
      <c r="BH487" s="848"/>
      <c r="BI487" s="848"/>
      <c r="BJ487" s="848"/>
      <c r="BK487" s="848"/>
      <c r="BL487" s="848"/>
      <c r="BM487" s="593"/>
      <c r="BN487" s="593"/>
      <c r="BO487" s="798"/>
    </row>
    <row r="488" spans="1:67" ht="15.75" thickBot="1">
      <c r="A488" s="1141"/>
      <c r="B488" s="1144"/>
      <c r="C488" s="1165"/>
      <c r="D488" s="1150"/>
      <c r="E488" s="1150"/>
      <c r="F488" s="1089"/>
      <c r="G488" s="593"/>
      <c r="H488" s="598"/>
      <c r="I488" s="1139"/>
      <c r="J488" s="1162"/>
      <c r="K488" s="1139"/>
      <c r="L488" s="593"/>
      <c r="M488" s="616"/>
      <c r="N488" s="607"/>
      <c r="O488" s="607"/>
      <c r="P488" s="607"/>
      <c r="Q488" s="610"/>
      <c r="R488" s="598"/>
      <c r="S488" s="613"/>
      <c r="T488" s="598"/>
      <c r="U488" s="613"/>
      <c r="V488" s="598"/>
      <c r="W488" s="613"/>
      <c r="X488" s="616"/>
      <c r="Y488" s="613"/>
      <c r="Z488" s="613"/>
      <c r="AA488" s="619"/>
      <c r="AB488" s="216">
        <v>6</v>
      </c>
      <c r="AC488" s="217"/>
      <c r="AD488" s="218"/>
      <c r="AE488" s="218"/>
      <c r="AF488" s="213" t="str">
        <f t="shared" si="28"/>
        <v/>
      </c>
      <c r="AG488" s="219"/>
      <c r="AH488" s="214" t="str">
        <f t="shared" si="31"/>
        <v/>
      </c>
      <c r="AI488" s="219"/>
      <c r="AJ488" s="214" t="str">
        <f t="shared" si="29"/>
        <v/>
      </c>
      <c r="AK488" s="215" t="str">
        <f t="shared" si="30"/>
        <v/>
      </c>
      <c r="AL488" s="220" t="str">
        <f>IFERROR(IF(AND(AF487="Probabilidad",AF488="Probabilidad"),(AL487-(+AL487*AK488)),IF(AND(AF487="Impacto",AF488="Probabilidad"),(AL486-(+AL486*AK488)),IF(AF488="Impacto",AL487,""))),"")</f>
        <v/>
      </c>
      <c r="AM488" s="220" t="str">
        <f>IFERROR(IF(AND(AF487="Impacto",AF488="Impacto"),(AM487-(+AM487*AK488)),IF(AND(AF487="Probabilidad",AF488="Impacto"),(AM486-(+AM486*AK488)),IF(AF488="Probabilidad",AM487,""))),"")</f>
        <v/>
      </c>
      <c r="AN488" s="221"/>
      <c r="AO488" s="221"/>
      <c r="AP488" s="221"/>
      <c r="AQ488" s="598"/>
      <c r="AR488" s="626"/>
      <c r="AS488" s="626"/>
      <c r="AT488" s="619"/>
      <c r="AU488" s="626"/>
      <c r="AV488" s="626"/>
      <c r="AW488" s="619"/>
      <c r="AX488" s="619"/>
      <c r="AY488" s="619"/>
      <c r="AZ488" s="1139"/>
      <c r="BA488" s="607"/>
      <c r="BB488" s="607"/>
      <c r="BC488" s="607"/>
      <c r="BD488" s="607"/>
      <c r="BE488" s="607"/>
      <c r="BF488" s="593"/>
      <c r="BG488" s="593"/>
      <c r="BH488" s="848"/>
      <c r="BI488" s="848"/>
      <c r="BJ488" s="848"/>
      <c r="BK488" s="848"/>
      <c r="BL488" s="848"/>
      <c r="BM488" s="593"/>
      <c r="BN488" s="593"/>
      <c r="BO488" s="798"/>
    </row>
    <row r="489" spans="1:67" ht="82.9" customHeight="1">
      <c r="A489" s="1141"/>
      <c r="B489" s="1144"/>
      <c r="C489" s="1165"/>
      <c r="D489" s="1150" t="s">
        <v>1376</v>
      </c>
      <c r="E489" s="1150" t="s">
        <v>1918</v>
      </c>
      <c r="F489" s="1089">
        <v>7</v>
      </c>
      <c r="G489" s="593" t="s">
        <v>1972</v>
      </c>
      <c r="H489" s="598" t="s">
        <v>1405</v>
      </c>
      <c r="I489" s="1139" t="s">
        <v>1380</v>
      </c>
      <c r="J489" s="1137" t="str">
        <f>IF(D489="","",IF(D489="RG",[16]Árbol_GF!B539,IF(D489="RF",[16]Árbol_GF!B539,IF(I489="","",(CONCATENATE(I489," ",$M$2," ",G489," ",$M$3," ",O489," ",$M$4," ",N489))))))</f>
        <v>Pérdida de confidencialidad e integridad  ANTIVIRUS 
(Software)  1. Ataques externos 
2. Error en el uso  1. Configuración incorrecta de parametros 
2. Desconocimiento en el funcionamiento de la herramienta</v>
      </c>
      <c r="K489" s="992" t="s">
        <v>205</v>
      </c>
      <c r="L489" s="593" t="s">
        <v>691</v>
      </c>
      <c r="M489" s="689" t="str">
        <f>CONCATENATE(" *",[16]Árbol_GF!C497," *",[16]Árbol_GF!E497," *",[16]Árbol_GF!G497)</f>
        <v xml:space="preserve"> * * *</v>
      </c>
      <c r="N489" s="607" t="s">
        <v>2587</v>
      </c>
      <c r="O489" s="607" t="s">
        <v>1973</v>
      </c>
      <c r="P489" s="607"/>
      <c r="Q489" s="610"/>
      <c r="R489" s="598" t="s">
        <v>545</v>
      </c>
      <c r="S489" s="613">
        <f>IF(R489="Muy Alta",100%,IF(R489="Alta",80%,IF(R489="Media",60%,IF(R489="Baja",40%,IF(R489="Muy Baja",20%,"")))))</f>
        <v>0.2</v>
      </c>
      <c r="T489" s="598" t="s">
        <v>271</v>
      </c>
      <c r="U489" s="613">
        <f>IF(T489="Catastrófico",100%,IF(T489="Mayor",80%,IF(T489="Moderado",60%,IF(T489="Menor",40%,IF(T489="Leve",20%,"")))))</f>
        <v>0.2</v>
      </c>
      <c r="V489" s="598" t="s">
        <v>271</v>
      </c>
      <c r="W489" s="613">
        <f>IF(V489="Catastrófico",100%,IF(V489="Mayor",80%,IF(V489="Moderado",60%,IF(V489="Menor",40%,IF(V489="Leve",20%,"")))))</f>
        <v>0.2</v>
      </c>
      <c r="X489" s="616" t="str">
        <f>IF(Y489=100%,"Catastrófico",IF(Y489=80%,"Mayor",IF(Y489=60%,"Moderado",IF(Y489=40%,"Menor",IF(Y489=20%,"Leve","")))))</f>
        <v>Leve</v>
      </c>
      <c r="Y489" s="613">
        <f>IF(AND(U489="",W489=""),"",MAX(U489,W489))</f>
        <v>0.2</v>
      </c>
      <c r="Z489" s="613" t="str">
        <f>CONCATENATE(R489,X489)</f>
        <v>Muy BajaLeve</v>
      </c>
      <c r="AA489" s="619" t="str">
        <f>IF(Z489="Muy AltaLeve","Alto",IF(Z489="Muy AltaMenor","Alto",IF(Z489="Muy AltaModerado","Alto",IF(Z489="Muy AltaMayor","Alto",IF(Z489="Muy AltaCatastrófico","Extremo",IF(Z489="AltaLeve","Moderado",IF(Z489="AltaMenor","Moderado",IF(Z489="AltaModerado","Alto",IF(Z489="AltaMayor","Alto",IF(Z489="AltaCatastrófico","Extremo",IF(Z489="MediaLeve","Moderado",IF(Z489="MediaMenor","Moderado",IF(Z489="MediaModerado","Moderado",IF(Z489="MediaMayor","Alto",IF(Z489="MediaCatastrófico","Extremo",IF(Z489="BajaLeve","Bajo",IF(Z489="BajaMenor","Moderado",IF(Z489="BajaModerado","Moderado",IF(Z489="BajaMayor","Alto",IF(Z489="BajaCatastrófico","Extremo",IF(Z489="Muy BajaLeve","Bajo",IF(Z489="Muy BajaMenor","Bajo",IF(Z489="Muy BajaModerado","Moderado",IF(Z489="Muy BajaMayor","Alto",IF(Z489="Muy BajaCatastrófico","Extremo","")))))))))))))))))))))))))</f>
        <v>Bajo</v>
      </c>
      <c r="AB489" s="216">
        <v>1</v>
      </c>
      <c r="AC489" s="276" t="s">
        <v>1962</v>
      </c>
      <c r="AD489" s="218">
        <v>1.2</v>
      </c>
      <c r="AE489" s="218" t="s">
        <v>1923</v>
      </c>
      <c r="AF489" s="213" t="str">
        <f t="shared" si="28"/>
        <v>Probabilidad</v>
      </c>
      <c r="AG489" s="219" t="s">
        <v>1537</v>
      </c>
      <c r="AH489" s="214">
        <f t="shared" si="31"/>
        <v>0.25</v>
      </c>
      <c r="AI489" s="219" t="s">
        <v>1440</v>
      </c>
      <c r="AJ489" s="214">
        <f t="shared" si="29"/>
        <v>0.25</v>
      </c>
      <c r="AK489" s="215">
        <f t="shared" si="30"/>
        <v>0.5</v>
      </c>
      <c r="AL489" s="220">
        <f>IFERROR(IF(AF489="Probabilidad",(S489-(+S489*AK489)),IF(AF489="Impacto",S489,"")),"")</f>
        <v>0.1</v>
      </c>
      <c r="AM489" s="220">
        <f>IFERROR(IF(AF489="Impacto",(Y489-(+Y489*AK489)),IF(AF489="Probabilidad",Y489,"")),"")</f>
        <v>0.2</v>
      </c>
      <c r="AN489" s="221" t="s">
        <v>181</v>
      </c>
      <c r="AO489" s="221" t="s">
        <v>182</v>
      </c>
      <c r="AP489" s="221" t="s">
        <v>183</v>
      </c>
      <c r="AQ489" s="598" t="s">
        <v>1953</v>
      </c>
      <c r="AR489" s="1153">
        <f>S489</f>
        <v>0.2</v>
      </c>
      <c r="AS489" s="1153">
        <f>IF(AL489="","",MIN(AL489:AL494))</f>
        <v>3.5000000000000003E-2</v>
      </c>
      <c r="AT489" s="619" t="str">
        <f>IFERROR(IF(AS489="","",IF(AS489&lt;=0.2,"Muy Baja",IF(AS489&lt;=0.4,"Baja",IF(AS489&lt;=0.6,"Media",IF(AS489&lt;=0.8,"Alta","Muy Alta"))))),"")</f>
        <v>Muy Baja</v>
      </c>
      <c r="AU489" s="1153">
        <f>Y489</f>
        <v>0.2</v>
      </c>
      <c r="AV489" s="1153">
        <f>IF(AM489="","",MIN(AM489:AM494))</f>
        <v>0.15000000000000002</v>
      </c>
      <c r="AW489" s="619" t="str">
        <f>IFERROR(IF(AV489="","",IF(AV489&lt;=0.2,"Leve",IF(AV489&lt;=0.4,"Menor",IF(AV489&lt;=0.6,"Moderado",IF(AV489&lt;=0.8,"Mayor","Catastrófico"))))),"")</f>
        <v>Leve</v>
      </c>
      <c r="AX489" s="619" t="str">
        <f>AA489</f>
        <v>Bajo</v>
      </c>
      <c r="AY489" s="619" t="str">
        <f>IFERROR(IF(OR(AND(AT489="Muy Baja",AW489="Leve"),AND(AT489="Muy Baja",AW489="Menor"),AND(AT489="Baja",AW489="Leve")),"Bajo",IF(OR(AND(AT489="Muy baja",AW489="Moderado"),AND(AT489="Baja",AW489="Menor"),AND(AT489="Baja",AW489="Moderado"),AND(AT489="Media",AW489="Leve"),AND(AT489="Media",AW489="Menor"),AND(AT489="Media",AW489="Moderado"),AND(AT489="Alta",AW489="Leve"),AND(AT489="Alta",AW489="Menor")),"Moderado",IF(OR(AND(AT489="Muy Baja",AW489="Mayor"),AND(AT489="Baja",AW489="Mayor"),AND(AT489="Media",AW489="Mayor"),AND(AT489="Alta",AW489="Moderado"),AND(AT489="Alta",AW489="Mayor"),AND(AT489="Muy Alta",AW489="Leve"),AND(AT489="Muy Alta",AW489="Menor"),AND(AT489="Muy Alta",AW489="Moderado"),AND(AT489="Muy Alta",AW489="Mayor")),"Alto",IF(OR(AND(AT489="Muy Baja",AW489="Catastrófico"),AND(AT489="Baja",AW489="Catastrófico"),AND(AT489="Media",AW489="Catastrófico"),AND(AT489="Alta",AW489="Catastrófico"),AND(AT489="Muy Alta",AW489="Catastrófico")),"Extremo","")))),"")</f>
        <v>Bajo</v>
      </c>
      <c r="AZ489" s="598" t="s">
        <v>231</v>
      </c>
      <c r="BA489" s="909" t="s">
        <v>811</v>
      </c>
      <c r="BB489" s="909" t="s">
        <v>811</v>
      </c>
      <c r="BC489" s="909" t="s">
        <v>811</v>
      </c>
      <c r="BD489" s="909" t="s">
        <v>811</v>
      </c>
      <c r="BE489" s="909" t="s">
        <v>811</v>
      </c>
      <c r="BF489" s="909"/>
      <c r="BG489" s="848"/>
      <c r="BH489" s="593"/>
      <c r="BI489" s="848"/>
      <c r="BJ489" s="848"/>
      <c r="BK489" s="848"/>
      <c r="BL489" s="848"/>
      <c r="BM489" s="593"/>
      <c r="BN489" s="593"/>
      <c r="BO489" s="798"/>
    </row>
    <row r="490" spans="1:67" ht="72">
      <c r="A490" s="1141"/>
      <c r="B490" s="1144"/>
      <c r="C490" s="1165"/>
      <c r="D490" s="1150"/>
      <c r="E490" s="1150"/>
      <c r="F490" s="1089"/>
      <c r="G490" s="593"/>
      <c r="H490" s="598"/>
      <c r="I490" s="1139"/>
      <c r="J490" s="1137"/>
      <c r="K490" s="992"/>
      <c r="L490" s="593"/>
      <c r="M490" s="616"/>
      <c r="N490" s="607"/>
      <c r="O490" s="607"/>
      <c r="P490" s="607"/>
      <c r="Q490" s="610"/>
      <c r="R490" s="598"/>
      <c r="S490" s="613"/>
      <c r="T490" s="598"/>
      <c r="U490" s="613"/>
      <c r="V490" s="598"/>
      <c r="W490" s="613"/>
      <c r="X490" s="616"/>
      <c r="Y490" s="613"/>
      <c r="Z490" s="613"/>
      <c r="AA490" s="619"/>
      <c r="AB490" s="216">
        <v>2</v>
      </c>
      <c r="AC490" s="227" t="s">
        <v>1974</v>
      </c>
      <c r="AD490" s="218">
        <v>1.2</v>
      </c>
      <c r="AE490" s="218" t="s">
        <v>1567</v>
      </c>
      <c r="AF490" s="213" t="str">
        <f t="shared" si="28"/>
        <v>Probabilidad</v>
      </c>
      <c r="AG490" s="219" t="s">
        <v>1537</v>
      </c>
      <c r="AH490" s="214">
        <f t="shared" si="31"/>
        <v>0.25</v>
      </c>
      <c r="AI490" s="219" t="s">
        <v>1440</v>
      </c>
      <c r="AJ490" s="214">
        <f t="shared" si="29"/>
        <v>0.25</v>
      </c>
      <c r="AK490" s="215">
        <f t="shared" si="30"/>
        <v>0.5</v>
      </c>
      <c r="AL490" s="220">
        <f>IFERROR(IF(AND(AF489="Probabilidad",AF490="Probabilidad"),(AL489-(+AL489*AK490)),IF(AF490="Probabilidad",(S489-(+S489*AK490)),IF(AF490="Impacto",AL489,""))),"")</f>
        <v>0.05</v>
      </c>
      <c r="AM490" s="220">
        <f>IFERROR(IF(AND(AF489="Impacto",AF490="Impacto"),(AM489-(+AM489*AK490)),IF(AF490="Impacto",(Y489-(Y489*AK490)),IF(AF490="Probabilidad",AM489,""))),"")</f>
        <v>0.2</v>
      </c>
      <c r="AN490" s="221" t="s">
        <v>181</v>
      </c>
      <c r="AO490" s="221" t="s">
        <v>182</v>
      </c>
      <c r="AP490" s="221" t="s">
        <v>183</v>
      </c>
      <c r="AQ490" s="598"/>
      <c r="AR490" s="626"/>
      <c r="AS490" s="626"/>
      <c r="AT490" s="619"/>
      <c r="AU490" s="626"/>
      <c r="AV490" s="626"/>
      <c r="AW490" s="619"/>
      <c r="AX490" s="619"/>
      <c r="AY490" s="619"/>
      <c r="AZ490" s="598"/>
      <c r="BA490" s="909"/>
      <c r="BB490" s="909"/>
      <c r="BC490" s="909"/>
      <c r="BD490" s="909"/>
      <c r="BE490" s="909"/>
      <c r="BF490" s="909"/>
      <c r="BG490" s="848"/>
      <c r="BH490" s="593"/>
      <c r="BI490" s="848"/>
      <c r="BJ490" s="848"/>
      <c r="BK490" s="848"/>
      <c r="BL490" s="848"/>
      <c r="BM490" s="593"/>
      <c r="BN490" s="593"/>
      <c r="BO490" s="798"/>
    </row>
    <row r="491" spans="1:67" ht="76.5">
      <c r="A491" s="1141"/>
      <c r="B491" s="1144"/>
      <c r="C491" s="1165"/>
      <c r="D491" s="1150"/>
      <c r="E491" s="1150"/>
      <c r="F491" s="1089"/>
      <c r="G491" s="593"/>
      <c r="H491" s="598"/>
      <c r="I491" s="1139"/>
      <c r="J491" s="1137"/>
      <c r="K491" s="992"/>
      <c r="L491" s="593"/>
      <c r="M491" s="616"/>
      <c r="N491" s="607"/>
      <c r="O491" s="607"/>
      <c r="P491" s="607"/>
      <c r="Q491" s="610"/>
      <c r="R491" s="598"/>
      <c r="S491" s="613"/>
      <c r="T491" s="598"/>
      <c r="U491" s="613"/>
      <c r="V491" s="598"/>
      <c r="W491" s="613"/>
      <c r="X491" s="616"/>
      <c r="Y491" s="613"/>
      <c r="Z491" s="613"/>
      <c r="AA491" s="619"/>
      <c r="AB491" s="216">
        <v>3</v>
      </c>
      <c r="AC491" s="227" t="s">
        <v>2588</v>
      </c>
      <c r="AD491" s="218">
        <v>1.2</v>
      </c>
      <c r="AE491" s="218" t="s">
        <v>1567</v>
      </c>
      <c r="AF491" s="213" t="str">
        <f t="shared" si="28"/>
        <v>Probabilidad</v>
      </c>
      <c r="AG491" s="219" t="s">
        <v>1547</v>
      </c>
      <c r="AH491" s="214">
        <f t="shared" si="31"/>
        <v>0.15</v>
      </c>
      <c r="AI491" s="219" t="s">
        <v>1538</v>
      </c>
      <c r="AJ491" s="214">
        <f t="shared" si="29"/>
        <v>0.15</v>
      </c>
      <c r="AK491" s="215">
        <f t="shared" si="30"/>
        <v>0.3</v>
      </c>
      <c r="AL491" s="220">
        <f>IFERROR(IF(AND(AF490="Probabilidad",AF491="Probabilidad"),(AL490-(+AL490*AK491)),IF(AND(AF490="Impacto",AF491="Probabilidad"),(AL489-(+AL489*AK491)),IF(AF491="Impacto",AL490,""))),"")</f>
        <v>3.5000000000000003E-2</v>
      </c>
      <c r="AM491" s="220">
        <f>IFERROR(IF(AND(AF490="Impacto",AF491="Impacto"),(AM490-(+AM490*AK491)),IF(AND(AF490="Probabilidad",AF491="Impacto"),(AM489-(+AM489*AK491)),IF(AF491="Probabilidad",AM490,""))),"")</f>
        <v>0.2</v>
      </c>
      <c r="AN491" s="221" t="s">
        <v>181</v>
      </c>
      <c r="AO491" s="221" t="s">
        <v>182</v>
      </c>
      <c r="AP491" s="221" t="s">
        <v>183</v>
      </c>
      <c r="AQ491" s="598"/>
      <c r="AR491" s="626"/>
      <c r="AS491" s="626"/>
      <c r="AT491" s="619"/>
      <c r="AU491" s="626"/>
      <c r="AV491" s="626"/>
      <c r="AW491" s="619"/>
      <c r="AX491" s="619"/>
      <c r="AY491" s="619"/>
      <c r="AZ491" s="598"/>
      <c r="BA491" s="909"/>
      <c r="BB491" s="909"/>
      <c r="BC491" s="909"/>
      <c r="BD491" s="909"/>
      <c r="BE491" s="909"/>
      <c r="BF491" s="909"/>
      <c r="BG491" s="848"/>
      <c r="BH491" s="593"/>
      <c r="BI491" s="848"/>
      <c r="BJ491" s="848"/>
      <c r="BK491" s="848"/>
      <c r="BL491" s="848"/>
      <c r="BM491" s="593"/>
      <c r="BN491" s="593"/>
      <c r="BO491" s="798"/>
    </row>
    <row r="492" spans="1:67" ht="76.5">
      <c r="A492" s="1141"/>
      <c r="B492" s="1144"/>
      <c r="C492" s="1165"/>
      <c r="D492" s="1150"/>
      <c r="E492" s="1150"/>
      <c r="F492" s="1089"/>
      <c r="G492" s="593"/>
      <c r="H492" s="598"/>
      <c r="I492" s="1139"/>
      <c r="J492" s="1137"/>
      <c r="K492" s="992"/>
      <c r="L492" s="593"/>
      <c r="M492" s="616"/>
      <c r="N492" s="607"/>
      <c r="O492" s="607"/>
      <c r="P492" s="607"/>
      <c r="Q492" s="610"/>
      <c r="R492" s="598"/>
      <c r="S492" s="613"/>
      <c r="T492" s="598"/>
      <c r="U492" s="613"/>
      <c r="V492" s="598"/>
      <c r="W492" s="613"/>
      <c r="X492" s="616"/>
      <c r="Y492" s="613"/>
      <c r="Z492" s="613"/>
      <c r="AA492" s="619"/>
      <c r="AB492" s="216">
        <v>4</v>
      </c>
      <c r="AC492" s="227" t="s">
        <v>2589</v>
      </c>
      <c r="AD492" s="218">
        <v>1.2</v>
      </c>
      <c r="AE492" s="218" t="s">
        <v>1439</v>
      </c>
      <c r="AF492" s="213" t="str">
        <f t="shared" si="28"/>
        <v>Impacto</v>
      </c>
      <c r="AG492" s="219" t="s">
        <v>1548</v>
      </c>
      <c r="AH492" s="214">
        <f t="shared" si="31"/>
        <v>0.1</v>
      </c>
      <c r="AI492" s="219" t="s">
        <v>1538</v>
      </c>
      <c r="AJ492" s="214">
        <f t="shared" si="29"/>
        <v>0.15</v>
      </c>
      <c r="AK492" s="215">
        <f t="shared" si="30"/>
        <v>0.25</v>
      </c>
      <c r="AL492" s="220">
        <f>IFERROR(IF(AND(AF491="Probabilidad",AF492="Probabilidad"),(AL491-(+AL491*AK492)),IF(AND(AF491="Impacto",AF492="Probabilidad"),(AL490-(+AL490*AK492)),IF(AF492="Impacto",AL491,""))),"")</f>
        <v>3.5000000000000003E-2</v>
      </c>
      <c r="AM492" s="220">
        <f>IFERROR(IF(AND(AF491="Impacto",AF492="Impacto"),(AM491-(+AM491*AK492)),IF(AND(AF491="Probabilidad",AF492="Impacto"),(AM490-(+AM490*AK492)),IF(AF492="Probabilidad",AM491,""))),"")</f>
        <v>0.15000000000000002</v>
      </c>
      <c r="AN492" s="221" t="s">
        <v>181</v>
      </c>
      <c r="AO492" s="221" t="s">
        <v>182</v>
      </c>
      <c r="AP492" s="221" t="s">
        <v>183</v>
      </c>
      <c r="AQ492" s="598"/>
      <c r="AR492" s="626"/>
      <c r="AS492" s="626"/>
      <c r="AT492" s="619"/>
      <c r="AU492" s="626"/>
      <c r="AV492" s="626"/>
      <c r="AW492" s="619"/>
      <c r="AX492" s="619"/>
      <c r="AY492" s="619"/>
      <c r="AZ492" s="598"/>
      <c r="BA492" s="909"/>
      <c r="BB492" s="909"/>
      <c r="BC492" s="909"/>
      <c r="BD492" s="909"/>
      <c r="BE492" s="909"/>
      <c r="BF492" s="909"/>
      <c r="BG492" s="848"/>
      <c r="BH492" s="593"/>
      <c r="BI492" s="848"/>
      <c r="BJ492" s="848"/>
      <c r="BK492" s="848"/>
      <c r="BL492" s="848"/>
      <c r="BM492" s="593"/>
      <c r="BN492" s="593"/>
      <c r="BO492" s="798"/>
    </row>
    <row r="493" spans="1:67">
      <c r="A493" s="1141"/>
      <c r="B493" s="1144"/>
      <c r="C493" s="1165"/>
      <c r="D493" s="1150"/>
      <c r="E493" s="1150"/>
      <c r="F493" s="1089"/>
      <c r="G493" s="593"/>
      <c r="H493" s="598"/>
      <c r="I493" s="1139"/>
      <c r="J493" s="1137"/>
      <c r="K493" s="992"/>
      <c r="L493" s="593"/>
      <c r="M493" s="616"/>
      <c r="N493" s="607"/>
      <c r="O493" s="607"/>
      <c r="P493" s="607"/>
      <c r="Q493" s="610"/>
      <c r="R493" s="598"/>
      <c r="S493" s="613"/>
      <c r="T493" s="598"/>
      <c r="U493" s="613"/>
      <c r="V493" s="598"/>
      <c r="W493" s="613"/>
      <c r="X493" s="616"/>
      <c r="Y493" s="613"/>
      <c r="Z493" s="613"/>
      <c r="AA493" s="619"/>
      <c r="AB493" s="216">
        <v>5</v>
      </c>
      <c r="AC493" s="217"/>
      <c r="AD493" s="218"/>
      <c r="AE493" s="218"/>
      <c r="AF493" s="213" t="str">
        <f t="shared" si="28"/>
        <v/>
      </c>
      <c r="AG493" s="219"/>
      <c r="AH493" s="214" t="str">
        <f t="shared" si="31"/>
        <v/>
      </c>
      <c r="AI493" s="219"/>
      <c r="AJ493" s="214" t="str">
        <f t="shared" si="29"/>
        <v/>
      </c>
      <c r="AK493" s="215" t="str">
        <f t="shared" si="30"/>
        <v/>
      </c>
      <c r="AL493" s="220" t="str">
        <f>IFERROR(IF(AND(AF492="Probabilidad",AF493="Probabilidad"),(AL492-(+AL492*AK493)),IF(AND(AF492="Impacto",AF493="Probabilidad"),(AL491-(+AL491*AK493)),IF(AF493="Impacto",AL492,""))),"")</f>
        <v/>
      </c>
      <c r="AM493" s="220" t="str">
        <f>IFERROR(IF(AND(AF492="Impacto",AF493="Impacto"),(AM492-(+AM492*AK493)),IF(AND(AF492="Probabilidad",AF493="Impacto"),(AM491-(+AM491*AK493)),IF(AF493="Probabilidad",AM492,""))),"")</f>
        <v/>
      </c>
      <c r="AN493" s="221"/>
      <c r="AO493" s="221"/>
      <c r="AP493" s="221"/>
      <c r="AQ493" s="598"/>
      <c r="AR493" s="626"/>
      <c r="AS493" s="626"/>
      <c r="AT493" s="619"/>
      <c r="AU493" s="626"/>
      <c r="AV493" s="626"/>
      <c r="AW493" s="619"/>
      <c r="AX493" s="619"/>
      <c r="AY493" s="619"/>
      <c r="AZ493" s="598"/>
      <c r="BA493" s="909"/>
      <c r="BB493" s="909"/>
      <c r="BC493" s="909"/>
      <c r="BD493" s="909"/>
      <c r="BE493" s="909"/>
      <c r="BF493" s="909"/>
      <c r="BG493" s="848"/>
      <c r="BH493" s="593"/>
      <c r="BI493" s="848"/>
      <c r="BJ493" s="848"/>
      <c r="BK493" s="848"/>
      <c r="BL493" s="848"/>
      <c r="BM493" s="593"/>
      <c r="BN493" s="593"/>
      <c r="BO493" s="798"/>
    </row>
    <row r="494" spans="1:67" ht="15.75" thickBot="1">
      <c r="A494" s="1141"/>
      <c r="B494" s="1144"/>
      <c r="C494" s="1165"/>
      <c r="D494" s="1150"/>
      <c r="E494" s="1150"/>
      <c r="F494" s="1089"/>
      <c r="G494" s="593"/>
      <c r="H494" s="598"/>
      <c r="I494" s="1139"/>
      <c r="J494" s="1162"/>
      <c r="K494" s="992"/>
      <c r="L494" s="593"/>
      <c r="M494" s="616"/>
      <c r="N494" s="607"/>
      <c r="O494" s="607"/>
      <c r="P494" s="607"/>
      <c r="Q494" s="610"/>
      <c r="R494" s="598"/>
      <c r="S494" s="613"/>
      <c r="T494" s="598"/>
      <c r="U494" s="613"/>
      <c r="V494" s="598"/>
      <c r="W494" s="613"/>
      <c r="X494" s="616"/>
      <c r="Y494" s="613"/>
      <c r="Z494" s="613"/>
      <c r="AA494" s="619"/>
      <c r="AB494" s="216">
        <v>6</v>
      </c>
      <c r="AC494" s="217"/>
      <c r="AD494" s="218"/>
      <c r="AE494" s="218"/>
      <c r="AF494" s="213" t="str">
        <f t="shared" si="28"/>
        <v/>
      </c>
      <c r="AG494" s="219"/>
      <c r="AH494" s="214" t="str">
        <f t="shared" si="31"/>
        <v/>
      </c>
      <c r="AI494" s="219"/>
      <c r="AJ494" s="214" t="str">
        <f t="shared" si="29"/>
        <v/>
      </c>
      <c r="AK494" s="215" t="str">
        <f t="shared" si="30"/>
        <v/>
      </c>
      <c r="AL494" s="220" t="str">
        <f>IFERROR(IF(AND(AF493="Probabilidad",AF494="Probabilidad"),(AL493-(+AL493*AK494)),IF(AND(AF493="Impacto",AF494="Probabilidad"),(AL492-(+AL492*AK494)),IF(AF494="Impacto",AL493,""))),"")</f>
        <v/>
      </c>
      <c r="AM494" s="220" t="str">
        <f>IFERROR(IF(AND(AF493="Impacto",AF494="Impacto"),(AM493-(+AM493*AK494)),IF(AND(AF493="Probabilidad",AF494="Impacto"),(AM492-(+AM492*AK494)),IF(AF494="Probabilidad",AM493,""))),"")</f>
        <v/>
      </c>
      <c r="AN494" s="221"/>
      <c r="AO494" s="221"/>
      <c r="AP494" s="221"/>
      <c r="AQ494" s="598"/>
      <c r="AR494" s="626"/>
      <c r="AS494" s="626"/>
      <c r="AT494" s="619"/>
      <c r="AU494" s="626"/>
      <c r="AV494" s="626"/>
      <c r="AW494" s="619"/>
      <c r="AX494" s="619"/>
      <c r="AY494" s="619"/>
      <c r="AZ494" s="598"/>
      <c r="BA494" s="909"/>
      <c r="BB494" s="909"/>
      <c r="BC494" s="909"/>
      <c r="BD494" s="909"/>
      <c r="BE494" s="909"/>
      <c r="BF494" s="909"/>
      <c r="BG494" s="848"/>
      <c r="BH494" s="593"/>
      <c r="BI494" s="848"/>
      <c r="BJ494" s="848"/>
      <c r="BK494" s="848"/>
      <c r="BL494" s="848"/>
      <c r="BM494" s="593"/>
      <c r="BN494" s="593"/>
      <c r="BO494" s="798"/>
    </row>
    <row r="495" spans="1:67" ht="82.9" customHeight="1">
      <c r="A495" s="1141"/>
      <c r="B495" s="1144"/>
      <c r="C495" s="1165"/>
      <c r="D495" s="1150" t="s">
        <v>1376</v>
      </c>
      <c r="E495" s="1150" t="s">
        <v>1918</v>
      </c>
      <c r="F495" s="1089">
        <v>8</v>
      </c>
      <c r="G495" s="593" t="s">
        <v>1972</v>
      </c>
      <c r="H495" s="598" t="s">
        <v>1405</v>
      </c>
      <c r="I495" s="1139" t="s">
        <v>1392</v>
      </c>
      <c r="J495" s="1137" t="str">
        <f>IF(D495="","",IF(D495="RG",[16]Árbol_GF!B545,IF(D495="RF",[16]Árbol_GF!B545,IF(I495="","",(CONCATENATE(I495," ",$M$2," ",G495," ",$M$3," ",O495," ",$M$4," ",N495))))))</f>
        <v>Pérdida de Disponibilidad  ANTIVIRUS 
(Software)  1 y 3. Pérdida de la información de configuración
2. Mal funcionamiento de equipo donde se almacena los archivos de configuración  1. Ausencia de copias de respaldo
2. Ubicación de los archivos de configuración.
3. Ausencia de planes de continuidad</v>
      </c>
      <c r="K495" s="992" t="s">
        <v>205</v>
      </c>
      <c r="L495" s="593" t="s">
        <v>691</v>
      </c>
      <c r="M495" s="689" t="str">
        <f>CONCATENATE(" *",[16]Árbol_GF!C503," *",[16]Árbol_GF!E503," *",[16]Árbol_GF!G503)</f>
        <v xml:space="preserve"> * * *</v>
      </c>
      <c r="N495" s="607" t="s">
        <v>1975</v>
      </c>
      <c r="O495" s="607" t="s">
        <v>1976</v>
      </c>
      <c r="P495" s="607"/>
      <c r="Q495" s="610"/>
      <c r="R495" s="598" t="s">
        <v>545</v>
      </c>
      <c r="S495" s="613">
        <f>IF(R495="Muy Alta",100%,IF(R495="Alta",80%,IF(R495="Media",60%,IF(R495="Baja",40%,IF(R495="Muy Baja",20%,"")))))</f>
        <v>0.2</v>
      </c>
      <c r="T495" s="598" t="s">
        <v>271</v>
      </c>
      <c r="U495" s="613">
        <f>IF(T495="Catastrófico",100%,IF(T495="Mayor",80%,IF(T495="Moderado",60%,IF(T495="Menor",40%,IF(T495="Leve",20%,"")))))</f>
        <v>0.2</v>
      </c>
      <c r="V495" s="598" t="s">
        <v>271</v>
      </c>
      <c r="W495" s="613">
        <f>IF(V495="Catastrófico",100%,IF(V495="Mayor",80%,IF(V495="Moderado",60%,IF(V495="Menor",40%,IF(V495="Leve",20%,"")))))</f>
        <v>0.2</v>
      </c>
      <c r="X495" s="616" t="str">
        <f>IF(Y495=100%,"Catastrófico",IF(Y495=80%,"Mayor",IF(Y495=60%,"Moderado",IF(Y495=40%,"Menor",IF(Y495=20%,"Leve","")))))</f>
        <v>Leve</v>
      </c>
      <c r="Y495" s="613">
        <f>IF(AND(U495="",W495=""),"",MAX(U495,W495))</f>
        <v>0.2</v>
      </c>
      <c r="Z495" s="613" t="str">
        <f>CONCATENATE(R495,X495)</f>
        <v>Muy BajaLeve</v>
      </c>
      <c r="AA495" s="619" t="str">
        <f>IF(Z495="Muy AltaLeve","Alto",IF(Z495="Muy AltaMenor","Alto",IF(Z495="Muy AltaModerado","Alto",IF(Z495="Muy AltaMayor","Alto",IF(Z495="Muy AltaCatastrófico","Extremo",IF(Z495="AltaLeve","Moderado",IF(Z495="AltaMenor","Moderado",IF(Z495="AltaModerado","Alto",IF(Z495="AltaMayor","Alto",IF(Z495="AltaCatastrófico","Extremo",IF(Z495="MediaLeve","Moderado",IF(Z495="MediaMenor","Moderado",IF(Z495="MediaModerado","Moderado",IF(Z495="MediaMayor","Alto",IF(Z495="MediaCatastrófico","Extremo",IF(Z495="BajaLeve","Bajo",IF(Z495="BajaMenor","Moderado",IF(Z495="BajaModerado","Moderado",IF(Z495="BajaMayor","Alto",IF(Z495="BajaCatastrófico","Extremo",IF(Z495="Muy BajaLeve","Bajo",IF(Z495="Muy BajaMenor","Bajo",IF(Z495="Muy BajaModerado","Moderado",IF(Z495="Muy BajaMayor","Alto",IF(Z495="Muy BajaCatastrófico","Extremo","")))))))))))))))))))))))))</f>
        <v>Bajo</v>
      </c>
      <c r="AB495" s="216">
        <v>1</v>
      </c>
      <c r="AC495" s="227" t="s">
        <v>1977</v>
      </c>
      <c r="AD495" s="218">
        <v>1.2</v>
      </c>
      <c r="AE495" s="218" t="s">
        <v>1390</v>
      </c>
      <c r="AF495" s="213" t="str">
        <f t="shared" si="28"/>
        <v>Probabilidad</v>
      </c>
      <c r="AG495" s="219" t="s">
        <v>1547</v>
      </c>
      <c r="AH495" s="214">
        <f t="shared" si="31"/>
        <v>0.15</v>
      </c>
      <c r="AI495" s="219" t="s">
        <v>1538</v>
      </c>
      <c r="AJ495" s="214">
        <f t="shared" si="29"/>
        <v>0.15</v>
      </c>
      <c r="AK495" s="215">
        <f t="shared" si="30"/>
        <v>0.3</v>
      </c>
      <c r="AL495" s="220">
        <f>IFERROR(IF(AF495="Probabilidad",(S495-(+S495*AK495)),IF(AF495="Impacto",S495,"")),"")</f>
        <v>0.14000000000000001</v>
      </c>
      <c r="AM495" s="220">
        <f>IFERROR(IF(AF495="Impacto",(Y495-(+Y495*AK495)),IF(AF495="Probabilidad",Y495,"")),"")</f>
        <v>0.2</v>
      </c>
      <c r="AN495" s="221" t="s">
        <v>181</v>
      </c>
      <c r="AO495" s="221" t="s">
        <v>182</v>
      </c>
      <c r="AP495" s="221" t="s">
        <v>183</v>
      </c>
      <c r="AQ495" s="598" t="s">
        <v>1953</v>
      </c>
      <c r="AR495" s="1153">
        <f>S495</f>
        <v>0.2</v>
      </c>
      <c r="AS495" s="1153">
        <f>IF(AL495="","",MIN(AL495:AL500))</f>
        <v>8.4000000000000005E-2</v>
      </c>
      <c r="AT495" s="619" t="str">
        <f>IFERROR(IF(AS495="","",IF(AS495&lt;=0.2,"Muy Baja",IF(AS495&lt;=0.4,"Baja",IF(AS495&lt;=0.6,"Media",IF(AS495&lt;=0.8,"Alta","Muy Alta"))))),"")</f>
        <v>Muy Baja</v>
      </c>
      <c r="AU495" s="1153">
        <f>Y495</f>
        <v>0.2</v>
      </c>
      <c r="AV495" s="1153">
        <f>IF(AM495="","",MIN(AM495:AM500))</f>
        <v>0.2</v>
      </c>
      <c r="AW495" s="619" t="str">
        <f>IFERROR(IF(AV495="","",IF(AV495&lt;=0.2,"Leve",IF(AV495&lt;=0.4,"Menor",IF(AV495&lt;=0.6,"Moderado",IF(AV495&lt;=0.8,"Mayor","Catastrófico"))))),"")</f>
        <v>Leve</v>
      </c>
      <c r="AX495" s="619" t="str">
        <f>AA495</f>
        <v>Bajo</v>
      </c>
      <c r="AY495" s="619" t="str">
        <f>IFERROR(IF(OR(AND(AT495="Muy Baja",AW495="Leve"),AND(AT495="Muy Baja",AW495="Menor"),AND(AT495="Baja",AW495="Leve")),"Bajo",IF(OR(AND(AT495="Muy baja",AW495="Moderado"),AND(AT495="Baja",AW495="Menor"),AND(AT495="Baja",AW495="Moderado"),AND(AT495="Media",AW495="Leve"),AND(AT495="Media",AW495="Menor"),AND(AT495="Media",AW495="Moderado"),AND(AT495="Alta",AW495="Leve"),AND(AT495="Alta",AW495="Menor")),"Moderado",IF(OR(AND(AT495="Muy Baja",AW495="Mayor"),AND(AT495="Baja",AW495="Mayor"),AND(AT495="Media",AW495="Mayor"),AND(AT495="Alta",AW495="Moderado"),AND(AT495="Alta",AW495="Mayor"),AND(AT495="Muy Alta",AW495="Leve"),AND(AT495="Muy Alta",AW495="Menor"),AND(AT495="Muy Alta",AW495="Moderado"),AND(AT495="Muy Alta",AW495="Mayor")),"Alto",IF(OR(AND(AT495="Muy Baja",AW495="Catastrófico"),AND(AT495="Baja",AW495="Catastrófico"),AND(AT495="Media",AW495="Catastrófico"),AND(AT495="Alta",AW495="Catastrófico"),AND(AT495="Muy Alta",AW495="Catastrófico")),"Extremo","")))),"")</f>
        <v>Bajo</v>
      </c>
      <c r="AZ495" s="598" t="s">
        <v>231</v>
      </c>
      <c r="BA495" s="909" t="s">
        <v>811</v>
      </c>
      <c r="BB495" s="909" t="s">
        <v>811</v>
      </c>
      <c r="BC495" s="909" t="s">
        <v>811</v>
      </c>
      <c r="BD495" s="909" t="s">
        <v>811</v>
      </c>
      <c r="BE495" s="909" t="s">
        <v>811</v>
      </c>
      <c r="BF495" s="909"/>
      <c r="BG495" s="848"/>
      <c r="BH495" s="593"/>
      <c r="BI495" s="848"/>
      <c r="BJ495" s="848"/>
      <c r="BK495" s="848"/>
      <c r="BL495" s="848"/>
      <c r="BM495" s="593"/>
      <c r="BN495" s="593"/>
      <c r="BO495" s="798"/>
    </row>
    <row r="496" spans="1:67" ht="89.25">
      <c r="A496" s="1141"/>
      <c r="B496" s="1144"/>
      <c r="C496" s="1165"/>
      <c r="D496" s="1150"/>
      <c r="E496" s="1150"/>
      <c r="F496" s="1089"/>
      <c r="G496" s="593"/>
      <c r="H496" s="598"/>
      <c r="I496" s="1139"/>
      <c r="J496" s="1137"/>
      <c r="K496" s="992"/>
      <c r="L496" s="593"/>
      <c r="M496" s="616"/>
      <c r="N496" s="607"/>
      <c r="O496" s="607"/>
      <c r="P496" s="607"/>
      <c r="Q496" s="610"/>
      <c r="R496" s="598"/>
      <c r="S496" s="613"/>
      <c r="T496" s="598"/>
      <c r="U496" s="613"/>
      <c r="V496" s="598"/>
      <c r="W496" s="613"/>
      <c r="X496" s="616"/>
      <c r="Y496" s="613"/>
      <c r="Z496" s="613"/>
      <c r="AA496" s="619"/>
      <c r="AB496" s="216">
        <v>2</v>
      </c>
      <c r="AC496" s="227" t="s">
        <v>1978</v>
      </c>
      <c r="AD496" s="218">
        <v>2</v>
      </c>
      <c r="AE496" s="218" t="s">
        <v>1675</v>
      </c>
      <c r="AF496" s="213" t="str">
        <f t="shared" si="28"/>
        <v>Probabilidad</v>
      </c>
      <c r="AG496" s="219" t="s">
        <v>1537</v>
      </c>
      <c r="AH496" s="214">
        <f t="shared" si="31"/>
        <v>0.25</v>
      </c>
      <c r="AI496" s="219" t="s">
        <v>180</v>
      </c>
      <c r="AJ496" s="214">
        <f t="shared" si="29"/>
        <v>0.15</v>
      </c>
      <c r="AK496" s="215">
        <f t="shared" si="30"/>
        <v>0.4</v>
      </c>
      <c r="AL496" s="220">
        <f>IFERROR(IF(AND(AF495="Probabilidad",AF496="Probabilidad"),(AL495-(+AL495*AK496)),IF(AF496="Probabilidad",(S495-(+S495*AK496)),IF(AF496="Impacto",AL495,""))),"")</f>
        <v>8.4000000000000005E-2</v>
      </c>
      <c r="AM496" s="220">
        <f>IFERROR(IF(AND(AF495="Impacto",AF496="Impacto"),(AM495-(+AM495*AK496)),IF(AF496="Impacto",(Y495-(Y495*AK496)),IF(AF496="Probabilidad",AM495,""))),"")</f>
        <v>0.2</v>
      </c>
      <c r="AN496" s="221" t="s">
        <v>181</v>
      </c>
      <c r="AO496" s="221" t="s">
        <v>182</v>
      </c>
      <c r="AP496" s="221" t="s">
        <v>183</v>
      </c>
      <c r="AQ496" s="598"/>
      <c r="AR496" s="626"/>
      <c r="AS496" s="626"/>
      <c r="AT496" s="619"/>
      <c r="AU496" s="626"/>
      <c r="AV496" s="626"/>
      <c r="AW496" s="619"/>
      <c r="AX496" s="619"/>
      <c r="AY496" s="619"/>
      <c r="AZ496" s="598"/>
      <c r="BA496" s="909"/>
      <c r="BB496" s="909"/>
      <c r="BC496" s="909"/>
      <c r="BD496" s="909"/>
      <c r="BE496" s="909"/>
      <c r="BF496" s="909"/>
      <c r="BG496" s="848"/>
      <c r="BH496" s="593"/>
      <c r="BI496" s="848"/>
      <c r="BJ496" s="848"/>
      <c r="BK496" s="848"/>
      <c r="BL496" s="848"/>
      <c r="BM496" s="593"/>
      <c r="BN496" s="593"/>
      <c r="BO496" s="798"/>
    </row>
    <row r="497" spans="1:67">
      <c r="A497" s="1141"/>
      <c r="B497" s="1144"/>
      <c r="C497" s="1165"/>
      <c r="D497" s="1150"/>
      <c r="E497" s="1150"/>
      <c r="F497" s="1089"/>
      <c r="G497" s="593"/>
      <c r="H497" s="598"/>
      <c r="I497" s="1139"/>
      <c r="J497" s="1137"/>
      <c r="K497" s="992"/>
      <c r="L497" s="593"/>
      <c r="M497" s="616"/>
      <c r="N497" s="607"/>
      <c r="O497" s="607"/>
      <c r="P497" s="607"/>
      <c r="Q497" s="610"/>
      <c r="R497" s="598"/>
      <c r="S497" s="613"/>
      <c r="T497" s="598"/>
      <c r="U497" s="613"/>
      <c r="V497" s="598"/>
      <c r="W497" s="613"/>
      <c r="X497" s="616"/>
      <c r="Y497" s="613"/>
      <c r="Z497" s="613"/>
      <c r="AA497" s="619"/>
      <c r="AB497" s="216">
        <v>3</v>
      </c>
      <c r="AC497" s="278"/>
      <c r="AD497" s="218"/>
      <c r="AE497" s="218"/>
      <c r="AF497" s="213" t="str">
        <f t="shared" si="28"/>
        <v/>
      </c>
      <c r="AG497" s="219"/>
      <c r="AH497" s="214" t="str">
        <f t="shared" si="31"/>
        <v/>
      </c>
      <c r="AI497" s="219"/>
      <c r="AJ497" s="214" t="str">
        <f t="shared" si="29"/>
        <v/>
      </c>
      <c r="AK497" s="215" t="str">
        <f t="shared" si="30"/>
        <v/>
      </c>
      <c r="AL497" s="220" t="str">
        <f>IFERROR(IF(AND(AF496="Probabilidad",AF497="Probabilidad"),(AL496-(+AL496*AK497)),IF(AND(AF496="Impacto",AF497="Probabilidad"),(AL495-(+AL495*AK497)),IF(AF497="Impacto",AL496,""))),"")</f>
        <v/>
      </c>
      <c r="AM497" s="220" t="str">
        <f>IFERROR(IF(AND(AF496="Impacto",AF497="Impacto"),(AM496-(+AM496*AK497)),IF(AND(AF496="Probabilidad",AF497="Impacto"),(AM495-(+AM495*AK497)),IF(AF497="Probabilidad",AM496,""))),"")</f>
        <v/>
      </c>
      <c r="AN497" s="221"/>
      <c r="AO497" s="221"/>
      <c r="AP497" s="221"/>
      <c r="AQ497" s="598"/>
      <c r="AR497" s="626"/>
      <c r="AS497" s="626"/>
      <c r="AT497" s="619"/>
      <c r="AU497" s="626"/>
      <c r="AV497" s="626"/>
      <c r="AW497" s="619"/>
      <c r="AX497" s="619"/>
      <c r="AY497" s="619"/>
      <c r="AZ497" s="598"/>
      <c r="BA497" s="909"/>
      <c r="BB497" s="909"/>
      <c r="BC497" s="909"/>
      <c r="BD497" s="909"/>
      <c r="BE497" s="909"/>
      <c r="BF497" s="909"/>
      <c r="BG497" s="848"/>
      <c r="BH497" s="593"/>
      <c r="BI497" s="848"/>
      <c r="BJ497" s="848"/>
      <c r="BK497" s="848"/>
      <c r="BL497" s="848"/>
      <c r="BM497" s="593"/>
      <c r="BN497" s="593"/>
      <c r="BO497" s="798"/>
    </row>
    <row r="498" spans="1:67">
      <c r="A498" s="1141"/>
      <c r="B498" s="1144"/>
      <c r="C498" s="1165"/>
      <c r="D498" s="1150"/>
      <c r="E498" s="1150"/>
      <c r="F498" s="1089"/>
      <c r="G498" s="593"/>
      <c r="H498" s="598"/>
      <c r="I498" s="1139"/>
      <c r="J498" s="1137"/>
      <c r="K498" s="992"/>
      <c r="L498" s="593"/>
      <c r="M498" s="616"/>
      <c r="N498" s="607"/>
      <c r="O498" s="607"/>
      <c r="P498" s="607"/>
      <c r="Q498" s="610"/>
      <c r="R498" s="598"/>
      <c r="S498" s="613"/>
      <c r="T498" s="598"/>
      <c r="U498" s="613"/>
      <c r="V498" s="598"/>
      <c r="W498" s="613"/>
      <c r="X498" s="616"/>
      <c r="Y498" s="613"/>
      <c r="Z498" s="613"/>
      <c r="AA498" s="619"/>
      <c r="AB498" s="216">
        <v>4</v>
      </c>
      <c r="AC498" s="217"/>
      <c r="AD498" s="218"/>
      <c r="AE498" s="218"/>
      <c r="AF498" s="213" t="str">
        <f t="shared" si="28"/>
        <v/>
      </c>
      <c r="AG498" s="219"/>
      <c r="AH498" s="214" t="str">
        <f t="shared" si="31"/>
        <v/>
      </c>
      <c r="AI498" s="219"/>
      <c r="AJ498" s="214" t="str">
        <f t="shared" si="29"/>
        <v/>
      </c>
      <c r="AK498" s="215" t="str">
        <f t="shared" si="30"/>
        <v/>
      </c>
      <c r="AL498" s="220" t="str">
        <f>IFERROR(IF(AND(AF497="Probabilidad",AF498="Probabilidad"),(AL497-(+AL497*AK498)),IF(AND(AF497="Impacto",AF498="Probabilidad"),(AL496-(+AL496*AK498)),IF(AF498="Impacto",AL497,""))),"")</f>
        <v/>
      </c>
      <c r="AM498" s="226" t="str">
        <f>IFERROR(IF(AND(AF497="Impacto",AF498="Impacto"),(AM497-(+AM497*AK498)),IF(AND(AF497="Probabilidad",AF498="Impacto"),(AM496-(+AM496*AK498)),IF(AF498="Probabilidad",AM497,""))),"")</f>
        <v/>
      </c>
      <c r="AN498" s="221"/>
      <c r="AO498" s="221"/>
      <c r="AP498" s="221"/>
      <c r="AQ498" s="598"/>
      <c r="AR498" s="626"/>
      <c r="AS498" s="626"/>
      <c r="AT498" s="619"/>
      <c r="AU498" s="626"/>
      <c r="AV498" s="626"/>
      <c r="AW498" s="619"/>
      <c r="AX498" s="619"/>
      <c r="AY498" s="619"/>
      <c r="AZ498" s="598"/>
      <c r="BA498" s="909"/>
      <c r="BB498" s="909"/>
      <c r="BC498" s="909"/>
      <c r="BD498" s="909"/>
      <c r="BE498" s="909"/>
      <c r="BF498" s="909"/>
      <c r="BG498" s="848"/>
      <c r="BH498" s="593"/>
      <c r="BI498" s="848"/>
      <c r="BJ498" s="848"/>
      <c r="BK498" s="848"/>
      <c r="BL498" s="848"/>
      <c r="BM498" s="593"/>
      <c r="BN498" s="593"/>
      <c r="BO498" s="798"/>
    </row>
    <row r="499" spans="1:67">
      <c r="A499" s="1141"/>
      <c r="B499" s="1144"/>
      <c r="C499" s="1165"/>
      <c r="D499" s="1150"/>
      <c r="E499" s="1150"/>
      <c r="F499" s="1089"/>
      <c r="G499" s="593"/>
      <c r="H499" s="598"/>
      <c r="I499" s="1139"/>
      <c r="J499" s="1137"/>
      <c r="K499" s="992"/>
      <c r="L499" s="593"/>
      <c r="M499" s="616"/>
      <c r="N499" s="607"/>
      <c r="O499" s="607"/>
      <c r="P499" s="607"/>
      <c r="Q499" s="610"/>
      <c r="R499" s="598"/>
      <c r="S499" s="613"/>
      <c r="T499" s="598"/>
      <c r="U499" s="613"/>
      <c r="V499" s="598"/>
      <c r="W499" s="613"/>
      <c r="X499" s="616"/>
      <c r="Y499" s="613"/>
      <c r="Z499" s="613"/>
      <c r="AA499" s="619"/>
      <c r="AB499" s="216">
        <v>5</v>
      </c>
      <c r="AC499" s="217"/>
      <c r="AD499" s="218"/>
      <c r="AE499" s="218"/>
      <c r="AF499" s="213" t="str">
        <f t="shared" si="28"/>
        <v/>
      </c>
      <c r="AG499" s="219"/>
      <c r="AH499" s="214" t="str">
        <f t="shared" si="31"/>
        <v/>
      </c>
      <c r="AI499" s="219"/>
      <c r="AJ499" s="214" t="str">
        <f t="shared" si="29"/>
        <v/>
      </c>
      <c r="AK499" s="215" t="str">
        <f t="shared" si="30"/>
        <v/>
      </c>
      <c r="AL499" s="220" t="str">
        <f>IFERROR(IF(AND(AF498="Probabilidad",AF499="Probabilidad"),(AL498-(+AL498*AK499)),IF(AND(AF498="Impacto",AF499="Probabilidad"),(AL497-(+AL497*AK499)),IF(AF499="Impacto",AL498,""))),"")</f>
        <v/>
      </c>
      <c r="AM499" s="220" t="str">
        <f>IFERROR(IF(AND(AF498="Impacto",AF499="Impacto"),(AM498-(+AM498*AK499)),IF(AND(AF498="Probabilidad",AF499="Impacto"),(AM497-(+AM497*AK499)),IF(AF499="Probabilidad",AM498,""))),"")</f>
        <v/>
      </c>
      <c r="AN499" s="221"/>
      <c r="AO499" s="221"/>
      <c r="AP499" s="221"/>
      <c r="AQ499" s="598"/>
      <c r="AR499" s="626"/>
      <c r="AS499" s="626"/>
      <c r="AT499" s="619"/>
      <c r="AU499" s="626"/>
      <c r="AV499" s="626"/>
      <c r="AW499" s="619"/>
      <c r="AX499" s="619"/>
      <c r="AY499" s="619"/>
      <c r="AZ499" s="598"/>
      <c r="BA499" s="909"/>
      <c r="BB499" s="909"/>
      <c r="BC499" s="909"/>
      <c r="BD499" s="909"/>
      <c r="BE499" s="909"/>
      <c r="BF499" s="909"/>
      <c r="BG499" s="848"/>
      <c r="BH499" s="593"/>
      <c r="BI499" s="848"/>
      <c r="BJ499" s="848"/>
      <c r="BK499" s="848"/>
      <c r="BL499" s="848"/>
      <c r="BM499" s="593"/>
      <c r="BN499" s="593"/>
      <c r="BO499" s="798"/>
    </row>
    <row r="500" spans="1:67" ht="15.75" thickBot="1">
      <c r="A500" s="1141"/>
      <c r="B500" s="1144"/>
      <c r="C500" s="1165"/>
      <c r="D500" s="1150"/>
      <c r="E500" s="1150"/>
      <c r="F500" s="1089"/>
      <c r="G500" s="593"/>
      <c r="H500" s="598"/>
      <c r="I500" s="1139"/>
      <c r="J500" s="1162"/>
      <c r="K500" s="992"/>
      <c r="L500" s="593"/>
      <c r="M500" s="616"/>
      <c r="N500" s="607"/>
      <c r="O500" s="607"/>
      <c r="P500" s="607"/>
      <c r="Q500" s="610"/>
      <c r="R500" s="598"/>
      <c r="S500" s="613"/>
      <c r="T500" s="598"/>
      <c r="U500" s="613"/>
      <c r="V500" s="598"/>
      <c r="W500" s="613"/>
      <c r="X500" s="616"/>
      <c r="Y500" s="613"/>
      <c r="Z500" s="613"/>
      <c r="AA500" s="619"/>
      <c r="AB500" s="216">
        <v>6</v>
      </c>
      <c r="AC500" s="217"/>
      <c r="AD500" s="218"/>
      <c r="AE500" s="218"/>
      <c r="AF500" s="213" t="str">
        <f t="shared" si="28"/>
        <v/>
      </c>
      <c r="AG500" s="219"/>
      <c r="AH500" s="214" t="str">
        <f t="shared" si="31"/>
        <v/>
      </c>
      <c r="AI500" s="219"/>
      <c r="AJ500" s="214" t="str">
        <f t="shared" si="29"/>
        <v/>
      </c>
      <c r="AK500" s="215" t="str">
        <f t="shared" si="30"/>
        <v/>
      </c>
      <c r="AL500" s="220" t="str">
        <f>IFERROR(IF(AND(AF499="Probabilidad",AF500="Probabilidad"),(AL499-(+AL499*AK500)),IF(AND(AF499="Impacto",AF500="Probabilidad"),(AL498-(+AL498*AK500)),IF(AF500="Impacto",AL499,""))),"")</f>
        <v/>
      </c>
      <c r="AM500" s="220" t="str">
        <f>IFERROR(IF(AND(AF499="Impacto",AF500="Impacto"),(AM499-(+AM499*AK500)),IF(AND(AF499="Probabilidad",AF500="Impacto"),(AM498-(+AM498*AK500)),IF(AF500="Probabilidad",AM499,""))),"")</f>
        <v/>
      </c>
      <c r="AN500" s="221"/>
      <c r="AO500" s="221"/>
      <c r="AP500" s="221"/>
      <c r="AQ500" s="598"/>
      <c r="AR500" s="626"/>
      <c r="AS500" s="626"/>
      <c r="AT500" s="619"/>
      <c r="AU500" s="626"/>
      <c r="AV500" s="626"/>
      <c r="AW500" s="619"/>
      <c r="AX500" s="619"/>
      <c r="AY500" s="619"/>
      <c r="AZ500" s="598"/>
      <c r="BA500" s="909"/>
      <c r="BB500" s="909"/>
      <c r="BC500" s="909"/>
      <c r="BD500" s="909"/>
      <c r="BE500" s="909"/>
      <c r="BF500" s="909"/>
      <c r="BG500" s="848"/>
      <c r="BH500" s="593"/>
      <c r="BI500" s="848"/>
      <c r="BJ500" s="848"/>
      <c r="BK500" s="848"/>
      <c r="BL500" s="848"/>
      <c r="BM500" s="593"/>
      <c r="BN500" s="593"/>
      <c r="BO500" s="798"/>
    </row>
    <row r="501" spans="1:67" ht="82.9" customHeight="1">
      <c r="A501" s="1141"/>
      <c r="B501" s="1144"/>
      <c r="C501" s="1165"/>
      <c r="D501" s="1150" t="s">
        <v>1376</v>
      </c>
      <c r="E501" s="1150" t="s">
        <v>1918</v>
      </c>
      <c r="F501" s="1089">
        <v>9</v>
      </c>
      <c r="G501" s="593" t="s">
        <v>1979</v>
      </c>
      <c r="H501" s="598" t="s">
        <v>1405</v>
      </c>
      <c r="I501" s="1139" t="s">
        <v>1380</v>
      </c>
      <c r="J501" s="1137" t="str">
        <f>IF(D501="","",IF(D501="RG",[16]Árbol_GF!B551,IF(D501="RF",[16]Árbol_GF!B551,IF(I501="","",(CONCATENATE(I501," ",$M$2," ",G501," ",$M$3," ",O501," ",$M$4," ",N501))))))</f>
        <v>Pérdida de confidencialidad e integridad  FIREWALL AZURE 
FIREWALL DE APLICACIÓN AZURE
FIREWALLS DE APLICACIÓN
FIREWALL DE NUBE ORACLE
FIREWALL DE APLICACIÓN ORACLE
(Software)  1. Ataques externos 
2. Error en el uso  1. Configuración incorrecta de parametros 
2. Desconocimiento en el funcionamiento de la herramienta</v>
      </c>
      <c r="K501" s="992" t="s">
        <v>205</v>
      </c>
      <c r="L501" s="593" t="s">
        <v>691</v>
      </c>
      <c r="M501" s="689" t="str">
        <f>CONCATENATE(" *",[16]Árbol_GF!C509," *",[16]Árbol_GF!E509," *",[16]Árbol_GF!G509)</f>
        <v xml:space="preserve"> * * *</v>
      </c>
      <c r="N501" s="607" t="s">
        <v>2587</v>
      </c>
      <c r="O501" s="607" t="s">
        <v>1973</v>
      </c>
      <c r="P501" s="607"/>
      <c r="Q501" s="610"/>
      <c r="R501" s="598" t="s">
        <v>545</v>
      </c>
      <c r="S501" s="613">
        <f>IF(R501="Muy Alta",100%,IF(R501="Alta",80%,IF(R501="Media",60%,IF(R501="Baja",40%,IF(R501="Muy Baja",20%,"")))))</f>
        <v>0.2</v>
      </c>
      <c r="T501" s="598" t="s">
        <v>271</v>
      </c>
      <c r="U501" s="613">
        <f>IF(T501="Catastrófico",100%,IF(T501="Mayor",80%,IF(T501="Moderado",60%,IF(T501="Menor",40%,IF(T501="Leve",20%,"")))))</f>
        <v>0.2</v>
      </c>
      <c r="V501" s="598" t="s">
        <v>271</v>
      </c>
      <c r="W501" s="613">
        <f>IF(V501="Catastrófico",100%,IF(V501="Mayor",80%,IF(V501="Moderado",60%,IF(V501="Menor",40%,IF(V501="Leve",20%,"")))))</f>
        <v>0.2</v>
      </c>
      <c r="X501" s="616" t="str">
        <f>IF(Y501=100%,"Catastrófico",IF(Y501=80%,"Mayor",IF(Y501=60%,"Moderado",IF(Y501=40%,"Menor",IF(Y501=20%,"Leve","")))))</f>
        <v>Leve</v>
      </c>
      <c r="Y501" s="613">
        <f>IF(AND(U501="",W501=""),"",MAX(U501,W501))</f>
        <v>0.2</v>
      </c>
      <c r="Z501" s="613" t="str">
        <f>CONCATENATE(R501,X501)</f>
        <v>Muy BajaLeve</v>
      </c>
      <c r="AA501" s="619" t="str">
        <f>IF(Z501="Muy AltaLeve","Alto",IF(Z501="Muy AltaMenor","Alto",IF(Z501="Muy AltaModerado","Alto",IF(Z501="Muy AltaMayor","Alto",IF(Z501="Muy AltaCatastrófico","Extremo",IF(Z501="AltaLeve","Moderado",IF(Z501="AltaMenor","Moderado",IF(Z501="AltaModerado","Alto",IF(Z501="AltaMayor","Alto",IF(Z501="AltaCatastrófico","Extremo",IF(Z501="MediaLeve","Moderado",IF(Z501="MediaMenor","Moderado",IF(Z501="MediaModerado","Moderado",IF(Z501="MediaMayor","Alto",IF(Z501="MediaCatastrófico","Extremo",IF(Z501="BajaLeve","Bajo",IF(Z501="BajaMenor","Moderado",IF(Z501="BajaModerado","Moderado",IF(Z501="BajaMayor","Alto",IF(Z501="BajaCatastrófico","Extremo",IF(Z501="Muy BajaLeve","Bajo",IF(Z501="Muy BajaMenor","Bajo",IF(Z501="Muy BajaModerado","Moderado",IF(Z501="Muy BajaMayor","Alto",IF(Z501="Muy BajaCatastrófico","Extremo","")))))))))))))))))))))))))</f>
        <v>Bajo</v>
      </c>
      <c r="AB501" s="216">
        <v>1</v>
      </c>
      <c r="AC501" s="276" t="s">
        <v>1980</v>
      </c>
      <c r="AD501" s="218">
        <v>1.2</v>
      </c>
      <c r="AE501" s="218" t="s">
        <v>1923</v>
      </c>
      <c r="AF501" s="213" t="str">
        <f t="shared" si="28"/>
        <v>Probabilidad</v>
      </c>
      <c r="AG501" s="219" t="s">
        <v>1537</v>
      </c>
      <c r="AH501" s="214">
        <f t="shared" si="31"/>
        <v>0.25</v>
      </c>
      <c r="AI501" s="219" t="s">
        <v>1440</v>
      </c>
      <c r="AJ501" s="214">
        <f t="shared" si="29"/>
        <v>0.25</v>
      </c>
      <c r="AK501" s="215">
        <f t="shared" si="30"/>
        <v>0.5</v>
      </c>
      <c r="AL501" s="220">
        <f>IFERROR(IF(AF501="Probabilidad",(S501-(+S501*AK501)),IF(AF501="Impacto",S501,"")),"")</f>
        <v>0.1</v>
      </c>
      <c r="AM501" s="220">
        <f>IFERROR(IF(AF501="Impacto",(Y501-(+Y501*AK501)),IF(AF501="Probabilidad",Y501,"")),"")</f>
        <v>0.2</v>
      </c>
      <c r="AN501" s="221" t="s">
        <v>181</v>
      </c>
      <c r="AO501" s="221" t="s">
        <v>182</v>
      </c>
      <c r="AP501" s="221" t="s">
        <v>183</v>
      </c>
      <c r="AQ501" s="598" t="s">
        <v>1953</v>
      </c>
      <c r="AR501" s="1153">
        <f>S501</f>
        <v>0.2</v>
      </c>
      <c r="AS501" s="1153">
        <f>IF(AL501="","",MIN(AL501:AL506))</f>
        <v>3.5000000000000003E-2</v>
      </c>
      <c r="AT501" s="619" t="str">
        <f>IFERROR(IF(AS501="","",IF(AS501&lt;=0.2,"Muy Baja",IF(AS501&lt;=0.4,"Baja",IF(AS501&lt;=0.6,"Media",IF(AS501&lt;=0.8,"Alta","Muy Alta"))))),"")</f>
        <v>Muy Baja</v>
      </c>
      <c r="AU501" s="1153">
        <f>Y501</f>
        <v>0.2</v>
      </c>
      <c r="AV501" s="1153">
        <f>IF(AM501="","",MIN(AM501:AM506))</f>
        <v>0.15000000000000002</v>
      </c>
      <c r="AW501" s="619" t="str">
        <f>IFERROR(IF(AV501="","",IF(AV501&lt;=0.2,"Leve",IF(AV501&lt;=0.4,"Menor",IF(AV501&lt;=0.6,"Moderado",IF(AV501&lt;=0.8,"Mayor","Catastrófico"))))),"")</f>
        <v>Leve</v>
      </c>
      <c r="AX501" s="619" t="str">
        <f>AA501</f>
        <v>Bajo</v>
      </c>
      <c r="AY501" s="619" t="str">
        <f>IFERROR(IF(OR(AND(AT501="Muy Baja",AW501="Leve"),AND(AT501="Muy Baja",AW501="Menor"),AND(AT501="Baja",AW501="Leve")),"Bajo",IF(OR(AND(AT501="Muy baja",AW501="Moderado"),AND(AT501="Baja",AW501="Menor"),AND(AT501="Baja",AW501="Moderado"),AND(AT501="Media",AW501="Leve"),AND(AT501="Media",AW501="Menor"),AND(AT501="Media",AW501="Moderado"),AND(AT501="Alta",AW501="Leve"),AND(AT501="Alta",AW501="Menor")),"Moderado",IF(OR(AND(AT501="Muy Baja",AW501="Mayor"),AND(AT501="Baja",AW501="Mayor"),AND(AT501="Media",AW501="Mayor"),AND(AT501="Alta",AW501="Moderado"),AND(AT501="Alta",AW501="Mayor"),AND(AT501="Muy Alta",AW501="Leve"),AND(AT501="Muy Alta",AW501="Menor"),AND(AT501="Muy Alta",AW501="Moderado"),AND(AT501="Muy Alta",AW501="Mayor")),"Alto",IF(OR(AND(AT501="Muy Baja",AW501="Catastrófico"),AND(AT501="Baja",AW501="Catastrófico"),AND(AT501="Media",AW501="Catastrófico"),AND(AT501="Alta",AW501="Catastrófico"),AND(AT501="Muy Alta",AW501="Catastrófico")),"Extremo","")))),"")</f>
        <v>Bajo</v>
      </c>
      <c r="AZ501" s="598" t="s">
        <v>231</v>
      </c>
      <c r="BA501" s="909" t="s">
        <v>811</v>
      </c>
      <c r="BB501" s="909" t="s">
        <v>811</v>
      </c>
      <c r="BC501" s="909" t="s">
        <v>811</v>
      </c>
      <c r="BD501" s="909" t="s">
        <v>811</v>
      </c>
      <c r="BE501" s="909" t="s">
        <v>811</v>
      </c>
      <c r="BF501" s="909"/>
      <c r="BG501" s="848"/>
      <c r="BH501" s="593"/>
      <c r="BI501" s="848"/>
      <c r="BJ501" s="848"/>
      <c r="BK501" s="848"/>
      <c r="BL501" s="848"/>
      <c r="BM501" s="593"/>
      <c r="BN501" s="593"/>
      <c r="BO501" s="798"/>
    </row>
    <row r="502" spans="1:67" ht="72">
      <c r="A502" s="1141"/>
      <c r="B502" s="1144"/>
      <c r="C502" s="1165"/>
      <c r="D502" s="1150"/>
      <c r="E502" s="1150"/>
      <c r="F502" s="1089"/>
      <c r="G502" s="593"/>
      <c r="H502" s="598"/>
      <c r="I502" s="1139"/>
      <c r="J502" s="1137"/>
      <c r="K502" s="992"/>
      <c r="L502" s="593"/>
      <c r="M502" s="616"/>
      <c r="N502" s="607"/>
      <c r="O502" s="607"/>
      <c r="P502" s="607"/>
      <c r="Q502" s="610"/>
      <c r="R502" s="598"/>
      <c r="S502" s="613"/>
      <c r="T502" s="598"/>
      <c r="U502" s="613"/>
      <c r="V502" s="598"/>
      <c r="W502" s="613"/>
      <c r="X502" s="616"/>
      <c r="Y502" s="613"/>
      <c r="Z502" s="613"/>
      <c r="AA502" s="619"/>
      <c r="AB502" s="216">
        <v>2</v>
      </c>
      <c r="AC502" s="227" t="s">
        <v>1974</v>
      </c>
      <c r="AD502" s="218">
        <v>1</v>
      </c>
      <c r="AE502" s="218" t="s">
        <v>1567</v>
      </c>
      <c r="AF502" s="213" t="str">
        <f t="shared" si="28"/>
        <v>Probabilidad</v>
      </c>
      <c r="AG502" s="219" t="s">
        <v>1537</v>
      </c>
      <c r="AH502" s="214">
        <f t="shared" si="31"/>
        <v>0.25</v>
      </c>
      <c r="AI502" s="219" t="s">
        <v>1440</v>
      </c>
      <c r="AJ502" s="214">
        <f t="shared" si="29"/>
        <v>0.25</v>
      </c>
      <c r="AK502" s="215">
        <f t="shared" si="30"/>
        <v>0.5</v>
      </c>
      <c r="AL502" s="220">
        <f>IFERROR(IF(AND(AF501="Probabilidad",AF502="Probabilidad"),(AL501-(+AL501*AK502)),IF(AF502="Probabilidad",(S501-(+S501*AK502)),IF(AF502="Impacto",AL501,""))),"")</f>
        <v>0.05</v>
      </c>
      <c r="AM502" s="220">
        <f>IFERROR(IF(AND(AF501="Impacto",AF502="Impacto"),(AM501-(+AM501*AK502)),IF(AF502="Impacto",(Y501-(Y501*AK502)),IF(AF502="Probabilidad",AM501,""))),"")</f>
        <v>0.2</v>
      </c>
      <c r="AN502" s="221" t="s">
        <v>181</v>
      </c>
      <c r="AO502" s="221" t="s">
        <v>182</v>
      </c>
      <c r="AP502" s="221" t="s">
        <v>183</v>
      </c>
      <c r="AQ502" s="598"/>
      <c r="AR502" s="626"/>
      <c r="AS502" s="626"/>
      <c r="AT502" s="619"/>
      <c r="AU502" s="626"/>
      <c r="AV502" s="626"/>
      <c r="AW502" s="619"/>
      <c r="AX502" s="619"/>
      <c r="AY502" s="619"/>
      <c r="AZ502" s="598"/>
      <c r="BA502" s="909"/>
      <c r="BB502" s="909"/>
      <c r="BC502" s="909"/>
      <c r="BD502" s="909"/>
      <c r="BE502" s="909"/>
      <c r="BF502" s="909"/>
      <c r="BG502" s="848"/>
      <c r="BH502" s="593"/>
      <c r="BI502" s="848"/>
      <c r="BJ502" s="848"/>
      <c r="BK502" s="848"/>
      <c r="BL502" s="848"/>
      <c r="BM502" s="593"/>
      <c r="BN502" s="593"/>
      <c r="BO502" s="798"/>
    </row>
    <row r="503" spans="1:67" ht="72">
      <c r="A503" s="1141"/>
      <c r="B503" s="1144"/>
      <c r="C503" s="1165"/>
      <c r="D503" s="1150"/>
      <c r="E503" s="1150"/>
      <c r="F503" s="1089"/>
      <c r="G503" s="593"/>
      <c r="H503" s="598"/>
      <c r="I503" s="1139"/>
      <c r="J503" s="1137"/>
      <c r="K503" s="992"/>
      <c r="L503" s="593"/>
      <c r="M503" s="616"/>
      <c r="N503" s="607"/>
      <c r="O503" s="607"/>
      <c r="P503" s="607"/>
      <c r="Q503" s="610"/>
      <c r="R503" s="598"/>
      <c r="S503" s="613"/>
      <c r="T503" s="598"/>
      <c r="U503" s="613"/>
      <c r="V503" s="598"/>
      <c r="W503" s="613"/>
      <c r="X503" s="616"/>
      <c r="Y503" s="613"/>
      <c r="Z503" s="613"/>
      <c r="AA503" s="619"/>
      <c r="AB503" s="216">
        <v>3</v>
      </c>
      <c r="AC503" s="227" t="s">
        <v>2590</v>
      </c>
      <c r="AD503" s="218">
        <v>1.2</v>
      </c>
      <c r="AE503" s="218" t="s">
        <v>1567</v>
      </c>
      <c r="AF503" s="213" t="str">
        <f t="shared" si="28"/>
        <v>Probabilidad</v>
      </c>
      <c r="AG503" s="219" t="s">
        <v>1547</v>
      </c>
      <c r="AH503" s="214">
        <f t="shared" si="31"/>
        <v>0.15</v>
      </c>
      <c r="AI503" s="219" t="s">
        <v>1538</v>
      </c>
      <c r="AJ503" s="214">
        <f t="shared" si="29"/>
        <v>0.15</v>
      </c>
      <c r="AK503" s="215">
        <f t="shared" si="30"/>
        <v>0.3</v>
      </c>
      <c r="AL503" s="220">
        <f>IFERROR(IF(AND(AF502="Probabilidad",AF503="Probabilidad"),(AL502-(+AL502*AK503)),IF(AND(AF502="Impacto",AF503="Probabilidad"),(AL501-(+AL501*AK503)),IF(AF503="Impacto",AL502,""))),"")</f>
        <v>3.5000000000000003E-2</v>
      </c>
      <c r="AM503" s="220">
        <f>IFERROR(IF(AND(AF502="Impacto",AF503="Impacto"),(AM502-(+AM502*AK503)),IF(AND(AF502="Probabilidad",AF503="Impacto"),(AM501-(+AM501*AK503)),IF(AF503="Probabilidad",AM502,""))),"")</f>
        <v>0.2</v>
      </c>
      <c r="AN503" s="221" t="s">
        <v>181</v>
      </c>
      <c r="AO503" s="221" t="s">
        <v>182</v>
      </c>
      <c r="AP503" s="221" t="s">
        <v>183</v>
      </c>
      <c r="AQ503" s="598"/>
      <c r="AR503" s="626"/>
      <c r="AS503" s="626"/>
      <c r="AT503" s="619"/>
      <c r="AU503" s="626"/>
      <c r="AV503" s="626"/>
      <c r="AW503" s="619"/>
      <c r="AX503" s="619"/>
      <c r="AY503" s="619"/>
      <c r="AZ503" s="598"/>
      <c r="BA503" s="909"/>
      <c r="BB503" s="909"/>
      <c r="BC503" s="909"/>
      <c r="BD503" s="909"/>
      <c r="BE503" s="909"/>
      <c r="BF503" s="909"/>
      <c r="BG503" s="848"/>
      <c r="BH503" s="593"/>
      <c r="BI503" s="848"/>
      <c r="BJ503" s="848"/>
      <c r="BK503" s="848"/>
      <c r="BL503" s="848"/>
      <c r="BM503" s="593"/>
      <c r="BN503" s="593"/>
      <c r="BO503" s="798"/>
    </row>
    <row r="504" spans="1:67" ht="76.5">
      <c r="A504" s="1141"/>
      <c r="B504" s="1144"/>
      <c r="C504" s="1165"/>
      <c r="D504" s="1150"/>
      <c r="E504" s="1150"/>
      <c r="F504" s="1089"/>
      <c r="G504" s="593"/>
      <c r="H504" s="598"/>
      <c r="I504" s="1139"/>
      <c r="J504" s="1137"/>
      <c r="K504" s="992"/>
      <c r="L504" s="593"/>
      <c r="M504" s="616"/>
      <c r="N504" s="607"/>
      <c r="O504" s="607"/>
      <c r="P504" s="607"/>
      <c r="Q504" s="610"/>
      <c r="R504" s="598"/>
      <c r="S504" s="613"/>
      <c r="T504" s="598"/>
      <c r="U504" s="613"/>
      <c r="V504" s="598"/>
      <c r="W504" s="613"/>
      <c r="X504" s="616"/>
      <c r="Y504" s="613"/>
      <c r="Z504" s="613"/>
      <c r="AA504" s="619"/>
      <c r="AB504" s="216">
        <v>4</v>
      </c>
      <c r="AC504" s="227" t="s">
        <v>2591</v>
      </c>
      <c r="AD504" s="218">
        <v>1.2</v>
      </c>
      <c r="AE504" s="218" t="s">
        <v>1439</v>
      </c>
      <c r="AF504" s="213" t="str">
        <f t="shared" si="28"/>
        <v>Impacto</v>
      </c>
      <c r="AG504" s="219" t="s">
        <v>1548</v>
      </c>
      <c r="AH504" s="214">
        <f t="shared" si="31"/>
        <v>0.1</v>
      </c>
      <c r="AI504" s="219" t="s">
        <v>1538</v>
      </c>
      <c r="AJ504" s="214">
        <f t="shared" si="29"/>
        <v>0.15</v>
      </c>
      <c r="AK504" s="215">
        <f t="shared" si="30"/>
        <v>0.25</v>
      </c>
      <c r="AL504" s="220">
        <f>IFERROR(IF(AND(AF503="Probabilidad",AF504="Probabilidad"),(AL503-(+AL503*AK504)),IF(AND(AF503="Impacto",AF504="Probabilidad"),(AL502-(+AL502*AK504)),IF(AF504="Impacto",AL503,""))),"")</f>
        <v>3.5000000000000003E-2</v>
      </c>
      <c r="AM504" s="220">
        <f>IFERROR(IF(AND(AF503="Impacto",AF504="Impacto"),(AM503-(+AM503*AK504)),IF(AND(AF503="Probabilidad",AF504="Impacto"),(AM502-(+AM502*AK504)),IF(AF504="Probabilidad",AM503,""))),"")</f>
        <v>0.15000000000000002</v>
      </c>
      <c r="AN504" s="221" t="s">
        <v>181</v>
      </c>
      <c r="AO504" s="221" t="s">
        <v>182</v>
      </c>
      <c r="AP504" s="221" t="s">
        <v>183</v>
      </c>
      <c r="AQ504" s="598"/>
      <c r="AR504" s="626"/>
      <c r="AS504" s="626"/>
      <c r="AT504" s="619"/>
      <c r="AU504" s="626"/>
      <c r="AV504" s="626"/>
      <c r="AW504" s="619"/>
      <c r="AX504" s="619"/>
      <c r="AY504" s="619"/>
      <c r="AZ504" s="598"/>
      <c r="BA504" s="909"/>
      <c r="BB504" s="909"/>
      <c r="BC504" s="909"/>
      <c r="BD504" s="909"/>
      <c r="BE504" s="909"/>
      <c r="BF504" s="909"/>
      <c r="BG504" s="848"/>
      <c r="BH504" s="593"/>
      <c r="BI504" s="848"/>
      <c r="BJ504" s="848"/>
      <c r="BK504" s="848"/>
      <c r="BL504" s="848"/>
      <c r="BM504" s="593"/>
      <c r="BN504" s="593"/>
      <c r="BO504" s="798"/>
    </row>
    <row r="505" spans="1:67">
      <c r="A505" s="1141"/>
      <c r="B505" s="1144"/>
      <c r="C505" s="1165"/>
      <c r="D505" s="1150"/>
      <c r="E505" s="1150"/>
      <c r="F505" s="1089"/>
      <c r="G505" s="593"/>
      <c r="H505" s="598"/>
      <c r="I505" s="1139"/>
      <c r="J505" s="1137"/>
      <c r="K505" s="992"/>
      <c r="L505" s="593"/>
      <c r="M505" s="616"/>
      <c r="N505" s="607"/>
      <c r="O505" s="607"/>
      <c r="P505" s="607"/>
      <c r="Q505" s="610"/>
      <c r="R505" s="598"/>
      <c r="S505" s="613"/>
      <c r="T505" s="598"/>
      <c r="U505" s="613"/>
      <c r="V505" s="598"/>
      <c r="W505" s="613"/>
      <c r="X505" s="616"/>
      <c r="Y505" s="613"/>
      <c r="Z505" s="613"/>
      <c r="AA505" s="619"/>
      <c r="AB505" s="216">
        <v>5</v>
      </c>
      <c r="AC505" s="217"/>
      <c r="AD505" s="218"/>
      <c r="AE505" s="218"/>
      <c r="AF505" s="213" t="str">
        <f t="shared" si="28"/>
        <v/>
      </c>
      <c r="AG505" s="219"/>
      <c r="AH505" s="214" t="str">
        <f t="shared" si="31"/>
        <v/>
      </c>
      <c r="AI505" s="219"/>
      <c r="AJ505" s="214" t="str">
        <f t="shared" si="29"/>
        <v/>
      </c>
      <c r="AK505" s="215" t="str">
        <f t="shared" si="30"/>
        <v/>
      </c>
      <c r="AL505" s="220" t="str">
        <f>IFERROR(IF(AND(AF504="Probabilidad",AF505="Probabilidad"),(AL504-(+AL504*AK505)),IF(AND(AF504="Impacto",AF505="Probabilidad"),(AL503-(+AL503*AK505)),IF(AF505="Impacto",AL504,""))),"")</f>
        <v/>
      </c>
      <c r="AM505" s="220" t="str">
        <f>IFERROR(IF(AND(AF504="Impacto",AF505="Impacto"),(AM504-(+AM504*AK505)),IF(AND(AF504="Probabilidad",AF505="Impacto"),(AM503-(+AM503*AK505)),IF(AF505="Probabilidad",AM504,""))),"")</f>
        <v/>
      </c>
      <c r="AN505" s="221"/>
      <c r="AO505" s="221"/>
      <c r="AP505" s="221"/>
      <c r="AQ505" s="598"/>
      <c r="AR505" s="626"/>
      <c r="AS505" s="626"/>
      <c r="AT505" s="619"/>
      <c r="AU505" s="626"/>
      <c r="AV505" s="626"/>
      <c r="AW505" s="619"/>
      <c r="AX505" s="619"/>
      <c r="AY505" s="619"/>
      <c r="AZ505" s="598"/>
      <c r="BA505" s="909"/>
      <c r="BB505" s="909"/>
      <c r="BC505" s="909"/>
      <c r="BD505" s="909"/>
      <c r="BE505" s="909"/>
      <c r="BF505" s="909"/>
      <c r="BG505" s="848"/>
      <c r="BH505" s="593"/>
      <c r="BI505" s="848"/>
      <c r="BJ505" s="848"/>
      <c r="BK505" s="848"/>
      <c r="BL505" s="848"/>
      <c r="BM505" s="593"/>
      <c r="BN505" s="593"/>
      <c r="BO505" s="798"/>
    </row>
    <row r="506" spans="1:67" ht="15.75" thickBot="1">
      <c r="A506" s="1141"/>
      <c r="B506" s="1144"/>
      <c r="C506" s="1165"/>
      <c r="D506" s="1150"/>
      <c r="E506" s="1150"/>
      <c r="F506" s="1089"/>
      <c r="G506" s="593"/>
      <c r="H506" s="598"/>
      <c r="I506" s="1139"/>
      <c r="J506" s="1162"/>
      <c r="K506" s="992"/>
      <c r="L506" s="593"/>
      <c r="M506" s="616"/>
      <c r="N506" s="607"/>
      <c r="O506" s="607"/>
      <c r="P506" s="607"/>
      <c r="Q506" s="610"/>
      <c r="R506" s="598"/>
      <c r="S506" s="613"/>
      <c r="T506" s="598"/>
      <c r="U506" s="613"/>
      <c r="V506" s="598"/>
      <c r="W506" s="613"/>
      <c r="X506" s="616"/>
      <c r="Y506" s="613"/>
      <c r="Z506" s="613"/>
      <c r="AA506" s="619"/>
      <c r="AB506" s="216">
        <v>6</v>
      </c>
      <c r="AC506" s="217"/>
      <c r="AD506" s="218"/>
      <c r="AE506" s="218"/>
      <c r="AF506" s="213" t="str">
        <f t="shared" si="28"/>
        <v/>
      </c>
      <c r="AG506" s="219"/>
      <c r="AH506" s="214" t="str">
        <f t="shared" si="31"/>
        <v/>
      </c>
      <c r="AI506" s="219"/>
      <c r="AJ506" s="214" t="str">
        <f t="shared" si="29"/>
        <v/>
      </c>
      <c r="AK506" s="215" t="str">
        <f t="shared" si="30"/>
        <v/>
      </c>
      <c r="AL506" s="220" t="str">
        <f>IFERROR(IF(AND(AF505="Probabilidad",AF506="Probabilidad"),(AL505-(+AL505*AK506)),IF(AND(AF505="Impacto",AF506="Probabilidad"),(AL504-(+AL504*AK506)),IF(AF506="Impacto",AL505,""))),"")</f>
        <v/>
      </c>
      <c r="AM506" s="220" t="str">
        <f>IFERROR(IF(AND(AF505="Impacto",AF506="Impacto"),(AM505-(+AM505*AK506)),IF(AND(AF505="Probabilidad",AF506="Impacto"),(AM504-(+AM504*AK506)),IF(AF506="Probabilidad",AM505,""))),"")</f>
        <v/>
      </c>
      <c r="AN506" s="221"/>
      <c r="AO506" s="221"/>
      <c r="AP506" s="221"/>
      <c r="AQ506" s="598"/>
      <c r="AR506" s="626"/>
      <c r="AS506" s="626"/>
      <c r="AT506" s="619"/>
      <c r="AU506" s="626"/>
      <c r="AV506" s="626"/>
      <c r="AW506" s="619"/>
      <c r="AX506" s="619"/>
      <c r="AY506" s="619"/>
      <c r="AZ506" s="598"/>
      <c r="BA506" s="909"/>
      <c r="BB506" s="909"/>
      <c r="BC506" s="909"/>
      <c r="BD506" s="909"/>
      <c r="BE506" s="909"/>
      <c r="BF506" s="909"/>
      <c r="BG506" s="848"/>
      <c r="BH506" s="593"/>
      <c r="BI506" s="848"/>
      <c r="BJ506" s="848"/>
      <c r="BK506" s="848"/>
      <c r="BL506" s="848"/>
      <c r="BM506" s="593"/>
      <c r="BN506" s="593"/>
      <c r="BO506" s="798"/>
    </row>
    <row r="507" spans="1:67" ht="67.900000000000006" customHeight="1">
      <c r="A507" s="1141"/>
      <c r="B507" s="1144"/>
      <c r="C507" s="1165"/>
      <c r="D507" s="1150" t="s">
        <v>1376</v>
      </c>
      <c r="E507" s="1150" t="s">
        <v>1918</v>
      </c>
      <c r="F507" s="1089">
        <v>10</v>
      </c>
      <c r="G507" s="593" t="s">
        <v>1979</v>
      </c>
      <c r="H507" s="598" t="s">
        <v>1405</v>
      </c>
      <c r="I507" s="1139" t="s">
        <v>1392</v>
      </c>
      <c r="J507" s="1137" t="str">
        <f>IF(D507="","",IF(D507="RG",[16]Árbol_GF!B557,IF(D507="RF",[16]Árbol_GF!B557,IF(I507="","",(CONCATENATE(I507," ",$M$2," ",G507," ",$M$3," ",O507," ",$M$4," ",N507))))))</f>
        <v>Pérdida de Disponibilidad  FIREWALL AZURE 
FIREWALL DE APLICACIÓN AZURE
FIREWALLS DE APLICACIÓN
FIREWALL DE NUBE ORACLE
FIREWALL DE APLICACIÓN ORACLE
(Software)  1 y 3. Pérdida de la información de configuración
2. Mal funcionamiento de equipo donde se almacena los archivos de configuración  1. Ausencia de copias de respaldo
2. Ubicación de los archivos de configuración.
3. Ausencia de planes de continuidad</v>
      </c>
      <c r="K507" s="992" t="s">
        <v>205</v>
      </c>
      <c r="L507" s="593" t="s">
        <v>691</v>
      </c>
      <c r="M507" s="689" t="str">
        <f>CONCATENATE(" *",[16]Árbol_GF!C515," *",[16]Árbol_GF!E515," *",[16]Árbol_GF!G515)</f>
        <v xml:space="preserve"> * * *</v>
      </c>
      <c r="N507" s="607" t="s">
        <v>1975</v>
      </c>
      <c r="O507" s="607" t="s">
        <v>1981</v>
      </c>
      <c r="P507" s="607"/>
      <c r="Q507" s="610"/>
      <c r="R507" s="598" t="s">
        <v>545</v>
      </c>
      <c r="S507" s="613">
        <f>IF(R507="Muy Alta",100%,IF(R507="Alta",80%,IF(R507="Media",60%,IF(R507="Baja",40%,IF(R507="Muy Baja",20%,"")))))</f>
        <v>0.2</v>
      </c>
      <c r="T507" s="598" t="s">
        <v>271</v>
      </c>
      <c r="U507" s="613">
        <f>IF(T507="Catastrófico",100%,IF(T507="Mayor",80%,IF(T507="Moderado",60%,IF(T507="Menor",40%,IF(T507="Leve",20%,"")))))</f>
        <v>0.2</v>
      </c>
      <c r="V507" s="598" t="s">
        <v>271</v>
      </c>
      <c r="W507" s="613">
        <f>IF(V507="Catastrófico",100%,IF(V507="Mayor",80%,IF(V507="Moderado",60%,IF(V507="Menor",40%,IF(V507="Leve",20%,"")))))</f>
        <v>0.2</v>
      </c>
      <c r="X507" s="616" t="str">
        <f>IF(Y507=100%,"Catastrófico",IF(Y507=80%,"Mayor",IF(Y507=60%,"Moderado",IF(Y507=40%,"Menor",IF(Y507=20%,"Leve","")))))</f>
        <v>Leve</v>
      </c>
      <c r="Y507" s="613">
        <f>IF(AND(U507="",W507=""),"",MAX(U507,W507))</f>
        <v>0.2</v>
      </c>
      <c r="Z507" s="613" t="str">
        <f>CONCATENATE(R507,X507)</f>
        <v>Muy BajaLeve</v>
      </c>
      <c r="AA507" s="619" t="str">
        <f>IF(Z507="Muy AltaLeve","Alto",IF(Z507="Muy AltaMenor","Alto",IF(Z507="Muy AltaModerado","Alto",IF(Z507="Muy AltaMayor","Alto",IF(Z507="Muy AltaCatastrófico","Extremo",IF(Z507="AltaLeve","Moderado",IF(Z507="AltaMenor","Moderado",IF(Z507="AltaModerado","Alto",IF(Z507="AltaMayor","Alto",IF(Z507="AltaCatastrófico","Extremo",IF(Z507="MediaLeve","Moderado",IF(Z507="MediaMenor","Moderado",IF(Z507="MediaModerado","Moderado",IF(Z507="MediaMayor","Alto",IF(Z507="MediaCatastrófico","Extremo",IF(Z507="BajaLeve","Bajo",IF(Z507="BajaMenor","Moderado",IF(Z507="BajaModerado","Moderado",IF(Z507="BajaMayor","Alto",IF(Z507="BajaCatastrófico","Extremo",IF(Z507="Muy BajaLeve","Bajo",IF(Z507="Muy BajaMenor","Bajo",IF(Z507="Muy BajaModerado","Moderado",IF(Z507="Muy BajaMayor","Alto",IF(Z507="Muy BajaCatastrófico","Extremo","")))))))))))))))))))))))))</f>
        <v>Bajo</v>
      </c>
      <c r="AB507" s="216">
        <v>1</v>
      </c>
      <c r="AC507" s="262" t="s">
        <v>2592</v>
      </c>
      <c r="AD507" s="218">
        <v>1</v>
      </c>
      <c r="AE507" s="218" t="s">
        <v>1982</v>
      </c>
      <c r="AF507" s="213" t="str">
        <f t="shared" si="28"/>
        <v>Probabilidad</v>
      </c>
      <c r="AG507" s="219" t="s">
        <v>1537</v>
      </c>
      <c r="AH507" s="214">
        <f t="shared" si="31"/>
        <v>0.25</v>
      </c>
      <c r="AI507" s="219" t="s">
        <v>1538</v>
      </c>
      <c r="AJ507" s="214">
        <f t="shared" si="29"/>
        <v>0.15</v>
      </c>
      <c r="AK507" s="215">
        <f t="shared" si="30"/>
        <v>0.4</v>
      </c>
      <c r="AL507" s="220">
        <f>IFERROR(IF(AF507="Probabilidad",(S507-(+S507*AK507)),IF(AF507="Impacto",S507,"")),"")</f>
        <v>0.12</v>
      </c>
      <c r="AM507" s="220">
        <f>IFERROR(IF(AF507="Impacto",(Y507-(+Y507*AK507)),IF(AF507="Probabilidad",Y507,"")),"")</f>
        <v>0.2</v>
      </c>
      <c r="AN507" s="221" t="s">
        <v>181</v>
      </c>
      <c r="AO507" s="221" t="s">
        <v>182</v>
      </c>
      <c r="AP507" s="221" t="s">
        <v>183</v>
      </c>
      <c r="AQ507" s="598" t="s">
        <v>1953</v>
      </c>
      <c r="AR507" s="1153">
        <f>S507</f>
        <v>0.2</v>
      </c>
      <c r="AS507" s="1153">
        <f>IF(AL507="","",MIN(AL507:AL512))</f>
        <v>7.1999999999999995E-2</v>
      </c>
      <c r="AT507" s="619" t="str">
        <f>IFERROR(IF(AS507="","",IF(AS507&lt;=0.2,"Muy Baja",IF(AS507&lt;=0.4,"Baja",IF(AS507&lt;=0.6,"Media",IF(AS507&lt;=0.8,"Alta","Muy Alta"))))),"")</f>
        <v>Muy Baja</v>
      </c>
      <c r="AU507" s="1153">
        <f>Y507</f>
        <v>0.2</v>
      </c>
      <c r="AV507" s="1153">
        <f>IF(AM507="","",MIN(AM507:AM512))</f>
        <v>0.11250000000000002</v>
      </c>
      <c r="AW507" s="619" t="str">
        <f>IFERROR(IF(AV507="","",IF(AV507&lt;=0.2,"Leve",IF(AV507&lt;=0.4,"Menor",IF(AV507&lt;=0.6,"Moderado",IF(AV507&lt;=0.8,"Mayor","Catastrófico"))))),"")</f>
        <v>Leve</v>
      </c>
      <c r="AX507" s="619" t="str">
        <f>AA507</f>
        <v>Bajo</v>
      </c>
      <c r="AY507" s="619" t="str">
        <f>IFERROR(IF(OR(AND(AT507="Muy Baja",AW507="Leve"),AND(AT507="Muy Baja",AW507="Menor"),AND(AT507="Baja",AW507="Leve")),"Bajo",IF(OR(AND(AT507="Muy baja",AW507="Moderado"),AND(AT507="Baja",AW507="Menor"),AND(AT507="Baja",AW507="Moderado"),AND(AT507="Media",AW507="Leve"),AND(AT507="Media",AW507="Menor"),AND(AT507="Media",AW507="Moderado"),AND(AT507="Alta",AW507="Leve"),AND(AT507="Alta",AW507="Menor")),"Moderado",IF(OR(AND(AT507="Muy Baja",AW507="Mayor"),AND(AT507="Baja",AW507="Mayor"),AND(AT507="Media",AW507="Mayor"),AND(AT507="Alta",AW507="Moderado"),AND(AT507="Alta",AW507="Mayor"),AND(AT507="Muy Alta",AW507="Leve"),AND(AT507="Muy Alta",AW507="Menor"),AND(AT507="Muy Alta",AW507="Moderado"),AND(AT507="Muy Alta",AW507="Mayor")),"Alto",IF(OR(AND(AT507="Muy Baja",AW507="Catastrófico"),AND(AT507="Baja",AW507="Catastrófico"),AND(AT507="Media",AW507="Catastrófico"),AND(AT507="Alta",AW507="Catastrófico"),AND(AT507="Muy Alta",AW507="Catastrófico")),"Extremo","")))),"")</f>
        <v>Bajo</v>
      </c>
      <c r="AZ507" s="598" t="s">
        <v>231</v>
      </c>
      <c r="BA507" s="909" t="s">
        <v>811</v>
      </c>
      <c r="BB507" s="909" t="s">
        <v>811</v>
      </c>
      <c r="BC507" s="909" t="s">
        <v>811</v>
      </c>
      <c r="BD507" s="909" t="s">
        <v>811</v>
      </c>
      <c r="BE507" s="909" t="s">
        <v>811</v>
      </c>
      <c r="BF507" s="909"/>
      <c r="BG507" s="848"/>
      <c r="BH507" s="593"/>
      <c r="BI507" s="848"/>
      <c r="BJ507" s="848"/>
      <c r="BK507" s="848"/>
      <c r="BL507" s="848"/>
      <c r="BM507" s="593"/>
      <c r="BN507" s="593"/>
      <c r="BO507" s="798"/>
    </row>
    <row r="508" spans="1:67" ht="72">
      <c r="A508" s="1141"/>
      <c r="B508" s="1144"/>
      <c r="C508" s="1165"/>
      <c r="D508" s="1150"/>
      <c r="E508" s="1150"/>
      <c r="F508" s="1089"/>
      <c r="G508" s="593"/>
      <c r="H508" s="598"/>
      <c r="I508" s="1139"/>
      <c r="J508" s="1137"/>
      <c r="K508" s="992"/>
      <c r="L508" s="593"/>
      <c r="M508" s="616"/>
      <c r="N508" s="607"/>
      <c r="O508" s="607"/>
      <c r="P508" s="607"/>
      <c r="Q508" s="610"/>
      <c r="R508" s="598"/>
      <c r="S508" s="613"/>
      <c r="T508" s="598"/>
      <c r="U508" s="613"/>
      <c r="V508" s="598"/>
      <c r="W508" s="613"/>
      <c r="X508" s="616"/>
      <c r="Y508" s="613"/>
      <c r="Z508" s="613"/>
      <c r="AA508" s="619"/>
      <c r="AB508" s="216">
        <v>2</v>
      </c>
      <c r="AC508" s="262" t="s">
        <v>1983</v>
      </c>
      <c r="AD508" s="218">
        <v>2</v>
      </c>
      <c r="AE508" s="218" t="s">
        <v>1982</v>
      </c>
      <c r="AF508" s="213" t="str">
        <f t="shared" si="28"/>
        <v>Impacto</v>
      </c>
      <c r="AG508" s="219" t="s">
        <v>1548</v>
      </c>
      <c r="AH508" s="214">
        <f t="shared" si="31"/>
        <v>0.1</v>
      </c>
      <c r="AI508" s="219" t="s">
        <v>1538</v>
      </c>
      <c r="AJ508" s="214">
        <f t="shared" si="29"/>
        <v>0.15</v>
      </c>
      <c r="AK508" s="215">
        <f t="shared" si="30"/>
        <v>0.25</v>
      </c>
      <c r="AL508" s="220">
        <f>IFERROR(IF(AND(AF507="Probabilidad",AF508="Probabilidad"),(AL507-(+AL507*AK508)),IF(AF508="Probabilidad",(S507-(+S507*AK508)),IF(AF508="Impacto",AL507,""))),"")</f>
        <v>0.12</v>
      </c>
      <c r="AM508" s="220">
        <f>IFERROR(IF(AND(AF507="Impacto",AF508="Impacto"),(AM507-(+AM507*AK508)),IF(AF508="Impacto",(Y507-(Y507*AK508)),IF(AF508="Probabilidad",AM507,""))),"")</f>
        <v>0.15000000000000002</v>
      </c>
      <c r="AN508" s="221" t="s">
        <v>181</v>
      </c>
      <c r="AO508" s="221" t="s">
        <v>182</v>
      </c>
      <c r="AP508" s="221" t="s">
        <v>183</v>
      </c>
      <c r="AQ508" s="598"/>
      <c r="AR508" s="626"/>
      <c r="AS508" s="626"/>
      <c r="AT508" s="619"/>
      <c r="AU508" s="626"/>
      <c r="AV508" s="626"/>
      <c r="AW508" s="619"/>
      <c r="AX508" s="619"/>
      <c r="AY508" s="619"/>
      <c r="AZ508" s="598"/>
      <c r="BA508" s="909"/>
      <c r="BB508" s="909"/>
      <c r="BC508" s="909"/>
      <c r="BD508" s="909"/>
      <c r="BE508" s="909"/>
      <c r="BF508" s="909"/>
      <c r="BG508" s="848"/>
      <c r="BH508" s="593"/>
      <c r="BI508" s="848"/>
      <c r="BJ508" s="848"/>
      <c r="BK508" s="848"/>
      <c r="BL508" s="848"/>
      <c r="BM508" s="593"/>
      <c r="BN508" s="593"/>
      <c r="BO508" s="798"/>
    </row>
    <row r="509" spans="1:67" ht="76.5">
      <c r="A509" s="1141"/>
      <c r="B509" s="1144"/>
      <c r="C509" s="1165"/>
      <c r="D509" s="1150"/>
      <c r="E509" s="1150"/>
      <c r="F509" s="1089"/>
      <c r="G509" s="593"/>
      <c r="H509" s="598"/>
      <c r="I509" s="1139"/>
      <c r="J509" s="1137"/>
      <c r="K509" s="992"/>
      <c r="L509" s="593"/>
      <c r="M509" s="616"/>
      <c r="N509" s="607"/>
      <c r="O509" s="607"/>
      <c r="P509" s="607"/>
      <c r="Q509" s="610"/>
      <c r="R509" s="598"/>
      <c r="S509" s="613"/>
      <c r="T509" s="598"/>
      <c r="U509" s="613"/>
      <c r="V509" s="598"/>
      <c r="W509" s="613"/>
      <c r="X509" s="616"/>
      <c r="Y509" s="613"/>
      <c r="Z509" s="613"/>
      <c r="AA509" s="619"/>
      <c r="AB509" s="216">
        <v>3</v>
      </c>
      <c r="AC509" s="227" t="s">
        <v>1984</v>
      </c>
      <c r="AD509" s="218">
        <v>3</v>
      </c>
      <c r="AE509" s="218" t="s">
        <v>1675</v>
      </c>
      <c r="AF509" s="213" t="str">
        <f t="shared" si="28"/>
        <v>Probabilidad</v>
      </c>
      <c r="AG509" s="219" t="s">
        <v>1537</v>
      </c>
      <c r="AH509" s="214">
        <f t="shared" si="31"/>
        <v>0.25</v>
      </c>
      <c r="AI509" s="219" t="s">
        <v>180</v>
      </c>
      <c r="AJ509" s="214">
        <f t="shared" si="29"/>
        <v>0.15</v>
      </c>
      <c r="AK509" s="215">
        <f t="shared" si="30"/>
        <v>0.4</v>
      </c>
      <c r="AL509" s="220">
        <f>IFERROR(IF(AND(AF508="Probabilidad",AF509="Probabilidad"),(AL508-(+AL508*AK509)),IF(AND(AF508="Impacto",AF509="Probabilidad"),(AL507-(+AL507*AK509)),IF(AF509="Impacto",AL508,""))),"")</f>
        <v>7.1999999999999995E-2</v>
      </c>
      <c r="AM509" s="220">
        <f>IFERROR(IF(AND(AF508="Impacto",AF509="Impacto"),(AM508-(+AM508*AK509)),IF(AND(AF508="Probabilidad",AF509="Impacto"),(AM507-(+AM507*AK509)),IF(AF509="Probabilidad",AM508,""))),"")</f>
        <v>0.15000000000000002</v>
      </c>
      <c r="AN509" s="221" t="s">
        <v>181</v>
      </c>
      <c r="AO509" s="221" t="s">
        <v>182</v>
      </c>
      <c r="AP509" s="221" t="s">
        <v>183</v>
      </c>
      <c r="AQ509" s="598"/>
      <c r="AR509" s="626"/>
      <c r="AS509" s="626"/>
      <c r="AT509" s="619"/>
      <c r="AU509" s="626"/>
      <c r="AV509" s="626"/>
      <c r="AW509" s="619"/>
      <c r="AX509" s="619"/>
      <c r="AY509" s="619"/>
      <c r="AZ509" s="598"/>
      <c r="BA509" s="909"/>
      <c r="BB509" s="909"/>
      <c r="BC509" s="909"/>
      <c r="BD509" s="909"/>
      <c r="BE509" s="909"/>
      <c r="BF509" s="909"/>
      <c r="BG509" s="848"/>
      <c r="BH509" s="593"/>
      <c r="BI509" s="848"/>
      <c r="BJ509" s="848"/>
      <c r="BK509" s="848"/>
      <c r="BL509" s="848"/>
      <c r="BM509" s="593"/>
      <c r="BN509" s="593"/>
      <c r="BO509" s="798"/>
    </row>
    <row r="510" spans="1:67" ht="89.25">
      <c r="A510" s="1141"/>
      <c r="B510" s="1144"/>
      <c r="C510" s="1165"/>
      <c r="D510" s="1150"/>
      <c r="E510" s="1150"/>
      <c r="F510" s="1089"/>
      <c r="G510" s="593"/>
      <c r="H510" s="598"/>
      <c r="I510" s="1139"/>
      <c r="J510" s="1137"/>
      <c r="K510" s="992"/>
      <c r="L510" s="593"/>
      <c r="M510" s="616"/>
      <c r="N510" s="607"/>
      <c r="O510" s="607"/>
      <c r="P510" s="607"/>
      <c r="Q510" s="610"/>
      <c r="R510" s="598"/>
      <c r="S510" s="613"/>
      <c r="T510" s="598"/>
      <c r="U510" s="613"/>
      <c r="V510" s="598"/>
      <c r="W510" s="613"/>
      <c r="X510" s="616"/>
      <c r="Y510" s="613"/>
      <c r="Z510" s="613"/>
      <c r="AA510" s="619"/>
      <c r="AB510" s="216">
        <v>4</v>
      </c>
      <c r="AC510" s="227" t="s">
        <v>1985</v>
      </c>
      <c r="AD510" s="218">
        <v>1.3</v>
      </c>
      <c r="AE510" s="218" t="s">
        <v>1439</v>
      </c>
      <c r="AF510" s="213" t="str">
        <f t="shared" ref="AF510:AF559" si="32">IF(OR(AG510="Preventivo",AG510="Detectivo"),"Probabilidad",IF(AG510="Correctivo","Impacto",""))</f>
        <v>Impacto</v>
      </c>
      <c r="AG510" s="219" t="s">
        <v>1548</v>
      </c>
      <c r="AH510" s="214">
        <f t="shared" si="31"/>
        <v>0.1</v>
      </c>
      <c r="AI510" s="219" t="s">
        <v>1538</v>
      </c>
      <c r="AJ510" s="214">
        <f t="shared" si="29"/>
        <v>0.15</v>
      </c>
      <c r="AK510" s="215">
        <f t="shared" si="30"/>
        <v>0.25</v>
      </c>
      <c r="AL510" s="220">
        <f>IFERROR(IF(AND(AF509="Probabilidad",AF510="Probabilidad"),(AL509-(+AL509*AK510)),IF(AND(AF509="Impacto",AF510="Probabilidad"),(AL508-(+AL508*AK510)),IF(AF510="Impacto",AL509,""))),"")</f>
        <v>7.1999999999999995E-2</v>
      </c>
      <c r="AM510" s="220">
        <f>IFERROR(IF(AND(AF509="Impacto",AF510="Impacto"),(AM509-(+AM509*AK510)),IF(AND(AF509="Probabilidad",AF510="Impacto"),(AM508-(+AM508*AK510)),IF(AF510="Probabilidad",AM509,""))),"")</f>
        <v>0.11250000000000002</v>
      </c>
      <c r="AN510" s="221" t="s">
        <v>181</v>
      </c>
      <c r="AO510" s="221" t="s">
        <v>182</v>
      </c>
      <c r="AP510" s="221" t="s">
        <v>183</v>
      </c>
      <c r="AQ510" s="598"/>
      <c r="AR510" s="626"/>
      <c r="AS510" s="626"/>
      <c r="AT510" s="619"/>
      <c r="AU510" s="626"/>
      <c r="AV510" s="626"/>
      <c r="AW510" s="619"/>
      <c r="AX510" s="619"/>
      <c r="AY510" s="619"/>
      <c r="AZ510" s="598"/>
      <c r="BA510" s="909"/>
      <c r="BB510" s="909"/>
      <c r="BC510" s="909"/>
      <c r="BD510" s="909"/>
      <c r="BE510" s="909"/>
      <c r="BF510" s="909"/>
      <c r="BG510" s="848"/>
      <c r="BH510" s="593"/>
      <c r="BI510" s="848"/>
      <c r="BJ510" s="848"/>
      <c r="BK510" s="848"/>
      <c r="BL510" s="848"/>
      <c r="BM510" s="593"/>
      <c r="BN510" s="593"/>
      <c r="BO510" s="798"/>
    </row>
    <row r="511" spans="1:67">
      <c r="A511" s="1141"/>
      <c r="B511" s="1144"/>
      <c r="C511" s="1165"/>
      <c r="D511" s="1150"/>
      <c r="E511" s="1150"/>
      <c r="F511" s="1089"/>
      <c r="G511" s="593"/>
      <c r="H511" s="598"/>
      <c r="I511" s="1139"/>
      <c r="J511" s="1137"/>
      <c r="K511" s="992"/>
      <c r="L511" s="593"/>
      <c r="M511" s="616"/>
      <c r="N511" s="607"/>
      <c r="O511" s="607"/>
      <c r="P511" s="607"/>
      <c r="Q511" s="610"/>
      <c r="R511" s="598"/>
      <c r="S511" s="613"/>
      <c r="T511" s="598"/>
      <c r="U511" s="613"/>
      <c r="V511" s="598"/>
      <c r="W511" s="613"/>
      <c r="X511" s="616"/>
      <c r="Y511" s="613"/>
      <c r="Z511" s="613"/>
      <c r="AA511" s="619"/>
      <c r="AB511" s="560"/>
      <c r="AC511" s="277"/>
      <c r="AD511" s="230"/>
      <c r="AE511" s="218"/>
      <c r="AF511" s="213" t="str">
        <f t="shared" si="32"/>
        <v/>
      </c>
      <c r="AG511" s="219"/>
      <c r="AH511" s="214" t="str">
        <f t="shared" si="31"/>
        <v/>
      </c>
      <c r="AI511" s="219"/>
      <c r="AJ511" s="214" t="str">
        <f t="shared" si="29"/>
        <v/>
      </c>
      <c r="AK511" s="215" t="str">
        <f t="shared" si="30"/>
        <v/>
      </c>
      <c r="AL511" s="220" t="str">
        <f>IFERROR(IF(AND(AF510="Probabilidad",AF511="Probabilidad"),(AL510-(+AL510*AK511)),IF(AND(AF510="Impacto",AF511="Probabilidad"),(AL509-(+AL509*AK511)),IF(AF511="Impacto",AL510,""))),"")</f>
        <v/>
      </c>
      <c r="AM511" s="220" t="str">
        <f>IFERROR(IF(AND(AF510="Impacto",AF511="Impacto"),(AM510-(+AM510*AK511)),IF(AND(AF510="Probabilidad",AF511="Impacto"),(AM509-(+AM509*AK511)),IF(AF511="Probabilidad",AM510,""))),"")</f>
        <v/>
      </c>
      <c r="AN511" s="221"/>
      <c r="AO511" s="221"/>
      <c r="AP511" s="221"/>
      <c r="AQ511" s="598"/>
      <c r="AR511" s="626"/>
      <c r="AS511" s="626"/>
      <c r="AT511" s="619"/>
      <c r="AU511" s="626"/>
      <c r="AV511" s="626"/>
      <c r="AW511" s="619"/>
      <c r="AX511" s="619"/>
      <c r="AY511" s="619"/>
      <c r="AZ511" s="598"/>
      <c r="BA511" s="909"/>
      <c r="BB511" s="909"/>
      <c r="BC511" s="909"/>
      <c r="BD511" s="909"/>
      <c r="BE511" s="909"/>
      <c r="BF511" s="909"/>
      <c r="BG511" s="848"/>
      <c r="BH511" s="593"/>
      <c r="BI511" s="848"/>
      <c r="BJ511" s="848"/>
      <c r="BK511" s="848"/>
      <c r="BL511" s="848"/>
      <c r="BM511" s="593"/>
      <c r="BN511" s="593"/>
      <c r="BO511" s="798"/>
    </row>
    <row r="512" spans="1:67" ht="15.75" thickBot="1">
      <c r="A512" s="1141"/>
      <c r="B512" s="1144"/>
      <c r="C512" s="1165"/>
      <c r="D512" s="1150"/>
      <c r="E512" s="1150"/>
      <c r="F512" s="1089"/>
      <c r="G512" s="593"/>
      <c r="H512" s="598"/>
      <c r="I512" s="1139"/>
      <c r="J512" s="1162"/>
      <c r="K512" s="992"/>
      <c r="L512" s="593"/>
      <c r="M512" s="616"/>
      <c r="N512" s="607"/>
      <c r="O512" s="607"/>
      <c r="P512" s="607"/>
      <c r="Q512" s="610"/>
      <c r="R512" s="598"/>
      <c r="S512" s="613"/>
      <c r="T512" s="598"/>
      <c r="U512" s="613"/>
      <c r="V512" s="598"/>
      <c r="W512" s="613"/>
      <c r="X512" s="616"/>
      <c r="Y512" s="613"/>
      <c r="Z512" s="613"/>
      <c r="AA512" s="619"/>
      <c r="AB512" s="216">
        <v>6</v>
      </c>
      <c r="AC512" s="217"/>
      <c r="AD512" s="218"/>
      <c r="AE512" s="218"/>
      <c r="AF512" s="213" t="str">
        <f t="shared" si="32"/>
        <v/>
      </c>
      <c r="AG512" s="219"/>
      <c r="AH512" s="214" t="str">
        <f t="shared" si="31"/>
        <v/>
      </c>
      <c r="AI512" s="219"/>
      <c r="AJ512" s="214" t="str">
        <f t="shared" si="29"/>
        <v/>
      </c>
      <c r="AK512" s="215" t="str">
        <f t="shared" si="30"/>
        <v/>
      </c>
      <c r="AL512" s="220" t="str">
        <f>IFERROR(IF(AND(AF511="Probabilidad",AF512="Probabilidad"),(AL511-(+AL511*AK512)),IF(AND(AF511="Impacto",AF512="Probabilidad"),(AL510-(+AL510*AK512)),IF(AF512="Impacto",AL511,""))),"")</f>
        <v/>
      </c>
      <c r="AM512" s="220" t="str">
        <f>IFERROR(IF(AND(AF511="Impacto",AF512="Impacto"),(AM511-(+AM511*AK512)),IF(AND(AF511="Probabilidad",AF512="Impacto"),(AM510-(+AM510*AK512)),IF(AF512="Probabilidad",AM511,""))),"")</f>
        <v/>
      </c>
      <c r="AN512" s="221"/>
      <c r="AO512" s="221"/>
      <c r="AP512" s="221"/>
      <c r="AQ512" s="598"/>
      <c r="AR512" s="626"/>
      <c r="AS512" s="626"/>
      <c r="AT512" s="619"/>
      <c r="AU512" s="626"/>
      <c r="AV512" s="626"/>
      <c r="AW512" s="619"/>
      <c r="AX512" s="619"/>
      <c r="AY512" s="619"/>
      <c r="AZ512" s="598"/>
      <c r="BA512" s="909"/>
      <c r="BB512" s="909"/>
      <c r="BC512" s="909"/>
      <c r="BD512" s="909"/>
      <c r="BE512" s="909"/>
      <c r="BF512" s="909"/>
      <c r="BG512" s="848"/>
      <c r="BH512" s="593"/>
      <c r="BI512" s="848"/>
      <c r="BJ512" s="848"/>
      <c r="BK512" s="848"/>
      <c r="BL512" s="848"/>
      <c r="BM512" s="593"/>
      <c r="BN512" s="593"/>
      <c r="BO512" s="798"/>
    </row>
    <row r="513" spans="1:67" ht="82.9" customHeight="1">
      <c r="A513" s="1141"/>
      <c r="B513" s="1144"/>
      <c r="C513" s="1165"/>
      <c r="D513" s="1150" t="s">
        <v>1376</v>
      </c>
      <c r="E513" s="1150" t="s">
        <v>1918</v>
      </c>
      <c r="F513" s="1089">
        <v>11</v>
      </c>
      <c r="G513" s="593" t="s">
        <v>1986</v>
      </c>
      <c r="H513" s="598" t="s">
        <v>1613</v>
      </c>
      <c r="I513" s="1139" t="s">
        <v>1380</v>
      </c>
      <c r="J513" s="1137" t="str">
        <f>IF(D513="","",IF(D513="RG",[16]Árbol_GF!B563,IF(D513="RF",[16]Árbol_GF!B563,IF(I513="","",(CONCATENATE(I513," ",$M$2," ",G513," ",$M$3," ",O513," ",$M$4," ",N513))))))</f>
        <v>Pérdida de confidencialidad e integridad  FILESERVER
(Hardware)  Perdida, modificación de la informacion
2. Error en el uso - Fallas Humanas  1, Ausencia de control de acceso 
2, Desconocimiento en el uso o configuración de los dispositivos</v>
      </c>
      <c r="K513" s="992" t="s">
        <v>205</v>
      </c>
      <c r="L513" s="593" t="s">
        <v>691</v>
      </c>
      <c r="M513" s="689" t="str">
        <f>CONCATENATE(" *",[16]Árbol_GF!C521," *",[16]Árbol_GF!E521," *",[16]Árbol_GF!G521)</f>
        <v xml:space="preserve"> * * *</v>
      </c>
      <c r="N513" s="607" t="s">
        <v>1987</v>
      </c>
      <c r="O513" s="607" t="s">
        <v>2593</v>
      </c>
      <c r="P513" s="607"/>
      <c r="Q513" s="610"/>
      <c r="R513" s="598" t="s">
        <v>175</v>
      </c>
      <c r="S513" s="613">
        <f>IF(R513="Muy Alta",100%,IF(R513="Alta",80%,IF(R513="Media",60%,IF(R513="Baja",40%,IF(R513="Muy Baja",20%,"")))))</f>
        <v>0.6</v>
      </c>
      <c r="T513" s="598" t="s">
        <v>271</v>
      </c>
      <c r="U513" s="613">
        <f>IF(T513="Catastrófico",100%,IF(T513="Mayor",80%,IF(T513="Moderado",60%,IF(T513="Menor",40%,IF(T513="Leve",20%,"")))))</f>
        <v>0.2</v>
      </c>
      <c r="V513" s="598" t="s">
        <v>227</v>
      </c>
      <c r="W513" s="613">
        <f>IF(V513="Catastrófico",100%,IF(V513="Mayor",80%,IF(V513="Moderado",60%,IF(V513="Menor",40%,IF(V513="Leve",20%,"")))))</f>
        <v>0.4</v>
      </c>
      <c r="X513" s="616" t="str">
        <f>IF(Y513=100%,"Catastrófico",IF(Y513=80%,"Mayor",IF(Y513=60%,"Moderado",IF(Y513=40%,"Menor",IF(Y513=20%,"Leve","")))))</f>
        <v>Menor</v>
      </c>
      <c r="Y513" s="613">
        <f>IF(AND(U513="",W513=""),"",MAX(U513,W513))</f>
        <v>0.4</v>
      </c>
      <c r="Z513" s="613" t="str">
        <f>CONCATENATE(R513,X513)</f>
        <v>MediaMenor</v>
      </c>
      <c r="AA513" s="619" t="str">
        <f>IF(Z513="Muy AltaLeve","Alto",IF(Z513="Muy AltaMenor","Alto",IF(Z513="Muy AltaModerado","Alto",IF(Z513="Muy AltaMayor","Alto",IF(Z513="Muy AltaCatastrófico","Extremo",IF(Z513="AltaLeve","Moderado",IF(Z513="AltaMenor","Moderado",IF(Z513="AltaModerado","Alto",IF(Z513="AltaMayor","Alto",IF(Z513="AltaCatastrófico","Extremo",IF(Z513="MediaLeve","Moderado",IF(Z513="MediaMenor","Moderado",IF(Z513="MediaModerado","Moderado",IF(Z513="MediaMayor","Alto",IF(Z513="MediaCatastrófico","Extremo",IF(Z513="BajaLeve","Bajo",IF(Z513="BajaMenor","Moderado",IF(Z513="BajaModerado","Moderado",IF(Z513="BajaMayor","Alto",IF(Z513="BajaCatastrófico","Extremo",IF(Z513="Muy BajaLeve","Bajo",IF(Z513="Muy BajaMenor","Bajo",IF(Z513="Muy BajaModerado","Moderado",IF(Z513="Muy BajaMayor","Alto",IF(Z513="Muy BajaCatastrófico","Extremo","")))))))))))))))))))))))))</f>
        <v>Moderado</v>
      </c>
      <c r="AB513" s="216">
        <v>1</v>
      </c>
      <c r="AC513" s="276" t="s">
        <v>1988</v>
      </c>
      <c r="AD513" s="218">
        <v>1</v>
      </c>
      <c r="AE513" s="218" t="s">
        <v>1567</v>
      </c>
      <c r="AF513" s="213" t="str">
        <f t="shared" si="32"/>
        <v>Probabilidad</v>
      </c>
      <c r="AG513" s="219" t="s">
        <v>1537</v>
      </c>
      <c r="AH513" s="214">
        <f t="shared" si="31"/>
        <v>0.25</v>
      </c>
      <c r="AI513" s="219" t="s">
        <v>1440</v>
      </c>
      <c r="AJ513" s="214">
        <f t="shared" si="29"/>
        <v>0.25</v>
      </c>
      <c r="AK513" s="215">
        <f t="shared" si="30"/>
        <v>0.5</v>
      </c>
      <c r="AL513" s="220">
        <f>IFERROR(IF(AF513="Probabilidad",(S513-(+S513*AK513)),IF(AF513="Impacto",S513,"")),"")</f>
        <v>0.3</v>
      </c>
      <c r="AM513" s="220">
        <f>IFERROR(IF(AF513="Impacto",(Y513-(+Y513*AK513)),IF(AF513="Probabilidad",Y513,"")),"")</f>
        <v>0.4</v>
      </c>
      <c r="AN513" s="221" t="s">
        <v>181</v>
      </c>
      <c r="AO513" s="221" t="s">
        <v>182</v>
      </c>
      <c r="AP513" s="221" t="s">
        <v>183</v>
      </c>
      <c r="AQ513" s="598" t="s">
        <v>1989</v>
      </c>
      <c r="AR513" s="1153">
        <f>S513</f>
        <v>0.6</v>
      </c>
      <c r="AS513" s="1153">
        <f>IF(AL513="","",MIN(AL513:AL518))</f>
        <v>0.18</v>
      </c>
      <c r="AT513" s="619" t="str">
        <f>IFERROR(IF(AS513="","",IF(AS513&lt;=0.2,"Muy Baja",IF(AS513&lt;=0.4,"Baja",IF(AS513&lt;=0.6,"Media",IF(AS513&lt;=0.8,"Alta","Muy Alta"))))),"")</f>
        <v>Muy Baja</v>
      </c>
      <c r="AU513" s="1153">
        <f>Y513</f>
        <v>0.4</v>
      </c>
      <c r="AV513" s="1153">
        <f>IF(AM513="","",MIN(AM513:AM518))</f>
        <v>0.30000000000000004</v>
      </c>
      <c r="AW513" s="619" t="str">
        <f>IFERROR(IF(AV513="","",IF(AV513&lt;=0.2,"Leve",IF(AV513&lt;=0.4,"Menor",IF(AV513&lt;=0.6,"Moderado",IF(AV513&lt;=0.8,"Mayor","Catastrófico"))))),"")</f>
        <v>Menor</v>
      </c>
      <c r="AX513" s="619" t="str">
        <f>AA513</f>
        <v>Moderado</v>
      </c>
      <c r="AY513" s="619" t="str">
        <f>IFERROR(IF(OR(AND(AT513="Muy Baja",AW513="Leve"),AND(AT513="Muy Baja",AW513="Menor"),AND(AT513="Baja",AW513="Leve")),"Bajo",IF(OR(AND(AT513="Muy baja",AW513="Moderado"),AND(AT513="Baja",AW513="Menor"),AND(AT513="Baja",AW513="Moderado"),AND(AT513="Media",AW513="Leve"),AND(AT513="Media",AW513="Menor"),AND(AT513="Media",AW513="Moderado"),AND(AT513="Alta",AW513="Leve"),AND(AT513="Alta",AW513="Menor")),"Moderado",IF(OR(AND(AT513="Muy Baja",AW513="Mayor"),AND(AT513="Baja",AW513="Mayor"),AND(AT513="Media",AW513="Mayor"),AND(AT513="Alta",AW513="Moderado"),AND(AT513="Alta",AW513="Mayor"),AND(AT513="Muy Alta",AW513="Leve"),AND(AT513="Muy Alta",AW513="Menor"),AND(AT513="Muy Alta",AW513="Moderado"),AND(AT513="Muy Alta",AW513="Mayor")),"Alto",IF(OR(AND(AT513="Muy Baja",AW513="Catastrófico"),AND(AT513="Baja",AW513="Catastrófico"),AND(AT513="Media",AW513="Catastrófico"),AND(AT513="Alta",AW513="Catastrófico"),AND(AT513="Muy Alta",AW513="Catastrófico")),"Extremo","")))),"")</f>
        <v>Bajo</v>
      </c>
      <c r="AZ513" s="598" t="s">
        <v>231</v>
      </c>
      <c r="BA513" s="909" t="s">
        <v>811</v>
      </c>
      <c r="BB513" s="909" t="s">
        <v>811</v>
      </c>
      <c r="BC513" s="909" t="s">
        <v>811</v>
      </c>
      <c r="BD513" s="909" t="s">
        <v>811</v>
      </c>
      <c r="BE513" s="909" t="s">
        <v>811</v>
      </c>
      <c r="BF513" s="909"/>
      <c r="BG513" s="848"/>
      <c r="BH513" s="593"/>
      <c r="BI513" s="848"/>
      <c r="BJ513" s="848"/>
      <c r="BK513" s="848"/>
      <c r="BL513" s="848"/>
      <c r="BM513" s="593"/>
      <c r="BN513" s="593"/>
      <c r="BO513" s="798"/>
    </row>
    <row r="514" spans="1:67" ht="72">
      <c r="A514" s="1141"/>
      <c r="B514" s="1144"/>
      <c r="C514" s="1165"/>
      <c r="D514" s="1150"/>
      <c r="E514" s="1150"/>
      <c r="F514" s="1089"/>
      <c r="G514" s="593"/>
      <c r="H514" s="598"/>
      <c r="I514" s="1139"/>
      <c r="J514" s="1137"/>
      <c r="K514" s="992"/>
      <c r="L514" s="593"/>
      <c r="M514" s="616"/>
      <c r="N514" s="607"/>
      <c r="O514" s="607"/>
      <c r="P514" s="607"/>
      <c r="Q514" s="610"/>
      <c r="R514" s="598"/>
      <c r="S514" s="613"/>
      <c r="T514" s="598"/>
      <c r="U514" s="613"/>
      <c r="V514" s="598"/>
      <c r="W514" s="613"/>
      <c r="X514" s="616"/>
      <c r="Y514" s="613"/>
      <c r="Z514" s="613"/>
      <c r="AA514" s="619"/>
      <c r="AB514" s="216">
        <v>2</v>
      </c>
      <c r="AC514" s="262" t="s">
        <v>2594</v>
      </c>
      <c r="AD514" s="218">
        <v>2</v>
      </c>
      <c r="AE514" s="218" t="s">
        <v>1675</v>
      </c>
      <c r="AF514" s="213" t="str">
        <f t="shared" si="32"/>
        <v>Probabilidad</v>
      </c>
      <c r="AG514" s="219" t="s">
        <v>179</v>
      </c>
      <c r="AH514" s="214">
        <f t="shared" si="31"/>
        <v>0.25</v>
      </c>
      <c r="AI514" s="219" t="s">
        <v>180</v>
      </c>
      <c r="AJ514" s="214">
        <f t="shared" si="29"/>
        <v>0.15</v>
      </c>
      <c r="AK514" s="215">
        <f t="shared" si="30"/>
        <v>0.4</v>
      </c>
      <c r="AL514" s="220">
        <f>IFERROR(IF(AND(AF513="Probabilidad",AF514="Probabilidad"),(AL513-(+AL513*AK514)),IF(AF514="Probabilidad",(S513-(+S513*AK514)),IF(AF514="Impacto",AL513,""))),"")</f>
        <v>0.18</v>
      </c>
      <c r="AM514" s="220">
        <f>IFERROR(IF(AND(AF513="Impacto",AF514="Impacto"),(AM513-(+AM513*AK514)),IF(AF514="Impacto",(Y513-(Y513*AK514)),IF(AF514="Probabilidad",AM513,""))),"")</f>
        <v>0.4</v>
      </c>
      <c r="AN514" s="221" t="s">
        <v>181</v>
      </c>
      <c r="AO514" s="221" t="s">
        <v>182</v>
      </c>
      <c r="AP514" s="221" t="s">
        <v>183</v>
      </c>
      <c r="AQ514" s="598"/>
      <c r="AR514" s="626"/>
      <c r="AS514" s="626"/>
      <c r="AT514" s="619"/>
      <c r="AU514" s="626"/>
      <c r="AV514" s="626"/>
      <c r="AW514" s="619"/>
      <c r="AX514" s="619"/>
      <c r="AY514" s="619"/>
      <c r="AZ514" s="598"/>
      <c r="BA514" s="909"/>
      <c r="BB514" s="909"/>
      <c r="BC514" s="909"/>
      <c r="BD514" s="909"/>
      <c r="BE514" s="909"/>
      <c r="BF514" s="909"/>
      <c r="BG514" s="848"/>
      <c r="BH514" s="593"/>
      <c r="BI514" s="848"/>
      <c r="BJ514" s="848"/>
      <c r="BK514" s="848"/>
      <c r="BL514" s="848"/>
      <c r="BM514" s="593"/>
      <c r="BN514" s="593"/>
      <c r="BO514" s="798"/>
    </row>
    <row r="515" spans="1:67" ht="76.5">
      <c r="A515" s="1141"/>
      <c r="B515" s="1144"/>
      <c r="C515" s="1165"/>
      <c r="D515" s="1150"/>
      <c r="E515" s="1150"/>
      <c r="F515" s="1089"/>
      <c r="G515" s="593"/>
      <c r="H515" s="598"/>
      <c r="I515" s="1139"/>
      <c r="J515" s="1137"/>
      <c r="K515" s="992"/>
      <c r="L515" s="593"/>
      <c r="M515" s="616"/>
      <c r="N515" s="607"/>
      <c r="O515" s="607"/>
      <c r="P515" s="607"/>
      <c r="Q515" s="610"/>
      <c r="R515" s="598"/>
      <c r="S515" s="613"/>
      <c r="T515" s="598"/>
      <c r="U515" s="613"/>
      <c r="V515" s="598"/>
      <c r="W515" s="613"/>
      <c r="X515" s="616"/>
      <c r="Y515" s="613"/>
      <c r="Z515" s="613"/>
      <c r="AA515" s="619"/>
      <c r="AB515" s="216">
        <v>3</v>
      </c>
      <c r="AC515" s="227" t="s">
        <v>2595</v>
      </c>
      <c r="AD515" s="218">
        <v>1</v>
      </c>
      <c r="AE515" s="218" t="s">
        <v>1990</v>
      </c>
      <c r="AF515" s="213" t="str">
        <f t="shared" si="32"/>
        <v>Impacto</v>
      </c>
      <c r="AG515" s="219" t="s">
        <v>1548</v>
      </c>
      <c r="AH515" s="214">
        <f t="shared" si="31"/>
        <v>0.1</v>
      </c>
      <c r="AI515" s="219" t="s">
        <v>1538</v>
      </c>
      <c r="AJ515" s="214">
        <f t="shared" si="29"/>
        <v>0.15</v>
      </c>
      <c r="AK515" s="215">
        <f t="shared" si="30"/>
        <v>0.25</v>
      </c>
      <c r="AL515" s="220">
        <f>IFERROR(IF(AND(AF514="Probabilidad",AF515="Probabilidad"),(AL514-(+AL514*AK515)),IF(AND(AF514="Impacto",AF515="Probabilidad"),(AL513-(+AL513*AK515)),IF(AF515="Impacto",AL514,""))),"")</f>
        <v>0.18</v>
      </c>
      <c r="AM515" s="220">
        <f>IFERROR(IF(AND(AF514="Impacto",AF515="Impacto"),(AM514-(+AM514*AK515)),IF(AND(AF514="Probabilidad",AF515="Impacto"),(AM513-(+AM513*AK515)),IF(AF515="Probabilidad",AM514,""))),"")</f>
        <v>0.30000000000000004</v>
      </c>
      <c r="AN515" s="221" t="s">
        <v>181</v>
      </c>
      <c r="AO515" s="221" t="s">
        <v>182</v>
      </c>
      <c r="AP515" s="221" t="s">
        <v>183</v>
      </c>
      <c r="AQ515" s="598"/>
      <c r="AR515" s="626"/>
      <c r="AS515" s="626"/>
      <c r="AT515" s="619"/>
      <c r="AU515" s="626"/>
      <c r="AV515" s="626"/>
      <c r="AW515" s="619"/>
      <c r="AX515" s="619"/>
      <c r="AY515" s="619"/>
      <c r="AZ515" s="598"/>
      <c r="BA515" s="909"/>
      <c r="BB515" s="909"/>
      <c r="BC515" s="909"/>
      <c r="BD515" s="909"/>
      <c r="BE515" s="909"/>
      <c r="BF515" s="909"/>
      <c r="BG515" s="848"/>
      <c r="BH515" s="593"/>
      <c r="BI515" s="848"/>
      <c r="BJ515" s="848"/>
      <c r="BK515" s="848"/>
      <c r="BL515" s="848"/>
      <c r="BM515" s="593"/>
      <c r="BN515" s="593"/>
      <c r="BO515" s="798"/>
    </row>
    <row r="516" spans="1:67">
      <c r="A516" s="1141"/>
      <c r="B516" s="1144"/>
      <c r="C516" s="1165"/>
      <c r="D516" s="1150"/>
      <c r="E516" s="1150"/>
      <c r="F516" s="1089"/>
      <c r="G516" s="593"/>
      <c r="H516" s="598"/>
      <c r="I516" s="1139"/>
      <c r="J516" s="1137"/>
      <c r="K516" s="992"/>
      <c r="L516" s="593"/>
      <c r="M516" s="616"/>
      <c r="N516" s="607"/>
      <c r="O516" s="607"/>
      <c r="P516" s="607"/>
      <c r="Q516" s="610"/>
      <c r="R516" s="598"/>
      <c r="S516" s="613"/>
      <c r="T516" s="598"/>
      <c r="U516" s="613"/>
      <c r="V516" s="598"/>
      <c r="W516" s="613"/>
      <c r="X516" s="616"/>
      <c r="Y516" s="613"/>
      <c r="Z516" s="613"/>
      <c r="AA516" s="619"/>
      <c r="AB516" s="216">
        <v>4</v>
      </c>
      <c r="AC516" s="217"/>
      <c r="AD516" s="218"/>
      <c r="AE516" s="218"/>
      <c r="AF516" s="213" t="str">
        <f t="shared" si="32"/>
        <v/>
      </c>
      <c r="AG516" s="219"/>
      <c r="AH516" s="214" t="str">
        <f t="shared" si="31"/>
        <v/>
      </c>
      <c r="AI516" s="219"/>
      <c r="AJ516" s="214" t="str">
        <f t="shared" si="29"/>
        <v/>
      </c>
      <c r="AK516" s="215" t="str">
        <f t="shared" si="30"/>
        <v/>
      </c>
      <c r="AL516" s="220" t="str">
        <f>IFERROR(IF(AND(AF515="Probabilidad",AF516="Probabilidad"),(AL515-(+AL515*AK516)),IF(AND(AF515="Impacto",AF516="Probabilidad"),(AL514-(+AL514*AK516)),IF(AF516="Impacto",AL515,""))),"")</f>
        <v/>
      </c>
      <c r="AM516" s="220" t="str">
        <f>IFERROR(IF(AND(AF515="Impacto",AF516="Impacto"),(AM515-(+AM515*AK516)),IF(AND(AF515="Probabilidad",AF516="Impacto"),(AM514-(+AM514*AK516)),IF(AF516="Probabilidad",AM515,""))),"")</f>
        <v/>
      </c>
      <c r="AN516" s="221"/>
      <c r="AO516" s="221"/>
      <c r="AP516" s="221"/>
      <c r="AQ516" s="598"/>
      <c r="AR516" s="626"/>
      <c r="AS516" s="626"/>
      <c r="AT516" s="619"/>
      <c r="AU516" s="626"/>
      <c r="AV516" s="626"/>
      <c r="AW516" s="619"/>
      <c r="AX516" s="619"/>
      <c r="AY516" s="619"/>
      <c r="AZ516" s="598"/>
      <c r="BA516" s="909"/>
      <c r="BB516" s="909"/>
      <c r="BC516" s="909"/>
      <c r="BD516" s="909"/>
      <c r="BE516" s="909"/>
      <c r="BF516" s="909"/>
      <c r="BG516" s="848"/>
      <c r="BH516" s="593"/>
      <c r="BI516" s="848"/>
      <c r="BJ516" s="848"/>
      <c r="BK516" s="848"/>
      <c r="BL516" s="848"/>
      <c r="BM516" s="593"/>
      <c r="BN516" s="593"/>
      <c r="BO516" s="798"/>
    </row>
    <row r="517" spans="1:67">
      <c r="A517" s="1141"/>
      <c r="B517" s="1144"/>
      <c r="C517" s="1165"/>
      <c r="D517" s="1150"/>
      <c r="E517" s="1150"/>
      <c r="F517" s="1089"/>
      <c r="G517" s="593"/>
      <c r="H517" s="598"/>
      <c r="I517" s="1139"/>
      <c r="J517" s="1137"/>
      <c r="K517" s="992"/>
      <c r="L517" s="593"/>
      <c r="M517" s="616"/>
      <c r="N517" s="607"/>
      <c r="O517" s="607"/>
      <c r="P517" s="607"/>
      <c r="Q517" s="610"/>
      <c r="R517" s="598"/>
      <c r="S517" s="613"/>
      <c r="T517" s="598"/>
      <c r="U517" s="613"/>
      <c r="V517" s="598"/>
      <c r="W517" s="613"/>
      <c r="X517" s="616"/>
      <c r="Y517" s="613"/>
      <c r="Z517" s="613"/>
      <c r="AA517" s="619"/>
      <c r="AB517" s="216">
        <v>5</v>
      </c>
      <c r="AC517" s="217"/>
      <c r="AD517" s="218"/>
      <c r="AE517" s="218"/>
      <c r="AF517" s="213" t="str">
        <f t="shared" si="32"/>
        <v/>
      </c>
      <c r="AG517" s="219"/>
      <c r="AH517" s="214" t="str">
        <f t="shared" si="31"/>
        <v/>
      </c>
      <c r="AI517" s="219"/>
      <c r="AJ517" s="214" t="str">
        <f t="shared" si="29"/>
        <v/>
      </c>
      <c r="AK517" s="215" t="str">
        <f t="shared" si="30"/>
        <v/>
      </c>
      <c r="AL517" s="220" t="str">
        <f>IFERROR(IF(AND(AF516="Probabilidad",AF517="Probabilidad"),(AL516-(+AL516*AK517)),IF(AND(AF516="Impacto",AF517="Probabilidad"),(AL515-(+AL515*AK517)),IF(AF517="Impacto",AL516,""))),"")</f>
        <v/>
      </c>
      <c r="AM517" s="220" t="str">
        <f>IFERROR(IF(AND(AF516="Impacto",AF517="Impacto"),(AM516-(+AM516*AK517)),IF(AND(AF516="Probabilidad",AF517="Impacto"),(AM515-(+AM515*AK517)),IF(AF517="Probabilidad",AM516,""))),"")</f>
        <v/>
      </c>
      <c r="AN517" s="221"/>
      <c r="AO517" s="221"/>
      <c r="AP517" s="221"/>
      <c r="AQ517" s="598"/>
      <c r="AR517" s="626"/>
      <c r="AS517" s="626"/>
      <c r="AT517" s="619"/>
      <c r="AU517" s="626"/>
      <c r="AV517" s="626"/>
      <c r="AW517" s="619"/>
      <c r="AX517" s="619"/>
      <c r="AY517" s="619"/>
      <c r="AZ517" s="598"/>
      <c r="BA517" s="909"/>
      <c r="BB517" s="909"/>
      <c r="BC517" s="909"/>
      <c r="BD517" s="909"/>
      <c r="BE517" s="909"/>
      <c r="BF517" s="909"/>
      <c r="BG517" s="848"/>
      <c r="BH517" s="593"/>
      <c r="BI517" s="848"/>
      <c r="BJ517" s="848"/>
      <c r="BK517" s="848"/>
      <c r="BL517" s="848"/>
      <c r="BM517" s="593"/>
      <c r="BN517" s="593"/>
      <c r="BO517" s="798"/>
    </row>
    <row r="518" spans="1:67" ht="15.75" thickBot="1">
      <c r="A518" s="1141"/>
      <c r="B518" s="1144"/>
      <c r="C518" s="1165"/>
      <c r="D518" s="1150"/>
      <c r="E518" s="1150"/>
      <c r="F518" s="1089"/>
      <c r="G518" s="593"/>
      <c r="H518" s="598"/>
      <c r="I518" s="1139"/>
      <c r="J518" s="1162"/>
      <c r="K518" s="992"/>
      <c r="L518" s="593"/>
      <c r="M518" s="616"/>
      <c r="N518" s="607"/>
      <c r="O518" s="607"/>
      <c r="P518" s="607"/>
      <c r="Q518" s="610"/>
      <c r="R518" s="598"/>
      <c r="S518" s="613"/>
      <c r="T518" s="598"/>
      <c r="U518" s="613"/>
      <c r="V518" s="598"/>
      <c r="W518" s="613"/>
      <c r="X518" s="616"/>
      <c r="Y518" s="613"/>
      <c r="Z518" s="613"/>
      <c r="AA518" s="619"/>
      <c r="AB518" s="216">
        <v>6</v>
      </c>
      <c r="AC518" s="217"/>
      <c r="AD518" s="218"/>
      <c r="AE518" s="218"/>
      <c r="AF518" s="213" t="str">
        <f t="shared" si="32"/>
        <v/>
      </c>
      <c r="AG518" s="219"/>
      <c r="AH518" s="214" t="str">
        <f t="shared" si="31"/>
        <v/>
      </c>
      <c r="AI518" s="219"/>
      <c r="AJ518" s="214" t="str">
        <f t="shared" ref="AJ518:AJ559" si="33">IF(AI518="Automático",25%,IF(AI518="Manual",15%,""))</f>
        <v/>
      </c>
      <c r="AK518" s="215" t="str">
        <f t="shared" ref="AK518:AK581" si="34">IF(OR(AH518="",AJ518=""),"",AH518+AJ518)</f>
        <v/>
      </c>
      <c r="AL518" s="220" t="str">
        <f>IFERROR(IF(AND(AF517="Probabilidad",AF518="Probabilidad"),(AL517-(+AL517*AK518)),IF(AND(AF517="Impacto",AF518="Probabilidad"),(AL516-(+AL516*AK518)),IF(AF518="Impacto",AL517,""))),"")</f>
        <v/>
      </c>
      <c r="AM518" s="220" t="str">
        <f>IFERROR(IF(AND(AF517="Impacto",AF518="Impacto"),(AM517-(+AM517*AK518)),IF(AND(AF517="Probabilidad",AF518="Impacto"),(AM516-(+AM516*AK518)),IF(AF518="Probabilidad",AM517,""))),"")</f>
        <v/>
      </c>
      <c r="AN518" s="221"/>
      <c r="AO518" s="221"/>
      <c r="AP518" s="221"/>
      <c r="AQ518" s="598"/>
      <c r="AR518" s="626"/>
      <c r="AS518" s="626"/>
      <c r="AT518" s="619"/>
      <c r="AU518" s="626"/>
      <c r="AV518" s="626"/>
      <c r="AW518" s="619"/>
      <c r="AX518" s="619"/>
      <c r="AY518" s="619"/>
      <c r="AZ518" s="598"/>
      <c r="BA518" s="909"/>
      <c r="BB518" s="909"/>
      <c r="BC518" s="909"/>
      <c r="BD518" s="909"/>
      <c r="BE518" s="909"/>
      <c r="BF518" s="909"/>
      <c r="BG518" s="848"/>
      <c r="BH518" s="593"/>
      <c r="BI518" s="848"/>
      <c r="BJ518" s="848"/>
      <c r="BK518" s="848"/>
      <c r="BL518" s="848"/>
      <c r="BM518" s="593"/>
      <c r="BN518" s="593"/>
      <c r="BO518" s="798"/>
    </row>
    <row r="519" spans="1:67" ht="82.9" customHeight="1">
      <c r="A519" s="1141"/>
      <c r="B519" s="1144"/>
      <c r="C519" s="1165"/>
      <c r="D519" s="1150" t="s">
        <v>1376</v>
      </c>
      <c r="E519" s="1150" t="s">
        <v>1918</v>
      </c>
      <c r="F519" s="1089">
        <v>12</v>
      </c>
      <c r="G519" s="593" t="s">
        <v>1986</v>
      </c>
      <c r="H519" s="598" t="s">
        <v>1613</v>
      </c>
      <c r="I519" s="1139" t="s">
        <v>1392</v>
      </c>
      <c r="J519" s="1137" t="str">
        <f>IF(D519="","",IF(D519="RG",[16]Árbol_GF!B569,IF(D519="RF",[16]Árbol_GF!B569,IF(I519="","",(CONCATENATE(I519," ",$M$2," ",G519," ",$M$3," ",O519," ",$M$4," ",N519))))))</f>
        <v>Pérdida de Disponibilidad  FILESERVER
(Hardware)  1 y 2. Mal funcionamiento del equipo y/o software
3. Perdida de información  1 . Mantenimiento insuficiente
2. Ausencia de monitoreo a los mantenimientos
3. Ausencia de planes de contingencia de TI
4. Falta de respaldo a la configuracion del servidor
5. Falta de monitoreo de la Plataforma (File server)</v>
      </c>
      <c r="K519" s="992" t="s">
        <v>205</v>
      </c>
      <c r="L519" s="593" t="s">
        <v>691</v>
      </c>
      <c r="M519" s="689" t="str">
        <f>CONCATENATE(" *",[16]Árbol_GF!C527," *",[16]Árbol_GF!E527," *",[16]Árbol_GF!G527)</f>
        <v xml:space="preserve"> * * *</v>
      </c>
      <c r="N519" s="607" t="s">
        <v>2596</v>
      </c>
      <c r="O519" s="607" t="s">
        <v>1991</v>
      </c>
      <c r="P519" s="607"/>
      <c r="Q519" s="610"/>
      <c r="R519" s="598" t="s">
        <v>226</v>
      </c>
      <c r="S519" s="613">
        <f>IF(R519="Muy Alta",100%,IF(R519="Alta",80%,IF(R519="Media",60%,IF(R519="Baja",40%,IF(R519="Muy Baja",20%,"")))))</f>
        <v>0.4</v>
      </c>
      <c r="T519" s="598" t="s">
        <v>271</v>
      </c>
      <c r="U519" s="613">
        <f>IF(T519="Catastrófico",100%,IF(T519="Mayor",80%,IF(T519="Moderado",60%,IF(T519="Menor",40%,IF(T519="Leve",20%,"")))))</f>
        <v>0.2</v>
      </c>
      <c r="V519" s="598" t="s">
        <v>227</v>
      </c>
      <c r="W519" s="613">
        <f>IF(V519="Catastrófico",100%,IF(V519="Mayor",80%,IF(V519="Moderado",60%,IF(V519="Menor",40%,IF(V519="Leve",20%,"")))))</f>
        <v>0.4</v>
      </c>
      <c r="X519" s="616" t="str">
        <f>IF(Y519=100%,"Catastrófico",IF(Y519=80%,"Mayor",IF(Y519=60%,"Moderado",IF(Y519=40%,"Menor",IF(Y519=20%,"Leve","")))))</f>
        <v>Menor</v>
      </c>
      <c r="Y519" s="613">
        <f>IF(AND(U519="",W519=""),"",MAX(U519,W519))</f>
        <v>0.4</v>
      </c>
      <c r="Z519" s="613" t="str">
        <f>CONCATENATE(R519,X519)</f>
        <v>BajaMenor</v>
      </c>
      <c r="AA519" s="619" t="str">
        <f>IF(Z519="Muy AltaLeve","Alto",IF(Z519="Muy AltaMenor","Alto",IF(Z519="Muy AltaModerado","Alto",IF(Z519="Muy AltaMayor","Alto",IF(Z519="Muy AltaCatastrófico","Extremo",IF(Z519="AltaLeve","Moderado",IF(Z519="AltaMenor","Moderado",IF(Z519="AltaModerado","Alto",IF(Z519="AltaMayor","Alto",IF(Z519="AltaCatastrófico","Extremo",IF(Z519="MediaLeve","Moderado",IF(Z519="MediaMenor","Moderado",IF(Z519="MediaModerado","Moderado",IF(Z519="MediaMayor","Alto",IF(Z519="MediaCatastrófico","Extremo",IF(Z519="BajaLeve","Bajo",IF(Z519="BajaMenor","Moderado",IF(Z519="BajaModerado","Moderado",IF(Z519="BajaMayor","Alto",IF(Z519="BajaCatastrófico","Extremo",IF(Z519="Muy BajaLeve","Bajo",IF(Z519="Muy BajaMenor","Bajo",IF(Z519="Muy BajaModerado","Moderado",IF(Z519="Muy BajaMayor","Alto",IF(Z519="Muy BajaCatastrófico","Extremo","")))))))))))))))))))))))))</f>
        <v>Moderado</v>
      </c>
      <c r="AB519" s="216">
        <v>1</v>
      </c>
      <c r="AC519" s="276" t="s">
        <v>1992</v>
      </c>
      <c r="AD519" s="218">
        <v>3</v>
      </c>
      <c r="AE519" s="218" t="s">
        <v>1567</v>
      </c>
      <c r="AF519" s="213" t="str">
        <f t="shared" si="32"/>
        <v>Probabilidad</v>
      </c>
      <c r="AG519" s="219" t="s">
        <v>1537</v>
      </c>
      <c r="AH519" s="214">
        <f t="shared" si="31"/>
        <v>0.25</v>
      </c>
      <c r="AI519" s="219" t="s">
        <v>1440</v>
      </c>
      <c r="AJ519" s="214">
        <f t="shared" si="33"/>
        <v>0.25</v>
      </c>
      <c r="AK519" s="215">
        <f t="shared" si="34"/>
        <v>0.5</v>
      </c>
      <c r="AL519" s="220">
        <f>IFERROR(IF(AF519="Probabilidad",(S519-(+S519*AK519)),IF(AF519="Impacto",S519,"")),"")</f>
        <v>0.2</v>
      </c>
      <c r="AM519" s="220">
        <f>IFERROR(IF(AF519="Impacto",(Y519-(+Y519*AK519)),IF(AF519="Probabilidad",Y519,"")),"")</f>
        <v>0.4</v>
      </c>
      <c r="AN519" s="221" t="s">
        <v>181</v>
      </c>
      <c r="AO519" s="221" t="s">
        <v>182</v>
      </c>
      <c r="AP519" s="221" t="s">
        <v>183</v>
      </c>
      <c r="AQ519" s="598" t="s">
        <v>1989</v>
      </c>
      <c r="AR519" s="1153">
        <f>S519</f>
        <v>0.4</v>
      </c>
      <c r="AS519" s="1153">
        <f>IF(AL519="","",MIN(AL519:AL524))</f>
        <v>5.0399999999999993E-2</v>
      </c>
      <c r="AT519" s="619" t="str">
        <f>IFERROR(IF(AS519="","",IF(AS519&lt;=0.2,"Muy Baja",IF(AS519&lt;=0.4,"Baja",IF(AS519&lt;=0.6,"Media",IF(AS519&lt;=0.8,"Alta","Muy Alta"))))),"")</f>
        <v>Muy Baja</v>
      </c>
      <c r="AU519" s="1153">
        <f>Y519</f>
        <v>0.4</v>
      </c>
      <c r="AV519" s="1153">
        <f>IF(AM519="","",MIN(AM519:AM524))</f>
        <v>0.30000000000000004</v>
      </c>
      <c r="AW519" s="619" t="str">
        <f>IFERROR(IF(AV519="","",IF(AV519&lt;=0.2,"Leve",IF(AV519&lt;=0.4,"Menor",IF(AV519&lt;=0.6,"Moderado",IF(AV519&lt;=0.8,"Mayor","Catastrófico"))))),"")</f>
        <v>Menor</v>
      </c>
      <c r="AX519" s="619" t="str">
        <f>AA519</f>
        <v>Moderado</v>
      </c>
      <c r="AY519" s="619" t="str">
        <f>IFERROR(IF(OR(AND(AT519="Muy Baja",AW519="Leve"),AND(AT519="Muy Baja",AW519="Menor"),AND(AT519="Baja",AW519="Leve")),"Bajo",IF(OR(AND(AT519="Muy baja",AW519="Moderado"),AND(AT519="Baja",AW519="Menor"),AND(AT519="Baja",AW519="Moderado"),AND(AT519="Media",AW519="Leve"),AND(AT519="Media",AW519="Menor"),AND(AT519="Media",AW519="Moderado"),AND(AT519="Alta",AW519="Leve"),AND(AT519="Alta",AW519="Menor")),"Moderado",IF(OR(AND(AT519="Muy Baja",AW519="Mayor"),AND(AT519="Baja",AW519="Mayor"),AND(AT519="Media",AW519="Mayor"),AND(AT519="Alta",AW519="Moderado"),AND(AT519="Alta",AW519="Mayor"),AND(AT519="Muy Alta",AW519="Leve"),AND(AT519="Muy Alta",AW519="Menor"),AND(AT519="Muy Alta",AW519="Moderado"),AND(AT519="Muy Alta",AW519="Mayor")),"Alto",IF(OR(AND(AT519="Muy Baja",AW519="Catastrófico"),AND(AT519="Baja",AW519="Catastrófico"),AND(AT519="Media",AW519="Catastrófico"),AND(AT519="Alta",AW519="Catastrófico"),AND(AT519="Muy Alta",AW519="Catastrófico")),"Extremo","")))),"")</f>
        <v>Bajo</v>
      </c>
      <c r="AZ519" s="598" t="s">
        <v>231</v>
      </c>
      <c r="BA519" s="909" t="s">
        <v>811</v>
      </c>
      <c r="BB519" s="909" t="s">
        <v>811</v>
      </c>
      <c r="BC519" s="909" t="s">
        <v>811</v>
      </c>
      <c r="BD519" s="909" t="s">
        <v>811</v>
      </c>
      <c r="BE519" s="909" t="s">
        <v>811</v>
      </c>
      <c r="BF519" s="909"/>
      <c r="BG519" s="848"/>
      <c r="BH519" s="593"/>
      <c r="BI519" s="848"/>
      <c r="BJ519" s="848"/>
      <c r="BK519" s="848"/>
      <c r="BL519" s="848"/>
      <c r="BM519" s="593"/>
      <c r="BN519" s="593"/>
      <c r="BO519" s="798"/>
    </row>
    <row r="520" spans="1:67" ht="72">
      <c r="A520" s="1141"/>
      <c r="B520" s="1144"/>
      <c r="C520" s="1165"/>
      <c r="D520" s="1150"/>
      <c r="E520" s="1150"/>
      <c r="F520" s="1089"/>
      <c r="G520" s="593"/>
      <c r="H520" s="598"/>
      <c r="I520" s="1139"/>
      <c r="J520" s="1137"/>
      <c r="K520" s="992"/>
      <c r="L520" s="593"/>
      <c r="M520" s="616"/>
      <c r="N520" s="607"/>
      <c r="O520" s="607"/>
      <c r="P520" s="607"/>
      <c r="Q520" s="610"/>
      <c r="R520" s="598"/>
      <c r="S520" s="613"/>
      <c r="T520" s="598"/>
      <c r="U520" s="613"/>
      <c r="V520" s="598"/>
      <c r="W520" s="613"/>
      <c r="X520" s="616"/>
      <c r="Y520" s="613"/>
      <c r="Z520" s="613"/>
      <c r="AA520" s="619"/>
      <c r="AB520" s="216">
        <v>2</v>
      </c>
      <c r="AC520" s="262" t="s">
        <v>2597</v>
      </c>
      <c r="AD520" s="218">
        <v>5</v>
      </c>
      <c r="AE520" s="218" t="s">
        <v>1675</v>
      </c>
      <c r="AF520" s="213" t="str">
        <f t="shared" si="32"/>
        <v>Probabilidad</v>
      </c>
      <c r="AG520" s="219" t="s">
        <v>179</v>
      </c>
      <c r="AH520" s="214">
        <f t="shared" si="31"/>
        <v>0.25</v>
      </c>
      <c r="AI520" s="219" t="s">
        <v>180</v>
      </c>
      <c r="AJ520" s="214">
        <f t="shared" si="33"/>
        <v>0.15</v>
      </c>
      <c r="AK520" s="215">
        <f t="shared" si="34"/>
        <v>0.4</v>
      </c>
      <c r="AL520" s="220">
        <f>IFERROR(IF(AND(AF519="Probabilidad",AF520="Probabilidad"),(AL519-(+AL519*AK520)),IF(AF520="Probabilidad",(S519-(+S519*AK520)),IF(AF520="Impacto",AL519,""))),"")</f>
        <v>0.12</v>
      </c>
      <c r="AM520" s="220">
        <f>IFERROR(IF(AND(AF519="Impacto",AF520="Impacto"),(AM519-(+AM519*AK520)),IF(AF520="Impacto",(Y519-(Y519*AK520)),IF(AF520="Probabilidad",AM519,""))),"")</f>
        <v>0.4</v>
      </c>
      <c r="AN520" s="221" t="s">
        <v>181</v>
      </c>
      <c r="AO520" s="221" t="s">
        <v>182</v>
      </c>
      <c r="AP520" s="221" t="s">
        <v>183</v>
      </c>
      <c r="AQ520" s="598"/>
      <c r="AR520" s="626"/>
      <c r="AS520" s="626"/>
      <c r="AT520" s="619"/>
      <c r="AU520" s="626"/>
      <c r="AV520" s="626"/>
      <c r="AW520" s="619"/>
      <c r="AX520" s="619"/>
      <c r="AY520" s="619"/>
      <c r="AZ520" s="598"/>
      <c r="BA520" s="909"/>
      <c r="BB520" s="909"/>
      <c r="BC520" s="909"/>
      <c r="BD520" s="909"/>
      <c r="BE520" s="909"/>
      <c r="BF520" s="909"/>
      <c r="BG520" s="848"/>
      <c r="BH520" s="593"/>
      <c r="BI520" s="848"/>
      <c r="BJ520" s="848"/>
      <c r="BK520" s="848"/>
      <c r="BL520" s="848"/>
      <c r="BM520" s="593"/>
      <c r="BN520" s="593"/>
      <c r="BO520" s="798"/>
    </row>
    <row r="521" spans="1:67" ht="72">
      <c r="A521" s="1141"/>
      <c r="B521" s="1144"/>
      <c r="C521" s="1165"/>
      <c r="D521" s="1150"/>
      <c r="E521" s="1150"/>
      <c r="F521" s="1089"/>
      <c r="G521" s="593"/>
      <c r="H521" s="598"/>
      <c r="I521" s="1139"/>
      <c r="J521" s="1137"/>
      <c r="K521" s="992"/>
      <c r="L521" s="593"/>
      <c r="M521" s="616"/>
      <c r="N521" s="607"/>
      <c r="O521" s="607"/>
      <c r="P521" s="607"/>
      <c r="Q521" s="610"/>
      <c r="R521" s="598"/>
      <c r="S521" s="613"/>
      <c r="T521" s="598"/>
      <c r="U521" s="613"/>
      <c r="V521" s="598"/>
      <c r="W521" s="613"/>
      <c r="X521" s="616"/>
      <c r="Y521" s="613"/>
      <c r="Z521" s="613"/>
      <c r="AA521" s="619"/>
      <c r="AB521" s="216">
        <v>3</v>
      </c>
      <c r="AC521" s="227" t="s">
        <v>1993</v>
      </c>
      <c r="AD521" s="218">
        <v>4</v>
      </c>
      <c r="AE521" s="218" t="s">
        <v>1990</v>
      </c>
      <c r="AF521" s="213" t="str">
        <f t="shared" si="32"/>
        <v>Probabilidad</v>
      </c>
      <c r="AG521" s="219" t="s">
        <v>1547</v>
      </c>
      <c r="AH521" s="214">
        <f t="shared" ref="AH521:AH559" si="35">IF(AG521="","",IF(AG521="Preventivo",25%,IF(AG521="Detectivo",15%,IF(AG521="Correctivo",10%))))</f>
        <v>0.15</v>
      </c>
      <c r="AI521" s="219" t="s">
        <v>1538</v>
      </c>
      <c r="AJ521" s="214">
        <f t="shared" si="33"/>
        <v>0.15</v>
      </c>
      <c r="AK521" s="215">
        <f t="shared" si="34"/>
        <v>0.3</v>
      </c>
      <c r="AL521" s="220">
        <f>IFERROR(IF(AND(AF520="Probabilidad",AF521="Probabilidad"),(AL520-(+AL520*AK521)),IF(AND(AF520="Impacto",AF521="Probabilidad"),(AL519-(+AL519*AK521)),IF(AF521="Impacto",AL520,""))),"")</f>
        <v>8.3999999999999991E-2</v>
      </c>
      <c r="AM521" s="220">
        <f>IFERROR(IF(AND(AF520="Impacto",AF521="Impacto"),(AM520-(+AM520*AK521)),IF(AND(AF520="Probabilidad",AF521="Impacto"),(AM519-(+AM519*AK521)),IF(AF521="Probabilidad",AM520,""))),"")</f>
        <v>0.4</v>
      </c>
      <c r="AN521" s="221" t="s">
        <v>181</v>
      </c>
      <c r="AO521" s="221" t="s">
        <v>182</v>
      </c>
      <c r="AP521" s="221" t="s">
        <v>183</v>
      </c>
      <c r="AQ521" s="598"/>
      <c r="AR521" s="626"/>
      <c r="AS521" s="626"/>
      <c r="AT521" s="619"/>
      <c r="AU521" s="626"/>
      <c r="AV521" s="626"/>
      <c r="AW521" s="619"/>
      <c r="AX521" s="619"/>
      <c r="AY521" s="619"/>
      <c r="AZ521" s="598"/>
      <c r="BA521" s="909"/>
      <c r="BB521" s="909"/>
      <c r="BC521" s="909"/>
      <c r="BD521" s="909"/>
      <c r="BE521" s="909"/>
      <c r="BF521" s="909"/>
      <c r="BG521" s="848"/>
      <c r="BH521" s="593"/>
      <c r="BI521" s="848"/>
      <c r="BJ521" s="848"/>
      <c r="BK521" s="848"/>
      <c r="BL521" s="848"/>
      <c r="BM521" s="593"/>
      <c r="BN521" s="593"/>
      <c r="BO521" s="798"/>
    </row>
    <row r="522" spans="1:67" ht="72">
      <c r="A522" s="1141"/>
      <c r="B522" s="1144"/>
      <c r="C522" s="1165"/>
      <c r="D522" s="1150"/>
      <c r="E522" s="1150"/>
      <c r="F522" s="1089"/>
      <c r="G522" s="593"/>
      <c r="H522" s="598"/>
      <c r="I522" s="1139"/>
      <c r="J522" s="1137"/>
      <c r="K522" s="992"/>
      <c r="L522" s="593"/>
      <c r="M522" s="616"/>
      <c r="N522" s="607"/>
      <c r="O522" s="607"/>
      <c r="P522" s="607"/>
      <c r="Q522" s="610"/>
      <c r="R522" s="598"/>
      <c r="S522" s="613"/>
      <c r="T522" s="598"/>
      <c r="U522" s="613"/>
      <c r="V522" s="598"/>
      <c r="W522" s="613"/>
      <c r="X522" s="616"/>
      <c r="Y522" s="613"/>
      <c r="Z522" s="613"/>
      <c r="AA522" s="619"/>
      <c r="AB522" s="216">
        <v>4</v>
      </c>
      <c r="AC522" s="227" t="s">
        <v>2598</v>
      </c>
      <c r="AD522" s="218">
        <v>4</v>
      </c>
      <c r="AE522" s="218" t="s">
        <v>1990</v>
      </c>
      <c r="AF522" s="213" t="str">
        <f t="shared" si="32"/>
        <v>Probabilidad</v>
      </c>
      <c r="AG522" s="219" t="s">
        <v>179</v>
      </c>
      <c r="AH522" s="214">
        <f t="shared" si="35"/>
        <v>0.25</v>
      </c>
      <c r="AI522" s="219" t="s">
        <v>1538</v>
      </c>
      <c r="AJ522" s="214">
        <f t="shared" si="33"/>
        <v>0.15</v>
      </c>
      <c r="AK522" s="215">
        <f t="shared" si="34"/>
        <v>0.4</v>
      </c>
      <c r="AL522" s="220">
        <f>IFERROR(IF(AND(AF521="Probabilidad",AF522="Probabilidad"),(AL521-(+AL521*AK522)),IF(AND(AF521="Impacto",AF522="Probabilidad"),(AL520-(+AL520*AK522)),IF(AF522="Impacto",AL521,""))),"")</f>
        <v>5.0399999999999993E-2</v>
      </c>
      <c r="AM522" s="220">
        <f>IFERROR(IF(AND(AF521="Impacto",AF522="Impacto"),(AM521-(+AM521*AK522)),IF(AND(AF521="Probabilidad",AF522="Impacto"),(AM520-(+AM520*AK522)),IF(AF522="Probabilidad",AM521,""))),"")</f>
        <v>0.4</v>
      </c>
      <c r="AN522" s="221" t="s">
        <v>181</v>
      </c>
      <c r="AO522" s="221" t="s">
        <v>182</v>
      </c>
      <c r="AP522" s="221" t="s">
        <v>183</v>
      </c>
      <c r="AQ522" s="598"/>
      <c r="AR522" s="626"/>
      <c r="AS522" s="626"/>
      <c r="AT522" s="619"/>
      <c r="AU522" s="626"/>
      <c r="AV522" s="626"/>
      <c r="AW522" s="619"/>
      <c r="AX522" s="619"/>
      <c r="AY522" s="619"/>
      <c r="AZ522" s="598"/>
      <c r="BA522" s="909"/>
      <c r="BB522" s="909"/>
      <c r="BC522" s="909"/>
      <c r="BD522" s="909"/>
      <c r="BE522" s="909"/>
      <c r="BF522" s="909"/>
      <c r="BG522" s="848"/>
      <c r="BH522" s="593"/>
      <c r="BI522" s="848"/>
      <c r="BJ522" s="848"/>
      <c r="BK522" s="848"/>
      <c r="BL522" s="848"/>
      <c r="BM522" s="593"/>
      <c r="BN522" s="593"/>
      <c r="BO522" s="798"/>
    </row>
    <row r="523" spans="1:67" ht="76.5">
      <c r="A523" s="1141"/>
      <c r="B523" s="1144"/>
      <c r="C523" s="1165"/>
      <c r="D523" s="1150"/>
      <c r="E523" s="1150"/>
      <c r="F523" s="1089"/>
      <c r="G523" s="593"/>
      <c r="H523" s="598"/>
      <c r="I523" s="1139"/>
      <c r="J523" s="1137"/>
      <c r="K523" s="992"/>
      <c r="L523" s="593"/>
      <c r="M523" s="616"/>
      <c r="N523" s="607"/>
      <c r="O523" s="607"/>
      <c r="P523" s="607"/>
      <c r="Q523" s="610"/>
      <c r="R523" s="598"/>
      <c r="S523" s="613"/>
      <c r="T523" s="598"/>
      <c r="U523" s="613"/>
      <c r="V523" s="598"/>
      <c r="W523" s="613"/>
      <c r="X523" s="616"/>
      <c r="Y523" s="613"/>
      <c r="Z523" s="613"/>
      <c r="AA523" s="619"/>
      <c r="AB523" s="216">
        <v>5</v>
      </c>
      <c r="AC523" s="227" t="s">
        <v>2599</v>
      </c>
      <c r="AD523" s="218">
        <v>1</v>
      </c>
      <c r="AE523" s="218" t="s">
        <v>1990</v>
      </c>
      <c r="AF523" s="213" t="str">
        <f t="shared" si="32"/>
        <v>Impacto</v>
      </c>
      <c r="AG523" s="219" t="s">
        <v>1548</v>
      </c>
      <c r="AH523" s="214">
        <f t="shared" si="35"/>
        <v>0.1</v>
      </c>
      <c r="AI523" s="219" t="s">
        <v>1538</v>
      </c>
      <c r="AJ523" s="214">
        <f t="shared" si="33"/>
        <v>0.15</v>
      </c>
      <c r="AK523" s="215">
        <f t="shared" si="34"/>
        <v>0.25</v>
      </c>
      <c r="AL523" s="220">
        <f>IFERROR(IF(AND(AF522="Probabilidad",AF523="Probabilidad"),(AL522-(+AL522*AK523)),IF(AND(AF522="Impacto",AF523="Probabilidad"),(AL521-(+AL521*AK523)),IF(AF523="Impacto",AL522,""))),"")</f>
        <v>5.0399999999999993E-2</v>
      </c>
      <c r="AM523" s="220">
        <f>IFERROR(IF(AND(AF522="Impacto",AF523="Impacto"),(AM522-(+AM522*AK523)),IF(AND(AF522="Probabilidad",AF523="Impacto"),(AM521-(+AM521*AK523)),IF(AF523="Probabilidad",AM522,""))),"")</f>
        <v>0.30000000000000004</v>
      </c>
      <c r="AN523" s="221" t="s">
        <v>181</v>
      </c>
      <c r="AO523" s="221" t="s">
        <v>182</v>
      </c>
      <c r="AP523" s="221" t="s">
        <v>183</v>
      </c>
      <c r="AQ523" s="598"/>
      <c r="AR523" s="626"/>
      <c r="AS523" s="626"/>
      <c r="AT523" s="619"/>
      <c r="AU523" s="626"/>
      <c r="AV523" s="626"/>
      <c r="AW523" s="619"/>
      <c r="AX523" s="619"/>
      <c r="AY523" s="619"/>
      <c r="AZ523" s="598"/>
      <c r="BA523" s="909"/>
      <c r="BB523" s="909"/>
      <c r="BC523" s="909"/>
      <c r="BD523" s="909"/>
      <c r="BE523" s="909"/>
      <c r="BF523" s="909"/>
      <c r="BG523" s="848"/>
      <c r="BH523" s="593"/>
      <c r="BI523" s="848"/>
      <c r="BJ523" s="848"/>
      <c r="BK523" s="848"/>
      <c r="BL523" s="848"/>
      <c r="BM523" s="593"/>
      <c r="BN523" s="593"/>
      <c r="BO523" s="798"/>
    </row>
    <row r="524" spans="1:67" ht="15.75" thickBot="1">
      <c r="A524" s="1141"/>
      <c r="B524" s="1144"/>
      <c r="C524" s="1165"/>
      <c r="D524" s="1150"/>
      <c r="E524" s="1150"/>
      <c r="F524" s="1089"/>
      <c r="G524" s="593"/>
      <c r="H524" s="598"/>
      <c r="I524" s="1139"/>
      <c r="J524" s="1162"/>
      <c r="K524" s="992"/>
      <c r="L524" s="593"/>
      <c r="M524" s="616"/>
      <c r="N524" s="607"/>
      <c r="O524" s="607"/>
      <c r="P524" s="607"/>
      <c r="Q524" s="610"/>
      <c r="R524" s="598"/>
      <c r="S524" s="613"/>
      <c r="T524" s="598"/>
      <c r="U524" s="613"/>
      <c r="V524" s="598"/>
      <c r="W524" s="613"/>
      <c r="X524" s="616"/>
      <c r="Y524" s="613"/>
      <c r="Z524" s="613"/>
      <c r="AA524" s="619"/>
      <c r="AB524" s="216">
        <v>6</v>
      </c>
      <c r="AC524" s="217"/>
      <c r="AD524" s="218"/>
      <c r="AE524" s="218"/>
      <c r="AF524" s="213" t="str">
        <f t="shared" si="32"/>
        <v/>
      </c>
      <c r="AG524" s="219"/>
      <c r="AH524" s="214" t="str">
        <f t="shared" si="35"/>
        <v/>
      </c>
      <c r="AI524" s="219"/>
      <c r="AJ524" s="214" t="str">
        <f t="shared" si="33"/>
        <v/>
      </c>
      <c r="AK524" s="215" t="str">
        <f t="shared" si="34"/>
        <v/>
      </c>
      <c r="AL524" s="220" t="str">
        <f>IFERROR(IF(AND(AF523="Probabilidad",AF524="Probabilidad"),(AL523-(+AL523*AK524)),IF(AND(AF523="Impacto",AF524="Probabilidad"),(AL522-(+AL522*AK524)),IF(AF524="Impacto",AL523,""))),"")</f>
        <v/>
      </c>
      <c r="AM524" s="220" t="str">
        <f>IFERROR(IF(AND(AF523="Impacto",AF524="Impacto"),(AM523-(+AM523*AK524)),IF(AND(AF523="Probabilidad",AF524="Impacto"),(AM522-(+AM522*AK524)),IF(AF524="Probabilidad",AM523,""))),"")</f>
        <v/>
      </c>
      <c r="AN524" s="221"/>
      <c r="AO524" s="221"/>
      <c r="AP524" s="221"/>
      <c r="AQ524" s="598"/>
      <c r="AR524" s="626"/>
      <c r="AS524" s="626"/>
      <c r="AT524" s="619"/>
      <c r="AU524" s="626"/>
      <c r="AV524" s="626"/>
      <c r="AW524" s="619"/>
      <c r="AX524" s="619"/>
      <c r="AY524" s="619"/>
      <c r="AZ524" s="598"/>
      <c r="BA524" s="909"/>
      <c r="BB524" s="909"/>
      <c r="BC524" s="909"/>
      <c r="BD524" s="909"/>
      <c r="BE524" s="909"/>
      <c r="BF524" s="909"/>
      <c r="BG524" s="848"/>
      <c r="BH524" s="593"/>
      <c r="BI524" s="848"/>
      <c r="BJ524" s="848"/>
      <c r="BK524" s="848"/>
      <c r="BL524" s="848"/>
      <c r="BM524" s="593"/>
      <c r="BN524" s="593"/>
      <c r="BO524" s="798"/>
    </row>
    <row r="525" spans="1:67" ht="67.900000000000006" customHeight="1">
      <c r="A525" s="1141"/>
      <c r="B525" s="1144"/>
      <c r="C525" s="1165"/>
      <c r="D525" s="1150" t="s">
        <v>1376</v>
      </c>
      <c r="E525" s="1150" t="s">
        <v>1918</v>
      </c>
      <c r="F525" s="1089">
        <v>13</v>
      </c>
      <c r="G525" s="593" t="s">
        <v>1994</v>
      </c>
      <c r="H525" s="598" t="s">
        <v>1613</v>
      </c>
      <c r="I525" s="1139" t="s">
        <v>1380</v>
      </c>
      <c r="J525" s="1137" t="str">
        <f>IF(D525="","",IF(D525="RG",[16]Árbol_GF!B575,IF(D525="RF",[16]Árbol_GF!B575,IF(I525="","",(CONCATENATE(I525," ",$M$2," ",G525," ",$M$3," ",O525," ",$M$4," ",N525))))))</f>
        <v>Pérdida de confidencialidad e integridad  Servidores Virtualizados en IAAS de OCI (Producción, Pruebas / desarrollo)
Servidores Virtualizados en IAAS de Azure (Producción)  1. Perdida, modificación de la informacion
2. Error en el uso - Fallas Humanas  Ausencia de control de acceso 
Desconocimiento en el uso de la plataforma virtualizad en cada una de las nubes</v>
      </c>
      <c r="K525" s="992" t="s">
        <v>205</v>
      </c>
      <c r="L525" s="593" t="s">
        <v>691</v>
      </c>
      <c r="M525" s="689" t="str">
        <f>CONCATENATE(" *",[16]Árbol_GF!C533," *",[16]Árbol_GF!E533," *",[16]Árbol_GF!G533)</f>
        <v xml:space="preserve"> * * *</v>
      </c>
      <c r="N525" s="909" t="s">
        <v>1995</v>
      </c>
      <c r="O525" s="909" t="s">
        <v>2600</v>
      </c>
      <c r="P525" s="607"/>
      <c r="Q525" s="610"/>
      <c r="R525" s="598" t="s">
        <v>226</v>
      </c>
      <c r="S525" s="613">
        <f>IF(R525="Muy Alta",100%,IF(R525="Alta",80%,IF(R525="Media",60%,IF(R525="Baja",40%,IF(R525="Muy Baja",20%,"")))))</f>
        <v>0.4</v>
      </c>
      <c r="T525" s="598" t="s">
        <v>271</v>
      </c>
      <c r="U525" s="613">
        <f>IF(T525="Catastrófico",100%,IF(T525="Mayor",80%,IF(T525="Moderado",60%,IF(T525="Menor",40%,IF(T525="Leve",20%,"")))))</f>
        <v>0.2</v>
      </c>
      <c r="V525" s="598" t="s">
        <v>176</v>
      </c>
      <c r="W525" s="613">
        <f>IF(V525="Catastrófico",100%,IF(V525="Mayor",80%,IF(V525="Moderado",60%,IF(V525="Menor",40%,IF(V525="Leve",20%,"")))))</f>
        <v>0.6</v>
      </c>
      <c r="X525" s="616" t="str">
        <f>IF(Y525=100%,"Catastrófico",IF(Y525=80%,"Mayor",IF(Y525=60%,"Moderado",IF(Y525=40%,"Menor",IF(Y525=20%,"Leve","")))))</f>
        <v>Moderado</v>
      </c>
      <c r="Y525" s="613">
        <f>IF(AND(U525="",W525=""),"",MAX(U525,W525))</f>
        <v>0.6</v>
      </c>
      <c r="Z525" s="613" t="str">
        <f>CONCATENATE(R525,X525)</f>
        <v>BajaModerado</v>
      </c>
      <c r="AA525" s="619" t="str">
        <f>IF(Z525="Muy AltaLeve","Alto",IF(Z525="Muy AltaMenor","Alto",IF(Z525="Muy AltaModerado","Alto",IF(Z525="Muy AltaMayor","Alto",IF(Z525="Muy AltaCatastrófico","Extremo",IF(Z525="AltaLeve","Moderado",IF(Z525="AltaMenor","Moderado",IF(Z525="AltaModerado","Alto",IF(Z525="AltaMayor","Alto",IF(Z525="AltaCatastrófico","Extremo",IF(Z525="MediaLeve","Moderado",IF(Z525="MediaMenor","Moderado",IF(Z525="MediaModerado","Moderado",IF(Z525="MediaMayor","Alto",IF(Z525="MediaCatastrófico","Extremo",IF(Z525="BajaLeve","Bajo",IF(Z525="BajaMenor","Moderado",IF(Z525="BajaModerado","Moderado",IF(Z525="BajaMayor","Alto",IF(Z525="BajaCatastrófico","Extremo",IF(Z525="Muy BajaLeve","Bajo",IF(Z525="Muy BajaMenor","Bajo",IF(Z525="Muy BajaModerado","Moderado",IF(Z525="Muy BajaMayor","Alto",IF(Z525="Muy BajaCatastrófico","Extremo","")))))))))))))))))))))))))</f>
        <v>Moderado</v>
      </c>
      <c r="AB525" s="216">
        <v>1</v>
      </c>
      <c r="AC525" s="262" t="s">
        <v>2601</v>
      </c>
      <c r="AD525" s="218">
        <v>1</v>
      </c>
      <c r="AE525" s="218" t="s">
        <v>1567</v>
      </c>
      <c r="AF525" s="213" t="str">
        <f t="shared" si="32"/>
        <v>Probabilidad</v>
      </c>
      <c r="AG525" s="219" t="s">
        <v>1537</v>
      </c>
      <c r="AH525" s="214">
        <f t="shared" si="35"/>
        <v>0.25</v>
      </c>
      <c r="AI525" s="219" t="s">
        <v>1440</v>
      </c>
      <c r="AJ525" s="214">
        <f t="shared" si="33"/>
        <v>0.25</v>
      </c>
      <c r="AK525" s="215">
        <f t="shared" si="34"/>
        <v>0.5</v>
      </c>
      <c r="AL525" s="220">
        <f>IFERROR(IF(AF525="Probabilidad",(S525-(+S525*AK525)),IF(AF525="Impacto",S525,"")),"")</f>
        <v>0.2</v>
      </c>
      <c r="AM525" s="220">
        <f>IFERROR(IF(AF525="Impacto",(Y525-(+Y525*AK525)),IF(AF525="Probabilidad",Y525,"")),"")</f>
        <v>0.6</v>
      </c>
      <c r="AN525" s="221" t="s">
        <v>181</v>
      </c>
      <c r="AO525" s="221" t="s">
        <v>182</v>
      </c>
      <c r="AP525" s="221" t="s">
        <v>183</v>
      </c>
      <c r="AQ525" s="598" t="s">
        <v>1953</v>
      </c>
      <c r="AR525" s="1153">
        <f>S525</f>
        <v>0.4</v>
      </c>
      <c r="AS525" s="1153">
        <f>IF(AL525="","",MIN(AL525:AL530))</f>
        <v>0.12</v>
      </c>
      <c r="AT525" s="619" t="str">
        <f>IFERROR(IF(AS525="","",IF(AS525&lt;=0.2,"Muy Baja",IF(AS525&lt;=0.4,"Baja",IF(AS525&lt;=0.6,"Media",IF(AS525&lt;=0.8,"Alta","Muy Alta"))))),"")</f>
        <v>Muy Baja</v>
      </c>
      <c r="AU525" s="1153">
        <f>Y525</f>
        <v>0.6</v>
      </c>
      <c r="AV525" s="1153">
        <f>IF(AM525="","",MIN(AM525:AM530))</f>
        <v>0.44999999999999996</v>
      </c>
      <c r="AW525" s="619" t="str">
        <f>IFERROR(IF(AV525="","",IF(AV525&lt;=0.2,"Leve",IF(AV525&lt;=0.4,"Menor",IF(AV525&lt;=0.6,"Moderado",IF(AV525&lt;=0.8,"Mayor","Catastrófico"))))),"")</f>
        <v>Moderado</v>
      </c>
      <c r="AX525" s="619" t="str">
        <f>AA525</f>
        <v>Moderado</v>
      </c>
      <c r="AY525" s="619" t="str">
        <f>IFERROR(IF(OR(AND(AT525="Muy Baja",AW525="Leve"),AND(AT525="Muy Baja",AW525="Menor"),AND(AT525="Baja",AW525="Leve")),"Bajo",IF(OR(AND(AT525="Muy baja",AW525="Moderado"),AND(AT525="Baja",AW525="Menor"),AND(AT525="Baja",AW525="Moderado"),AND(AT525="Media",AW525="Leve"),AND(AT525="Media",AW525="Menor"),AND(AT525="Media",AW525="Moderado"),AND(AT525="Alta",AW525="Leve"),AND(AT525="Alta",AW525="Menor")),"Moderado",IF(OR(AND(AT525="Muy Baja",AW525="Mayor"),AND(AT525="Baja",AW525="Mayor"),AND(AT525="Media",AW525="Mayor"),AND(AT525="Alta",AW525="Moderado"),AND(AT525="Alta",AW525="Mayor"),AND(AT525="Muy Alta",AW525="Leve"),AND(AT525="Muy Alta",AW525="Menor"),AND(AT525="Muy Alta",AW525="Moderado"),AND(AT525="Muy Alta",AW525="Mayor")),"Alto",IF(OR(AND(AT525="Muy Baja",AW525="Catastrófico"),AND(AT525="Baja",AW525="Catastrófico"),AND(AT525="Media",AW525="Catastrófico"),AND(AT525="Alta",AW525="Catastrófico"),AND(AT525="Muy Alta",AW525="Catastrófico")),"Extremo","")))),"")</f>
        <v>Moderado</v>
      </c>
      <c r="AZ525" s="598" t="s">
        <v>185</v>
      </c>
      <c r="BA525" s="607" t="s">
        <v>1925</v>
      </c>
      <c r="BB525" s="607" t="s">
        <v>1996</v>
      </c>
      <c r="BC525" s="607" t="s">
        <v>1927</v>
      </c>
      <c r="BD525" s="607" t="s">
        <v>2602</v>
      </c>
      <c r="BE525" s="1262" t="s">
        <v>1560</v>
      </c>
      <c r="BF525" s="593"/>
      <c r="BG525" s="593"/>
      <c r="BH525" s="848"/>
      <c r="BI525" s="848"/>
      <c r="BJ525" s="848"/>
      <c r="BK525" s="848"/>
      <c r="BL525" s="848"/>
      <c r="BM525" s="607"/>
      <c r="BN525" s="607"/>
      <c r="BO525" s="798"/>
    </row>
    <row r="526" spans="1:67" ht="72">
      <c r="A526" s="1141"/>
      <c r="B526" s="1144"/>
      <c r="C526" s="1165"/>
      <c r="D526" s="1150"/>
      <c r="E526" s="1150"/>
      <c r="F526" s="1089"/>
      <c r="G526" s="593"/>
      <c r="H526" s="598"/>
      <c r="I526" s="1139"/>
      <c r="J526" s="1137"/>
      <c r="K526" s="992"/>
      <c r="L526" s="593"/>
      <c r="M526" s="616"/>
      <c r="N526" s="909"/>
      <c r="O526" s="909"/>
      <c r="P526" s="607"/>
      <c r="Q526" s="610"/>
      <c r="R526" s="598"/>
      <c r="S526" s="613"/>
      <c r="T526" s="598"/>
      <c r="U526" s="613"/>
      <c r="V526" s="598"/>
      <c r="W526" s="613"/>
      <c r="X526" s="616"/>
      <c r="Y526" s="613"/>
      <c r="Z526" s="613"/>
      <c r="AA526" s="619"/>
      <c r="AB526" s="216">
        <v>2</v>
      </c>
      <c r="AC526" s="262" t="s">
        <v>2603</v>
      </c>
      <c r="AD526" s="218">
        <v>2</v>
      </c>
      <c r="AE526" s="218" t="s">
        <v>1675</v>
      </c>
      <c r="AF526" s="213" t="str">
        <f t="shared" si="32"/>
        <v>Probabilidad</v>
      </c>
      <c r="AG526" s="219" t="s">
        <v>179</v>
      </c>
      <c r="AH526" s="214">
        <f t="shared" si="35"/>
        <v>0.25</v>
      </c>
      <c r="AI526" s="219" t="s">
        <v>180</v>
      </c>
      <c r="AJ526" s="214">
        <f t="shared" si="33"/>
        <v>0.15</v>
      </c>
      <c r="AK526" s="215">
        <f t="shared" si="34"/>
        <v>0.4</v>
      </c>
      <c r="AL526" s="220">
        <f>IFERROR(IF(AND(AF525="Probabilidad",AF526="Probabilidad"),(AL525-(+AL525*AK526)),IF(AF526="Probabilidad",(S525-(+S525*AK526)),IF(AF526="Impacto",AL525,""))),"")</f>
        <v>0.12</v>
      </c>
      <c r="AM526" s="220">
        <f>IFERROR(IF(AND(AF525="Impacto",AF526="Impacto"),(AM525-(+AM525*AK526)),IF(AF526="Impacto",(Y525-(Y525*AK526)),IF(AF526="Probabilidad",AM525,""))),"")</f>
        <v>0.6</v>
      </c>
      <c r="AN526" s="221" t="s">
        <v>181</v>
      </c>
      <c r="AO526" s="221" t="s">
        <v>182</v>
      </c>
      <c r="AP526" s="221" t="s">
        <v>183</v>
      </c>
      <c r="AQ526" s="598"/>
      <c r="AR526" s="626"/>
      <c r="AS526" s="626"/>
      <c r="AT526" s="619"/>
      <c r="AU526" s="626"/>
      <c r="AV526" s="626"/>
      <c r="AW526" s="619"/>
      <c r="AX526" s="619"/>
      <c r="AY526" s="619"/>
      <c r="AZ526" s="598"/>
      <c r="BA526" s="607"/>
      <c r="BB526" s="607"/>
      <c r="BC526" s="607"/>
      <c r="BD526" s="607"/>
      <c r="BE526" s="1262"/>
      <c r="BF526" s="593"/>
      <c r="BG526" s="593"/>
      <c r="BH526" s="848"/>
      <c r="BI526" s="848"/>
      <c r="BJ526" s="848"/>
      <c r="BK526" s="848"/>
      <c r="BL526" s="848"/>
      <c r="BM526" s="607"/>
      <c r="BN526" s="607"/>
      <c r="BO526" s="798"/>
    </row>
    <row r="527" spans="1:67" ht="76.5">
      <c r="A527" s="1141"/>
      <c r="B527" s="1144"/>
      <c r="C527" s="1165"/>
      <c r="D527" s="1150"/>
      <c r="E527" s="1150"/>
      <c r="F527" s="1089"/>
      <c r="G527" s="593"/>
      <c r="H527" s="598"/>
      <c r="I527" s="1139"/>
      <c r="J527" s="1137"/>
      <c r="K527" s="992"/>
      <c r="L527" s="593"/>
      <c r="M527" s="616"/>
      <c r="N527" s="909"/>
      <c r="O527" s="909"/>
      <c r="P527" s="607"/>
      <c r="Q527" s="610"/>
      <c r="R527" s="598"/>
      <c r="S527" s="613"/>
      <c r="T527" s="598"/>
      <c r="U527" s="613"/>
      <c r="V527" s="598"/>
      <c r="W527" s="613"/>
      <c r="X527" s="616"/>
      <c r="Y527" s="613"/>
      <c r="Z527" s="613"/>
      <c r="AA527" s="619"/>
      <c r="AB527" s="216">
        <v>3</v>
      </c>
      <c r="AC527" s="227" t="s">
        <v>2591</v>
      </c>
      <c r="AD527" s="218">
        <v>2</v>
      </c>
      <c r="AE527" s="218" t="s">
        <v>1990</v>
      </c>
      <c r="AF527" s="213" t="str">
        <f t="shared" si="32"/>
        <v>Impacto</v>
      </c>
      <c r="AG527" s="219" t="s">
        <v>1548</v>
      </c>
      <c r="AH527" s="214">
        <f t="shared" si="35"/>
        <v>0.1</v>
      </c>
      <c r="AI527" s="219" t="s">
        <v>1538</v>
      </c>
      <c r="AJ527" s="214">
        <f t="shared" si="33"/>
        <v>0.15</v>
      </c>
      <c r="AK527" s="215">
        <f t="shared" si="34"/>
        <v>0.25</v>
      </c>
      <c r="AL527" s="220">
        <f>IFERROR(IF(AND(AF526="Probabilidad",AF527="Probabilidad"),(AL526-(+AL526*AK527)),IF(AND(AF526="Impacto",AF527="Probabilidad"),(AL525-(+AL525*AK527)),IF(AF527="Impacto",AL526,""))),"")</f>
        <v>0.12</v>
      </c>
      <c r="AM527" s="220">
        <f>IFERROR(IF(AND(AF526="Impacto",AF527="Impacto"),(AM526-(+AM526*AK527)),IF(AND(AF526="Probabilidad",AF527="Impacto"),(AM525-(+AM525*AK527)),IF(AF527="Probabilidad",AM526,""))),"")</f>
        <v>0.44999999999999996</v>
      </c>
      <c r="AN527" s="221" t="s">
        <v>181</v>
      </c>
      <c r="AO527" s="221" t="s">
        <v>182</v>
      </c>
      <c r="AP527" s="221" t="s">
        <v>183</v>
      </c>
      <c r="AQ527" s="598"/>
      <c r="AR527" s="626"/>
      <c r="AS527" s="626"/>
      <c r="AT527" s="619"/>
      <c r="AU527" s="626"/>
      <c r="AV527" s="626"/>
      <c r="AW527" s="619"/>
      <c r="AX527" s="619"/>
      <c r="AY527" s="619"/>
      <c r="AZ527" s="598"/>
      <c r="BA527" s="607"/>
      <c r="BB527" s="607"/>
      <c r="BC527" s="607"/>
      <c r="BD527" s="607"/>
      <c r="BE527" s="1262"/>
      <c r="BF527" s="593"/>
      <c r="BG527" s="593"/>
      <c r="BH527" s="848"/>
      <c r="BI527" s="848"/>
      <c r="BJ527" s="848"/>
      <c r="BK527" s="848"/>
      <c r="BL527" s="848"/>
      <c r="BM527" s="607"/>
      <c r="BN527" s="607"/>
      <c r="BO527" s="798"/>
    </row>
    <row r="528" spans="1:67">
      <c r="A528" s="1141"/>
      <c r="B528" s="1144"/>
      <c r="C528" s="1165"/>
      <c r="D528" s="1150"/>
      <c r="E528" s="1150"/>
      <c r="F528" s="1089"/>
      <c r="G528" s="593"/>
      <c r="H528" s="598"/>
      <c r="I528" s="1139"/>
      <c r="J528" s="1137"/>
      <c r="K528" s="992"/>
      <c r="L528" s="593"/>
      <c r="M528" s="616"/>
      <c r="N528" s="909"/>
      <c r="O528" s="909"/>
      <c r="P528" s="607"/>
      <c r="Q528" s="610"/>
      <c r="R528" s="598"/>
      <c r="S528" s="613"/>
      <c r="T528" s="598"/>
      <c r="U528" s="613"/>
      <c r="V528" s="598"/>
      <c r="W528" s="613"/>
      <c r="X528" s="616"/>
      <c r="Y528" s="613"/>
      <c r="Z528" s="613"/>
      <c r="AA528" s="619"/>
      <c r="AB528" s="216">
        <v>4</v>
      </c>
      <c r="AC528" s="217"/>
      <c r="AD528" s="218"/>
      <c r="AE528" s="218"/>
      <c r="AF528" s="213" t="str">
        <f t="shared" si="32"/>
        <v/>
      </c>
      <c r="AG528" s="219"/>
      <c r="AH528" s="214" t="str">
        <f t="shared" si="35"/>
        <v/>
      </c>
      <c r="AI528" s="219"/>
      <c r="AJ528" s="214" t="str">
        <f t="shared" si="33"/>
        <v/>
      </c>
      <c r="AK528" s="215" t="str">
        <f t="shared" si="34"/>
        <v/>
      </c>
      <c r="AL528" s="220" t="str">
        <f>IFERROR(IF(AND(AF527="Probabilidad",AF528="Probabilidad"),(AL527-(+AL527*AK528)),IF(AND(AF527="Impacto",AF528="Probabilidad"),(AL526-(+AL526*AK528)),IF(AF528="Impacto",AL527,""))),"")</f>
        <v/>
      </c>
      <c r="AM528" s="220" t="str">
        <f>IFERROR(IF(AND(AF527="Impacto",AF528="Impacto"),(AM527-(+AM527*AK528)),IF(AND(AF527="Probabilidad",AF528="Impacto"),(AM526-(+AM526*AK528)),IF(AF528="Probabilidad",AM527,""))),"")</f>
        <v/>
      </c>
      <c r="AN528" s="221"/>
      <c r="AO528" s="221"/>
      <c r="AP528" s="221"/>
      <c r="AQ528" s="598"/>
      <c r="AR528" s="626"/>
      <c r="AS528" s="626"/>
      <c r="AT528" s="619"/>
      <c r="AU528" s="626"/>
      <c r="AV528" s="626"/>
      <c r="AW528" s="619"/>
      <c r="AX528" s="619"/>
      <c r="AY528" s="619"/>
      <c r="AZ528" s="598"/>
      <c r="BA528" s="607"/>
      <c r="BB528" s="607"/>
      <c r="BC528" s="607"/>
      <c r="BD528" s="607"/>
      <c r="BE528" s="1262"/>
      <c r="BF528" s="593"/>
      <c r="BG528" s="593"/>
      <c r="BH528" s="848"/>
      <c r="BI528" s="848"/>
      <c r="BJ528" s="848"/>
      <c r="BK528" s="848"/>
      <c r="BL528" s="848"/>
      <c r="BM528" s="607"/>
      <c r="BN528" s="607"/>
      <c r="BO528" s="798"/>
    </row>
    <row r="529" spans="1:67">
      <c r="A529" s="1141"/>
      <c r="B529" s="1144"/>
      <c r="C529" s="1165"/>
      <c r="D529" s="1150"/>
      <c r="E529" s="1150"/>
      <c r="F529" s="1089"/>
      <c r="G529" s="593"/>
      <c r="H529" s="598"/>
      <c r="I529" s="1139"/>
      <c r="J529" s="1137"/>
      <c r="K529" s="992"/>
      <c r="L529" s="593"/>
      <c r="M529" s="616"/>
      <c r="N529" s="909"/>
      <c r="O529" s="909"/>
      <c r="P529" s="607"/>
      <c r="Q529" s="610"/>
      <c r="R529" s="598"/>
      <c r="S529" s="613"/>
      <c r="T529" s="598"/>
      <c r="U529" s="613"/>
      <c r="V529" s="598"/>
      <c r="W529" s="613"/>
      <c r="X529" s="616"/>
      <c r="Y529" s="613"/>
      <c r="Z529" s="613"/>
      <c r="AA529" s="619"/>
      <c r="AB529" s="216">
        <v>5</v>
      </c>
      <c r="AC529" s="217"/>
      <c r="AD529" s="218"/>
      <c r="AE529" s="218"/>
      <c r="AF529" s="213" t="str">
        <f t="shared" si="32"/>
        <v/>
      </c>
      <c r="AG529" s="219"/>
      <c r="AH529" s="214" t="str">
        <f t="shared" si="35"/>
        <v/>
      </c>
      <c r="AI529" s="219"/>
      <c r="AJ529" s="214" t="str">
        <f t="shared" si="33"/>
        <v/>
      </c>
      <c r="AK529" s="215" t="str">
        <f t="shared" si="34"/>
        <v/>
      </c>
      <c r="AL529" s="220" t="str">
        <f>IFERROR(IF(AND(AF528="Probabilidad",AF529="Probabilidad"),(AL528-(+AL528*AK529)),IF(AND(AF528="Impacto",AF529="Probabilidad"),(AL527-(+AL527*AK529)),IF(AF529="Impacto",AL528,""))),"")</f>
        <v/>
      </c>
      <c r="AM529" s="220" t="str">
        <f>IFERROR(IF(AND(AF528="Impacto",AF529="Impacto"),(AM528-(+AM528*AK529)),IF(AND(AF528="Probabilidad",AF529="Impacto"),(AM527-(+AM527*AK529)),IF(AF529="Probabilidad",AM528,""))),"")</f>
        <v/>
      </c>
      <c r="AN529" s="221"/>
      <c r="AO529" s="221"/>
      <c r="AP529" s="221"/>
      <c r="AQ529" s="598"/>
      <c r="AR529" s="626"/>
      <c r="AS529" s="626"/>
      <c r="AT529" s="619"/>
      <c r="AU529" s="626"/>
      <c r="AV529" s="626"/>
      <c r="AW529" s="619"/>
      <c r="AX529" s="619"/>
      <c r="AY529" s="619"/>
      <c r="AZ529" s="598"/>
      <c r="BA529" s="607"/>
      <c r="BB529" s="607"/>
      <c r="BC529" s="607"/>
      <c r="BD529" s="607"/>
      <c r="BE529" s="1262"/>
      <c r="BF529" s="593"/>
      <c r="BG529" s="593"/>
      <c r="BH529" s="848"/>
      <c r="BI529" s="848"/>
      <c r="BJ529" s="848"/>
      <c r="BK529" s="848"/>
      <c r="BL529" s="848"/>
      <c r="BM529" s="607"/>
      <c r="BN529" s="607"/>
      <c r="BO529" s="798"/>
    </row>
    <row r="530" spans="1:67" ht="15.75" thickBot="1">
      <c r="A530" s="1141"/>
      <c r="B530" s="1144"/>
      <c r="C530" s="1165"/>
      <c r="D530" s="1150"/>
      <c r="E530" s="1150"/>
      <c r="F530" s="1089"/>
      <c r="G530" s="593"/>
      <c r="H530" s="598"/>
      <c r="I530" s="1139"/>
      <c r="J530" s="1162"/>
      <c r="K530" s="992"/>
      <c r="L530" s="593"/>
      <c r="M530" s="616"/>
      <c r="N530" s="909"/>
      <c r="O530" s="909"/>
      <c r="P530" s="607"/>
      <c r="Q530" s="610"/>
      <c r="R530" s="598"/>
      <c r="S530" s="613"/>
      <c r="T530" s="598"/>
      <c r="U530" s="613"/>
      <c r="V530" s="598"/>
      <c r="W530" s="613"/>
      <c r="X530" s="616"/>
      <c r="Y530" s="613"/>
      <c r="Z530" s="613"/>
      <c r="AA530" s="619"/>
      <c r="AB530" s="216">
        <v>6</v>
      </c>
      <c r="AC530" s="217"/>
      <c r="AD530" s="218"/>
      <c r="AE530" s="218"/>
      <c r="AF530" s="213" t="str">
        <f t="shared" si="32"/>
        <v/>
      </c>
      <c r="AG530" s="219"/>
      <c r="AH530" s="214" t="str">
        <f t="shared" si="35"/>
        <v/>
      </c>
      <c r="AI530" s="219"/>
      <c r="AJ530" s="214" t="str">
        <f t="shared" si="33"/>
        <v/>
      </c>
      <c r="AK530" s="215" t="str">
        <f t="shared" si="34"/>
        <v/>
      </c>
      <c r="AL530" s="220" t="str">
        <f>IFERROR(IF(AND(AF529="Probabilidad",AF530="Probabilidad"),(AL529-(+AL529*AK530)),IF(AND(AF529="Impacto",AF530="Probabilidad"),(AL528-(+AL528*AK530)),IF(AF530="Impacto",AL529,""))),"")</f>
        <v/>
      </c>
      <c r="AM530" s="220" t="str">
        <f>IFERROR(IF(AND(AF529="Impacto",AF530="Impacto"),(AM529-(+AM529*AK530)),IF(AND(AF529="Probabilidad",AF530="Impacto"),(AM528-(+AM528*AK530)),IF(AF530="Probabilidad",AM529,""))),"")</f>
        <v/>
      </c>
      <c r="AN530" s="221"/>
      <c r="AO530" s="221"/>
      <c r="AP530" s="221"/>
      <c r="AQ530" s="598"/>
      <c r="AR530" s="626"/>
      <c r="AS530" s="626"/>
      <c r="AT530" s="619"/>
      <c r="AU530" s="626"/>
      <c r="AV530" s="626"/>
      <c r="AW530" s="619"/>
      <c r="AX530" s="619"/>
      <c r="AY530" s="619"/>
      <c r="AZ530" s="598"/>
      <c r="BA530" s="607"/>
      <c r="BB530" s="607"/>
      <c r="BC530" s="607"/>
      <c r="BD530" s="607"/>
      <c r="BE530" s="1262"/>
      <c r="BF530" s="593"/>
      <c r="BG530" s="593"/>
      <c r="BH530" s="848"/>
      <c r="BI530" s="848"/>
      <c r="BJ530" s="848"/>
      <c r="BK530" s="848"/>
      <c r="BL530" s="848"/>
      <c r="BM530" s="607"/>
      <c r="BN530" s="607"/>
      <c r="BO530" s="798"/>
    </row>
    <row r="531" spans="1:67" ht="67.900000000000006" customHeight="1">
      <c r="A531" s="1141"/>
      <c r="B531" s="1144"/>
      <c r="C531" s="1165"/>
      <c r="D531" s="1150" t="s">
        <v>1376</v>
      </c>
      <c r="E531" s="1150" t="s">
        <v>1918</v>
      </c>
      <c r="F531" s="1089">
        <v>14</v>
      </c>
      <c r="G531" s="593" t="s">
        <v>1997</v>
      </c>
      <c r="H531" s="598" t="s">
        <v>1613</v>
      </c>
      <c r="I531" s="1139" t="s">
        <v>1392</v>
      </c>
      <c r="J531" s="1137" t="str">
        <f>IF(D531="","",IF(D531="RG",[16]Árbol_GF!B581,IF(D531="RF",[16]Árbol_GF!B581,IF(I531="","",(CONCATENATE(I531," ",$M$2," ",G531," ",$M$3," ",O531," ",$M$4," ",N531))))))</f>
        <v>Pérdida de Disponibilidad  Servidores Virtualizados en IAAS de OCI (Producción, Pruebas / desarrollo)
Servidores Virtualizados en IAAS de Azure (Producción)
  1 y 2. Mal funcionamiento del equipo y/o software  
1. Indisponibilidad de los servidores en la plataformas de nube azure y OCI 
2. Falta de backup de los servidores virtuales en las paltaformas de nube Azure y OCI 
3. Daños en el hipervisor que gestiona los servidores virtuales en cada una de las nubes</v>
      </c>
      <c r="K531" s="992" t="s">
        <v>205</v>
      </c>
      <c r="L531" s="593" t="s">
        <v>691</v>
      </c>
      <c r="M531" s="689" t="str">
        <f>CONCATENATE(" *",[16]Árbol_GF!C539," *",[16]Árbol_GF!E539," *",[16]Árbol_GF!G539)</f>
        <v xml:space="preserve"> * * *</v>
      </c>
      <c r="N531" s="909" t="s">
        <v>2604</v>
      </c>
      <c r="O531" s="909" t="s">
        <v>1998</v>
      </c>
      <c r="P531" s="607"/>
      <c r="Q531" s="610"/>
      <c r="R531" s="598" t="s">
        <v>226</v>
      </c>
      <c r="S531" s="613">
        <f>IF(R531="Muy Alta",100%,IF(R531="Alta",80%,IF(R531="Media",60%,IF(R531="Baja",40%,IF(R531="Muy Baja",20%,"")))))</f>
        <v>0.4</v>
      </c>
      <c r="T531" s="598" t="s">
        <v>271</v>
      </c>
      <c r="U531" s="613">
        <f>IF(T531="Catastrófico",100%,IF(T531="Mayor",80%,IF(T531="Moderado",60%,IF(T531="Menor",40%,IF(T531="Leve",20%,"")))))</f>
        <v>0.2</v>
      </c>
      <c r="V531" s="598" t="s">
        <v>371</v>
      </c>
      <c r="W531" s="613">
        <f>IF(V531="Catastrófico",100%,IF(V531="Mayor",80%,IF(V531="Moderado",60%,IF(V531="Menor",40%,IF(V531="Leve",20%,"")))))</f>
        <v>0.8</v>
      </c>
      <c r="X531" s="616" t="str">
        <f>IF(Y531=100%,"Catastrófico",IF(Y531=80%,"Mayor",IF(Y531=60%,"Moderado",IF(Y531=40%,"Menor",IF(Y531=20%,"Leve","")))))</f>
        <v>Mayor</v>
      </c>
      <c r="Y531" s="613">
        <f>IF(AND(U531="",W531=""),"",MAX(U531,W531))</f>
        <v>0.8</v>
      </c>
      <c r="Z531" s="613" t="str">
        <f>CONCATENATE(R531,X531)</f>
        <v>BajaMayor</v>
      </c>
      <c r="AA531" s="619" t="str">
        <f>IF(Z531="Muy AltaLeve","Alto",IF(Z531="Muy AltaMenor","Alto",IF(Z531="Muy AltaModerado","Alto",IF(Z531="Muy AltaMayor","Alto",IF(Z531="Muy AltaCatastrófico","Extremo",IF(Z531="AltaLeve","Moderado",IF(Z531="AltaMenor","Moderado",IF(Z531="AltaModerado","Alto",IF(Z531="AltaMayor","Alto",IF(Z531="AltaCatastrófico","Extremo",IF(Z531="MediaLeve","Moderado",IF(Z531="MediaMenor","Moderado",IF(Z531="MediaModerado","Moderado",IF(Z531="MediaMayor","Alto",IF(Z531="MediaCatastrófico","Extremo",IF(Z531="BajaLeve","Bajo",IF(Z531="BajaMenor","Moderado",IF(Z531="BajaModerado","Moderado",IF(Z531="BajaMayor","Alto",IF(Z531="BajaCatastrófico","Extremo",IF(Z531="Muy BajaLeve","Bajo",IF(Z531="Muy BajaMenor","Bajo",IF(Z531="Muy BajaModerado","Moderado",IF(Z531="Muy BajaMayor","Alto",IF(Z531="Muy BajaCatastrófico","Extremo","")))))))))))))))))))))))))</f>
        <v>Alto</v>
      </c>
      <c r="AB531" s="216">
        <v>1</v>
      </c>
      <c r="AC531" s="227" t="s">
        <v>1999</v>
      </c>
      <c r="AD531" s="218">
        <v>1</v>
      </c>
      <c r="AE531" s="218" t="s">
        <v>1990</v>
      </c>
      <c r="AF531" s="213" t="str">
        <f t="shared" si="32"/>
        <v>Impacto</v>
      </c>
      <c r="AG531" s="219" t="s">
        <v>1548</v>
      </c>
      <c r="AH531" s="214">
        <f t="shared" si="35"/>
        <v>0.1</v>
      </c>
      <c r="AI531" s="219" t="s">
        <v>1538</v>
      </c>
      <c r="AJ531" s="214">
        <f t="shared" si="33"/>
        <v>0.15</v>
      </c>
      <c r="AK531" s="215">
        <f t="shared" si="34"/>
        <v>0.25</v>
      </c>
      <c r="AL531" s="220">
        <f>IFERROR(IF(AF531="Probabilidad",(S531-(+S531*AK531)),IF(AF531="Impacto",S531,"")),"")</f>
        <v>0.4</v>
      </c>
      <c r="AM531" s="220">
        <f>IFERROR(IF(AF531="Impacto",(Y531-(+Y531*AK531)),IF(AF531="Probabilidad",Y531,"")),"")</f>
        <v>0.60000000000000009</v>
      </c>
      <c r="AN531" s="221" t="s">
        <v>181</v>
      </c>
      <c r="AO531" s="221" t="s">
        <v>182</v>
      </c>
      <c r="AP531" s="221" t="s">
        <v>183</v>
      </c>
      <c r="AQ531" s="598" t="s">
        <v>1953</v>
      </c>
      <c r="AR531" s="1153">
        <f>S531</f>
        <v>0.4</v>
      </c>
      <c r="AS531" s="1153">
        <f>IF(AL531="","",MIN(AL531:AL536))</f>
        <v>0.24</v>
      </c>
      <c r="AT531" s="619" t="str">
        <f>IFERROR(IF(AS531="","",IF(AS531&lt;=0.2,"Muy Baja",IF(AS531&lt;=0.4,"Baja",IF(AS531&lt;=0.6,"Media",IF(AS531&lt;=0.8,"Alta","Muy Alta"))))),"")</f>
        <v>Baja</v>
      </c>
      <c r="AU531" s="1153">
        <f>Y531</f>
        <v>0.8</v>
      </c>
      <c r="AV531" s="1153">
        <f>IF(AM531="","",MIN(AM531:AM536))</f>
        <v>0.33750000000000002</v>
      </c>
      <c r="AW531" s="619" t="str">
        <f>IFERROR(IF(AV531="","",IF(AV531&lt;=0.2,"Leve",IF(AV531&lt;=0.4,"Menor",IF(AV531&lt;=0.6,"Moderado",IF(AV531&lt;=0.8,"Mayor","Catastrófico"))))),"")</f>
        <v>Menor</v>
      </c>
      <c r="AX531" s="619" t="str">
        <f>AA531</f>
        <v>Alto</v>
      </c>
      <c r="AY531" s="619" t="str">
        <f>IFERROR(IF(OR(AND(AT531="Muy Baja",AW531="Leve"),AND(AT531="Muy Baja",AW531="Menor"),AND(AT531="Baja",AW531="Leve")),"Bajo",IF(OR(AND(AT531="Muy baja",AW531="Moderado"),AND(AT531="Baja",AW531="Menor"),AND(AT531="Baja",AW531="Moderado"),AND(AT531="Media",AW531="Leve"),AND(AT531="Media",AW531="Menor"),AND(AT531="Media",AW531="Moderado"),AND(AT531="Alta",AW531="Leve"),AND(AT531="Alta",AW531="Menor")),"Moderado",IF(OR(AND(AT531="Muy Baja",AW531="Mayor"),AND(AT531="Baja",AW531="Mayor"),AND(AT531="Media",AW531="Mayor"),AND(AT531="Alta",AW531="Moderado"),AND(AT531="Alta",AW531="Mayor"),AND(AT531="Muy Alta",AW531="Leve"),AND(AT531="Muy Alta",AW531="Menor"),AND(AT531="Muy Alta",AW531="Moderado"),AND(AT531="Muy Alta",AW531="Mayor")),"Alto",IF(OR(AND(AT531="Muy Baja",AW531="Catastrófico"),AND(AT531="Baja",AW531="Catastrófico"),AND(AT531="Media",AW531="Catastrófico"),AND(AT531="Alta",AW531="Catastrófico"),AND(AT531="Muy Alta",AW531="Catastrófico")),"Extremo","")))),"")</f>
        <v>Moderado</v>
      </c>
      <c r="AZ531" s="598" t="s">
        <v>185</v>
      </c>
      <c r="BA531" s="607" t="s">
        <v>2605</v>
      </c>
      <c r="BB531" s="909" t="s">
        <v>2606</v>
      </c>
      <c r="BC531" s="607" t="s">
        <v>1927</v>
      </c>
      <c r="BD531" s="607" t="s">
        <v>2607</v>
      </c>
      <c r="BE531" s="1262" t="s">
        <v>1560</v>
      </c>
      <c r="BF531" s="593"/>
      <c r="BG531" s="593"/>
      <c r="BH531" s="848"/>
      <c r="BI531" s="848"/>
      <c r="BJ531" s="848"/>
      <c r="BK531" s="848"/>
      <c r="BL531" s="848"/>
      <c r="BM531" s="607"/>
      <c r="BN531" s="607"/>
      <c r="BO531" s="798"/>
    </row>
    <row r="532" spans="1:67" ht="72">
      <c r="A532" s="1141"/>
      <c r="B532" s="1144"/>
      <c r="C532" s="1165"/>
      <c r="D532" s="1150"/>
      <c r="E532" s="1150"/>
      <c r="F532" s="1089"/>
      <c r="G532" s="593"/>
      <c r="H532" s="598"/>
      <c r="I532" s="1139"/>
      <c r="J532" s="1137"/>
      <c r="K532" s="992"/>
      <c r="L532" s="593"/>
      <c r="M532" s="616"/>
      <c r="N532" s="909"/>
      <c r="O532" s="909"/>
      <c r="P532" s="607"/>
      <c r="Q532" s="610"/>
      <c r="R532" s="598"/>
      <c r="S532" s="613"/>
      <c r="T532" s="598"/>
      <c r="U532" s="613"/>
      <c r="V532" s="598"/>
      <c r="W532" s="613"/>
      <c r="X532" s="616"/>
      <c r="Y532" s="613"/>
      <c r="Z532" s="613"/>
      <c r="AA532" s="619"/>
      <c r="AB532" s="216">
        <v>2</v>
      </c>
      <c r="AC532" s="262" t="s">
        <v>2608</v>
      </c>
      <c r="AD532" s="218">
        <v>2</v>
      </c>
      <c r="AE532" s="218" t="s">
        <v>1675</v>
      </c>
      <c r="AF532" s="213" t="str">
        <f t="shared" si="32"/>
        <v>Probabilidad</v>
      </c>
      <c r="AG532" s="219" t="s">
        <v>179</v>
      </c>
      <c r="AH532" s="214">
        <f t="shared" si="35"/>
        <v>0.25</v>
      </c>
      <c r="AI532" s="219" t="s">
        <v>180</v>
      </c>
      <c r="AJ532" s="214">
        <f t="shared" si="33"/>
        <v>0.15</v>
      </c>
      <c r="AK532" s="215">
        <f t="shared" si="34"/>
        <v>0.4</v>
      </c>
      <c r="AL532" s="220">
        <f>IFERROR(IF(AND(AF531="Probabilidad",AF532="Probabilidad"),(AL531-(+AL531*AK532)),IF(AF532="Probabilidad",(S531-(+S531*AK532)),IF(AF532="Impacto",AL531,""))),"")</f>
        <v>0.24</v>
      </c>
      <c r="AM532" s="220">
        <f>IFERROR(IF(AND(AF531="Impacto",AF532="Impacto"),(AM531-(+AM531*AK532)),IF(AF532="Impacto",(Y531-(Y531*AK532)),IF(AF532="Probabilidad",AM531,""))),"")</f>
        <v>0.60000000000000009</v>
      </c>
      <c r="AN532" s="221" t="s">
        <v>181</v>
      </c>
      <c r="AO532" s="221" t="s">
        <v>182</v>
      </c>
      <c r="AP532" s="221" t="s">
        <v>183</v>
      </c>
      <c r="AQ532" s="598"/>
      <c r="AR532" s="626"/>
      <c r="AS532" s="626"/>
      <c r="AT532" s="619"/>
      <c r="AU532" s="626"/>
      <c r="AV532" s="626"/>
      <c r="AW532" s="619"/>
      <c r="AX532" s="619"/>
      <c r="AY532" s="619"/>
      <c r="AZ532" s="598"/>
      <c r="BA532" s="607"/>
      <c r="BB532" s="607"/>
      <c r="BC532" s="607"/>
      <c r="BD532" s="607"/>
      <c r="BE532" s="607"/>
      <c r="BF532" s="593"/>
      <c r="BG532" s="593"/>
      <c r="BH532" s="848"/>
      <c r="BI532" s="848"/>
      <c r="BJ532" s="848"/>
      <c r="BK532" s="848"/>
      <c r="BL532" s="848"/>
      <c r="BM532" s="607"/>
      <c r="BN532" s="607"/>
      <c r="BO532" s="798"/>
    </row>
    <row r="533" spans="1:67" ht="72">
      <c r="A533" s="1141"/>
      <c r="B533" s="1144"/>
      <c r="C533" s="1165"/>
      <c r="D533" s="1150"/>
      <c r="E533" s="1150"/>
      <c r="F533" s="1089"/>
      <c r="G533" s="593"/>
      <c r="H533" s="598"/>
      <c r="I533" s="1139"/>
      <c r="J533" s="1137"/>
      <c r="K533" s="992"/>
      <c r="L533" s="593"/>
      <c r="M533" s="616"/>
      <c r="N533" s="909"/>
      <c r="O533" s="909"/>
      <c r="P533" s="607"/>
      <c r="Q533" s="610"/>
      <c r="R533" s="598"/>
      <c r="S533" s="613"/>
      <c r="T533" s="598"/>
      <c r="U533" s="613"/>
      <c r="V533" s="598"/>
      <c r="W533" s="613"/>
      <c r="X533" s="616"/>
      <c r="Y533" s="613"/>
      <c r="Z533" s="613"/>
      <c r="AA533" s="619"/>
      <c r="AB533" s="216">
        <v>3</v>
      </c>
      <c r="AC533" s="227" t="s">
        <v>2000</v>
      </c>
      <c r="AD533" s="218">
        <v>3</v>
      </c>
      <c r="AE533" s="218" t="s">
        <v>1990</v>
      </c>
      <c r="AF533" s="213" t="str">
        <f t="shared" si="32"/>
        <v>Impacto</v>
      </c>
      <c r="AG533" s="219" t="s">
        <v>290</v>
      </c>
      <c r="AH533" s="214">
        <f t="shared" si="35"/>
        <v>0.1</v>
      </c>
      <c r="AI533" s="219" t="s">
        <v>1538</v>
      </c>
      <c r="AJ533" s="214">
        <f t="shared" si="33"/>
        <v>0.15</v>
      </c>
      <c r="AK533" s="215">
        <f t="shared" si="34"/>
        <v>0.25</v>
      </c>
      <c r="AL533" s="220">
        <f>IFERROR(IF(AND(AF532="Probabilidad",AF533="Probabilidad"),(AL532-(+AL532*AK533)),IF(AND(AF532="Impacto",AF533="Probabilidad"),(AL531-(+AL531*AK533)),IF(AF533="Impacto",AL532,""))),"")</f>
        <v>0.24</v>
      </c>
      <c r="AM533" s="220">
        <f>IFERROR(IF(AND(AF532="Impacto",AF533="Impacto"),(AM532-(+AM532*AK533)),IF(AND(AF532="Probabilidad",AF533="Impacto"),(AM531-(+AM531*AK533)),IF(AF533="Probabilidad",AM532,""))),"")</f>
        <v>0.45000000000000007</v>
      </c>
      <c r="AN533" s="221" t="s">
        <v>181</v>
      </c>
      <c r="AO533" s="221" t="s">
        <v>182</v>
      </c>
      <c r="AP533" s="221" t="s">
        <v>183</v>
      </c>
      <c r="AQ533" s="598"/>
      <c r="AR533" s="626"/>
      <c r="AS533" s="626"/>
      <c r="AT533" s="619"/>
      <c r="AU533" s="626"/>
      <c r="AV533" s="626"/>
      <c r="AW533" s="619"/>
      <c r="AX533" s="619"/>
      <c r="AY533" s="619"/>
      <c r="AZ533" s="598"/>
      <c r="BA533" s="607"/>
      <c r="BB533" s="607"/>
      <c r="BC533" s="607"/>
      <c r="BD533" s="607"/>
      <c r="BE533" s="607"/>
      <c r="BF533" s="593"/>
      <c r="BG533" s="593"/>
      <c r="BH533" s="848"/>
      <c r="BI533" s="848"/>
      <c r="BJ533" s="848"/>
      <c r="BK533" s="848"/>
      <c r="BL533" s="848"/>
      <c r="BM533" s="607"/>
      <c r="BN533" s="607"/>
      <c r="BO533" s="798"/>
    </row>
    <row r="534" spans="1:67" ht="102">
      <c r="A534" s="1141"/>
      <c r="B534" s="1144"/>
      <c r="C534" s="1165"/>
      <c r="D534" s="1150"/>
      <c r="E534" s="1150"/>
      <c r="F534" s="1089"/>
      <c r="G534" s="593"/>
      <c r="H534" s="598"/>
      <c r="I534" s="1139"/>
      <c r="J534" s="1137"/>
      <c r="K534" s="992"/>
      <c r="L534" s="593"/>
      <c r="M534" s="616"/>
      <c r="N534" s="909"/>
      <c r="O534" s="909"/>
      <c r="P534" s="607"/>
      <c r="Q534" s="610"/>
      <c r="R534" s="598"/>
      <c r="S534" s="613"/>
      <c r="T534" s="598"/>
      <c r="U534" s="613"/>
      <c r="V534" s="598"/>
      <c r="W534" s="613"/>
      <c r="X534" s="616"/>
      <c r="Y534" s="613"/>
      <c r="Z534" s="613"/>
      <c r="AA534" s="619"/>
      <c r="AB534" s="216">
        <v>4</v>
      </c>
      <c r="AC534" s="227" t="s">
        <v>2609</v>
      </c>
      <c r="AD534" s="218">
        <v>1</v>
      </c>
      <c r="AE534" s="218" t="s">
        <v>1990</v>
      </c>
      <c r="AF534" s="213" t="str">
        <f t="shared" si="32"/>
        <v>Impacto</v>
      </c>
      <c r="AG534" s="219" t="s">
        <v>290</v>
      </c>
      <c r="AH534" s="214">
        <f t="shared" si="35"/>
        <v>0.1</v>
      </c>
      <c r="AI534" s="219" t="s">
        <v>1538</v>
      </c>
      <c r="AJ534" s="214">
        <f t="shared" si="33"/>
        <v>0.15</v>
      </c>
      <c r="AK534" s="215">
        <f t="shared" si="34"/>
        <v>0.25</v>
      </c>
      <c r="AL534" s="220">
        <f>IFERROR(IF(AND(AF533="Probabilidad",AF534="Probabilidad"),(AL533-(+AL533*AK534)),IF(AND(AF533="Impacto",AF534="Probabilidad"),(AL532-(+AL532*AK534)),IF(AF534="Impacto",AL533,""))),"")</f>
        <v>0.24</v>
      </c>
      <c r="AM534" s="220">
        <f>IFERROR(IF(AND(AF533="Impacto",AF534="Impacto"),(AM533-(+AM533*AK534)),IF(AND(AF533="Probabilidad",AF534="Impacto"),(AM532-(+AM532*AK534)),IF(AF534="Probabilidad",AM533,""))),"")</f>
        <v>0.33750000000000002</v>
      </c>
      <c r="AN534" s="221" t="s">
        <v>181</v>
      </c>
      <c r="AO534" s="221" t="s">
        <v>182</v>
      </c>
      <c r="AP534" s="221" t="s">
        <v>183</v>
      </c>
      <c r="AQ534" s="598"/>
      <c r="AR534" s="626"/>
      <c r="AS534" s="626"/>
      <c r="AT534" s="619"/>
      <c r="AU534" s="626"/>
      <c r="AV534" s="626"/>
      <c r="AW534" s="619"/>
      <c r="AX534" s="619"/>
      <c r="AY534" s="619"/>
      <c r="AZ534" s="598"/>
      <c r="BA534" s="607"/>
      <c r="BB534" s="607"/>
      <c r="BC534" s="607"/>
      <c r="BD534" s="607"/>
      <c r="BE534" s="607"/>
      <c r="BF534" s="593"/>
      <c r="BG534" s="593"/>
      <c r="BH534" s="848"/>
      <c r="BI534" s="848"/>
      <c r="BJ534" s="848"/>
      <c r="BK534" s="848"/>
      <c r="BL534" s="848"/>
      <c r="BM534" s="607"/>
      <c r="BN534" s="607"/>
      <c r="BO534" s="798"/>
    </row>
    <row r="535" spans="1:67">
      <c r="A535" s="1141"/>
      <c r="B535" s="1144"/>
      <c r="C535" s="1165"/>
      <c r="D535" s="1150"/>
      <c r="E535" s="1150"/>
      <c r="F535" s="1089"/>
      <c r="G535" s="593"/>
      <c r="H535" s="598"/>
      <c r="I535" s="1139"/>
      <c r="J535" s="1137"/>
      <c r="K535" s="992"/>
      <c r="L535" s="593"/>
      <c r="M535" s="616"/>
      <c r="N535" s="909"/>
      <c r="O535" s="909"/>
      <c r="P535" s="607"/>
      <c r="Q535" s="610"/>
      <c r="R535" s="598"/>
      <c r="S535" s="613"/>
      <c r="T535" s="598"/>
      <c r="U535" s="613"/>
      <c r="V535" s="598"/>
      <c r="W535" s="613"/>
      <c r="X535" s="616"/>
      <c r="Y535" s="613"/>
      <c r="Z535" s="613"/>
      <c r="AA535" s="619"/>
      <c r="AB535" s="216">
        <v>5</v>
      </c>
      <c r="AC535" s="227"/>
      <c r="AD535" s="218"/>
      <c r="AE535" s="218"/>
      <c r="AF535" s="213" t="str">
        <f t="shared" si="32"/>
        <v/>
      </c>
      <c r="AG535" s="219"/>
      <c r="AH535" s="214" t="str">
        <f t="shared" si="35"/>
        <v/>
      </c>
      <c r="AI535" s="219"/>
      <c r="AJ535" s="214" t="str">
        <f t="shared" si="33"/>
        <v/>
      </c>
      <c r="AK535" s="215" t="str">
        <f t="shared" si="34"/>
        <v/>
      </c>
      <c r="AL535" s="220" t="str">
        <f>IFERROR(IF(AND(AF534="Probabilidad",AF535="Probabilidad"),(AL534-(+AL534*AK535)),IF(AND(AF534="Impacto",AF535="Probabilidad"),(AL533-(+AL533*AK535)),IF(AF535="Impacto",AL534,""))),"")</f>
        <v/>
      </c>
      <c r="AM535" s="220" t="str">
        <f>IFERROR(IF(AND(AF534="Impacto",AF535="Impacto"),(AM534-(+AM534*AK535)),IF(AND(AF534="Probabilidad",AF535="Impacto"),(AM533-(+AM533*AK535)),IF(AF535="Probabilidad",AM534,""))),"")</f>
        <v/>
      </c>
      <c r="AN535" s="221"/>
      <c r="AO535" s="221"/>
      <c r="AP535" s="221"/>
      <c r="AQ535" s="598"/>
      <c r="AR535" s="626"/>
      <c r="AS535" s="626"/>
      <c r="AT535" s="619"/>
      <c r="AU535" s="626"/>
      <c r="AV535" s="626"/>
      <c r="AW535" s="619"/>
      <c r="AX535" s="619"/>
      <c r="AY535" s="619"/>
      <c r="AZ535" s="598"/>
      <c r="BA535" s="607"/>
      <c r="BB535" s="607"/>
      <c r="BC535" s="607"/>
      <c r="BD535" s="607"/>
      <c r="BE535" s="607"/>
      <c r="BF535" s="593"/>
      <c r="BG535" s="593"/>
      <c r="BH535" s="848"/>
      <c r="BI535" s="848"/>
      <c r="BJ535" s="848"/>
      <c r="BK535" s="848"/>
      <c r="BL535" s="848"/>
      <c r="BM535" s="607"/>
      <c r="BN535" s="607"/>
      <c r="BO535" s="798"/>
    </row>
    <row r="536" spans="1:67" ht="15.75" thickBot="1">
      <c r="A536" s="1141"/>
      <c r="B536" s="1144"/>
      <c r="C536" s="1165"/>
      <c r="D536" s="1150"/>
      <c r="E536" s="1150"/>
      <c r="F536" s="1089"/>
      <c r="G536" s="593"/>
      <c r="H536" s="598"/>
      <c r="I536" s="1139"/>
      <c r="J536" s="1162"/>
      <c r="K536" s="992"/>
      <c r="L536" s="593"/>
      <c r="M536" s="616"/>
      <c r="N536" s="909"/>
      <c r="O536" s="909"/>
      <c r="P536" s="607"/>
      <c r="Q536" s="610"/>
      <c r="R536" s="598"/>
      <c r="S536" s="613"/>
      <c r="T536" s="598"/>
      <c r="U536" s="613"/>
      <c r="V536" s="598"/>
      <c r="W536" s="613"/>
      <c r="X536" s="616"/>
      <c r="Y536" s="613"/>
      <c r="Z536" s="613"/>
      <c r="AA536" s="619"/>
      <c r="AB536" s="216">
        <v>6</v>
      </c>
      <c r="AC536" s="217"/>
      <c r="AD536" s="218"/>
      <c r="AE536" s="218"/>
      <c r="AF536" s="213" t="str">
        <f t="shared" si="32"/>
        <v/>
      </c>
      <c r="AG536" s="219"/>
      <c r="AH536" s="214" t="str">
        <f t="shared" si="35"/>
        <v/>
      </c>
      <c r="AI536" s="219"/>
      <c r="AJ536" s="214" t="str">
        <f t="shared" si="33"/>
        <v/>
      </c>
      <c r="AK536" s="215" t="str">
        <f t="shared" si="34"/>
        <v/>
      </c>
      <c r="AL536" s="220" t="str">
        <f>IFERROR(IF(AND(AF535="Probabilidad",AF536="Probabilidad"),(AL535-(+AL535*AK536)),IF(AND(AF535="Impacto",AF536="Probabilidad"),(AL534-(+AL534*AK536)),IF(AF536="Impacto",AL535,""))),"")</f>
        <v/>
      </c>
      <c r="AM536" s="220" t="str">
        <f>IFERROR(IF(AND(AF535="Impacto",AF536="Impacto"),(AM535-(+AM535*AK536)),IF(AND(AF535="Probabilidad",AF536="Impacto"),(AM534-(+AM534*AK536)),IF(AF536="Probabilidad",AM535,""))),"")</f>
        <v/>
      </c>
      <c r="AN536" s="221"/>
      <c r="AO536" s="221"/>
      <c r="AP536" s="221"/>
      <c r="AQ536" s="598"/>
      <c r="AR536" s="626"/>
      <c r="AS536" s="626"/>
      <c r="AT536" s="619"/>
      <c r="AU536" s="626"/>
      <c r="AV536" s="626"/>
      <c r="AW536" s="619"/>
      <c r="AX536" s="619"/>
      <c r="AY536" s="619"/>
      <c r="AZ536" s="598"/>
      <c r="BA536" s="607"/>
      <c r="BB536" s="607"/>
      <c r="BC536" s="607"/>
      <c r="BD536" s="607"/>
      <c r="BE536" s="607"/>
      <c r="BF536" s="593"/>
      <c r="BG536" s="593"/>
      <c r="BH536" s="848"/>
      <c r="BI536" s="848"/>
      <c r="BJ536" s="848"/>
      <c r="BK536" s="848"/>
      <c r="BL536" s="848"/>
      <c r="BM536" s="607"/>
      <c r="BN536" s="607"/>
      <c r="BO536" s="798"/>
    </row>
    <row r="537" spans="1:67" ht="82.9" customHeight="1">
      <c r="A537" s="1141"/>
      <c r="B537" s="1144"/>
      <c r="C537" s="1165"/>
      <c r="D537" s="1150" t="s">
        <v>1376</v>
      </c>
      <c r="E537" s="1150" t="s">
        <v>1918</v>
      </c>
      <c r="F537" s="1089">
        <v>15</v>
      </c>
      <c r="G537" s="593" t="s">
        <v>2001</v>
      </c>
      <c r="H537" s="598" t="s">
        <v>1613</v>
      </c>
      <c r="I537" s="1139" t="s">
        <v>1380</v>
      </c>
      <c r="J537" s="1137" t="str">
        <f>IF(D537="","",IF(D537="RG",[16]Árbol_GF!B587,IF(D537="RF",[16]Árbol_GF!B587,IF(I537="","",(CONCATENATE(I537," ",$M$2," ",G537," ",$M$3," ",O537," ",$M$4," ",N537))))))</f>
        <v>Pérdida de confidencialidad e integridad  
SWITCH DE CORE
SWITCH WAN
(Hardware)  1. Ataques externos 
2. Error en el uso
3. Modificacioón de configuracion de los equipos  1. Configuración incorrecta de parametros 
2. Desconocimiento en el funcionamiento de la herramienta
3. Deficiencia en el control de acceso</v>
      </c>
      <c r="K537" s="992" t="s">
        <v>205</v>
      </c>
      <c r="L537" s="593" t="s">
        <v>691</v>
      </c>
      <c r="M537" s="689" t="str">
        <f>CONCATENATE(" *",[16]Árbol_GF!C545," *",[16]Árbol_GF!E545," *",[16]Árbol_GF!G545)</f>
        <v xml:space="preserve"> * * *</v>
      </c>
      <c r="N537" s="607" t="s">
        <v>2610</v>
      </c>
      <c r="O537" s="607" t="s">
        <v>2611</v>
      </c>
      <c r="P537" s="607"/>
      <c r="Q537" s="610"/>
      <c r="R537" s="598" t="s">
        <v>226</v>
      </c>
      <c r="S537" s="613">
        <f>IF(R537="Muy Alta",100%,IF(R537="Alta",80%,IF(R537="Media",60%,IF(R537="Baja",40%,IF(R537="Muy Baja",20%,"")))))</f>
        <v>0.4</v>
      </c>
      <c r="T537" s="598"/>
      <c r="U537" s="613" t="str">
        <f>IF(T537="Catastrófico",100%,IF(T537="Mayor",80%,IF(T537="Moderado",60%,IF(T537="Menor",40%,IF(T537="Leve",20%,"")))))</f>
        <v/>
      </c>
      <c r="V537" s="598" t="s">
        <v>227</v>
      </c>
      <c r="W537" s="613">
        <f>IF(V537="Catastrófico",100%,IF(V537="Mayor",80%,IF(V537="Moderado",60%,IF(V537="Menor",40%,IF(V537="Leve",20%,"")))))</f>
        <v>0.4</v>
      </c>
      <c r="X537" s="616" t="str">
        <f>IF(Y537=100%,"Catastrófico",IF(Y537=80%,"Mayor",IF(Y537=60%,"Moderado",IF(Y537=40%,"Menor",IF(Y537=20%,"Leve","")))))</f>
        <v>Menor</v>
      </c>
      <c r="Y537" s="613">
        <f>IF(AND(U537="",W537=""),"",MAX(U537,W537))</f>
        <v>0.4</v>
      </c>
      <c r="Z537" s="613" t="str">
        <f>CONCATENATE(R537,X537)</f>
        <v>BajaMenor</v>
      </c>
      <c r="AA537" s="619" t="str">
        <f>IF(Z537="Muy AltaLeve","Alto",IF(Z537="Muy AltaMenor","Alto",IF(Z537="Muy AltaModerado","Alto",IF(Z537="Muy AltaMayor","Alto",IF(Z537="Muy AltaCatastrófico","Extremo",IF(Z537="AltaLeve","Moderado",IF(Z537="AltaMenor","Moderado",IF(Z537="AltaModerado","Alto",IF(Z537="AltaMayor","Alto",IF(Z537="AltaCatastrófico","Extremo",IF(Z537="MediaLeve","Moderado",IF(Z537="MediaMenor","Moderado",IF(Z537="MediaModerado","Moderado",IF(Z537="MediaMayor","Alto",IF(Z537="MediaCatastrófico","Extremo",IF(Z537="BajaLeve","Bajo",IF(Z537="BajaMenor","Moderado",IF(Z537="BajaModerado","Moderado",IF(Z537="BajaMayor","Alto",IF(Z537="BajaCatastrófico","Extremo",IF(Z537="Muy BajaLeve","Bajo",IF(Z537="Muy BajaMenor","Bajo",IF(Z537="Muy BajaModerado","Moderado",IF(Z537="Muy BajaMayor","Alto",IF(Z537="Muy BajaCatastrófico","Extremo","")))))))))))))))))))))))))</f>
        <v>Moderado</v>
      </c>
      <c r="AB537" s="216">
        <v>1</v>
      </c>
      <c r="AC537" s="276" t="s">
        <v>2002</v>
      </c>
      <c r="AD537" s="218">
        <v>3</v>
      </c>
      <c r="AE537" s="218" t="s">
        <v>1567</v>
      </c>
      <c r="AF537" s="213" t="str">
        <f t="shared" si="32"/>
        <v>Probabilidad</v>
      </c>
      <c r="AG537" s="219" t="s">
        <v>1537</v>
      </c>
      <c r="AH537" s="214">
        <f t="shared" si="35"/>
        <v>0.25</v>
      </c>
      <c r="AI537" s="219" t="s">
        <v>1440</v>
      </c>
      <c r="AJ537" s="214">
        <f t="shared" si="33"/>
        <v>0.25</v>
      </c>
      <c r="AK537" s="215">
        <f t="shared" si="34"/>
        <v>0.5</v>
      </c>
      <c r="AL537" s="220">
        <f>IFERROR(IF(AF537="Probabilidad",(S537-(+S537*AK537)),IF(AF537="Impacto",S537,"")),"")</f>
        <v>0.2</v>
      </c>
      <c r="AM537" s="220">
        <f>IFERROR(IF(AF537="Impacto",(Y537-(+Y537*AK537)),IF(AF537="Probabilidad",Y537,"")),"")</f>
        <v>0.4</v>
      </c>
      <c r="AN537" s="221" t="s">
        <v>181</v>
      </c>
      <c r="AO537" s="221" t="s">
        <v>182</v>
      </c>
      <c r="AP537" s="221" t="s">
        <v>183</v>
      </c>
      <c r="AQ537" s="598" t="s">
        <v>1989</v>
      </c>
      <c r="AR537" s="1153">
        <f>S537</f>
        <v>0.4</v>
      </c>
      <c r="AS537" s="1153">
        <f>IF(AL537="","",MIN(AL537:AL542))</f>
        <v>0.14000000000000001</v>
      </c>
      <c r="AT537" s="619" t="str">
        <f>IFERROR(IF(AS537="","",IF(AS537&lt;=0.2,"Muy Baja",IF(AS537&lt;=0.4,"Baja",IF(AS537&lt;=0.6,"Media",IF(AS537&lt;=0.8,"Alta","Muy Alta"))))),"")</f>
        <v>Muy Baja</v>
      </c>
      <c r="AU537" s="1153">
        <f>Y537</f>
        <v>0.4</v>
      </c>
      <c r="AV537" s="1153">
        <f>IF(AM537="","",MIN(AM537:AM542))</f>
        <v>0.30000000000000004</v>
      </c>
      <c r="AW537" s="619" t="str">
        <f>IFERROR(IF(AV537="","",IF(AV537&lt;=0.2,"Leve",IF(AV537&lt;=0.4,"Menor",IF(AV537&lt;=0.6,"Moderado",IF(AV537&lt;=0.8,"Mayor","Catastrófico"))))),"")</f>
        <v>Menor</v>
      </c>
      <c r="AX537" s="619" t="str">
        <f>AA537</f>
        <v>Moderado</v>
      </c>
      <c r="AY537" s="619" t="str">
        <f>IFERROR(IF(OR(AND(AT537="Muy Baja",AW537="Leve"),AND(AT537="Muy Baja",AW537="Menor"),AND(AT537="Baja",AW537="Leve")),"Bajo",IF(OR(AND(AT537="Muy baja",AW537="Moderado"),AND(AT537="Baja",AW537="Menor"),AND(AT537="Baja",AW537="Moderado"),AND(AT537="Media",AW537="Leve"),AND(AT537="Media",AW537="Menor"),AND(AT537="Media",AW537="Moderado"),AND(AT537="Alta",AW537="Leve"),AND(AT537="Alta",AW537="Menor")),"Moderado",IF(OR(AND(AT537="Muy Baja",AW537="Mayor"),AND(AT537="Baja",AW537="Mayor"),AND(AT537="Media",AW537="Mayor"),AND(AT537="Alta",AW537="Moderado"),AND(AT537="Alta",AW537="Mayor"),AND(AT537="Muy Alta",AW537="Leve"),AND(AT537="Muy Alta",AW537="Menor"),AND(AT537="Muy Alta",AW537="Moderado"),AND(AT537="Muy Alta",AW537="Mayor")),"Alto",IF(OR(AND(AT537="Muy Baja",AW537="Catastrófico"),AND(AT537="Baja",AW537="Catastrófico"),AND(AT537="Media",AW537="Catastrófico"),AND(AT537="Alta",AW537="Catastrófico"),AND(AT537="Muy Alta",AW537="Catastrófico")),"Extremo","")))),"")</f>
        <v>Bajo</v>
      </c>
      <c r="AZ537" s="598" t="s">
        <v>231</v>
      </c>
      <c r="BA537" s="909" t="s">
        <v>811</v>
      </c>
      <c r="BB537" s="909" t="s">
        <v>811</v>
      </c>
      <c r="BC537" s="909" t="s">
        <v>811</v>
      </c>
      <c r="BD537" s="909" t="s">
        <v>811</v>
      </c>
      <c r="BE537" s="909" t="s">
        <v>811</v>
      </c>
      <c r="BF537" s="909"/>
      <c r="BG537" s="848"/>
      <c r="BH537" s="593"/>
      <c r="BI537" s="848"/>
      <c r="BJ537" s="848"/>
      <c r="BK537" s="848"/>
      <c r="BL537" s="848"/>
      <c r="BM537" s="593"/>
      <c r="BN537" s="593"/>
      <c r="BO537" s="798"/>
    </row>
    <row r="538" spans="1:67" ht="72">
      <c r="A538" s="1141"/>
      <c r="B538" s="1144"/>
      <c r="C538" s="1165"/>
      <c r="D538" s="1150"/>
      <c r="E538" s="1150"/>
      <c r="F538" s="1089"/>
      <c r="G538" s="593"/>
      <c r="H538" s="598"/>
      <c r="I538" s="1139"/>
      <c r="J538" s="1137"/>
      <c r="K538" s="992"/>
      <c r="L538" s="593"/>
      <c r="M538" s="616"/>
      <c r="N538" s="607"/>
      <c r="O538" s="607"/>
      <c r="P538" s="607"/>
      <c r="Q538" s="610"/>
      <c r="R538" s="598"/>
      <c r="S538" s="613"/>
      <c r="T538" s="598"/>
      <c r="U538" s="613"/>
      <c r="V538" s="598"/>
      <c r="W538" s="613"/>
      <c r="X538" s="616"/>
      <c r="Y538" s="613"/>
      <c r="Z538" s="613"/>
      <c r="AA538" s="619"/>
      <c r="AB538" s="216">
        <v>2</v>
      </c>
      <c r="AC538" s="227" t="s">
        <v>2612</v>
      </c>
      <c r="AD538" s="218">
        <v>1</v>
      </c>
      <c r="AE538" s="218" t="s">
        <v>1567</v>
      </c>
      <c r="AF538" s="213" t="str">
        <f t="shared" si="32"/>
        <v>Probabilidad</v>
      </c>
      <c r="AG538" s="219" t="s">
        <v>344</v>
      </c>
      <c r="AH538" s="214">
        <f t="shared" si="35"/>
        <v>0.15</v>
      </c>
      <c r="AI538" s="219" t="s">
        <v>180</v>
      </c>
      <c r="AJ538" s="214">
        <f t="shared" si="33"/>
        <v>0.15</v>
      </c>
      <c r="AK538" s="215">
        <f t="shared" si="34"/>
        <v>0.3</v>
      </c>
      <c r="AL538" s="220">
        <f>IFERROR(IF(AND(AF537="Probabilidad",AF538="Probabilidad"),(AL537-(+AL537*AK538)),IF(AF538="Probabilidad",(S537-(+S537*AK538)),IF(AF538="Impacto",AL537,""))),"")</f>
        <v>0.14000000000000001</v>
      </c>
      <c r="AM538" s="220">
        <f>IFERROR(IF(AND(AF537="Impacto",AF538="Impacto"),(AM537-(+AM537*AK538)),IF(AF538="Impacto",(Y537-(Y537*AK538)),IF(AF538="Probabilidad",AM537,""))),"")</f>
        <v>0.4</v>
      </c>
      <c r="AN538" s="221" t="s">
        <v>181</v>
      </c>
      <c r="AO538" s="221" t="s">
        <v>1422</v>
      </c>
      <c r="AP538" s="221" t="s">
        <v>183</v>
      </c>
      <c r="AQ538" s="598"/>
      <c r="AR538" s="626"/>
      <c r="AS538" s="626"/>
      <c r="AT538" s="619"/>
      <c r="AU538" s="626"/>
      <c r="AV538" s="626"/>
      <c r="AW538" s="619"/>
      <c r="AX538" s="619"/>
      <c r="AY538" s="619"/>
      <c r="AZ538" s="598"/>
      <c r="BA538" s="909"/>
      <c r="BB538" s="909"/>
      <c r="BC538" s="909"/>
      <c r="BD538" s="909"/>
      <c r="BE538" s="909"/>
      <c r="BF538" s="909"/>
      <c r="BG538" s="848"/>
      <c r="BH538" s="593"/>
      <c r="BI538" s="848"/>
      <c r="BJ538" s="848"/>
      <c r="BK538" s="848"/>
      <c r="BL538" s="848"/>
      <c r="BM538" s="593"/>
      <c r="BN538" s="593"/>
      <c r="BO538" s="798"/>
    </row>
    <row r="539" spans="1:67" ht="76.5">
      <c r="A539" s="1141"/>
      <c r="B539" s="1144"/>
      <c r="C539" s="1165"/>
      <c r="D539" s="1150"/>
      <c r="E539" s="1150"/>
      <c r="F539" s="1089"/>
      <c r="G539" s="593"/>
      <c r="H539" s="598"/>
      <c r="I539" s="1139"/>
      <c r="J539" s="1137"/>
      <c r="K539" s="992"/>
      <c r="L539" s="593"/>
      <c r="M539" s="616"/>
      <c r="N539" s="607"/>
      <c r="O539" s="607"/>
      <c r="P539" s="607"/>
      <c r="Q539" s="610"/>
      <c r="R539" s="598"/>
      <c r="S539" s="613"/>
      <c r="T539" s="598"/>
      <c r="U539" s="613"/>
      <c r="V539" s="598"/>
      <c r="W539" s="613"/>
      <c r="X539" s="616"/>
      <c r="Y539" s="613"/>
      <c r="Z539" s="613"/>
      <c r="AA539" s="619"/>
      <c r="AB539" s="216">
        <v>3</v>
      </c>
      <c r="AC539" s="227" t="s">
        <v>2613</v>
      </c>
      <c r="AD539" s="218">
        <v>2</v>
      </c>
      <c r="AE539" s="218" t="s">
        <v>1439</v>
      </c>
      <c r="AF539" s="213" t="str">
        <f t="shared" si="32"/>
        <v>Impacto</v>
      </c>
      <c r="AG539" s="219" t="s">
        <v>290</v>
      </c>
      <c r="AH539" s="214">
        <f t="shared" si="35"/>
        <v>0.1</v>
      </c>
      <c r="AI539" s="219" t="s">
        <v>180</v>
      </c>
      <c r="AJ539" s="214">
        <f t="shared" si="33"/>
        <v>0.15</v>
      </c>
      <c r="AK539" s="215">
        <f t="shared" si="34"/>
        <v>0.25</v>
      </c>
      <c r="AL539" s="220">
        <f>IFERROR(IF(AND(AF538="Probabilidad",AF539="Probabilidad"),(AL538-(+AL538*AK539)),IF(AND(AF538="Impacto",AF539="Probabilidad"),(AL537-(+AL537*AK539)),IF(AF539="Impacto",AL538,""))),"")</f>
        <v>0.14000000000000001</v>
      </c>
      <c r="AM539" s="220">
        <f>IFERROR(IF(AND(AF538="Impacto",AF539="Impacto"),(AM538-(+AM538*AK539)),IF(AND(AF538="Probabilidad",AF539="Impacto"),(AM537-(+AM537*AK539)),IF(AF539="Probabilidad",AM538,""))),"")</f>
        <v>0.30000000000000004</v>
      </c>
      <c r="AN539" s="221" t="s">
        <v>181</v>
      </c>
      <c r="AO539" s="221" t="s">
        <v>182</v>
      </c>
      <c r="AP539" s="221" t="s">
        <v>183</v>
      </c>
      <c r="AQ539" s="598"/>
      <c r="AR539" s="626"/>
      <c r="AS539" s="626"/>
      <c r="AT539" s="619"/>
      <c r="AU539" s="626"/>
      <c r="AV539" s="626"/>
      <c r="AW539" s="619"/>
      <c r="AX539" s="619"/>
      <c r="AY539" s="619"/>
      <c r="AZ539" s="598"/>
      <c r="BA539" s="909"/>
      <c r="BB539" s="909"/>
      <c r="BC539" s="909"/>
      <c r="BD539" s="909"/>
      <c r="BE539" s="909"/>
      <c r="BF539" s="909"/>
      <c r="BG539" s="848"/>
      <c r="BH539" s="593"/>
      <c r="BI539" s="848"/>
      <c r="BJ539" s="848"/>
      <c r="BK539" s="848"/>
      <c r="BL539" s="848"/>
      <c r="BM539" s="593"/>
      <c r="BN539" s="593"/>
      <c r="BO539" s="798"/>
    </row>
    <row r="540" spans="1:67">
      <c r="A540" s="1141"/>
      <c r="B540" s="1144"/>
      <c r="C540" s="1165"/>
      <c r="D540" s="1150"/>
      <c r="E540" s="1150"/>
      <c r="F540" s="1089"/>
      <c r="G540" s="593"/>
      <c r="H540" s="598"/>
      <c r="I540" s="1139"/>
      <c r="J540" s="1137"/>
      <c r="K540" s="992"/>
      <c r="L540" s="593"/>
      <c r="M540" s="616"/>
      <c r="N540" s="607"/>
      <c r="O540" s="607"/>
      <c r="P540" s="607"/>
      <c r="Q540" s="610"/>
      <c r="R540" s="598"/>
      <c r="S540" s="613"/>
      <c r="T540" s="598"/>
      <c r="U540" s="613"/>
      <c r="V540" s="598"/>
      <c r="W540" s="613"/>
      <c r="X540" s="616"/>
      <c r="Y540" s="613"/>
      <c r="Z540" s="613"/>
      <c r="AA540" s="619"/>
      <c r="AB540" s="216"/>
      <c r="AC540" s="227"/>
      <c r="AD540" s="218"/>
      <c r="AE540" s="218"/>
      <c r="AF540" s="213"/>
      <c r="AG540" s="219"/>
      <c r="AH540" s="214"/>
      <c r="AI540" s="219"/>
      <c r="AJ540" s="214"/>
      <c r="AK540" s="215"/>
      <c r="AL540" s="220"/>
      <c r="AM540" s="220"/>
      <c r="AN540" s="221"/>
      <c r="AO540" s="221"/>
      <c r="AP540" s="221"/>
      <c r="AQ540" s="598"/>
      <c r="AR540" s="626"/>
      <c r="AS540" s="626"/>
      <c r="AT540" s="619"/>
      <c r="AU540" s="626"/>
      <c r="AV540" s="626"/>
      <c r="AW540" s="619"/>
      <c r="AX540" s="619"/>
      <c r="AY540" s="619"/>
      <c r="AZ540" s="598"/>
      <c r="BA540" s="909"/>
      <c r="BB540" s="909"/>
      <c r="BC540" s="909"/>
      <c r="BD540" s="909"/>
      <c r="BE540" s="909"/>
      <c r="BF540" s="909"/>
      <c r="BG540" s="848"/>
      <c r="BH540" s="593"/>
      <c r="BI540" s="848"/>
      <c r="BJ540" s="848"/>
      <c r="BK540" s="848"/>
      <c r="BL540" s="848"/>
      <c r="BM540" s="593"/>
      <c r="BN540" s="593"/>
      <c r="BO540" s="798"/>
    </row>
    <row r="541" spans="1:67">
      <c r="A541" s="1141"/>
      <c r="B541" s="1144"/>
      <c r="C541" s="1165"/>
      <c r="D541" s="1150"/>
      <c r="E541" s="1150"/>
      <c r="F541" s="1089"/>
      <c r="G541" s="593"/>
      <c r="H541" s="598"/>
      <c r="I541" s="1139"/>
      <c r="J541" s="1137"/>
      <c r="K541" s="992"/>
      <c r="L541" s="593"/>
      <c r="M541" s="616"/>
      <c r="N541" s="607"/>
      <c r="O541" s="607"/>
      <c r="P541" s="607"/>
      <c r="Q541" s="610"/>
      <c r="R541" s="598"/>
      <c r="S541" s="613"/>
      <c r="T541" s="598"/>
      <c r="U541" s="613"/>
      <c r="V541" s="598"/>
      <c r="W541" s="613"/>
      <c r="X541" s="616"/>
      <c r="Y541" s="613"/>
      <c r="Z541" s="613"/>
      <c r="AA541" s="619"/>
      <c r="AB541" s="216"/>
      <c r="AC541" s="227"/>
      <c r="AD541" s="218"/>
      <c r="AE541" s="218"/>
      <c r="AF541" s="213"/>
      <c r="AG541" s="219"/>
      <c r="AH541" s="214"/>
      <c r="AI541" s="219"/>
      <c r="AJ541" s="214"/>
      <c r="AK541" s="215"/>
      <c r="AL541" s="220"/>
      <c r="AM541" s="220"/>
      <c r="AN541" s="221"/>
      <c r="AO541" s="221"/>
      <c r="AP541" s="221"/>
      <c r="AQ541" s="598"/>
      <c r="AR541" s="626"/>
      <c r="AS541" s="626"/>
      <c r="AT541" s="619"/>
      <c r="AU541" s="626"/>
      <c r="AV541" s="626"/>
      <c r="AW541" s="619"/>
      <c r="AX541" s="619"/>
      <c r="AY541" s="619"/>
      <c r="AZ541" s="598"/>
      <c r="BA541" s="909"/>
      <c r="BB541" s="909"/>
      <c r="BC541" s="909"/>
      <c r="BD541" s="909"/>
      <c r="BE541" s="909"/>
      <c r="BF541" s="909"/>
      <c r="BG541" s="848"/>
      <c r="BH541" s="593"/>
      <c r="BI541" s="848"/>
      <c r="BJ541" s="848"/>
      <c r="BK541" s="848"/>
      <c r="BL541" s="848"/>
      <c r="BM541" s="593"/>
      <c r="BN541" s="593"/>
      <c r="BO541" s="798"/>
    </row>
    <row r="542" spans="1:67" ht="15.75" thickBot="1">
      <c r="A542" s="1141"/>
      <c r="B542" s="1144"/>
      <c r="C542" s="1165"/>
      <c r="D542" s="1150"/>
      <c r="E542" s="1150"/>
      <c r="F542" s="1089"/>
      <c r="G542" s="593"/>
      <c r="H542" s="598"/>
      <c r="I542" s="1139"/>
      <c r="J542" s="1162"/>
      <c r="K542" s="992"/>
      <c r="L542" s="593"/>
      <c r="M542" s="616"/>
      <c r="N542" s="607"/>
      <c r="O542" s="607"/>
      <c r="P542" s="607"/>
      <c r="Q542" s="610"/>
      <c r="R542" s="598"/>
      <c r="S542" s="613"/>
      <c r="T542" s="598"/>
      <c r="U542" s="613"/>
      <c r="V542" s="598"/>
      <c r="W542" s="613"/>
      <c r="X542" s="616"/>
      <c r="Y542" s="613"/>
      <c r="Z542" s="613"/>
      <c r="AA542" s="619"/>
      <c r="AB542" s="216">
        <v>5</v>
      </c>
      <c r="AC542" s="227"/>
      <c r="AD542" s="218"/>
      <c r="AE542" s="218"/>
      <c r="AF542" s="213" t="str">
        <f t="shared" si="32"/>
        <v/>
      </c>
      <c r="AG542" s="219"/>
      <c r="AH542" s="214" t="str">
        <f t="shared" si="35"/>
        <v/>
      </c>
      <c r="AI542" s="219"/>
      <c r="AJ542" s="214" t="str">
        <f t="shared" si="33"/>
        <v/>
      </c>
      <c r="AK542" s="215" t="str">
        <f t="shared" si="34"/>
        <v/>
      </c>
      <c r="AL542" s="220" t="str">
        <f>IFERROR(IF(AND(AF541="Probabilidad",AF542="Probabilidad"),(AL541-(+AL541*AK542)),IF(AND(AF541="Impacto",AF542="Probabilidad"),(AL540-(+AL540*AK542)),IF(AF542="Impacto",AL541,""))),"")</f>
        <v/>
      </c>
      <c r="AM542" s="220" t="str">
        <f>IFERROR(IF(AND(AF541="Impacto",AF542="Impacto"),(AM541-(+AM541*AK542)),IF(AND(AF541="Probabilidad",AF542="Impacto"),(AM540-(+AM540*AK542)),IF(AF542="Probabilidad",AM541,""))),"")</f>
        <v/>
      </c>
      <c r="AN542" s="221"/>
      <c r="AO542" s="221"/>
      <c r="AP542" s="221"/>
      <c r="AQ542" s="598"/>
      <c r="AR542" s="626"/>
      <c r="AS542" s="626"/>
      <c r="AT542" s="619"/>
      <c r="AU542" s="626"/>
      <c r="AV542" s="626"/>
      <c r="AW542" s="619"/>
      <c r="AX542" s="619"/>
      <c r="AY542" s="619"/>
      <c r="AZ542" s="598"/>
      <c r="BA542" s="909"/>
      <c r="BB542" s="909"/>
      <c r="BC542" s="909"/>
      <c r="BD542" s="909"/>
      <c r="BE542" s="909"/>
      <c r="BF542" s="909"/>
      <c r="BG542" s="848"/>
      <c r="BH542" s="593"/>
      <c r="BI542" s="848"/>
      <c r="BJ542" s="848"/>
      <c r="BK542" s="848"/>
      <c r="BL542" s="848"/>
      <c r="BM542" s="593"/>
      <c r="BN542" s="593"/>
      <c r="BO542" s="798"/>
    </row>
    <row r="543" spans="1:67" ht="82.9" customHeight="1">
      <c r="A543" s="1141"/>
      <c r="B543" s="1144"/>
      <c r="C543" s="1165"/>
      <c r="D543" s="1150" t="s">
        <v>1376</v>
      </c>
      <c r="E543" s="1150" t="s">
        <v>1918</v>
      </c>
      <c r="F543" s="1089">
        <v>16</v>
      </c>
      <c r="G543" s="593" t="s">
        <v>2003</v>
      </c>
      <c r="H543" s="598" t="s">
        <v>1613</v>
      </c>
      <c r="I543" s="1139" t="s">
        <v>1392</v>
      </c>
      <c r="J543" s="1137" t="str">
        <f>IF(D543="","",IF(D543="RG",[16]Árbol_GF!B593,IF(D543="RF",[16]Árbol_GF!B593,IF(I543="","",(CONCATENATE(I543," ",$M$2," ",G543," ",$M$3," ",O543," ",$M$4," ",N543))))))</f>
        <v>Pérdida de Disponibilidad  SWITCH DE CORE
SWITCH WAN
(Hardware)  1. Incumplimiento en el mantenimiento de las herramientas tecnológicas
1a. Fallas en los equipos dispositivos
2. Polvo, corrosión, congelamiento
3. Error en el uso
4. Espionaje remoto
5. Pérdida del suministro de energía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v>
      </c>
      <c r="K543" s="992" t="s">
        <v>205</v>
      </c>
      <c r="L543" s="593" t="s">
        <v>691</v>
      </c>
      <c r="M543" s="689" t="str">
        <f>CONCATENATE(" *",[16]Árbol_GF!C551," *",[16]Árbol_GF!E551," *",[16]Árbol_GF!G551)</f>
        <v xml:space="preserve"> * * *</v>
      </c>
      <c r="N543" s="607" t="s">
        <v>2004</v>
      </c>
      <c r="O543" s="607" t="s">
        <v>2005</v>
      </c>
      <c r="P543" s="607"/>
      <c r="Q543" s="610"/>
      <c r="R543" s="598" t="s">
        <v>226</v>
      </c>
      <c r="S543" s="613">
        <f>IF(R543="Muy Alta",100%,IF(R543="Alta",80%,IF(R543="Media",60%,IF(R543="Baja",40%,IF(R543="Muy Baja",20%,"")))))</f>
        <v>0.4</v>
      </c>
      <c r="T543" s="598"/>
      <c r="U543" s="613" t="str">
        <f>IF(T543="Catastrófico",100%,IF(T543="Mayor",80%,IF(T543="Moderado",60%,IF(T543="Menor",40%,IF(T543="Leve",20%,"")))))</f>
        <v/>
      </c>
      <c r="V543" s="598" t="s">
        <v>176</v>
      </c>
      <c r="W543" s="613">
        <f>IF(V543="Catastrófico",100%,IF(V543="Mayor",80%,IF(V543="Moderado",60%,IF(V543="Menor",40%,IF(V543="Leve",20%,"")))))</f>
        <v>0.6</v>
      </c>
      <c r="X543" s="616" t="str">
        <f>IF(Y543=100%,"Catastrófico",IF(Y543=80%,"Mayor",IF(Y543=60%,"Moderado",IF(Y543=40%,"Menor",IF(Y543=20%,"Leve","")))))</f>
        <v>Moderado</v>
      </c>
      <c r="Y543" s="613">
        <f>IF(AND(U543="",W543=""),"",MAX(U543,W543))</f>
        <v>0.6</v>
      </c>
      <c r="Z543" s="613" t="str">
        <f>CONCATENATE(R543,X543)</f>
        <v>BajaModerado</v>
      </c>
      <c r="AA543" s="619" t="str">
        <f>IF(Z543="Muy AltaLeve","Alto",IF(Z543="Muy AltaMenor","Alto",IF(Z543="Muy AltaModerado","Alto",IF(Z543="Muy AltaMayor","Alto",IF(Z543="Muy AltaCatastrófico","Extremo",IF(Z543="AltaLeve","Moderado",IF(Z543="AltaMenor","Moderado",IF(Z543="AltaModerado","Alto",IF(Z543="AltaMayor","Alto",IF(Z543="AltaCatastrófico","Extremo",IF(Z543="MediaLeve","Moderado",IF(Z543="MediaMenor","Moderado",IF(Z543="MediaModerado","Moderado",IF(Z543="MediaMayor","Alto",IF(Z543="MediaCatastrófico","Extremo",IF(Z543="BajaLeve","Bajo",IF(Z543="BajaMenor","Moderado",IF(Z543="BajaModerado","Moderado",IF(Z543="BajaMayor","Alto",IF(Z543="BajaCatastrófico","Extremo",IF(Z543="Muy BajaLeve","Bajo",IF(Z543="Muy BajaMenor","Bajo",IF(Z543="Muy BajaModerado","Moderado",IF(Z543="Muy BajaMayor","Alto",IF(Z543="Muy BajaCatastrófico","Extremo","")))))))))))))))))))))))))</f>
        <v>Moderado</v>
      </c>
      <c r="AB543" s="216">
        <v>1</v>
      </c>
      <c r="AC543" s="276" t="s">
        <v>2002</v>
      </c>
      <c r="AD543" s="218">
        <v>2</v>
      </c>
      <c r="AE543" s="218" t="s">
        <v>1567</v>
      </c>
      <c r="AF543" s="213" t="str">
        <f t="shared" si="32"/>
        <v>Probabilidad</v>
      </c>
      <c r="AG543" s="219" t="s">
        <v>1537</v>
      </c>
      <c r="AH543" s="214">
        <f t="shared" si="35"/>
        <v>0.25</v>
      </c>
      <c r="AI543" s="219" t="s">
        <v>1440</v>
      </c>
      <c r="AJ543" s="214">
        <f t="shared" si="33"/>
        <v>0.25</v>
      </c>
      <c r="AK543" s="215">
        <f t="shared" si="34"/>
        <v>0.5</v>
      </c>
      <c r="AL543" s="220">
        <f>IFERROR(IF(AF543="Probabilidad",(S543-(+S543*AK543)),IF(AF543="Impacto",S543,"")),"")</f>
        <v>0.2</v>
      </c>
      <c r="AM543" s="220">
        <f>IFERROR(IF(AF543="Impacto",(Y543-(+Y543*AK543)),IF(AF543="Probabilidad",Y543,"")),"")</f>
        <v>0.6</v>
      </c>
      <c r="AN543" s="221" t="s">
        <v>181</v>
      </c>
      <c r="AO543" s="221" t="s">
        <v>182</v>
      </c>
      <c r="AP543" s="221" t="s">
        <v>183</v>
      </c>
      <c r="AQ543" s="598" t="s">
        <v>1989</v>
      </c>
      <c r="AR543" s="1153">
        <f>S543</f>
        <v>0.4</v>
      </c>
      <c r="AS543" s="1153">
        <f>IF(AL543="","",MIN(AL543:AL548))</f>
        <v>3.5999999999999997E-2</v>
      </c>
      <c r="AT543" s="619" t="str">
        <f>IFERROR(IF(AS543="","",IF(AS543&lt;=0.2,"Muy Baja",IF(AS543&lt;=0.4,"Baja",IF(AS543&lt;=0.6,"Media",IF(AS543&lt;=0.8,"Alta","Muy Alta"))))),"")</f>
        <v>Muy Baja</v>
      </c>
      <c r="AU543" s="1153">
        <f>Y543</f>
        <v>0.6</v>
      </c>
      <c r="AV543" s="1153">
        <f>IF(AM543="","",MIN(AM543:AM548))</f>
        <v>0.33749999999999997</v>
      </c>
      <c r="AW543" s="619" t="str">
        <f>IFERROR(IF(AV543="","",IF(AV543&lt;=0.2,"Leve",IF(AV543&lt;=0.4,"Menor",IF(AV543&lt;=0.6,"Moderado",IF(AV543&lt;=0.8,"Mayor","Catastrófico"))))),"")</f>
        <v>Menor</v>
      </c>
      <c r="AX543" s="619" t="str">
        <f>AA543</f>
        <v>Moderado</v>
      </c>
      <c r="AY543" s="619" t="str">
        <f>IFERROR(IF(OR(AND(AT543="Muy Baja",AW543="Leve"),AND(AT543="Muy Baja",AW543="Menor"),AND(AT543="Baja",AW543="Leve")),"Bajo",IF(OR(AND(AT543="Muy baja",AW543="Moderado"),AND(AT543="Baja",AW543="Menor"),AND(AT543="Baja",AW543="Moderado"),AND(AT543="Media",AW543="Leve"),AND(AT543="Media",AW543="Menor"),AND(AT543="Media",AW543="Moderado"),AND(AT543="Alta",AW543="Leve"),AND(AT543="Alta",AW543="Menor")),"Moderado",IF(OR(AND(AT543="Muy Baja",AW543="Mayor"),AND(AT543="Baja",AW543="Mayor"),AND(AT543="Media",AW543="Mayor"),AND(AT543="Alta",AW543="Moderado"),AND(AT543="Alta",AW543="Mayor"),AND(AT543="Muy Alta",AW543="Leve"),AND(AT543="Muy Alta",AW543="Menor"),AND(AT543="Muy Alta",AW543="Moderado"),AND(AT543="Muy Alta",AW543="Mayor")),"Alto",IF(OR(AND(AT543="Muy Baja",AW543="Catastrófico"),AND(AT543="Baja",AW543="Catastrófico"),AND(AT543="Media",AW543="Catastrófico"),AND(AT543="Alta",AW543="Catastrófico"),AND(AT543="Muy Alta",AW543="Catastrófico")),"Extremo","")))),"")</f>
        <v>Bajo</v>
      </c>
      <c r="AZ543" s="598" t="s">
        <v>231</v>
      </c>
      <c r="BA543" s="909" t="s">
        <v>811</v>
      </c>
      <c r="BB543" s="909" t="s">
        <v>811</v>
      </c>
      <c r="BC543" s="909" t="s">
        <v>811</v>
      </c>
      <c r="BD543" s="909" t="s">
        <v>811</v>
      </c>
      <c r="BE543" s="909" t="s">
        <v>811</v>
      </c>
      <c r="BF543" s="909"/>
      <c r="BG543" s="848"/>
      <c r="BH543" s="593"/>
      <c r="BI543" s="848"/>
      <c r="BJ543" s="848"/>
      <c r="BK543" s="848"/>
      <c r="BL543" s="848"/>
      <c r="BM543" s="593"/>
      <c r="BN543" s="593"/>
      <c r="BO543" s="798"/>
    </row>
    <row r="544" spans="1:67" ht="72">
      <c r="A544" s="1141"/>
      <c r="B544" s="1144"/>
      <c r="C544" s="1165"/>
      <c r="D544" s="1150"/>
      <c r="E544" s="1150"/>
      <c r="F544" s="1089"/>
      <c r="G544" s="593"/>
      <c r="H544" s="598"/>
      <c r="I544" s="1139"/>
      <c r="J544" s="1137"/>
      <c r="K544" s="992"/>
      <c r="L544" s="593"/>
      <c r="M544" s="616"/>
      <c r="N544" s="607"/>
      <c r="O544" s="607"/>
      <c r="P544" s="607"/>
      <c r="Q544" s="610"/>
      <c r="R544" s="598"/>
      <c r="S544" s="613"/>
      <c r="T544" s="598"/>
      <c r="U544" s="613"/>
      <c r="V544" s="598"/>
      <c r="W544" s="613"/>
      <c r="X544" s="616"/>
      <c r="Y544" s="613"/>
      <c r="Z544" s="613"/>
      <c r="AA544" s="619"/>
      <c r="AB544" s="216">
        <v>2</v>
      </c>
      <c r="AC544" s="299" t="s">
        <v>2006</v>
      </c>
      <c r="AD544" s="218">
        <v>3</v>
      </c>
      <c r="AE544" s="218" t="s">
        <v>1982</v>
      </c>
      <c r="AF544" s="213" t="str">
        <f t="shared" si="32"/>
        <v>Probabilidad</v>
      </c>
      <c r="AG544" s="219" t="s">
        <v>1537</v>
      </c>
      <c r="AH544" s="214">
        <f t="shared" si="35"/>
        <v>0.25</v>
      </c>
      <c r="AI544" s="219" t="s">
        <v>1538</v>
      </c>
      <c r="AJ544" s="214">
        <f t="shared" si="33"/>
        <v>0.15</v>
      </c>
      <c r="AK544" s="215">
        <f t="shared" si="34"/>
        <v>0.4</v>
      </c>
      <c r="AL544" s="220">
        <f>IFERROR(IF(AND(AF543="Probabilidad",AF544="Probabilidad"),(AL543-(+AL543*AK544)),IF(AF544="Probabilidad",(S543-(+S543*AK544)),IF(AF544="Impacto",AL543,""))),"")</f>
        <v>0.12</v>
      </c>
      <c r="AM544" s="220">
        <f>IFERROR(IF(AND(AF543="Impacto",AF544="Impacto"),(AM543-(+AM543*AK544)),IF(AF544="Impacto",(Y543-(Y543*AK544)),IF(AF544="Probabilidad",AM543,""))),"")</f>
        <v>0.6</v>
      </c>
      <c r="AN544" s="221" t="s">
        <v>181</v>
      </c>
      <c r="AO544" s="221" t="s">
        <v>182</v>
      </c>
      <c r="AP544" s="221" t="s">
        <v>183</v>
      </c>
      <c r="AQ544" s="598"/>
      <c r="AR544" s="626"/>
      <c r="AS544" s="626"/>
      <c r="AT544" s="619"/>
      <c r="AU544" s="626"/>
      <c r="AV544" s="626"/>
      <c r="AW544" s="619"/>
      <c r="AX544" s="619"/>
      <c r="AY544" s="619"/>
      <c r="AZ544" s="598"/>
      <c r="BA544" s="909"/>
      <c r="BB544" s="909"/>
      <c r="BC544" s="909"/>
      <c r="BD544" s="909"/>
      <c r="BE544" s="909"/>
      <c r="BF544" s="909"/>
      <c r="BG544" s="848"/>
      <c r="BH544" s="593"/>
      <c r="BI544" s="848"/>
      <c r="BJ544" s="848"/>
      <c r="BK544" s="848"/>
      <c r="BL544" s="848"/>
      <c r="BM544" s="593"/>
      <c r="BN544" s="593"/>
      <c r="BO544" s="798"/>
    </row>
    <row r="545" spans="1:67" ht="72">
      <c r="A545" s="1141"/>
      <c r="B545" s="1144"/>
      <c r="C545" s="1165"/>
      <c r="D545" s="1150"/>
      <c r="E545" s="1150"/>
      <c r="F545" s="1089"/>
      <c r="G545" s="593"/>
      <c r="H545" s="598"/>
      <c r="I545" s="1139"/>
      <c r="J545" s="1137"/>
      <c r="K545" s="992"/>
      <c r="L545" s="593"/>
      <c r="M545" s="616"/>
      <c r="N545" s="607"/>
      <c r="O545" s="607"/>
      <c r="P545" s="607"/>
      <c r="Q545" s="610"/>
      <c r="R545" s="598"/>
      <c r="S545" s="613"/>
      <c r="T545" s="598"/>
      <c r="U545" s="613"/>
      <c r="V545" s="598"/>
      <c r="W545" s="613"/>
      <c r="X545" s="616"/>
      <c r="Y545" s="613"/>
      <c r="Z545" s="613"/>
      <c r="AA545" s="619"/>
      <c r="AB545" s="216">
        <v>3</v>
      </c>
      <c r="AC545" s="299" t="s">
        <v>2007</v>
      </c>
      <c r="AD545" s="218">
        <v>6</v>
      </c>
      <c r="AE545" s="218" t="s">
        <v>1982</v>
      </c>
      <c r="AF545" s="213" t="str">
        <f t="shared" si="32"/>
        <v>Impacto</v>
      </c>
      <c r="AG545" s="219" t="s">
        <v>1548</v>
      </c>
      <c r="AH545" s="214">
        <f t="shared" si="35"/>
        <v>0.1</v>
      </c>
      <c r="AI545" s="219" t="s">
        <v>1538</v>
      </c>
      <c r="AJ545" s="214">
        <f t="shared" si="33"/>
        <v>0.15</v>
      </c>
      <c r="AK545" s="215">
        <f t="shared" si="34"/>
        <v>0.25</v>
      </c>
      <c r="AL545" s="220">
        <f>IFERROR(IF(AND(AF544="Probabilidad",AF545="Probabilidad"),(AL544-(+AL544*AK545)),IF(AND(AF544="Impacto",AF545="Probabilidad"),(AL543-(+AL543*AK545)),IF(AF545="Impacto",AL544,""))),"")</f>
        <v>0.12</v>
      </c>
      <c r="AM545" s="220">
        <f>IFERROR(IF(AND(AF544="Impacto",AF545="Impacto"),(AM544-(+AM544*AK545)),IF(AND(AF544="Probabilidad",AF545="Impacto"),(AM543-(+AM543*AK545)),IF(AF545="Probabilidad",AM544,""))),"")</f>
        <v>0.44999999999999996</v>
      </c>
      <c r="AN545" s="221" t="s">
        <v>181</v>
      </c>
      <c r="AO545" s="221" t="s">
        <v>182</v>
      </c>
      <c r="AP545" s="221" t="s">
        <v>183</v>
      </c>
      <c r="AQ545" s="598"/>
      <c r="AR545" s="626"/>
      <c r="AS545" s="626"/>
      <c r="AT545" s="619"/>
      <c r="AU545" s="626"/>
      <c r="AV545" s="626"/>
      <c r="AW545" s="619"/>
      <c r="AX545" s="619"/>
      <c r="AY545" s="619"/>
      <c r="AZ545" s="598"/>
      <c r="BA545" s="909"/>
      <c r="BB545" s="909"/>
      <c r="BC545" s="909"/>
      <c r="BD545" s="909"/>
      <c r="BE545" s="909"/>
      <c r="BF545" s="909"/>
      <c r="BG545" s="848"/>
      <c r="BH545" s="593"/>
      <c r="BI545" s="848"/>
      <c r="BJ545" s="848"/>
      <c r="BK545" s="848"/>
      <c r="BL545" s="848"/>
      <c r="BM545" s="593"/>
      <c r="BN545" s="593"/>
      <c r="BO545" s="798"/>
    </row>
    <row r="546" spans="1:67" ht="72">
      <c r="A546" s="1141"/>
      <c r="B546" s="1144"/>
      <c r="C546" s="1165"/>
      <c r="D546" s="1150"/>
      <c r="E546" s="1150"/>
      <c r="F546" s="1089"/>
      <c r="G546" s="593"/>
      <c r="H546" s="598"/>
      <c r="I546" s="1139"/>
      <c r="J546" s="1137"/>
      <c r="K546" s="992"/>
      <c r="L546" s="593"/>
      <c r="M546" s="616"/>
      <c r="N546" s="607"/>
      <c r="O546" s="607"/>
      <c r="P546" s="607"/>
      <c r="Q546" s="610"/>
      <c r="R546" s="598"/>
      <c r="S546" s="613"/>
      <c r="T546" s="598"/>
      <c r="U546" s="613"/>
      <c r="V546" s="598"/>
      <c r="W546" s="613"/>
      <c r="X546" s="616"/>
      <c r="Y546" s="613"/>
      <c r="Z546" s="613"/>
      <c r="AA546" s="619"/>
      <c r="AB546" s="216">
        <v>4</v>
      </c>
      <c r="AC546" s="262" t="s">
        <v>2008</v>
      </c>
      <c r="AD546" s="218" t="s">
        <v>1427</v>
      </c>
      <c r="AE546" s="218" t="s">
        <v>1675</v>
      </c>
      <c r="AF546" s="213" t="str">
        <f t="shared" si="32"/>
        <v>Probabilidad</v>
      </c>
      <c r="AG546" s="219" t="s">
        <v>179</v>
      </c>
      <c r="AH546" s="214">
        <f t="shared" si="35"/>
        <v>0.25</v>
      </c>
      <c r="AI546" s="219" t="s">
        <v>1440</v>
      </c>
      <c r="AJ546" s="214">
        <f t="shared" si="33"/>
        <v>0.25</v>
      </c>
      <c r="AK546" s="215">
        <f t="shared" si="34"/>
        <v>0.5</v>
      </c>
      <c r="AL546" s="220">
        <f>IFERROR(IF(AND(AF545="Probabilidad",AF546="Probabilidad"),(AL545-(+AL545*AK546)),IF(AND(AF545="Impacto",AF546="Probabilidad"),(AL544-(+AL544*AK546)),IF(AF546="Impacto",AL545,""))),"")</f>
        <v>0.06</v>
      </c>
      <c r="AM546" s="220">
        <f>IFERROR(IF(AND(AF545="Impacto",AF546="Impacto"),(AM545-(+AM545*AK546)),IF(AND(AF545="Probabilidad",AF546="Impacto"),(AM544-(+AM544*AK546)),IF(AF546="Probabilidad",AM545,""))),"")</f>
        <v>0.44999999999999996</v>
      </c>
      <c r="AN546" s="221" t="s">
        <v>181</v>
      </c>
      <c r="AO546" s="221" t="s">
        <v>182</v>
      </c>
      <c r="AP546" s="221" t="s">
        <v>183</v>
      </c>
      <c r="AQ546" s="598"/>
      <c r="AR546" s="626"/>
      <c r="AS546" s="626"/>
      <c r="AT546" s="619"/>
      <c r="AU546" s="626"/>
      <c r="AV546" s="626"/>
      <c r="AW546" s="619"/>
      <c r="AX546" s="619"/>
      <c r="AY546" s="619"/>
      <c r="AZ546" s="598"/>
      <c r="BA546" s="909"/>
      <c r="BB546" s="909"/>
      <c r="BC546" s="909"/>
      <c r="BD546" s="909"/>
      <c r="BE546" s="909"/>
      <c r="BF546" s="909"/>
      <c r="BG546" s="848"/>
      <c r="BH546" s="593"/>
      <c r="BI546" s="848"/>
      <c r="BJ546" s="848"/>
      <c r="BK546" s="848"/>
      <c r="BL546" s="848"/>
      <c r="BM546" s="593"/>
      <c r="BN546" s="593"/>
      <c r="BO546" s="798"/>
    </row>
    <row r="547" spans="1:67" ht="89.25">
      <c r="A547" s="1141"/>
      <c r="B547" s="1144"/>
      <c r="C547" s="1165"/>
      <c r="D547" s="1150"/>
      <c r="E547" s="1150"/>
      <c r="F547" s="1089"/>
      <c r="G547" s="593"/>
      <c r="H547" s="598"/>
      <c r="I547" s="1139"/>
      <c r="J547" s="1137"/>
      <c r="K547" s="992"/>
      <c r="L547" s="593"/>
      <c r="M547" s="616"/>
      <c r="N547" s="607"/>
      <c r="O547" s="607"/>
      <c r="P547" s="607"/>
      <c r="Q547" s="610"/>
      <c r="R547" s="598"/>
      <c r="S547" s="613"/>
      <c r="T547" s="598"/>
      <c r="U547" s="613"/>
      <c r="V547" s="598"/>
      <c r="W547" s="613"/>
      <c r="X547" s="616"/>
      <c r="Y547" s="613"/>
      <c r="Z547" s="613"/>
      <c r="AA547" s="619"/>
      <c r="AB547" s="216">
        <v>5</v>
      </c>
      <c r="AC547" s="227" t="s">
        <v>2009</v>
      </c>
      <c r="AD547" s="218">
        <v>1</v>
      </c>
      <c r="AE547" s="218" t="s">
        <v>1439</v>
      </c>
      <c r="AF547" s="213" t="str">
        <f t="shared" si="32"/>
        <v>Probabilidad</v>
      </c>
      <c r="AG547" s="219" t="s">
        <v>1537</v>
      </c>
      <c r="AH547" s="214">
        <f t="shared" si="35"/>
        <v>0.25</v>
      </c>
      <c r="AI547" s="219" t="s">
        <v>1538</v>
      </c>
      <c r="AJ547" s="214">
        <f t="shared" si="33"/>
        <v>0.15</v>
      </c>
      <c r="AK547" s="215">
        <f t="shared" si="34"/>
        <v>0.4</v>
      </c>
      <c r="AL547" s="220">
        <f>IFERROR(IF(AND(AF546="Probabilidad",AF547="Probabilidad"),(AL546-(+AL546*AK547)),IF(AND(AF546="Impacto",AF547="Probabilidad"),(AL545-(+AL545*AK547)),IF(AF547="Impacto",AL546,""))),"")</f>
        <v>3.5999999999999997E-2</v>
      </c>
      <c r="AM547" s="220">
        <f>IFERROR(IF(AND(AF546="Impacto",AF547="Impacto"),(AM546-(+AM546*AK547)),IF(AND(AF546="Probabilidad",AF547="Impacto"),(AM545-(+AM545*AK547)),IF(AF547="Probabilidad",AM546,""))),"")</f>
        <v>0.44999999999999996</v>
      </c>
      <c r="AN547" s="221" t="s">
        <v>181</v>
      </c>
      <c r="AO547" s="221" t="s">
        <v>182</v>
      </c>
      <c r="AP547" s="221" t="s">
        <v>183</v>
      </c>
      <c r="AQ547" s="598"/>
      <c r="AR547" s="626"/>
      <c r="AS547" s="626"/>
      <c r="AT547" s="619"/>
      <c r="AU547" s="626"/>
      <c r="AV547" s="626"/>
      <c r="AW547" s="619"/>
      <c r="AX547" s="619"/>
      <c r="AY547" s="619"/>
      <c r="AZ547" s="598"/>
      <c r="BA547" s="909"/>
      <c r="BB547" s="909"/>
      <c r="BC547" s="909"/>
      <c r="BD547" s="909"/>
      <c r="BE547" s="909"/>
      <c r="BF547" s="909"/>
      <c r="BG547" s="848"/>
      <c r="BH547" s="593"/>
      <c r="BI547" s="848"/>
      <c r="BJ547" s="848"/>
      <c r="BK547" s="848"/>
      <c r="BL547" s="848"/>
      <c r="BM547" s="593"/>
      <c r="BN547" s="593"/>
      <c r="BO547" s="798"/>
    </row>
    <row r="548" spans="1:67" ht="77.25" thickBot="1">
      <c r="A548" s="1141"/>
      <c r="B548" s="1144"/>
      <c r="C548" s="1165"/>
      <c r="D548" s="1150"/>
      <c r="E548" s="1150"/>
      <c r="F548" s="1089"/>
      <c r="G548" s="593"/>
      <c r="H548" s="598"/>
      <c r="I548" s="1139"/>
      <c r="J548" s="1162"/>
      <c r="K548" s="992"/>
      <c r="L548" s="593"/>
      <c r="M548" s="616"/>
      <c r="N548" s="607"/>
      <c r="O548" s="607"/>
      <c r="P548" s="607"/>
      <c r="Q548" s="610"/>
      <c r="R548" s="598"/>
      <c r="S548" s="613"/>
      <c r="T548" s="598"/>
      <c r="U548" s="613"/>
      <c r="V548" s="598"/>
      <c r="W548" s="613"/>
      <c r="X548" s="616"/>
      <c r="Y548" s="613"/>
      <c r="Z548" s="613"/>
      <c r="AA548" s="619"/>
      <c r="AB548" s="216">
        <v>6</v>
      </c>
      <c r="AC548" s="227" t="s">
        <v>2614</v>
      </c>
      <c r="AD548" s="218">
        <v>4.5999999999999996</v>
      </c>
      <c r="AE548" s="218" t="s">
        <v>1439</v>
      </c>
      <c r="AF548" s="213" t="str">
        <f t="shared" si="32"/>
        <v>Impacto</v>
      </c>
      <c r="AG548" s="219" t="s">
        <v>1548</v>
      </c>
      <c r="AH548" s="214">
        <f t="shared" si="35"/>
        <v>0.1</v>
      </c>
      <c r="AI548" s="219" t="s">
        <v>1538</v>
      </c>
      <c r="AJ548" s="214">
        <f t="shared" si="33"/>
        <v>0.15</v>
      </c>
      <c r="AK548" s="215">
        <f t="shared" si="34"/>
        <v>0.25</v>
      </c>
      <c r="AL548" s="220">
        <f>IFERROR(IF(AND(AF547="Probabilidad",AF548="Probabilidad"),(AL547-(+AL547*AK548)),IF(AND(AF547="Impacto",AF548="Probabilidad"),(AL546-(+AL546*AK548)),IF(AF548="Impacto",AL547,""))),"")</f>
        <v>3.5999999999999997E-2</v>
      </c>
      <c r="AM548" s="220">
        <f>IFERROR(IF(AND(AF547="Impacto",AF548="Impacto"),(AM547-(+AM547*AK548)),IF(AND(AF547="Probabilidad",AF548="Impacto"),(AM546-(+AM546*AK548)),IF(AF548="Probabilidad",AM547,""))),"")</f>
        <v>0.33749999999999997</v>
      </c>
      <c r="AN548" s="221" t="s">
        <v>181</v>
      </c>
      <c r="AO548" s="221" t="s">
        <v>182</v>
      </c>
      <c r="AP548" s="221" t="s">
        <v>183</v>
      </c>
      <c r="AQ548" s="598"/>
      <c r="AR548" s="626"/>
      <c r="AS548" s="626"/>
      <c r="AT548" s="619"/>
      <c r="AU548" s="626"/>
      <c r="AV548" s="626"/>
      <c r="AW548" s="619"/>
      <c r="AX548" s="619"/>
      <c r="AY548" s="619"/>
      <c r="AZ548" s="598"/>
      <c r="BA548" s="909"/>
      <c r="BB548" s="909"/>
      <c r="BC548" s="909"/>
      <c r="BD548" s="909"/>
      <c r="BE548" s="909"/>
      <c r="BF548" s="909"/>
      <c r="BG548" s="848"/>
      <c r="BH548" s="593"/>
      <c r="BI548" s="848"/>
      <c r="BJ548" s="848"/>
      <c r="BK548" s="848"/>
      <c r="BL548" s="848"/>
      <c r="BM548" s="593"/>
      <c r="BN548" s="593"/>
      <c r="BO548" s="798"/>
    </row>
    <row r="549" spans="1:67" ht="82.9" customHeight="1">
      <c r="A549" s="1141"/>
      <c r="B549" s="1144"/>
      <c r="C549" s="1165"/>
      <c r="D549" s="1150" t="s">
        <v>1376</v>
      </c>
      <c r="E549" s="1150" t="s">
        <v>1918</v>
      </c>
      <c r="F549" s="1089">
        <v>17</v>
      </c>
      <c r="G549" s="593" t="s">
        <v>2010</v>
      </c>
      <c r="H549" s="598" t="s">
        <v>1613</v>
      </c>
      <c r="I549" s="1139" t="s">
        <v>1380</v>
      </c>
      <c r="J549" s="1137" t="str">
        <f>IF(D549="","",IF(D549="RG",[16]Árbol_GF!B599,IF(D549="RF",[16]Árbol_GF!B599,IF(I549="","",(CONCATENATE(I549," ",$M$2," ",G549," ",$M$3," ",O549," ",$M$4," ",N549))))))</f>
        <v>Pérdida de confidencialidad e integridad  ORACLE FLASH STORAGE SYSTEM FS1
ORACLE STORAGETEK SL150
(Hardware)  Perdida, modoficación de la informacion
2. Error en el uso - Fallas Humanas  1. Ausencia de control de acceso 
2. Desconocimiento en el uso o configuración de los dispositivos</v>
      </c>
      <c r="K549" s="992" t="s">
        <v>205</v>
      </c>
      <c r="L549" s="593" t="s">
        <v>691</v>
      </c>
      <c r="M549" s="689" t="str">
        <f>CONCATENATE(" *",[16]Árbol_GF!C557," *",[16]Árbol_GF!E557," *",[16]Árbol_GF!G557)</f>
        <v xml:space="preserve"> * * *</v>
      </c>
      <c r="N549" s="607" t="s">
        <v>2011</v>
      </c>
      <c r="O549" s="607" t="s">
        <v>2615</v>
      </c>
      <c r="P549" s="607"/>
      <c r="Q549" s="610"/>
      <c r="R549" s="598" t="s">
        <v>545</v>
      </c>
      <c r="S549" s="613">
        <f>IF(R549="Muy Alta",100%,IF(R549="Alta",80%,IF(R549="Media",60%,IF(R549="Baja",40%,IF(R549="Muy Baja",20%,"")))))</f>
        <v>0.2</v>
      </c>
      <c r="T549" s="598" t="s">
        <v>271</v>
      </c>
      <c r="U549" s="613">
        <f>IF(T549="Catastrófico",100%,IF(T549="Mayor",80%,IF(T549="Moderado",60%,IF(T549="Menor",40%,IF(T549="Leve",20%,"")))))</f>
        <v>0.2</v>
      </c>
      <c r="V549" s="598" t="s">
        <v>227</v>
      </c>
      <c r="W549" s="613">
        <f>IF(V549="Catastrófico",100%,IF(V549="Mayor",80%,IF(V549="Moderado",60%,IF(V549="Menor",40%,IF(V549="Leve",20%,"")))))</f>
        <v>0.4</v>
      </c>
      <c r="X549" s="616" t="str">
        <f>IF(Y549=100%,"Catastrófico",IF(Y549=80%,"Mayor",IF(Y549=60%,"Moderado",IF(Y549=40%,"Menor",IF(Y549=20%,"Leve","")))))</f>
        <v>Menor</v>
      </c>
      <c r="Y549" s="613">
        <f>IF(AND(U549="",W549=""),"",MAX(U549,W549))</f>
        <v>0.4</v>
      </c>
      <c r="Z549" s="613" t="str">
        <f>CONCATENATE(R549,X549)</f>
        <v>Muy BajaMenor</v>
      </c>
      <c r="AA549" s="619" t="str">
        <f>IF(Z549="Muy AltaLeve","Alto",IF(Z549="Muy AltaMenor","Alto",IF(Z549="Muy AltaModerado","Alto",IF(Z549="Muy AltaMayor","Alto",IF(Z549="Muy AltaCatastrófico","Extremo",IF(Z549="AltaLeve","Moderado",IF(Z549="AltaMenor","Moderado",IF(Z549="AltaModerado","Alto",IF(Z549="AltaMayor","Alto",IF(Z549="AltaCatastrófico","Extremo",IF(Z549="MediaLeve","Moderado",IF(Z549="MediaMenor","Moderado",IF(Z549="MediaModerado","Moderado",IF(Z549="MediaMayor","Alto",IF(Z549="MediaCatastrófico","Extremo",IF(Z549="BajaLeve","Bajo",IF(Z549="BajaMenor","Moderado",IF(Z549="BajaModerado","Moderado",IF(Z549="BajaMayor","Alto",IF(Z549="BajaCatastrófico","Extremo",IF(Z549="Muy BajaLeve","Bajo",IF(Z549="Muy BajaMenor","Bajo",IF(Z549="Muy BajaModerado","Moderado",IF(Z549="Muy BajaMayor","Alto",IF(Z549="Muy BajaCatastrófico","Extremo","")))))))))))))))))))))))))</f>
        <v>Bajo</v>
      </c>
      <c r="AB549" s="216">
        <v>1</v>
      </c>
      <c r="AC549" s="276" t="s">
        <v>2616</v>
      </c>
      <c r="AD549" s="218">
        <v>1</v>
      </c>
      <c r="AE549" s="218" t="s">
        <v>1567</v>
      </c>
      <c r="AF549" s="213" t="str">
        <f t="shared" si="32"/>
        <v>Probabilidad</v>
      </c>
      <c r="AG549" s="219" t="s">
        <v>1537</v>
      </c>
      <c r="AH549" s="214">
        <f t="shared" si="35"/>
        <v>0.25</v>
      </c>
      <c r="AI549" s="219" t="s">
        <v>1440</v>
      </c>
      <c r="AJ549" s="214">
        <f t="shared" si="33"/>
        <v>0.25</v>
      </c>
      <c r="AK549" s="215">
        <f t="shared" si="34"/>
        <v>0.5</v>
      </c>
      <c r="AL549" s="220">
        <f>IFERROR(IF(AF549="Probabilidad",(S549-(+S549*AK549)),IF(AF549="Impacto",S549,"")),"")</f>
        <v>0.1</v>
      </c>
      <c r="AM549" s="220">
        <f>IFERROR(IF(AF549="Impacto",(Y549-(+Y549*AK549)),IF(AF549="Probabilidad",Y549,"")),"")</f>
        <v>0.4</v>
      </c>
      <c r="AN549" s="221" t="s">
        <v>181</v>
      </c>
      <c r="AO549" s="221" t="s">
        <v>182</v>
      </c>
      <c r="AP549" s="221" t="s">
        <v>183</v>
      </c>
      <c r="AQ549" s="598" t="s">
        <v>1953</v>
      </c>
      <c r="AR549" s="1153">
        <f>S549</f>
        <v>0.2</v>
      </c>
      <c r="AS549" s="1153">
        <f>IF(AL549="","",MIN(AL549:AL554))</f>
        <v>0.06</v>
      </c>
      <c r="AT549" s="619" t="str">
        <f>IFERROR(IF(AS549="","",IF(AS549&lt;=0.2,"Muy Baja",IF(AS549&lt;=0.4,"Baja",IF(AS549&lt;=0.6,"Media",IF(AS549&lt;=0.8,"Alta","Muy Alta"))))),"")</f>
        <v>Muy Baja</v>
      </c>
      <c r="AU549" s="1153">
        <f>Y549</f>
        <v>0.4</v>
      </c>
      <c r="AV549" s="1153">
        <f>IF(AM549="","",MIN(AM549:AM554))</f>
        <v>0.30000000000000004</v>
      </c>
      <c r="AW549" s="619" t="str">
        <f>IFERROR(IF(AV549="","",IF(AV549&lt;=0.2,"Leve",IF(AV549&lt;=0.4,"Menor",IF(AV549&lt;=0.6,"Moderado",IF(AV549&lt;=0.8,"Mayor","Catastrófico"))))),"")</f>
        <v>Menor</v>
      </c>
      <c r="AX549" s="619" t="str">
        <f>AA549</f>
        <v>Bajo</v>
      </c>
      <c r="AY549" s="619" t="str">
        <f>IFERROR(IF(OR(AND(AT549="Muy Baja",AW549="Leve"),AND(AT549="Muy Baja",AW549="Menor"),AND(AT549="Baja",AW549="Leve")),"Bajo",IF(OR(AND(AT549="Muy baja",AW549="Moderado"),AND(AT549="Baja",AW549="Menor"),AND(AT549="Baja",AW549="Moderado"),AND(AT549="Media",AW549="Leve"),AND(AT549="Media",AW549="Menor"),AND(AT549="Media",AW549="Moderado"),AND(AT549="Alta",AW549="Leve"),AND(AT549="Alta",AW549="Menor")),"Moderado",IF(OR(AND(AT549="Muy Baja",AW549="Mayor"),AND(AT549="Baja",AW549="Mayor"),AND(AT549="Media",AW549="Mayor"),AND(AT549="Alta",AW549="Moderado"),AND(AT549="Alta",AW549="Mayor"),AND(AT549="Muy Alta",AW549="Leve"),AND(AT549="Muy Alta",AW549="Menor"),AND(AT549="Muy Alta",AW549="Moderado"),AND(AT549="Muy Alta",AW549="Mayor")),"Alto",IF(OR(AND(AT549="Muy Baja",AW549="Catastrófico"),AND(AT549="Baja",AW549="Catastrófico"),AND(AT549="Media",AW549="Catastrófico"),AND(AT549="Alta",AW549="Catastrófico"),AND(AT549="Muy Alta",AW549="Catastrófico")),"Extremo","")))),"")</f>
        <v>Bajo</v>
      </c>
      <c r="AZ549" s="598" t="s">
        <v>231</v>
      </c>
      <c r="BA549" s="909" t="s">
        <v>811</v>
      </c>
      <c r="BB549" s="909" t="s">
        <v>811</v>
      </c>
      <c r="BC549" s="909" t="s">
        <v>811</v>
      </c>
      <c r="BD549" s="909" t="s">
        <v>811</v>
      </c>
      <c r="BE549" s="909" t="s">
        <v>811</v>
      </c>
      <c r="BF549" s="909"/>
      <c r="BG549" s="848"/>
      <c r="BH549" s="593"/>
      <c r="BI549" s="848"/>
      <c r="BJ549" s="848"/>
      <c r="BK549" s="848"/>
      <c r="BL549" s="848"/>
      <c r="BM549" s="593"/>
      <c r="BN549" s="593"/>
      <c r="BO549" s="798"/>
    </row>
    <row r="550" spans="1:67" ht="72">
      <c r="A550" s="1141"/>
      <c r="B550" s="1144"/>
      <c r="C550" s="1165"/>
      <c r="D550" s="1150"/>
      <c r="E550" s="1150"/>
      <c r="F550" s="1089"/>
      <c r="G550" s="593"/>
      <c r="H550" s="598"/>
      <c r="I550" s="1139"/>
      <c r="J550" s="1137"/>
      <c r="K550" s="992"/>
      <c r="L550" s="593"/>
      <c r="M550" s="616"/>
      <c r="N550" s="607"/>
      <c r="O550" s="607"/>
      <c r="P550" s="607"/>
      <c r="Q550" s="610"/>
      <c r="R550" s="598"/>
      <c r="S550" s="613"/>
      <c r="T550" s="598"/>
      <c r="U550" s="613"/>
      <c r="V550" s="598"/>
      <c r="W550" s="613"/>
      <c r="X550" s="616"/>
      <c r="Y550" s="613"/>
      <c r="Z550" s="613"/>
      <c r="AA550" s="619"/>
      <c r="AB550" s="216">
        <v>2</v>
      </c>
      <c r="AC550" s="262" t="s">
        <v>2617</v>
      </c>
      <c r="AD550" s="218">
        <v>1</v>
      </c>
      <c r="AE550" s="218" t="s">
        <v>1675</v>
      </c>
      <c r="AF550" s="213" t="str">
        <f t="shared" si="32"/>
        <v>Probabilidad</v>
      </c>
      <c r="AG550" s="219" t="s">
        <v>179</v>
      </c>
      <c r="AH550" s="214">
        <f t="shared" si="35"/>
        <v>0.25</v>
      </c>
      <c r="AI550" s="219" t="s">
        <v>180</v>
      </c>
      <c r="AJ550" s="214">
        <f t="shared" si="33"/>
        <v>0.15</v>
      </c>
      <c r="AK550" s="215">
        <f t="shared" si="34"/>
        <v>0.4</v>
      </c>
      <c r="AL550" s="220">
        <f>IFERROR(IF(AND(AF549="Probabilidad",AF550="Probabilidad"),(AL549-(+AL549*AK550)),IF(AF550="Probabilidad",(S549-(+S549*AK550)),IF(AF550="Impacto",AL549,""))),"")</f>
        <v>0.06</v>
      </c>
      <c r="AM550" s="220">
        <f>IFERROR(IF(AND(AF549="Impacto",AF550="Impacto"),(AM549-(+AM549*AK550)),IF(AF550="Impacto",(Y549-(Y549*AK550)),IF(AF550="Probabilidad",AM549,""))),"")</f>
        <v>0.4</v>
      </c>
      <c r="AN550" s="221" t="s">
        <v>181</v>
      </c>
      <c r="AO550" s="221" t="s">
        <v>182</v>
      </c>
      <c r="AP550" s="221" t="s">
        <v>183</v>
      </c>
      <c r="AQ550" s="598"/>
      <c r="AR550" s="626"/>
      <c r="AS550" s="626"/>
      <c r="AT550" s="619"/>
      <c r="AU550" s="626"/>
      <c r="AV550" s="626"/>
      <c r="AW550" s="619"/>
      <c r="AX550" s="619"/>
      <c r="AY550" s="619"/>
      <c r="AZ550" s="598"/>
      <c r="BA550" s="909"/>
      <c r="BB550" s="909"/>
      <c r="BC550" s="909"/>
      <c r="BD550" s="909"/>
      <c r="BE550" s="909"/>
      <c r="BF550" s="909"/>
      <c r="BG550" s="848"/>
      <c r="BH550" s="593"/>
      <c r="BI550" s="848"/>
      <c r="BJ550" s="848"/>
      <c r="BK550" s="848"/>
      <c r="BL550" s="848"/>
      <c r="BM550" s="593"/>
      <c r="BN550" s="593"/>
      <c r="BO550" s="798"/>
    </row>
    <row r="551" spans="1:67" ht="76.5">
      <c r="A551" s="1141"/>
      <c r="B551" s="1144"/>
      <c r="C551" s="1165"/>
      <c r="D551" s="1150"/>
      <c r="E551" s="1150"/>
      <c r="F551" s="1089"/>
      <c r="G551" s="593"/>
      <c r="H551" s="598"/>
      <c r="I551" s="1139"/>
      <c r="J551" s="1137"/>
      <c r="K551" s="992"/>
      <c r="L551" s="593"/>
      <c r="M551" s="616"/>
      <c r="N551" s="607"/>
      <c r="O551" s="607"/>
      <c r="P551" s="607"/>
      <c r="Q551" s="610"/>
      <c r="R551" s="598"/>
      <c r="S551" s="613"/>
      <c r="T551" s="598"/>
      <c r="U551" s="613"/>
      <c r="V551" s="598"/>
      <c r="W551" s="613"/>
      <c r="X551" s="616"/>
      <c r="Y551" s="613"/>
      <c r="Z551" s="613"/>
      <c r="AA551" s="619"/>
      <c r="AB551" s="216">
        <v>3</v>
      </c>
      <c r="AC551" s="227" t="s">
        <v>2618</v>
      </c>
      <c r="AD551" s="218">
        <v>2</v>
      </c>
      <c r="AE551" s="218" t="s">
        <v>1439</v>
      </c>
      <c r="AF551" s="213" t="str">
        <f t="shared" si="32"/>
        <v>Impacto</v>
      </c>
      <c r="AG551" s="219" t="s">
        <v>1548</v>
      </c>
      <c r="AH551" s="214">
        <f t="shared" si="35"/>
        <v>0.1</v>
      </c>
      <c r="AI551" s="219" t="s">
        <v>1538</v>
      </c>
      <c r="AJ551" s="214">
        <f t="shared" si="33"/>
        <v>0.15</v>
      </c>
      <c r="AK551" s="215">
        <f t="shared" si="34"/>
        <v>0.25</v>
      </c>
      <c r="AL551" s="220">
        <f>IFERROR(IF(AND(AF550="Probabilidad",AF551="Probabilidad"),(AL550-(+AL550*AK551)),IF(AND(AF550="Impacto",AF551="Probabilidad"),(AL549-(+AL549*AK551)),IF(AF551="Impacto",AL550,""))),"")</f>
        <v>0.06</v>
      </c>
      <c r="AM551" s="220">
        <f>IFERROR(IF(AND(AF550="Impacto",AF551="Impacto"),(AM550-(+AM550*AK551)),IF(AND(AF550="Probabilidad",AF551="Impacto"),(AM549-(+AM549*AK551)),IF(AF551="Probabilidad",AM550,""))),"")</f>
        <v>0.30000000000000004</v>
      </c>
      <c r="AN551" s="221" t="s">
        <v>181</v>
      </c>
      <c r="AO551" s="221" t="s">
        <v>182</v>
      </c>
      <c r="AP551" s="221" t="s">
        <v>183</v>
      </c>
      <c r="AQ551" s="598"/>
      <c r="AR551" s="626"/>
      <c r="AS551" s="626"/>
      <c r="AT551" s="619"/>
      <c r="AU551" s="626"/>
      <c r="AV551" s="626"/>
      <c r="AW551" s="619"/>
      <c r="AX551" s="619"/>
      <c r="AY551" s="619"/>
      <c r="AZ551" s="598"/>
      <c r="BA551" s="909"/>
      <c r="BB551" s="909"/>
      <c r="BC551" s="909"/>
      <c r="BD551" s="909"/>
      <c r="BE551" s="909"/>
      <c r="BF551" s="909"/>
      <c r="BG551" s="848"/>
      <c r="BH551" s="593"/>
      <c r="BI551" s="848"/>
      <c r="BJ551" s="848"/>
      <c r="BK551" s="848"/>
      <c r="BL551" s="848"/>
      <c r="BM551" s="593"/>
      <c r="BN551" s="593"/>
      <c r="BO551" s="798"/>
    </row>
    <row r="552" spans="1:67">
      <c r="A552" s="1141"/>
      <c r="B552" s="1144"/>
      <c r="C552" s="1165"/>
      <c r="D552" s="1150"/>
      <c r="E552" s="1150"/>
      <c r="F552" s="1089"/>
      <c r="G552" s="593"/>
      <c r="H552" s="598"/>
      <c r="I552" s="1139"/>
      <c r="J552" s="1137"/>
      <c r="K552" s="992"/>
      <c r="L552" s="593"/>
      <c r="M552" s="616"/>
      <c r="N552" s="607"/>
      <c r="O552" s="607"/>
      <c r="P552" s="607"/>
      <c r="Q552" s="610"/>
      <c r="R552" s="598"/>
      <c r="S552" s="613"/>
      <c r="T552" s="598"/>
      <c r="U552" s="613"/>
      <c r="V552" s="598"/>
      <c r="W552" s="613"/>
      <c r="X552" s="616"/>
      <c r="Y552" s="613"/>
      <c r="Z552" s="613"/>
      <c r="AA552" s="619"/>
      <c r="AB552" s="216">
        <v>4</v>
      </c>
      <c r="AC552" s="217"/>
      <c r="AD552" s="218"/>
      <c r="AE552" s="218"/>
      <c r="AF552" s="213" t="str">
        <f t="shared" si="32"/>
        <v/>
      </c>
      <c r="AG552" s="219"/>
      <c r="AH552" s="214" t="str">
        <f t="shared" si="35"/>
        <v/>
      </c>
      <c r="AI552" s="219"/>
      <c r="AJ552" s="214" t="str">
        <f t="shared" si="33"/>
        <v/>
      </c>
      <c r="AK552" s="215" t="str">
        <f t="shared" si="34"/>
        <v/>
      </c>
      <c r="AL552" s="220" t="str">
        <f>IFERROR(IF(AND(AF551="Probabilidad",AF552="Probabilidad"),(AL551-(+AL551*AK552)),IF(AND(AF551="Impacto",AF552="Probabilidad"),(AL550-(+AL550*AK552)),IF(AF552="Impacto",AL551,""))),"")</f>
        <v/>
      </c>
      <c r="AM552" s="220" t="str">
        <f>IFERROR(IF(AND(AF551="Impacto",AF552="Impacto"),(AM551-(+AM551*AK552)),IF(AND(AF551="Probabilidad",AF552="Impacto"),(AM550-(+AM550*AK552)),IF(AF552="Probabilidad",AM551,""))),"")</f>
        <v/>
      </c>
      <c r="AN552" s="221"/>
      <c r="AO552" s="221"/>
      <c r="AP552" s="221"/>
      <c r="AQ552" s="598"/>
      <c r="AR552" s="626"/>
      <c r="AS552" s="626"/>
      <c r="AT552" s="619"/>
      <c r="AU552" s="626"/>
      <c r="AV552" s="626"/>
      <c r="AW552" s="619"/>
      <c r="AX552" s="619"/>
      <c r="AY552" s="619"/>
      <c r="AZ552" s="598"/>
      <c r="BA552" s="909"/>
      <c r="BB552" s="909"/>
      <c r="BC552" s="909"/>
      <c r="BD552" s="909"/>
      <c r="BE552" s="909"/>
      <c r="BF552" s="909"/>
      <c r="BG552" s="848"/>
      <c r="BH552" s="593"/>
      <c r="BI552" s="848"/>
      <c r="BJ552" s="848"/>
      <c r="BK552" s="848"/>
      <c r="BL552" s="848"/>
      <c r="BM552" s="593"/>
      <c r="BN552" s="593"/>
      <c r="BO552" s="798"/>
    </row>
    <row r="553" spans="1:67">
      <c r="A553" s="1141"/>
      <c r="B553" s="1144"/>
      <c r="C553" s="1165"/>
      <c r="D553" s="1150"/>
      <c r="E553" s="1150"/>
      <c r="F553" s="1089"/>
      <c r="G553" s="593"/>
      <c r="H553" s="598"/>
      <c r="I553" s="1139"/>
      <c r="J553" s="1137"/>
      <c r="K553" s="992"/>
      <c r="L553" s="593"/>
      <c r="M553" s="616"/>
      <c r="N553" s="607"/>
      <c r="O553" s="607"/>
      <c r="P553" s="607"/>
      <c r="Q553" s="610"/>
      <c r="R553" s="598"/>
      <c r="S553" s="613"/>
      <c r="T553" s="598"/>
      <c r="U553" s="613"/>
      <c r="V553" s="598"/>
      <c r="W553" s="613"/>
      <c r="X553" s="616"/>
      <c r="Y553" s="613"/>
      <c r="Z553" s="613"/>
      <c r="AA553" s="619"/>
      <c r="AB553" s="216">
        <v>5</v>
      </c>
      <c r="AC553" s="217"/>
      <c r="AD553" s="218"/>
      <c r="AE553" s="218"/>
      <c r="AF553" s="213" t="str">
        <f t="shared" si="32"/>
        <v/>
      </c>
      <c r="AG553" s="219"/>
      <c r="AH553" s="214" t="str">
        <f t="shared" si="35"/>
        <v/>
      </c>
      <c r="AI553" s="219"/>
      <c r="AJ553" s="214" t="str">
        <f t="shared" si="33"/>
        <v/>
      </c>
      <c r="AK553" s="215" t="str">
        <f t="shared" si="34"/>
        <v/>
      </c>
      <c r="AL553" s="220" t="str">
        <f>IFERROR(IF(AND(AF552="Probabilidad",AF553="Probabilidad"),(AL552-(+AL552*AK553)),IF(AND(AF552="Impacto",AF553="Probabilidad"),(AL551-(+AL551*AK553)),IF(AF553="Impacto",AL552,""))),"")</f>
        <v/>
      </c>
      <c r="AM553" s="220" t="str">
        <f>IFERROR(IF(AND(AF552="Impacto",AF553="Impacto"),(AM552-(+AM552*AK553)),IF(AND(AF552="Probabilidad",AF553="Impacto"),(AM551-(+AM551*AK553)),IF(AF553="Probabilidad",AM552,""))),"")</f>
        <v/>
      </c>
      <c r="AN553" s="221"/>
      <c r="AO553" s="221"/>
      <c r="AP553" s="221"/>
      <c r="AQ553" s="598"/>
      <c r="AR553" s="626"/>
      <c r="AS553" s="626"/>
      <c r="AT553" s="619"/>
      <c r="AU553" s="626"/>
      <c r="AV553" s="626"/>
      <c r="AW553" s="619"/>
      <c r="AX553" s="619"/>
      <c r="AY553" s="619"/>
      <c r="AZ553" s="598"/>
      <c r="BA553" s="909"/>
      <c r="BB553" s="909"/>
      <c r="BC553" s="909"/>
      <c r="BD553" s="909"/>
      <c r="BE553" s="909"/>
      <c r="BF553" s="909"/>
      <c r="BG553" s="848"/>
      <c r="BH553" s="593"/>
      <c r="BI553" s="848"/>
      <c r="BJ553" s="848"/>
      <c r="BK553" s="848"/>
      <c r="BL553" s="848"/>
      <c r="BM553" s="593"/>
      <c r="BN553" s="593"/>
      <c r="BO553" s="798"/>
    </row>
    <row r="554" spans="1:67" ht="15.75" thickBot="1">
      <c r="A554" s="1141"/>
      <c r="B554" s="1144"/>
      <c r="C554" s="1165"/>
      <c r="D554" s="1150"/>
      <c r="E554" s="1150"/>
      <c r="F554" s="1089"/>
      <c r="G554" s="593"/>
      <c r="H554" s="598"/>
      <c r="I554" s="1139"/>
      <c r="J554" s="1162"/>
      <c r="K554" s="992"/>
      <c r="L554" s="593"/>
      <c r="M554" s="616"/>
      <c r="N554" s="607"/>
      <c r="O554" s="607"/>
      <c r="P554" s="607"/>
      <c r="Q554" s="610"/>
      <c r="R554" s="598"/>
      <c r="S554" s="613"/>
      <c r="T554" s="598"/>
      <c r="U554" s="613"/>
      <c r="V554" s="598"/>
      <c r="W554" s="613"/>
      <c r="X554" s="616"/>
      <c r="Y554" s="613"/>
      <c r="Z554" s="613"/>
      <c r="AA554" s="619"/>
      <c r="AB554" s="216">
        <v>6</v>
      </c>
      <c r="AC554" s="217"/>
      <c r="AD554" s="218"/>
      <c r="AE554" s="218"/>
      <c r="AF554" s="213" t="str">
        <f t="shared" si="32"/>
        <v/>
      </c>
      <c r="AG554" s="219"/>
      <c r="AH554" s="214" t="str">
        <f t="shared" si="35"/>
        <v/>
      </c>
      <c r="AI554" s="219"/>
      <c r="AJ554" s="214" t="str">
        <f t="shared" si="33"/>
        <v/>
      </c>
      <c r="AK554" s="215" t="str">
        <f t="shared" si="34"/>
        <v/>
      </c>
      <c r="AL554" s="220" t="str">
        <f>IFERROR(IF(AND(AF553="Probabilidad",AF554="Probabilidad"),(AL553-(+AL553*AK554)),IF(AND(AF553="Impacto",AF554="Probabilidad"),(AL552-(+AL552*AK554)),IF(AF554="Impacto",AL553,""))),"")</f>
        <v/>
      </c>
      <c r="AM554" s="220" t="str">
        <f>IFERROR(IF(AND(AF553="Impacto",AF554="Impacto"),(AM553-(+AM553*AK554)),IF(AND(AF553="Probabilidad",AF554="Impacto"),(AM552-(+AM552*AK554)),IF(AF554="Probabilidad",AM553,""))),"")</f>
        <v/>
      </c>
      <c r="AN554" s="221"/>
      <c r="AO554" s="221"/>
      <c r="AP554" s="221"/>
      <c r="AQ554" s="598"/>
      <c r="AR554" s="626"/>
      <c r="AS554" s="626"/>
      <c r="AT554" s="619"/>
      <c r="AU554" s="626"/>
      <c r="AV554" s="626"/>
      <c r="AW554" s="619"/>
      <c r="AX554" s="619"/>
      <c r="AY554" s="619"/>
      <c r="AZ554" s="598"/>
      <c r="BA554" s="909"/>
      <c r="BB554" s="909"/>
      <c r="BC554" s="909"/>
      <c r="BD554" s="909"/>
      <c r="BE554" s="909"/>
      <c r="BF554" s="909"/>
      <c r="BG554" s="848"/>
      <c r="BH554" s="593"/>
      <c r="BI554" s="848"/>
      <c r="BJ554" s="848"/>
      <c r="BK554" s="848"/>
      <c r="BL554" s="848"/>
      <c r="BM554" s="593"/>
      <c r="BN554" s="593"/>
      <c r="BO554" s="798"/>
    </row>
    <row r="555" spans="1:67" ht="82.9" customHeight="1">
      <c r="A555" s="1141"/>
      <c r="B555" s="1144"/>
      <c r="C555" s="1165"/>
      <c r="D555" s="1150" t="s">
        <v>1376</v>
      </c>
      <c r="E555" s="1150" t="s">
        <v>1918</v>
      </c>
      <c r="F555" s="1089">
        <v>18</v>
      </c>
      <c r="G555" s="593" t="s">
        <v>2010</v>
      </c>
      <c r="H555" s="598" t="s">
        <v>1613</v>
      </c>
      <c r="I555" s="1139" t="s">
        <v>1392</v>
      </c>
      <c r="J555" s="1137" t="str">
        <f>IF(D555="","",IF(D555="RG",[16]Árbol_GF!B605,IF(D555="RF",[16]Árbol_GF!B605,IF(I555="","",(CONCATENATE(I555," ",$M$2," ",G555," ",$M$3," ",O555," ",$M$4," ",N555))))))</f>
        <v xml:space="preserve">Pérdida de Disponibilidad  ORACLE FLASH STORAGE SYSTEM FS1
ORACLE STORAGETEK SL150
(Hardware)  1 y 2. Mal funcionamiento del equipo y/o software
3. Perdida de información  1 . Mantenimiento insuficiente
2. Ausencia de monitoreo a los mantenimientos
3. Ausencia de planes de continuidad
4.Obsolescencia de los equipos </v>
      </c>
      <c r="K555" s="992" t="s">
        <v>205</v>
      </c>
      <c r="L555" s="593" t="s">
        <v>691</v>
      </c>
      <c r="M555" s="689" t="str">
        <f>CONCATENATE(" *",[16]Árbol_GF!C563," *",[16]Árbol_GF!E563," *",[16]Árbol_GF!G563)</f>
        <v xml:space="preserve"> * * *</v>
      </c>
      <c r="N555" s="607" t="s">
        <v>2012</v>
      </c>
      <c r="O555" s="607" t="s">
        <v>1991</v>
      </c>
      <c r="P555" s="607"/>
      <c r="Q555" s="610"/>
      <c r="R555" s="598" t="s">
        <v>545</v>
      </c>
      <c r="S555" s="613">
        <f>IF(R555="Muy Alta",100%,IF(R555="Alta",80%,IF(R555="Media",60%,IF(R555="Baja",40%,IF(R555="Muy Baja",20%,"")))))</f>
        <v>0.2</v>
      </c>
      <c r="T555" s="598" t="s">
        <v>271</v>
      </c>
      <c r="U555" s="613">
        <f>IF(T555="Catastrófico",100%,IF(T555="Mayor",80%,IF(T555="Moderado",60%,IF(T555="Menor",40%,IF(T555="Leve",20%,"")))))</f>
        <v>0.2</v>
      </c>
      <c r="V555" s="598" t="s">
        <v>227</v>
      </c>
      <c r="W555" s="613">
        <f>IF(V555="Catastrófico",100%,IF(V555="Mayor",80%,IF(V555="Moderado",60%,IF(V555="Menor",40%,IF(V555="Leve",20%,"")))))</f>
        <v>0.4</v>
      </c>
      <c r="X555" s="616" t="str">
        <f>IF(Y555=100%,"Catastrófico",IF(Y555=80%,"Mayor",IF(Y555=60%,"Moderado",IF(Y555=40%,"Menor",IF(Y555=20%,"Leve","")))))</f>
        <v>Menor</v>
      </c>
      <c r="Y555" s="613">
        <f>IF(AND(U555="",W555=""),"",MAX(U555,W555))</f>
        <v>0.4</v>
      </c>
      <c r="Z555" s="613" t="str">
        <f>CONCATENATE(R555,X555)</f>
        <v>Muy BajaMenor</v>
      </c>
      <c r="AA555" s="619" t="str">
        <f>IF(Z555="Muy AltaLeve","Alto",IF(Z555="Muy AltaMenor","Alto",IF(Z555="Muy AltaModerado","Alto",IF(Z555="Muy AltaMayor","Alto",IF(Z555="Muy AltaCatastrófico","Extremo",IF(Z555="AltaLeve","Moderado",IF(Z555="AltaMenor","Moderado",IF(Z555="AltaModerado","Alto",IF(Z555="AltaMayor","Alto",IF(Z555="AltaCatastrófico","Extremo",IF(Z555="MediaLeve","Moderado",IF(Z555="MediaMenor","Moderado",IF(Z555="MediaModerado","Moderado",IF(Z555="MediaMayor","Alto",IF(Z555="MediaCatastrófico","Extremo",IF(Z555="BajaLeve","Bajo",IF(Z555="BajaMenor","Moderado",IF(Z555="BajaModerado","Moderado",IF(Z555="BajaMayor","Alto",IF(Z555="BajaCatastrófico","Extremo",IF(Z555="Muy BajaLeve","Bajo",IF(Z555="Muy BajaMenor","Bajo",IF(Z555="Muy BajaModerado","Moderado",IF(Z555="Muy BajaMayor","Alto",IF(Z555="Muy BajaCatastrófico","Extremo","")))))))))))))))))))))))))</f>
        <v>Bajo</v>
      </c>
      <c r="AB555" s="216">
        <v>1</v>
      </c>
      <c r="AC555" s="276" t="s">
        <v>1992</v>
      </c>
      <c r="AD555" s="218">
        <v>1</v>
      </c>
      <c r="AE555" s="218" t="s">
        <v>1567</v>
      </c>
      <c r="AF555" s="213" t="str">
        <f t="shared" si="32"/>
        <v>Probabilidad</v>
      </c>
      <c r="AG555" s="219" t="s">
        <v>1537</v>
      </c>
      <c r="AH555" s="214">
        <f t="shared" si="35"/>
        <v>0.25</v>
      </c>
      <c r="AI555" s="219" t="s">
        <v>1440</v>
      </c>
      <c r="AJ555" s="214">
        <f t="shared" si="33"/>
        <v>0.25</v>
      </c>
      <c r="AK555" s="215">
        <f t="shared" si="34"/>
        <v>0.5</v>
      </c>
      <c r="AL555" s="220">
        <f>IFERROR(IF(AF555="Probabilidad",(S555-(+S555*AK555)),IF(AF555="Impacto",S555,"")),"")</f>
        <v>0.1</v>
      </c>
      <c r="AM555" s="220">
        <f>IFERROR(IF(AF555="Impacto",(Y555-(+Y555*AK555)),IF(AF555="Probabilidad",Y555,"")),"")</f>
        <v>0.4</v>
      </c>
      <c r="AN555" s="221" t="s">
        <v>181</v>
      </c>
      <c r="AO555" s="221" t="s">
        <v>182</v>
      </c>
      <c r="AP555" s="221" t="s">
        <v>183</v>
      </c>
      <c r="AQ555" s="598" t="s">
        <v>1953</v>
      </c>
      <c r="AR555" s="1153">
        <f>S555</f>
        <v>0.2</v>
      </c>
      <c r="AS555" s="1153">
        <f>IF(AL555="","",MIN(AL555:AL560))</f>
        <v>4.1999999999999996E-2</v>
      </c>
      <c r="AT555" s="619" t="str">
        <f>IFERROR(IF(AS555="","",IF(AS555&lt;=0.2,"Muy Baja",IF(AS555&lt;=0.4,"Baja",IF(AS555&lt;=0.6,"Media",IF(AS555&lt;=0.8,"Alta","Muy Alta"))))),"")</f>
        <v>Muy Baja</v>
      </c>
      <c r="AU555" s="1153">
        <f>Y555</f>
        <v>0.4</v>
      </c>
      <c r="AV555" s="1153">
        <f>IF(AM555="","",MIN(AM555:AM560))</f>
        <v>0.22500000000000003</v>
      </c>
      <c r="AW555" s="619" t="str">
        <f>IFERROR(IF(AV555="","",IF(AV555&lt;=0.2,"Leve",IF(AV555&lt;=0.4,"Menor",IF(AV555&lt;=0.6,"Moderado",IF(AV555&lt;=0.8,"Mayor","Catastrófico"))))),"")</f>
        <v>Menor</v>
      </c>
      <c r="AX555" s="619" t="str">
        <f>AA555</f>
        <v>Bajo</v>
      </c>
      <c r="AY555" s="619" t="str">
        <f>IFERROR(IF(OR(AND(AT555="Muy Baja",AW555="Leve"),AND(AT555="Muy Baja",AW555="Menor"),AND(AT555="Baja",AW555="Leve")),"Bajo",IF(OR(AND(AT555="Muy baja",AW555="Moderado"),AND(AT555="Baja",AW555="Menor"),AND(AT555="Baja",AW555="Moderado"),AND(AT555="Media",AW555="Leve"),AND(AT555="Media",AW555="Menor"),AND(AT555="Media",AW555="Moderado"),AND(AT555="Alta",AW555="Leve"),AND(AT555="Alta",AW555="Menor")),"Moderado",IF(OR(AND(AT555="Muy Baja",AW555="Mayor"),AND(AT555="Baja",AW555="Mayor"),AND(AT555="Media",AW555="Mayor"),AND(AT555="Alta",AW555="Moderado"),AND(AT555="Alta",AW555="Mayor"),AND(AT555="Muy Alta",AW555="Leve"),AND(AT555="Muy Alta",AW555="Menor"),AND(AT555="Muy Alta",AW555="Moderado"),AND(AT555="Muy Alta",AW555="Mayor")),"Alto",IF(OR(AND(AT555="Muy Baja",AW555="Catastrófico"),AND(AT555="Baja",AW555="Catastrófico"),AND(AT555="Media",AW555="Catastrófico"),AND(AT555="Alta",AW555="Catastrófico"),AND(AT555="Muy Alta",AW555="Catastrófico")),"Extremo","")))),"")</f>
        <v>Bajo</v>
      </c>
      <c r="AZ555" s="598" t="s">
        <v>231</v>
      </c>
      <c r="BA555" s="909" t="s">
        <v>811</v>
      </c>
      <c r="BB555" s="909" t="s">
        <v>811</v>
      </c>
      <c r="BC555" s="909" t="s">
        <v>811</v>
      </c>
      <c r="BD555" s="909" t="s">
        <v>811</v>
      </c>
      <c r="BE555" s="909" t="s">
        <v>811</v>
      </c>
      <c r="BF555" s="909"/>
      <c r="BG555" s="848"/>
      <c r="BH555" s="593"/>
      <c r="BI555" s="848"/>
      <c r="BJ555" s="848"/>
      <c r="BK555" s="848"/>
      <c r="BL555" s="848"/>
      <c r="BM555" s="593"/>
      <c r="BN555" s="593"/>
      <c r="BO555" s="798"/>
    </row>
    <row r="556" spans="1:67" ht="72">
      <c r="A556" s="1141"/>
      <c r="B556" s="1144"/>
      <c r="C556" s="1165"/>
      <c r="D556" s="1150"/>
      <c r="E556" s="1150"/>
      <c r="F556" s="1089"/>
      <c r="G556" s="593"/>
      <c r="H556" s="598"/>
      <c r="I556" s="1139"/>
      <c r="J556" s="1137"/>
      <c r="K556" s="992"/>
      <c r="L556" s="593"/>
      <c r="M556" s="616"/>
      <c r="N556" s="607"/>
      <c r="O556" s="607"/>
      <c r="P556" s="607"/>
      <c r="Q556" s="610"/>
      <c r="R556" s="598"/>
      <c r="S556" s="613"/>
      <c r="T556" s="598"/>
      <c r="U556" s="613"/>
      <c r="V556" s="598"/>
      <c r="W556" s="613"/>
      <c r="X556" s="616"/>
      <c r="Y556" s="613"/>
      <c r="Z556" s="613"/>
      <c r="AA556" s="619"/>
      <c r="AB556" s="216">
        <v>2</v>
      </c>
      <c r="AC556" s="262" t="s">
        <v>2617</v>
      </c>
      <c r="AD556" s="218">
        <v>2</v>
      </c>
      <c r="AE556" s="218" t="s">
        <v>1675</v>
      </c>
      <c r="AF556" s="213" t="str">
        <f t="shared" si="32"/>
        <v>Probabilidad</v>
      </c>
      <c r="AG556" s="219" t="s">
        <v>179</v>
      </c>
      <c r="AH556" s="214">
        <f t="shared" si="35"/>
        <v>0.25</v>
      </c>
      <c r="AI556" s="219" t="s">
        <v>180</v>
      </c>
      <c r="AJ556" s="214">
        <f t="shared" si="33"/>
        <v>0.15</v>
      </c>
      <c r="AK556" s="215">
        <f t="shared" si="34"/>
        <v>0.4</v>
      </c>
      <c r="AL556" s="220">
        <f>IFERROR(IF(AND(AF555="Probabilidad",AF556="Probabilidad"),(AL555-(+AL555*AK556)),IF(AF556="Probabilidad",(S555-(+S555*AK556)),IF(AF556="Impacto",AL555,""))),"")</f>
        <v>0.06</v>
      </c>
      <c r="AM556" s="220">
        <f>IFERROR(IF(AND(AF555="Impacto",AF556="Impacto"),(AM555-(+AM555*AK556)),IF(AF556="Impacto",(Y555-(Y555*AK556)),IF(AF556="Probabilidad",AM555,""))),"")</f>
        <v>0.4</v>
      </c>
      <c r="AN556" s="221" t="s">
        <v>181</v>
      </c>
      <c r="AO556" s="221" t="s">
        <v>182</v>
      </c>
      <c r="AP556" s="221" t="s">
        <v>183</v>
      </c>
      <c r="AQ556" s="598"/>
      <c r="AR556" s="626"/>
      <c r="AS556" s="626"/>
      <c r="AT556" s="619"/>
      <c r="AU556" s="626"/>
      <c r="AV556" s="626"/>
      <c r="AW556" s="619"/>
      <c r="AX556" s="619"/>
      <c r="AY556" s="619"/>
      <c r="AZ556" s="598"/>
      <c r="BA556" s="909"/>
      <c r="BB556" s="909"/>
      <c r="BC556" s="909"/>
      <c r="BD556" s="909"/>
      <c r="BE556" s="909"/>
      <c r="BF556" s="909"/>
      <c r="BG556" s="848"/>
      <c r="BH556" s="593"/>
      <c r="BI556" s="848"/>
      <c r="BJ556" s="848"/>
      <c r="BK556" s="848"/>
      <c r="BL556" s="848"/>
      <c r="BM556" s="593"/>
      <c r="BN556" s="593"/>
      <c r="BO556" s="798"/>
    </row>
    <row r="557" spans="1:67" ht="72">
      <c r="A557" s="1141"/>
      <c r="B557" s="1144"/>
      <c r="C557" s="1165"/>
      <c r="D557" s="1150"/>
      <c r="E557" s="1150"/>
      <c r="F557" s="1089"/>
      <c r="G557" s="593"/>
      <c r="H557" s="598"/>
      <c r="I557" s="1139"/>
      <c r="J557" s="1137"/>
      <c r="K557" s="992"/>
      <c r="L557" s="593"/>
      <c r="M557" s="616"/>
      <c r="N557" s="607"/>
      <c r="O557" s="607"/>
      <c r="P557" s="607"/>
      <c r="Q557" s="610"/>
      <c r="R557" s="598"/>
      <c r="S557" s="613"/>
      <c r="T557" s="598"/>
      <c r="U557" s="613"/>
      <c r="V557" s="598"/>
      <c r="W557" s="613"/>
      <c r="X557" s="616"/>
      <c r="Y557" s="613"/>
      <c r="Z557" s="613"/>
      <c r="AA557" s="619"/>
      <c r="AB557" s="216">
        <v>3</v>
      </c>
      <c r="AC557" s="227" t="s">
        <v>2000</v>
      </c>
      <c r="AD557" s="218">
        <v>1</v>
      </c>
      <c r="AE557" s="218" t="s">
        <v>1439</v>
      </c>
      <c r="AF557" s="213" t="str">
        <f t="shared" si="32"/>
        <v>Probabilidad</v>
      </c>
      <c r="AG557" s="219" t="s">
        <v>1547</v>
      </c>
      <c r="AH557" s="214">
        <f t="shared" si="35"/>
        <v>0.15</v>
      </c>
      <c r="AI557" s="219" t="s">
        <v>1538</v>
      </c>
      <c r="AJ557" s="214">
        <f t="shared" si="33"/>
        <v>0.15</v>
      </c>
      <c r="AK557" s="215">
        <f t="shared" si="34"/>
        <v>0.3</v>
      </c>
      <c r="AL557" s="220">
        <f>IFERROR(IF(AND(AF556="Probabilidad",AF557="Probabilidad"),(AL556-(+AL556*AK557)),IF(AND(AF556="Impacto",AF557="Probabilidad"),(AL555-(+AL555*AK557)),IF(AF557="Impacto",AL556,""))),"")</f>
        <v>4.1999999999999996E-2</v>
      </c>
      <c r="AM557" s="220">
        <f>IFERROR(IF(AND(AF556="Impacto",AF557="Impacto"),(AM556-(+AM556*AK557)),IF(AND(AF556="Probabilidad",AF557="Impacto"),(AM555-(+AM555*AK557)),IF(AF557="Probabilidad",AM556,""))),"")</f>
        <v>0.4</v>
      </c>
      <c r="AN557" s="221" t="s">
        <v>181</v>
      </c>
      <c r="AO557" s="221" t="s">
        <v>182</v>
      </c>
      <c r="AP557" s="221" t="s">
        <v>183</v>
      </c>
      <c r="AQ557" s="598"/>
      <c r="AR557" s="626"/>
      <c r="AS557" s="626"/>
      <c r="AT557" s="619"/>
      <c r="AU557" s="626"/>
      <c r="AV557" s="626"/>
      <c r="AW557" s="619"/>
      <c r="AX557" s="619"/>
      <c r="AY557" s="619"/>
      <c r="AZ557" s="598"/>
      <c r="BA557" s="909"/>
      <c r="BB557" s="909"/>
      <c r="BC557" s="909"/>
      <c r="BD557" s="909"/>
      <c r="BE557" s="909"/>
      <c r="BF557" s="909"/>
      <c r="BG557" s="848"/>
      <c r="BH557" s="593"/>
      <c r="BI557" s="848"/>
      <c r="BJ557" s="848"/>
      <c r="BK557" s="848"/>
      <c r="BL557" s="848"/>
      <c r="BM557" s="593"/>
      <c r="BN557" s="593"/>
      <c r="BO557" s="798"/>
    </row>
    <row r="558" spans="1:67" ht="89.25">
      <c r="A558" s="1141"/>
      <c r="B558" s="1144"/>
      <c r="C558" s="1165"/>
      <c r="D558" s="1150"/>
      <c r="E558" s="1150"/>
      <c r="F558" s="1089"/>
      <c r="G558" s="593"/>
      <c r="H558" s="598"/>
      <c r="I558" s="1139"/>
      <c r="J558" s="1137"/>
      <c r="K558" s="992"/>
      <c r="L558" s="593"/>
      <c r="M558" s="616"/>
      <c r="N558" s="607"/>
      <c r="O558" s="607"/>
      <c r="P558" s="607"/>
      <c r="Q558" s="610"/>
      <c r="R558" s="598"/>
      <c r="S558" s="613"/>
      <c r="T558" s="598"/>
      <c r="U558" s="613"/>
      <c r="V558" s="598"/>
      <c r="W558" s="613"/>
      <c r="X558" s="616"/>
      <c r="Y558" s="613"/>
      <c r="Z558" s="613"/>
      <c r="AA558" s="619"/>
      <c r="AB558" s="216">
        <v>4</v>
      </c>
      <c r="AC558" s="227" t="s">
        <v>1479</v>
      </c>
      <c r="AD558" s="218" t="s">
        <v>2013</v>
      </c>
      <c r="AE558" s="218" t="s">
        <v>1439</v>
      </c>
      <c r="AF558" s="213" t="str">
        <f t="shared" si="32"/>
        <v>Impacto</v>
      </c>
      <c r="AG558" s="219" t="s">
        <v>1548</v>
      </c>
      <c r="AH558" s="214">
        <f t="shared" si="35"/>
        <v>0.1</v>
      </c>
      <c r="AI558" s="219" t="s">
        <v>1538</v>
      </c>
      <c r="AJ558" s="214">
        <f t="shared" si="33"/>
        <v>0.15</v>
      </c>
      <c r="AK558" s="215">
        <f t="shared" si="34"/>
        <v>0.25</v>
      </c>
      <c r="AL558" s="220">
        <f>IFERROR(IF(AND(AF557="Probabilidad",AF558="Probabilidad"),(AL557-(+AL557*AK558)),IF(AND(AF557="Impacto",AF558="Probabilidad"),(AL556-(+AL556*AK558)),IF(AF558="Impacto",AL557,""))),"")</f>
        <v>4.1999999999999996E-2</v>
      </c>
      <c r="AM558" s="220">
        <f>IFERROR(IF(AND(AF557="Impacto",AF558="Impacto"),(AM557-(+AM557*AK558)),IF(AND(AF557="Probabilidad",AF558="Impacto"),(AM556-(+AM556*AK558)),IF(AF558="Probabilidad",AM557,""))),"")</f>
        <v>0.30000000000000004</v>
      </c>
      <c r="AN558" s="221" t="s">
        <v>181</v>
      </c>
      <c r="AO558" s="221" t="s">
        <v>182</v>
      </c>
      <c r="AP558" s="221" t="s">
        <v>183</v>
      </c>
      <c r="AQ558" s="598"/>
      <c r="AR558" s="626"/>
      <c r="AS558" s="626"/>
      <c r="AT558" s="619"/>
      <c r="AU558" s="626"/>
      <c r="AV558" s="626"/>
      <c r="AW558" s="619"/>
      <c r="AX558" s="619"/>
      <c r="AY558" s="619"/>
      <c r="AZ558" s="598"/>
      <c r="BA558" s="909"/>
      <c r="BB558" s="909"/>
      <c r="BC558" s="909"/>
      <c r="BD558" s="909"/>
      <c r="BE558" s="909"/>
      <c r="BF558" s="909"/>
      <c r="BG558" s="848"/>
      <c r="BH558" s="593"/>
      <c r="BI558" s="848"/>
      <c r="BJ558" s="848"/>
      <c r="BK558" s="848"/>
      <c r="BL558" s="848"/>
      <c r="BM558" s="593"/>
      <c r="BN558" s="593"/>
      <c r="BO558" s="798"/>
    </row>
    <row r="559" spans="1:67" ht="76.5">
      <c r="A559" s="1141"/>
      <c r="B559" s="1144"/>
      <c r="C559" s="1165"/>
      <c r="D559" s="1150"/>
      <c r="E559" s="1150"/>
      <c r="F559" s="1089"/>
      <c r="G559" s="593"/>
      <c r="H559" s="598"/>
      <c r="I559" s="1139"/>
      <c r="J559" s="1137"/>
      <c r="K559" s="992"/>
      <c r="L559" s="593"/>
      <c r="M559" s="616"/>
      <c r="N559" s="607"/>
      <c r="O559" s="607"/>
      <c r="P559" s="607"/>
      <c r="Q559" s="610"/>
      <c r="R559" s="598"/>
      <c r="S559" s="613"/>
      <c r="T559" s="598"/>
      <c r="U559" s="613"/>
      <c r="V559" s="598"/>
      <c r="W559" s="613"/>
      <c r="X559" s="616"/>
      <c r="Y559" s="613"/>
      <c r="Z559" s="613"/>
      <c r="AA559" s="619"/>
      <c r="AB559" s="216">
        <v>5</v>
      </c>
      <c r="AC559" s="227" t="s">
        <v>2591</v>
      </c>
      <c r="AD559" s="218">
        <v>1.3</v>
      </c>
      <c r="AE559" s="218" t="s">
        <v>1439</v>
      </c>
      <c r="AF559" s="213" t="str">
        <f t="shared" si="32"/>
        <v>Impacto</v>
      </c>
      <c r="AG559" s="219" t="s">
        <v>1548</v>
      </c>
      <c r="AH559" s="214">
        <f t="shared" si="35"/>
        <v>0.1</v>
      </c>
      <c r="AI559" s="219" t="s">
        <v>1538</v>
      </c>
      <c r="AJ559" s="214">
        <f t="shared" si="33"/>
        <v>0.15</v>
      </c>
      <c r="AK559" s="215">
        <f t="shared" si="34"/>
        <v>0.25</v>
      </c>
      <c r="AL559" s="220">
        <f>IFERROR(IF(AND(AF558="Probabilidad",AF559="Probabilidad"),(AL558-(+AL558*AK559)),IF(AND(AF558="Impacto",AF559="Probabilidad"),(AL557-(+AL557*AK559)),IF(AF559="Impacto",AL558,""))),"")</f>
        <v>4.1999999999999996E-2</v>
      </c>
      <c r="AM559" s="220">
        <f>IFERROR(IF(AND(AF558="Impacto",AF559="Impacto"),(AM558-(+AM558*AK559)),IF(AND(AF558="Probabilidad",AF559="Impacto"),(AM557-(+AM557*AK559)),IF(AF559="Probabilidad",AM558,""))),"")</f>
        <v>0.22500000000000003</v>
      </c>
      <c r="AN559" s="221" t="s">
        <v>181</v>
      </c>
      <c r="AO559" s="221" t="s">
        <v>182</v>
      </c>
      <c r="AP559" s="221" t="s">
        <v>183</v>
      </c>
      <c r="AQ559" s="598"/>
      <c r="AR559" s="626"/>
      <c r="AS559" s="626"/>
      <c r="AT559" s="619"/>
      <c r="AU559" s="626"/>
      <c r="AV559" s="626"/>
      <c r="AW559" s="619"/>
      <c r="AX559" s="619"/>
      <c r="AY559" s="619"/>
      <c r="AZ559" s="598"/>
      <c r="BA559" s="909"/>
      <c r="BB559" s="909"/>
      <c r="BC559" s="909"/>
      <c r="BD559" s="909"/>
      <c r="BE559" s="909"/>
      <c r="BF559" s="909"/>
      <c r="BG559" s="848"/>
      <c r="BH559" s="593"/>
      <c r="BI559" s="848"/>
      <c r="BJ559" s="848"/>
      <c r="BK559" s="848"/>
      <c r="BL559" s="848"/>
      <c r="BM559" s="593"/>
      <c r="BN559" s="593"/>
      <c r="BO559" s="798"/>
    </row>
    <row r="560" spans="1:67" ht="15.75" thickBot="1">
      <c r="A560" s="1141"/>
      <c r="B560" s="1144"/>
      <c r="C560" s="1165"/>
      <c r="D560" s="1150"/>
      <c r="E560" s="1150"/>
      <c r="F560" s="1089"/>
      <c r="G560" s="593"/>
      <c r="H560" s="598"/>
      <c r="I560" s="1139"/>
      <c r="J560" s="1162"/>
      <c r="K560" s="992"/>
      <c r="L560" s="593"/>
      <c r="M560" s="616"/>
      <c r="N560" s="607"/>
      <c r="O560" s="607"/>
      <c r="P560" s="607"/>
      <c r="Q560" s="610"/>
      <c r="R560" s="598"/>
      <c r="S560" s="613"/>
      <c r="T560" s="598"/>
      <c r="U560" s="613"/>
      <c r="V560" s="598"/>
      <c r="W560" s="613"/>
      <c r="X560" s="616"/>
      <c r="Y560" s="613"/>
      <c r="Z560" s="613"/>
      <c r="AA560" s="619"/>
      <c r="AB560" s="216"/>
      <c r="AC560" s="227"/>
      <c r="AD560" s="218"/>
      <c r="AE560" s="218"/>
      <c r="AF560" s="213"/>
      <c r="AG560" s="219"/>
      <c r="AH560" s="214"/>
      <c r="AI560" s="219"/>
      <c r="AJ560" s="214"/>
      <c r="AK560" s="215" t="str">
        <f t="shared" si="34"/>
        <v/>
      </c>
      <c r="AL560" s="220" t="str">
        <f>IFERROR(IF(AND(AF559="Probabilidad",AF560="Probabilidad"),(AL559-(+AL559*AK560)),IF(AND(AF559="Impacto",AF560="Probabilidad"),(AL558-(+AL558*AK560)),IF(AF560="Impacto",AL559,""))),"")</f>
        <v/>
      </c>
      <c r="AM560" s="220" t="str">
        <f>IFERROR(IF(AND(AF559="Impacto",AF560="Impacto"),(AM559-(+AM559*AK560)),IF(AND(AF559="Probabilidad",AF560="Impacto"),(AM558-(+AM558*AK560)),IF(AF560="Probabilidad",AM559,""))),"")</f>
        <v/>
      </c>
      <c r="AN560" s="221"/>
      <c r="AO560" s="221"/>
      <c r="AP560" s="221"/>
      <c r="AQ560" s="598"/>
      <c r="AR560" s="626"/>
      <c r="AS560" s="626"/>
      <c r="AT560" s="619"/>
      <c r="AU560" s="626"/>
      <c r="AV560" s="626"/>
      <c r="AW560" s="619"/>
      <c r="AX560" s="619"/>
      <c r="AY560" s="619"/>
      <c r="AZ560" s="598"/>
      <c r="BA560" s="909"/>
      <c r="BB560" s="909"/>
      <c r="BC560" s="909"/>
      <c r="BD560" s="909"/>
      <c r="BE560" s="909"/>
      <c r="BF560" s="909"/>
      <c r="BG560" s="848"/>
      <c r="BH560" s="593"/>
      <c r="BI560" s="848"/>
      <c r="BJ560" s="848"/>
      <c r="BK560" s="848"/>
      <c r="BL560" s="848"/>
      <c r="BM560" s="593"/>
      <c r="BN560" s="593"/>
      <c r="BO560" s="798"/>
    </row>
    <row r="561" spans="1:67" ht="67.900000000000006" customHeight="1">
      <c r="A561" s="1141"/>
      <c r="B561" s="1144"/>
      <c r="C561" s="1165"/>
      <c r="D561" s="1150" t="s">
        <v>1376</v>
      </c>
      <c r="E561" s="1150" t="s">
        <v>1918</v>
      </c>
      <c r="F561" s="1089">
        <v>19</v>
      </c>
      <c r="G561" s="593" t="s">
        <v>2014</v>
      </c>
      <c r="H561" s="598" t="s">
        <v>1613</v>
      </c>
      <c r="I561" s="1139" t="s">
        <v>1380</v>
      </c>
      <c r="J561" s="1137" t="str">
        <f>IF(D561="","",IF(D561="RG",[16]Árbol_GF!B611,IF(D561="RF",[16]Árbol_GF!B611,IF(I561="","",(CONCATENATE(I561," ",$M$2," ",G561," ",$M$3," ",O561," ",$M$4," ",N561))))))</f>
        <v>Pérdida de confidencialidad e integridad  SISTEMA DE GRABACIÓN (EQUIPOS DE GRABACIÓN EN SALA Y PCS)
(Hardware)  1. Modificación de parámetros de configuración de los equipos.
2. Hurto de elementos.
3. Acceso no autorizado a información clasificada o reservada.
4. Error en el uso  1. Ausencia de control de acceso a las salas.
2. Configuración incorrecta de parametros</v>
      </c>
      <c r="K561" s="992" t="s">
        <v>205</v>
      </c>
      <c r="L561" s="593" t="s">
        <v>172</v>
      </c>
      <c r="M561" s="689" t="str">
        <f>CONCATENATE(" *",[16]Árbol_GF!C569," *",[16]Árbol_GF!E569," *",[16]Árbol_GF!G569)</f>
        <v xml:space="preserve"> * * *</v>
      </c>
      <c r="N561" s="607" t="s">
        <v>2619</v>
      </c>
      <c r="O561" s="607" t="s">
        <v>2015</v>
      </c>
      <c r="P561" s="607"/>
      <c r="Q561" s="610"/>
      <c r="R561" s="598" t="s">
        <v>226</v>
      </c>
      <c r="S561" s="613">
        <f>IF(R561="Muy Alta",100%,IF(R561="Alta",80%,IF(R561="Media",60%,IF(R561="Baja",40%,IF(R561="Muy Baja",20%,"")))))</f>
        <v>0.4</v>
      </c>
      <c r="T561" s="598"/>
      <c r="U561" s="613" t="str">
        <f>IF(T561="Catastrófico",100%,IF(T561="Mayor",80%,IF(T561="Moderado",60%,IF(T561="Menor",40%,IF(T561="Leve",20%,"")))))</f>
        <v/>
      </c>
      <c r="V561" s="598" t="s">
        <v>227</v>
      </c>
      <c r="W561" s="613">
        <f>IF(V561="Catastrófico",100%,IF(V561="Mayor",80%,IF(V561="Moderado",60%,IF(V561="Menor",40%,IF(V561="Leve",20%,"")))))</f>
        <v>0.4</v>
      </c>
      <c r="X561" s="616" t="str">
        <f>IF(Y561=100%,"Catastrófico",IF(Y561=80%,"Mayor",IF(Y561=60%,"Moderado",IF(Y561=40%,"Menor",IF(Y561=20%,"Leve","")))))</f>
        <v>Menor</v>
      </c>
      <c r="Y561" s="613">
        <f>IF(AND(U561="",W561=""),"",MAX(U561,W561))</f>
        <v>0.4</v>
      </c>
      <c r="Z561" s="613" t="str">
        <f>CONCATENATE(R561,X561)</f>
        <v>BajaMenor</v>
      </c>
      <c r="AA561" s="619" t="str">
        <f>IF(Z561="Muy AltaLeve","Alto",IF(Z561="Muy AltaMenor","Alto",IF(Z561="Muy AltaModerado","Alto",IF(Z561="Muy AltaMayor","Alto",IF(Z561="Muy AltaCatastrófico","Extremo",IF(Z561="AltaLeve","Moderado",IF(Z561="AltaMenor","Moderado",IF(Z561="AltaModerado","Alto",IF(Z561="AltaMayor","Alto",IF(Z561="AltaCatastrófico","Extremo",IF(Z561="MediaLeve","Moderado",IF(Z561="MediaMenor","Moderado",IF(Z561="MediaModerado","Moderado",IF(Z561="MediaMayor","Alto",IF(Z561="MediaCatastrófico","Extremo",IF(Z561="BajaLeve","Bajo",IF(Z561="BajaMenor","Moderado",IF(Z561="BajaModerado","Moderado",IF(Z561="BajaMayor","Alto",IF(Z561="BajaCatastrófico","Extremo",IF(Z561="Muy BajaLeve","Bajo",IF(Z561="Muy BajaMenor","Bajo",IF(Z561="Muy BajaModerado","Moderado",IF(Z561="Muy BajaMayor","Alto",IF(Z561="Muy BajaCatastrófico","Extremo","")))))))))))))))))))))))))</f>
        <v>Moderado</v>
      </c>
      <c r="AB561" s="216">
        <v>1</v>
      </c>
      <c r="AC561" s="227" t="s">
        <v>2620</v>
      </c>
      <c r="AD561" s="218">
        <v>1.2</v>
      </c>
      <c r="AE561" s="218" t="s">
        <v>2621</v>
      </c>
      <c r="AF561" s="213" t="str">
        <f t="shared" ref="AF561:AF624" si="36">IF(OR(AG561="Preventivo",AG561="Detectivo"),"Probabilidad",IF(AG561="Correctivo","Impacto",""))</f>
        <v>Probabilidad</v>
      </c>
      <c r="AG561" s="219" t="s">
        <v>1537</v>
      </c>
      <c r="AH561" s="214">
        <f t="shared" ref="AH561:AH624" si="37">IF(AG561="","",IF(AG561="Preventivo",25%,IF(AG561="Detectivo",15%,IF(AG561="Correctivo",10%))))</f>
        <v>0.25</v>
      </c>
      <c r="AI561" s="219" t="s">
        <v>1538</v>
      </c>
      <c r="AJ561" s="214">
        <f t="shared" ref="AJ561:AJ624" si="38">IF(AI561="Automático",25%,IF(AI561="Manual",15%,""))</f>
        <v>0.15</v>
      </c>
      <c r="AK561" s="215">
        <f t="shared" si="34"/>
        <v>0.4</v>
      </c>
      <c r="AL561" s="220">
        <f>IFERROR(IF(AF561="Probabilidad",(S561-(+S561*AK561)),IF(AF561="Impacto",S561,"")),"")</f>
        <v>0.24</v>
      </c>
      <c r="AM561" s="220">
        <f>IFERROR(IF(AF561="Impacto",(Y561-(+Y561*AK561)),IF(AF561="Probabilidad",Y561,"")),"")</f>
        <v>0.4</v>
      </c>
      <c r="AN561" s="221" t="s">
        <v>181</v>
      </c>
      <c r="AO561" s="221" t="s">
        <v>1422</v>
      </c>
      <c r="AP561" s="221" t="s">
        <v>1459</v>
      </c>
      <c r="AQ561" s="598" t="s">
        <v>2016</v>
      </c>
      <c r="AR561" s="1153">
        <f>S561</f>
        <v>0.4</v>
      </c>
      <c r="AS561" s="1153">
        <f>IF(AL561="","",MIN(AL561:AL566))</f>
        <v>0.14399999999999999</v>
      </c>
      <c r="AT561" s="619" t="str">
        <f>IFERROR(IF(AS561="","",IF(AS561&lt;=0.2,"Muy Baja",IF(AS561&lt;=0.4,"Baja",IF(AS561&lt;=0.6,"Media",IF(AS561&lt;=0.8,"Alta","Muy Alta"))))),"")</f>
        <v>Muy Baja</v>
      </c>
      <c r="AU561" s="1153">
        <f>Y561</f>
        <v>0.4</v>
      </c>
      <c r="AV561" s="1153">
        <f>IF(AM561="","",MIN(AM561:AM566))</f>
        <v>0.4</v>
      </c>
      <c r="AW561" s="619" t="str">
        <f>IFERROR(IF(AV561="","",IF(AV561&lt;=0.2,"Leve",IF(AV561&lt;=0.4,"Menor",IF(AV561&lt;=0.6,"Moderado",IF(AV561&lt;=0.8,"Mayor","Catastrófico"))))),"")</f>
        <v>Menor</v>
      </c>
      <c r="AX561" s="619" t="str">
        <f>AA561</f>
        <v>Moderado</v>
      </c>
      <c r="AY561" s="619" t="str">
        <f>IFERROR(IF(OR(AND(AT561="Muy Baja",AW561="Leve"),AND(AT561="Muy Baja",AW561="Menor"),AND(AT561="Baja",AW561="Leve")),"Bajo",IF(OR(AND(AT561="Muy baja",AW561="Moderado"),AND(AT561="Baja",AW561="Menor"),AND(AT561="Baja",AW561="Moderado"),AND(AT561="Media",AW561="Leve"),AND(AT561="Media",AW561="Menor"),AND(AT561="Media",AW561="Moderado"),AND(AT561="Alta",AW561="Leve"),AND(AT561="Alta",AW561="Menor")),"Moderado",IF(OR(AND(AT561="Muy Baja",AW561="Mayor"),AND(AT561="Baja",AW561="Mayor"),AND(AT561="Media",AW561="Mayor"),AND(AT561="Alta",AW561="Moderado"),AND(AT561="Alta",AW561="Mayor"),AND(AT561="Muy Alta",AW561="Leve"),AND(AT561="Muy Alta",AW561="Menor"),AND(AT561="Muy Alta",AW561="Moderado"),AND(AT561="Muy Alta",AW561="Mayor")),"Alto",IF(OR(AND(AT561="Muy Baja",AW561="Catastrófico"),AND(AT561="Baja",AW561="Catastrófico"),AND(AT561="Media",AW561="Catastrófico"),AND(AT561="Alta",AW561="Catastrófico"),AND(AT561="Muy Alta",AW561="Catastrófico")),"Extremo","")))),"")</f>
        <v>Bajo</v>
      </c>
      <c r="AZ561" s="598" t="s">
        <v>231</v>
      </c>
      <c r="BA561" s="909" t="s">
        <v>811</v>
      </c>
      <c r="BB561" s="909" t="s">
        <v>811</v>
      </c>
      <c r="BC561" s="909" t="s">
        <v>811</v>
      </c>
      <c r="BD561" s="909" t="s">
        <v>811</v>
      </c>
      <c r="BE561" s="909" t="s">
        <v>811</v>
      </c>
      <c r="BF561" s="909"/>
      <c r="BG561" s="848"/>
      <c r="BH561" s="593"/>
      <c r="BI561" s="848"/>
      <c r="BJ561" s="848"/>
      <c r="BK561" s="848"/>
      <c r="BL561" s="848"/>
      <c r="BM561" s="593"/>
      <c r="BN561" s="593"/>
      <c r="BO561" s="798"/>
    </row>
    <row r="562" spans="1:67" ht="72">
      <c r="A562" s="1141"/>
      <c r="B562" s="1144"/>
      <c r="C562" s="1165"/>
      <c r="D562" s="1150"/>
      <c r="E562" s="1150"/>
      <c r="F562" s="1089"/>
      <c r="G562" s="593"/>
      <c r="H562" s="598"/>
      <c r="I562" s="1139"/>
      <c r="J562" s="1137"/>
      <c r="K562" s="992"/>
      <c r="L562" s="593"/>
      <c r="M562" s="616"/>
      <c r="N562" s="607"/>
      <c r="O562" s="607"/>
      <c r="P562" s="607"/>
      <c r="Q562" s="610"/>
      <c r="R562" s="598"/>
      <c r="S562" s="613"/>
      <c r="T562" s="598"/>
      <c r="U562" s="613"/>
      <c r="V562" s="598"/>
      <c r="W562" s="613"/>
      <c r="X562" s="616"/>
      <c r="Y562" s="613"/>
      <c r="Z562" s="613"/>
      <c r="AA562" s="619"/>
      <c r="AB562" s="216">
        <v>2</v>
      </c>
      <c r="AC562" s="227" t="s">
        <v>2017</v>
      </c>
      <c r="AD562" s="218">
        <v>1.2</v>
      </c>
      <c r="AE562" s="218" t="s">
        <v>2621</v>
      </c>
      <c r="AF562" s="213" t="str">
        <f t="shared" si="36"/>
        <v>Probabilidad</v>
      </c>
      <c r="AG562" s="219" t="s">
        <v>1537</v>
      </c>
      <c r="AH562" s="214">
        <f t="shared" si="37"/>
        <v>0.25</v>
      </c>
      <c r="AI562" s="219" t="s">
        <v>1538</v>
      </c>
      <c r="AJ562" s="214">
        <f t="shared" si="38"/>
        <v>0.15</v>
      </c>
      <c r="AK562" s="215">
        <f t="shared" si="34"/>
        <v>0.4</v>
      </c>
      <c r="AL562" s="220">
        <f>IFERROR(IF(AND(AF561="Probabilidad",AF562="Probabilidad"),(AL561-(+AL561*AK562)),IF(AF562="Probabilidad",(S561-(+S561*AK562)),IF(AF562="Impacto",AL561,""))),"")</f>
        <v>0.14399999999999999</v>
      </c>
      <c r="AM562" s="220">
        <f>IFERROR(IF(AND(AF561="Impacto",AF562="Impacto"),(AM561-(+AM561*AK562)),IF(AF562="Impacto",(Y561-(Y561*AK562)),IF(AF562="Probabilidad",AM561,""))),"")</f>
        <v>0.4</v>
      </c>
      <c r="AN562" s="221" t="s">
        <v>181</v>
      </c>
      <c r="AO562" s="221" t="s">
        <v>1422</v>
      </c>
      <c r="AP562" s="221" t="s">
        <v>1459</v>
      </c>
      <c r="AQ562" s="598"/>
      <c r="AR562" s="626"/>
      <c r="AS562" s="626"/>
      <c r="AT562" s="619"/>
      <c r="AU562" s="626"/>
      <c r="AV562" s="626"/>
      <c r="AW562" s="619"/>
      <c r="AX562" s="619"/>
      <c r="AY562" s="619"/>
      <c r="AZ562" s="598"/>
      <c r="BA562" s="909"/>
      <c r="BB562" s="909"/>
      <c r="BC562" s="909"/>
      <c r="BD562" s="909"/>
      <c r="BE562" s="909"/>
      <c r="BF562" s="909"/>
      <c r="BG562" s="848"/>
      <c r="BH562" s="593"/>
      <c r="BI562" s="848"/>
      <c r="BJ562" s="848"/>
      <c r="BK562" s="848"/>
      <c r="BL562" s="848"/>
      <c r="BM562" s="593"/>
      <c r="BN562" s="593"/>
      <c r="BO562" s="798"/>
    </row>
    <row r="563" spans="1:67">
      <c r="A563" s="1141"/>
      <c r="B563" s="1144"/>
      <c r="C563" s="1165"/>
      <c r="D563" s="1150"/>
      <c r="E563" s="1150"/>
      <c r="F563" s="1089"/>
      <c r="G563" s="593"/>
      <c r="H563" s="598"/>
      <c r="I563" s="1139"/>
      <c r="J563" s="1137"/>
      <c r="K563" s="992"/>
      <c r="L563" s="593"/>
      <c r="M563" s="616"/>
      <c r="N563" s="607"/>
      <c r="O563" s="607"/>
      <c r="P563" s="607"/>
      <c r="Q563" s="610"/>
      <c r="R563" s="598"/>
      <c r="S563" s="613"/>
      <c r="T563" s="598"/>
      <c r="U563" s="613"/>
      <c r="V563" s="598"/>
      <c r="W563" s="613"/>
      <c r="X563" s="616"/>
      <c r="Y563" s="613"/>
      <c r="Z563" s="613"/>
      <c r="AA563" s="619"/>
      <c r="AB563" s="216">
        <v>3</v>
      </c>
      <c r="AC563" s="217"/>
      <c r="AD563" s="218"/>
      <c r="AE563" s="218"/>
      <c r="AF563" s="213" t="str">
        <f t="shared" si="36"/>
        <v/>
      </c>
      <c r="AG563" s="219"/>
      <c r="AH563" s="214" t="str">
        <f t="shared" si="37"/>
        <v/>
      </c>
      <c r="AI563" s="219"/>
      <c r="AJ563" s="214" t="str">
        <f t="shared" si="38"/>
        <v/>
      </c>
      <c r="AK563" s="215" t="str">
        <f t="shared" si="34"/>
        <v/>
      </c>
      <c r="AL563" s="220" t="str">
        <f>IFERROR(IF(AND(AF562="Probabilidad",AF563="Probabilidad"),(AL562-(+AL562*AK563)),IF(AND(AF562="Impacto",AF563="Probabilidad"),(AL561-(+AL561*AK563)),IF(AF563="Impacto",AL562,""))),"")</f>
        <v/>
      </c>
      <c r="AM563" s="220" t="str">
        <f>IFERROR(IF(AND(AF562="Impacto",AF563="Impacto"),(AM562-(+AM562*AK563)),IF(AND(AF562="Probabilidad",AF563="Impacto"),(AM561-(+AM561*AK563)),IF(AF563="Probabilidad",AM562,""))),"")</f>
        <v/>
      </c>
      <c r="AN563" s="221"/>
      <c r="AO563" s="221"/>
      <c r="AP563" s="221"/>
      <c r="AQ563" s="598"/>
      <c r="AR563" s="626"/>
      <c r="AS563" s="626"/>
      <c r="AT563" s="619"/>
      <c r="AU563" s="626"/>
      <c r="AV563" s="626"/>
      <c r="AW563" s="619"/>
      <c r="AX563" s="619"/>
      <c r="AY563" s="619"/>
      <c r="AZ563" s="598"/>
      <c r="BA563" s="909"/>
      <c r="BB563" s="909"/>
      <c r="BC563" s="909"/>
      <c r="BD563" s="909"/>
      <c r="BE563" s="909"/>
      <c r="BF563" s="909"/>
      <c r="BG563" s="848"/>
      <c r="BH563" s="593"/>
      <c r="BI563" s="848"/>
      <c r="BJ563" s="848"/>
      <c r="BK563" s="848"/>
      <c r="BL563" s="848"/>
      <c r="BM563" s="593"/>
      <c r="BN563" s="593"/>
      <c r="BO563" s="798"/>
    </row>
    <row r="564" spans="1:67">
      <c r="A564" s="1141"/>
      <c r="B564" s="1144"/>
      <c r="C564" s="1165"/>
      <c r="D564" s="1150"/>
      <c r="E564" s="1150"/>
      <c r="F564" s="1089"/>
      <c r="G564" s="593"/>
      <c r="H564" s="598"/>
      <c r="I564" s="1139"/>
      <c r="J564" s="1137"/>
      <c r="K564" s="992"/>
      <c r="L564" s="593"/>
      <c r="M564" s="616"/>
      <c r="N564" s="607"/>
      <c r="O564" s="607"/>
      <c r="P564" s="607"/>
      <c r="Q564" s="610"/>
      <c r="R564" s="598"/>
      <c r="S564" s="613"/>
      <c r="T564" s="598"/>
      <c r="U564" s="613"/>
      <c r="V564" s="598"/>
      <c r="W564" s="613"/>
      <c r="X564" s="616"/>
      <c r="Y564" s="613"/>
      <c r="Z564" s="613"/>
      <c r="AA564" s="619"/>
      <c r="AB564" s="216">
        <v>4</v>
      </c>
      <c r="AC564" s="217"/>
      <c r="AD564" s="218"/>
      <c r="AE564" s="218"/>
      <c r="AF564" s="213" t="str">
        <f t="shared" si="36"/>
        <v/>
      </c>
      <c r="AG564" s="219"/>
      <c r="AH564" s="214" t="str">
        <f t="shared" si="37"/>
        <v/>
      </c>
      <c r="AI564" s="219"/>
      <c r="AJ564" s="214" t="str">
        <f t="shared" si="38"/>
        <v/>
      </c>
      <c r="AK564" s="215" t="str">
        <f t="shared" si="34"/>
        <v/>
      </c>
      <c r="AL564" s="220" t="str">
        <f>IFERROR(IF(AND(AF563="Probabilidad",AF564="Probabilidad"),(AL563-(+AL563*AK564)),IF(AND(AF563="Impacto",AF564="Probabilidad"),(AL562-(+AL562*AK564)),IF(AF564="Impacto",AL563,""))),"")</f>
        <v/>
      </c>
      <c r="AM564" s="220" t="str">
        <f>IFERROR(IF(AND(AF563="Impacto",AF564="Impacto"),(AM563-(+AM563*AK564)),IF(AND(AF563="Probabilidad",AF564="Impacto"),(AM562-(+AM562*AK564)),IF(AF564="Probabilidad",AM563,""))),"")</f>
        <v/>
      </c>
      <c r="AN564" s="221"/>
      <c r="AO564" s="221"/>
      <c r="AP564" s="221"/>
      <c r="AQ564" s="598"/>
      <c r="AR564" s="626"/>
      <c r="AS564" s="626"/>
      <c r="AT564" s="619"/>
      <c r="AU564" s="626"/>
      <c r="AV564" s="626"/>
      <c r="AW564" s="619"/>
      <c r="AX564" s="619"/>
      <c r="AY564" s="619"/>
      <c r="AZ564" s="598"/>
      <c r="BA564" s="909"/>
      <c r="BB564" s="909"/>
      <c r="BC564" s="909"/>
      <c r="BD564" s="909"/>
      <c r="BE564" s="909"/>
      <c r="BF564" s="909"/>
      <c r="BG564" s="848"/>
      <c r="BH564" s="593"/>
      <c r="BI564" s="848"/>
      <c r="BJ564" s="848"/>
      <c r="BK564" s="848"/>
      <c r="BL564" s="848"/>
      <c r="BM564" s="593"/>
      <c r="BN564" s="593"/>
      <c r="BO564" s="798"/>
    </row>
    <row r="565" spans="1:67">
      <c r="A565" s="1141"/>
      <c r="B565" s="1144"/>
      <c r="C565" s="1165"/>
      <c r="D565" s="1150"/>
      <c r="E565" s="1150"/>
      <c r="F565" s="1089"/>
      <c r="G565" s="593"/>
      <c r="H565" s="598"/>
      <c r="I565" s="1139"/>
      <c r="J565" s="1137"/>
      <c r="K565" s="992"/>
      <c r="L565" s="593"/>
      <c r="M565" s="616"/>
      <c r="N565" s="607"/>
      <c r="O565" s="607"/>
      <c r="P565" s="607"/>
      <c r="Q565" s="610"/>
      <c r="R565" s="598"/>
      <c r="S565" s="613"/>
      <c r="T565" s="598"/>
      <c r="U565" s="613"/>
      <c r="V565" s="598"/>
      <c r="W565" s="613"/>
      <c r="X565" s="616"/>
      <c r="Y565" s="613"/>
      <c r="Z565" s="613"/>
      <c r="AA565" s="619"/>
      <c r="AB565" s="216">
        <v>5</v>
      </c>
      <c r="AC565" s="217"/>
      <c r="AD565" s="218"/>
      <c r="AE565" s="218"/>
      <c r="AF565" s="213" t="str">
        <f t="shared" si="36"/>
        <v/>
      </c>
      <c r="AG565" s="219"/>
      <c r="AH565" s="214" t="str">
        <f t="shared" si="37"/>
        <v/>
      </c>
      <c r="AI565" s="219"/>
      <c r="AJ565" s="214" t="str">
        <f t="shared" si="38"/>
        <v/>
      </c>
      <c r="AK565" s="215" t="str">
        <f t="shared" si="34"/>
        <v/>
      </c>
      <c r="AL565" s="220" t="str">
        <f>IFERROR(IF(AND(AF564="Probabilidad",AF565="Probabilidad"),(AL564-(+AL564*AK565)),IF(AND(AF564="Impacto",AF565="Probabilidad"),(AL563-(+AL563*AK565)),IF(AF565="Impacto",AL564,""))),"")</f>
        <v/>
      </c>
      <c r="AM565" s="220" t="str">
        <f>IFERROR(IF(AND(AF564="Impacto",AF565="Impacto"),(AM564-(+AM564*AK565)),IF(AND(AF564="Probabilidad",AF565="Impacto"),(AM563-(+AM563*AK565)),IF(AF565="Probabilidad",AM564,""))),"")</f>
        <v/>
      </c>
      <c r="AN565" s="221"/>
      <c r="AO565" s="221"/>
      <c r="AP565" s="221"/>
      <c r="AQ565" s="598"/>
      <c r="AR565" s="626"/>
      <c r="AS565" s="626"/>
      <c r="AT565" s="619"/>
      <c r="AU565" s="626"/>
      <c r="AV565" s="626"/>
      <c r="AW565" s="619"/>
      <c r="AX565" s="619"/>
      <c r="AY565" s="619"/>
      <c r="AZ565" s="598"/>
      <c r="BA565" s="909"/>
      <c r="BB565" s="909"/>
      <c r="BC565" s="909"/>
      <c r="BD565" s="909"/>
      <c r="BE565" s="909"/>
      <c r="BF565" s="909"/>
      <c r="BG565" s="848"/>
      <c r="BH565" s="593"/>
      <c r="BI565" s="848"/>
      <c r="BJ565" s="848"/>
      <c r="BK565" s="848"/>
      <c r="BL565" s="848"/>
      <c r="BM565" s="593"/>
      <c r="BN565" s="593"/>
      <c r="BO565" s="798"/>
    </row>
    <row r="566" spans="1:67" ht="15.75" thickBot="1">
      <c r="A566" s="1141"/>
      <c r="B566" s="1144"/>
      <c r="C566" s="1165"/>
      <c r="D566" s="1150"/>
      <c r="E566" s="1150"/>
      <c r="F566" s="1089"/>
      <c r="G566" s="593"/>
      <c r="H566" s="598"/>
      <c r="I566" s="1139"/>
      <c r="J566" s="1162"/>
      <c r="K566" s="992"/>
      <c r="L566" s="593"/>
      <c r="M566" s="616"/>
      <c r="N566" s="607"/>
      <c r="O566" s="607"/>
      <c r="P566" s="607"/>
      <c r="Q566" s="610"/>
      <c r="R566" s="598"/>
      <c r="S566" s="613"/>
      <c r="T566" s="598"/>
      <c r="U566" s="613"/>
      <c r="V566" s="598"/>
      <c r="W566" s="613"/>
      <c r="X566" s="616"/>
      <c r="Y566" s="613"/>
      <c r="Z566" s="613"/>
      <c r="AA566" s="619"/>
      <c r="AB566" s="216">
        <v>6</v>
      </c>
      <c r="AC566" s="217"/>
      <c r="AD566" s="218"/>
      <c r="AE566" s="218"/>
      <c r="AF566" s="213" t="str">
        <f t="shared" si="36"/>
        <v/>
      </c>
      <c r="AG566" s="219"/>
      <c r="AH566" s="214" t="str">
        <f t="shared" si="37"/>
        <v/>
      </c>
      <c r="AI566" s="219"/>
      <c r="AJ566" s="214" t="str">
        <f t="shared" si="38"/>
        <v/>
      </c>
      <c r="AK566" s="215" t="str">
        <f t="shared" si="34"/>
        <v/>
      </c>
      <c r="AL566" s="220" t="str">
        <f>IFERROR(IF(AND(AF565="Probabilidad",AF566="Probabilidad"),(AL565-(+AL565*AK566)),IF(AND(AF565="Impacto",AF566="Probabilidad"),(AL564-(+AL564*AK566)),IF(AF566="Impacto",AL565,""))),"")</f>
        <v/>
      </c>
      <c r="AM566" s="220" t="str">
        <f>IFERROR(IF(AND(AF565="Impacto",AF566="Impacto"),(AM565-(+AM565*AK566)),IF(AND(AF565="Probabilidad",AF566="Impacto"),(AM564-(+AM564*AK566)),IF(AF566="Probabilidad",AM565,""))),"")</f>
        <v/>
      </c>
      <c r="AN566" s="221"/>
      <c r="AO566" s="221"/>
      <c r="AP566" s="221"/>
      <c r="AQ566" s="598"/>
      <c r="AR566" s="626"/>
      <c r="AS566" s="626"/>
      <c r="AT566" s="619"/>
      <c r="AU566" s="626"/>
      <c r="AV566" s="626"/>
      <c r="AW566" s="619"/>
      <c r="AX566" s="619"/>
      <c r="AY566" s="619"/>
      <c r="AZ566" s="598"/>
      <c r="BA566" s="909"/>
      <c r="BB566" s="909"/>
      <c r="BC566" s="909"/>
      <c r="BD566" s="909"/>
      <c r="BE566" s="909"/>
      <c r="BF566" s="909"/>
      <c r="BG566" s="848"/>
      <c r="BH566" s="593"/>
      <c r="BI566" s="848"/>
      <c r="BJ566" s="848"/>
      <c r="BK566" s="848"/>
      <c r="BL566" s="848"/>
      <c r="BM566" s="593"/>
      <c r="BN566" s="593"/>
      <c r="BO566" s="798"/>
    </row>
    <row r="567" spans="1:67" ht="76.5">
      <c r="A567" s="1141"/>
      <c r="B567" s="1144"/>
      <c r="C567" s="1165"/>
      <c r="D567" s="1150" t="s">
        <v>1376</v>
      </c>
      <c r="E567" s="1150" t="s">
        <v>1918</v>
      </c>
      <c r="F567" s="1089">
        <v>20</v>
      </c>
      <c r="G567" s="593" t="s">
        <v>2014</v>
      </c>
      <c r="H567" s="598" t="s">
        <v>1613</v>
      </c>
      <c r="I567" s="1139" t="s">
        <v>1392</v>
      </c>
      <c r="J567" s="1137" t="str">
        <f>IF(D567="","",IF(D567="RG",[16]Árbol_GF!B617,IF(D567="RF",[16]Árbol_GF!B617,IF(I567="","",(CONCATENATE(I567," ",$M$2," ",G567," ",$M$3," ",O567," ",$M$4," ",N567))))))</f>
        <v>Pérdida de Disponibilidad  SISTEMA DE GRABACIÓN (EQUIPOS DE GRABACIÓN EN SALA Y PCS)
(Hardware)  1. Error en el uso, fallas humanas  1. Falta de conocimiento en el uso de las herramientas.</v>
      </c>
      <c r="K567" s="992" t="s">
        <v>205</v>
      </c>
      <c r="L567" s="593" t="s">
        <v>172</v>
      </c>
      <c r="M567" s="689" t="str">
        <f>CONCATENATE(" *",[16]Árbol_GF!C575," *",[16]Árbol_GF!E575," *",[16]Árbol_GF!G575)</f>
        <v xml:space="preserve"> * * *</v>
      </c>
      <c r="N567" s="607" t="s">
        <v>2018</v>
      </c>
      <c r="O567" s="607" t="s">
        <v>2019</v>
      </c>
      <c r="P567" s="607"/>
      <c r="Q567" s="610"/>
      <c r="R567" s="598" t="s">
        <v>226</v>
      </c>
      <c r="S567" s="613">
        <f>IF(R567="Muy Alta",100%,IF(R567="Alta",80%,IF(R567="Media",60%,IF(R567="Baja",40%,IF(R567="Muy Baja",20%,"")))))</f>
        <v>0.4</v>
      </c>
      <c r="T567" s="598"/>
      <c r="U567" s="613" t="str">
        <f>IF(T567="Catastrófico",100%,IF(T567="Mayor",80%,IF(T567="Moderado",60%,IF(T567="Menor",40%,IF(T567="Leve",20%,"")))))</f>
        <v/>
      </c>
      <c r="V567" s="598" t="s">
        <v>227</v>
      </c>
      <c r="W567" s="613">
        <f>IF(V567="Catastrófico",100%,IF(V567="Mayor",80%,IF(V567="Moderado",60%,IF(V567="Menor",40%,IF(V567="Leve",20%,"")))))</f>
        <v>0.4</v>
      </c>
      <c r="X567" s="616" t="str">
        <f>IF(Y567=100%,"Catastrófico",IF(Y567=80%,"Mayor",IF(Y567=60%,"Moderado",IF(Y567=40%,"Menor",IF(Y567=20%,"Leve","")))))</f>
        <v>Menor</v>
      </c>
      <c r="Y567" s="613">
        <f>IF(AND(U567="",W567=""),"",MAX(U567,W567))</f>
        <v>0.4</v>
      </c>
      <c r="Z567" s="613" t="str">
        <f>CONCATENATE(R567,X567)</f>
        <v>BajaMenor</v>
      </c>
      <c r="AA567" s="619" t="str">
        <f>IF(Z567="Muy AltaLeve","Alto",IF(Z567="Muy AltaMenor","Alto",IF(Z567="Muy AltaModerado","Alto",IF(Z567="Muy AltaMayor","Alto",IF(Z567="Muy AltaCatastrófico","Extremo",IF(Z567="AltaLeve","Moderado",IF(Z567="AltaMenor","Moderado",IF(Z567="AltaModerado","Alto",IF(Z567="AltaMayor","Alto",IF(Z567="AltaCatastrófico","Extremo",IF(Z567="MediaLeve","Moderado",IF(Z567="MediaMenor","Moderado",IF(Z567="MediaModerado","Moderado",IF(Z567="MediaMayor","Alto",IF(Z567="MediaCatastrófico","Extremo",IF(Z567="BajaLeve","Bajo",IF(Z567="BajaMenor","Moderado",IF(Z567="BajaModerado","Moderado",IF(Z567="BajaMayor","Alto",IF(Z567="BajaCatastrófico","Extremo",IF(Z567="Muy BajaLeve","Bajo",IF(Z567="Muy BajaMenor","Bajo",IF(Z567="Muy BajaModerado","Moderado",IF(Z567="Muy BajaMayor","Alto",IF(Z567="Muy BajaCatastrófico","Extremo","")))))))))))))))))))))))))</f>
        <v>Moderado</v>
      </c>
      <c r="AB567" s="216">
        <v>1</v>
      </c>
      <c r="AC567" s="227" t="s">
        <v>2622</v>
      </c>
      <c r="AD567" s="218">
        <v>1</v>
      </c>
      <c r="AE567" s="218" t="s">
        <v>1390</v>
      </c>
      <c r="AF567" s="213" t="str">
        <f t="shared" si="36"/>
        <v>Probabilidad</v>
      </c>
      <c r="AG567" s="219" t="s">
        <v>1537</v>
      </c>
      <c r="AH567" s="214">
        <f t="shared" si="37"/>
        <v>0.25</v>
      </c>
      <c r="AI567" s="219" t="s">
        <v>1538</v>
      </c>
      <c r="AJ567" s="214">
        <f t="shared" si="38"/>
        <v>0.15</v>
      </c>
      <c r="AK567" s="215">
        <f t="shared" si="34"/>
        <v>0.4</v>
      </c>
      <c r="AL567" s="220">
        <f>IFERROR(IF(AF567="Probabilidad",(S567-(+S567*AK567)),IF(AF567="Impacto",S567,"")),"")</f>
        <v>0.24</v>
      </c>
      <c r="AM567" s="220">
        <f>IFERROR(IF(AF567="Impacto",(Y567-(+Y567*AK567)),IF(AF567="Probabilidad",Y567,"")),"")</f>
        <v>0.4</v>
      </c>
      <c r="AN567" s="221" t="s">
        <v>181</v>
      </c>
      <c r="AO567" s="221" t="s">
        <v>1422</v>
      </c>
      <c r="AP567" s="221" t="s">
        <v>183</v>
      </c>
      <c r="AQ567" s="598" t="s">
        <v>2016</v>
      </c>
      <c r="AR567" s="1153">
        <f>S567</f>
        <v>0.4</v>
      </c>
      <c r="AS567" s="1153">
        <f>IF(AL567="","",MIN(AL567:AL572))</f>
        <v>0.14399999999999999</v>
      </c>
      <c r="AT567" s="619" t="str">
        <f>IFERROR(IF(AS567="","",IF(AS567&lt;=0.2,"Muy Baja",IF(AS567&lt;=0.4,"Baja",IF(AS567&lt;=0.6,"Media",IF(AS567&lt;=0.8,"Alta","Muy Alta"))))),"")</f>
        <v>Muy Baja</v>
      </c>
      <c r="AU567" s="1153">
        <f>Y567</f>
        <v>0.4</v>
      </c>
      <c r="AV567" s="1153">
        <f>IF(AM567="","",MIN(AM567:AM572))</f>
        <v>0.30000000000000004</v>
      </c>
      <c r="AW567" s="619" t="str">
        <f>IFERROR(IF(AV567="","",IF(AV567&lt;=0.2,"Leve",IF(AV567&lt;=0.4,"Menor",IF(AV567&lt;=0.6,"Moderado",IF(AV567&lt;=0.8,"Mayor","Catastrófico"))))),"")</f>
        <v>Menor</v>
      </c>
      <c r="AX567" s="619" t="str">
        <f>AA567</f>
        <v>Moderado</v>
      </c>
      <c r="AY567" s="619" t="str">
        <f>IFERROR(IF(OR(AND(AT567="Muy Baja",AW567="Leve"),AND(AT567="Muy Baja",AW567="Menor"),AND(AT567="Baja",AW567="Leve")),"Bajo",IF(OR(AND(AT567="Muy baja",AW567="Moderado"),AND(AT567="Baja",AW567="Menor"),AND(AT567="Baja",AW567="Moderado"),AND(AT567="Media",AW567="Leve"),AND(AT567="Media",AW567="Menor"),AND(AT567="Media",AW567="Moderado"),AND(AT567="Alta",AW567="Leve"),AND(AT567="Alta",AW567="Menor")),"Moderado",IF(OR(AND(AT567="Muy Baja",AW567="Mayor"),AND(AT567="Baja",AW567="Mayor"),AND(AT567="Media",AW567="Mayor"),AND(AT567="Alta",AW567="Moderado"),AND(AT567="Alta",AW567="Mayor"),AND(AT567="Muy Alta",AW567="Leve"),AND(AT567="Muy Alta",AW567="Menor"),AND(AT567="Muy Alta",AW567="Moderado"),AND(AT567="Muy Alta",AW567="Mayor")),"Alto",IF(OR(AND(AT567="Muy Baja",AW567="Catastrófico"),AND(AT567="Baja",AW567="Catastrófico"),AND(AT567="Media",AW567="Catastrófico"),AND(AT567="Alta",AW567="Catastrófico"),AND(AT567="Muy Alta",AW567="Catastrófico")),"Extremo","")))),"")</f>
        <v>Bajo</v>
      </c>
      <c r="AZ567" s="598" t="s">
        <v>231</v>
      </c>
      <c r="BA567" s="909" t="s">
        <v>811</v>
      </c>
      <c r="BB567" s="909" t="s">
        <v>811</v>
      </c>
      <c r="BC567" s="909" t="s">
        <v>811</v>
      </c>
      <c r="BD567" s="909" t="s">
        <v>811</v>
      </c>
      <c r="BE567" s="909" t="s">
        <v>811</v>
      </c>
      <c r="BF567" s="909"/>
      <c r="BG567" s="848"/>
      <c r="BH567" s="593"/>
      <c r="BI567" s="848"/>
      <c r="BJ567" s="848"/>
      <c r="BK567" s="848"/>
      <c r="BL567" s="848"/>
      <c r="BM567" s="593"/>
      <c r="BN567" s="593"/>
      <c r="BO567" s="798"/>
    </row>
    <row r="568" spans="1:67" ht="80.25">
      <c r="A568" s="1141"/>
      <c r="B568" s="1144"/>
      <c r="C568" s="1165"/>
      <c r="D568" s="1150"/>
      <c r="E568" s="1150"/>
      <c r="F568" s="1089"/>
      <c r="G568" s="593"/>
      <c r="H568" s="598"/>
      <c r="I568" s="1139"/>
      <c r="J568" s="1137"/>
      <c r="K568" s="992"/>
      <c r="L568" s="593"/>
      <c r="M568" s="616"/>
      <c r="N568" s="607"/>
      <c r="O568" s="607"/>
      <c r="P568" s="607"/>
      <c r="Q568" s="610"/>
      <c r="R568" s="598"/>
      <c r="S568" s="613"/>
      <c r="T568" s="598"/>
      <c r="U568" s="613"/>
      <c r="V568" s="598"/>
      <c r="W568" s="613"/>
      <c r="X568" s="616"/>
      <c r="Y568" s="613"/>
      <c r="Z568" s="613"/>
      <c r="AA568" s="619"/>
      <c r="AB568" s="216">
        <v>2</v>
      </c>
      <c r="AC568" s="217" t="s">
        <v>2016</v>
      </c>
      <c r="AD568" s="218">
        <v>1</v>
      </c>
      <c r="AE568" s="218" t="s">
        <v>811</v>
      </c>
      <c r="AF568" s="213" t="str">
        <f t="shared" si="36"/>
        <v>Impacto</v>
      </c>
      <c r="AG568" s="219" t="s">
        <v>1548</v>
      </c>
      <c r="AH568" s="214">
        <f t="shared" si="37"/>
        <v>0.1</v>
      </c>
      <c r="AI568" s="219" t="s">
        <v>1538</v>
      </c>
      <c r="AJ568" s="214">
        <f t="shared" si="38"/>
        <v>0.15</v>
      </c>
      <c r="AK568" s="215">
        <f t="shared" si="34"/>
        <v>0.25</v>
      </c>
      <c r="AL568" s="220">
        <f>IFERROR(IF(AND(AF567="Probabilidad",AF568="Probabilidad"),(AL567-(+AL567*AK568)),IF(AF568="Probabilidad",(S567-(+S567*AK568)),IF(AF568="Impacto",AL567,""))),"")</f>
        <v>0.24</v>
      </c>
      <c r="AM568" s="220">
        <f>IFERROR(IF(AND(AF567="Impacto",AF568="Impacto"),(AM567-(+AM567*AK568)),IF(AF568="Impacto",(Y567-(Y567*AK568)),IF(AF568="Probabilidad",AM567,""))),"")</f>
        <v>0.30000000000000004</v>
      </c>
      <c r="AN568" s="221" t="s">
        <v>1421</v>
      </c>
      <c r="AO568" s="221" t="s">
        <v>1422</v>
      </c>
      <c r="AP568" s="221" t="s">
        <v>183</v>
      </c>
      <c r="AQ568" s="598"/>
      <c r="AR568" s="626"/>
      <c r="AS568" s="626"/>
      <c r="AT568" s="619"/>
      <c r="AU568" s="626"/>
      <c r="AV568" s="626"/>
      <c r="AW568" s="619"/>
      <c r="AX568" s="619"/>
      <c r="AY568" s="619"/>
      <c r="AZ568" s="598"/>
      <c r="BA568" s="909"/>
      <c r="BB568" s="909"/>
      <c r="BC568" s="909"/>
      <c r="BD568" s="909"/>
      <c r="BE568" s="909"/>
      <c r="BF568" s="909"/>
      <c r="BG568" s="848"/>
      <c r="BH568" s="593"/>
      <c r="BI568" s="848"/>
      <c r="BJ568" s="848"/>
      <c r="BK568" s="848"/>
      <c r="BL568" s="848"/>
      <c r="BM568" s="593"/>
      <c r="BN568" s="593"/>
      <c r="BO568" s="798"/>
    </row>
    <row r="569" spans="1:67" ht="114.75">
      <c r="A569" s="1141"/>
      <c r="B569" s="1144"/>
      <c r="C569" s="1165"/>
      <c r="D569" s="1150"/>
      <c r="E569" s="1150"/>
      <c r="F569" s="1089"/>
      <c r="G569" s="593"/>
      <c r="H569" s="598"/>
      <c r="I569" s="1139"/>
      <c r="J569" s="1137"/>
      <c r="K569" s="992"/>
      <c r="L569" s="593"/>
      <c r="M569" s="616"/>
      <c r="N569" s="607"/>
      <c r="O569" s="607"/>
      <c r="P569" s="607"/>
      <c r="Q569" s="610"/>
      <c r="R569" s="598"/>
      <c r="S569" s="613"/>
      <c r="T569" s="598"/>
      <c r="U569" s="613"/>
      <c r="V569" s="598"/>
      <c r="W569" s="613"/>
      <c r="X569" s="616"/>
      <c r="Y569" s="613"/>
      <c r="Z569" s="613"/>
      <c r="AA569" s="619"/>
      <c r="AB569" s="216">
        <v>3</v>
      </c>
      <c r="AC569" s="227" t="s">
        <v>1561</v>
      </c>
      <c r="AD569" s="218">
        <v>1</v>
      </c>
      <c r="AE569" s="217" t="s">
        <v>1431</v>
      </c>
      <c r="AF569" s="213" t="str">
        <f t="shared" si="36"/>
        <v>Probabilidad</v>
      </c>
      <c r="AG569" s="219" t="s">
        <v>1537</v>
      </c>
      <c r="AH569" s="214">
        <f t="shared" si="37"/>
        <v>0.25</v>
      </c>
      <c r="AI569" s="219" t="s">
        <v>1538</v>
      </c>
      <c r="AJ569" s="214">
        <f t="shared" si="38"/>
        <v>0.15</v>
      </c>
      <c r="AK569" s="215">
        <f t="shared" si="34"/>
        <v>0.4</v>
      </c>
      <c r="AL569" s="220">
        <f>IFERROR(IF(AND(AF568="Probabilidad",AF569="Probabilidad"),(AL568-(+AL568*AK569)),IF(AND(AF568="Impacto",AF569="Probabilidad"),(AL567-(+AL567*AK569)),IF(AF569="Impacto",AL568,""))),"")</f>
        <v>0.14399999999999999</v>
      </c>
      <c r="AM569" s="220">
        <f>IFERROR(IF(AND(AF568="Impacto",AF569="Impacto"),(AM568-(+AM568*AK569)),IF(AND(AF568="Probabilidad",AF569="Impacto"),(AM567-(+AM567*AK569)),IF(AF569="Probabilidad",AM568,""))),"")</f>
        <v>0.30000000000000004</v>
      </c>
      <c r="AN569" s="221" t="s">
        <v>181</v>
      </c>
      <c r="AO569" s="221" t="s">
        <v>182</v>
      </c>
      <c r="AP569" s="221" t="s">
        <v>183</v>
      </c>
      <c r="AQ569" s="598"/>
      <c r="AR569" s="626"/>
      <c r="AS569" s="626"/>
      <c r="AT569" s="619"/>
      <c r="AU569" s="626"/>
      <c r="AV569" s="626"/>
      <c r="AW569" s="619"/>
      <c r="AX569" s="619"/>
      <c r="AY569" s="619"/>
      <c r="AZ569" s="598"/>
      <c r="BA569" s="909"/>
      <c r="BB569" s="909"/>
      <c r="BC569" s="909"/>
      <c r="BD569" s="909"/>
      <c r="BE569" s="909"/>
      <c r="BF569" s="909"/>
      <c r="BG569" s="848"/>
      <c r="BH569" s="593"/>
      <c r="BI569" s="848"/>
      <c r="BJ569" s="848"/>
      <c r="BK569" s="848"/>
      <c r="BL569" s="848"/>
      <c r="BM569" s="593"/>
      <c r="BN569" s="593"/>
      <c r="BO569" s="798"/>
    </row>
    <row r="570" spans="1:67">
      <c r="A570" s="1141"/>
      <c r="B570" s="1144"/>
      <c r="C570" s="1165"/>
      <c r="D570" s="1150"/>
      <c r="E570" s="1150"/>
      <c r="F570" s="1089"/>
      <c r="G570" s="593"/>
      <c r="H570" s="598"/>
      <c r="I570" s="1139"/>
      <c r="J570" s="1137"/>
      <c r="K570" s="992"/>
      <c r="L570" s="593"/>
      <c r="M570" s="616"/>
      <c r="N570" s="607"/>
      <c r="O570" s="607"/>
      <c r="P570" s="607"/>
      <c r="Q570" s="610"/>
      <c r="R570" s="598"/>
      <c r="S570" s="613"/>
      <c r="T570" s="598"/>
      <c r="U570" s="613"/>
      <c r="V570" s="598"/>
      <c r="W570" s="613"/>
      <c r="X570" s="616"/>
      <c r="Y570" s="613"/>
      <c r="Z570" s="613"/>
      <c r="AA570" s="619"/>
      <c r="AB570" s="216">
        <v>4</v>
      </c>
      <c r="AC570" s="217"/>
      <c r="AD570" s="218"/>
      <c r="AE570" s="218"/>
      <c r="AF570" s="213" t="str">
        <f t="shared" si="36"/>
        <v/>
      </c>
      <c r="AG570" s="219"/>
      <c r="AH570" s="214" t="str">
        <f t="shared" si="37"/>
        <v/>
      </c>
      <c r="AI570" s="219"/>
      <c r="AJ570" s="214" t="str">
        <f t="shared" si="38"/>
        <v/>
      </c>
      <c r="AK570" s="215" t="str">
        <f t="shared" si="34"/>
        <v/>
      </c>
      <c r="AL570" s="220" t="str">
        <f>IFERROR(IF(AND(AF569="Probabilidad",AF570="Probabilidad"),(AL569-(+AL569*AK570)),IF(AND(AF569="Impacto",AF570="Probabilidad"),(AL568-(+AL568*AK570)),IF(AF570="Impacto",AL569,""))),"")</f>
        <v/>
      </c>
      <c r="AM570" s="220" t="str">
        <f>IFERROR(IF(AND(AF569="Impacto",AF570="Impacto"),(AM569-(+AM569*AK570)),IF(AND(AF569="Probabilidad",AF570="Impacto"),(AM568-(+AM568*AK570)),IF(AF570="Probabilidad",AM569,""))),"")</f>
        <v/>
      </c>
      <c r="AN570" s="221"/>
      <c r="AO570" s="221"/>
      <c r="AP570" s="221"/>
      <c r="AQ570" s="598"/>
      <c r="AR570" s="626"/>
      <c r="AS570" s="626"/>
      <c r="AT570" s="619"/>
      <c r="AU570" s="626"/>
      <c r="AV570" s="626"/>
      <c r="AW570" s="619"/>
      <c r="AX570" s="619"/>
      <c r="AY570" s="619"/>
      <c r="AZ570" s="598"/>
      <c r="BA570" s="909"/>
      <c r="BB570" s="909"/>
      <c r="BC570" s="909"/>
      <c r="BD570" s="909"/>
      <c r="BE570" s="909"/>
      <c r="BF570" s="909"/>
      <c r="BG570" s="848"/>
      <c r="BH570" s="593"/>
      <c r="BI570" s="848"/>
      <c r="BJ570" s="848"/>
      <c r="BK570" s="848"/>
      <c r="BL570" s="848"/>
      <c r="BM570" s="593"/>
      <c r="BN570" s="593"/>
      <c r="BO570" s="798"/>
    </row>
    <row r="571" spans="1:67">
      <c r="A571" s="1141"/>
      <c r="B571" s="1144"/>
      <c r="C571" s="1165"/>
      <c r="D571" s="1150"/>
      <c r="E571" s="1150"/>
      <c r="F571" s="1089"/>
      <c r="G571" s="593"/>
      <c r="H571" s="598"/>
      <c r="I571" s="1139"/>
      <c r="J571" s="1137"/>
      <c r="K571" s="992"/>
      <c r="L571" s="593"/>
      <c r="M571" s="616"/>
      <c r="N571" s="607"/>
      <c r="O571" s="607"/>
      <c r="P571" s="607"/>
      <c r="Q571" s="610"/>
      <c r="R571" s="598"/>
      <c r="S571" s="613"/>
      <c r="T571" s="598"/>
      <c r="U571" s="613"/>
      <c r="V571" s="598"/>
      <c r="W571" s="613"/>
      <c r="X571" s="616"/>
      <c r="Y571" s="613"/>
      <c r="Z571" s="613"/>
      <c r="AA571" s="619"/>
      <c r="AB571" s="216">
        <v>5</v>
      </c>
      <c r="AC571" s="217"/>
      <c r="AD571" s="218"/>
      <c r="AE571" s="218"/>
      <c r="AF571" s="213" t="str">
        <f t="shared" si="36"/>
        <v/>
      </c>
      <c r="AG571" s="219"/>
      <c r="AH571" s="214" t="str">
        <f t="shared" si="37"/>
        <v/>
      </c>
      <c r="AI571" s="219"/>
      <c r="AJ571" s="214" t="str">
        <f t="shared" si="38"/>
        <v/>
      </c>
      <c r="AK571" s="215" t="str">
        <f t="shared" si="34"/>
        <v/>
      </c>
      <c r="AL571" s="220" t="str">
        <f>IFERROR(IF(AND(AF570="Probabilidad",AF571="Probabilidad"),(AL570-(+AL570*AK571)),IF(AND(AF570="Impacto",AF571="Probabilidad"),(AL569-(+AL569*AK571)),IF(AF571="Impacto",AL570,""))),"")</f>
        <v/>
      </c>
      <c r="AM571" s="220" t="str">
        <f>IFERROR(IF(AND(AF570="Impacto",AF571="Impacto"),(AM570-(+AM570*AK571)),IF(AND(AF570="Probabilidad",AF571="Impacto"),(AM569-(+AM569*AK571)),IF(AF571="Probabilidad",AM570,""))),"")</f>
        <v/>
      </c>
      <c r="AN571" s="221"/>
      <c r="AO571" s="221"/>
      <c r="AP571" s="221"/>
      <c r="AQ571" s="598"/>
      <c r="AR571" s="626"/>
      <c r="AS571" s="626"/>
      <c r="AT571" s="619"/>
      <c r="AU571" s="626"/>
      <c r="AV571" s="626"/>
      <c r="AW571" s="619"/>
      <c r="AX571" s="619"/>
      <c r="AY571" s="619"/>
      <c r="AZ571" s="598"/>
      <c r="BA571" s="909"/>
      <c r="BB571" s="909"/>
      <c r="BC571" s="909"/>
      <c r="BD571" s="909"/>
      <c r="BE571" s="909"/>
      <c r="BF571" s="909"/>
      <c r="BG571" s="848"/>
      <c r="BH571" s="593"/>
      <c r="BI571" s="848"/>
      <c r="BJ571" s="848"/>
      <c r="BK571" s="848"/>
      <c r="BL571" s="848"/>
      <c r="BM571" s="593"/>
      <c r="BN571" s="593"/>
      <c r="BO571" s="798"/>
    </row>
    <row r="572" spans="1:67" ht="15.75" thickBot="1">
      <c r="A572" s="1141"/>
      <c r="B572" s="1144"/>
      <c r="C572" s="1165"/>
      <c r="D572" s="1150"/>
      <c r="E572" s="1150"/>
      <c r="F572" s="1089"/>
      <c r="G572" s="593"/>
      <c r="H572" s="598"/>
      <c r="I572" s="1139"/>
      <c r="J572" s="1162"/>
      <c r="K572" s="992"/>
      <c r="L572" s="593"/>
      <c r="M572" s="616"/>
      <c r="N572" s="607"/>
      <c r="O572" s="607"/>
      <c r="P572" s="607"/>
      <c r="Q572" s="610"/>
      <c r="R572" s="598"/>
      <c r="S572" s="613"/>
      <c r="T572" s="598"/>
      <c r="U572" s="613"/>
      <c r="V572" s="598"/>
      <c r="W572" s="613"/>
      <c r="X572" s="616"/>
      <c r="Y572" s="613"/>
      <c r="Z572" s="613"/>
      <c r="AA572" s="619"/>
      <c r="AB572" s="216">
        <v>6</v>
      </c>
      <c r="AC572" s="217"/>
      <c r="AD572" s="218"/>
      <c r="AE572" s="218"/>
      <c r="AF572" s="213" t="str">
        <f t="shared" si="36"/>
        <v/>
      </c>
      <c r="AG572" s="219"/>
      <c r="AH572" s="214" t="str">
        <f t="shared" si="37"/>
        <v/>
      </c>
      <c r="AI572" s="219"/>
      <c r="AJ572" s="214" t="str">
        <f t="shared" si="38"/>
        <v/>
      </c>
      <c r="AK572" s="215" t="str">
        <f t="shared" si="34"/>
        <v/>
      </c>
      <c r="AL572" s="220" t="str">
        <f>IFERROR(IF(AND(AF571="Probabilidad",AF572="Probabilidad"),(AL571-(+AL571*AK572)),IF(AND(AF571="Impacto",AF572="Probabilidad"),(AL570-(+AL570*AK572)),IF(AF572="Impacto",AL571,""))),"")</f>
        <v/>
      </c>
      <c r="AM572" s="220" t="str">
        <f>IFERROR(IF(AND(AF571="Impacto",AF572="Impacto"),(AM571-(+AM571*AK572)),IF(AND(AF571="Probabilidad",AF572="Impacto"),(AM570-(+AM570*AK572)),IF(AF572="Probabilidad",AM571,""))),"")</f>
        <v/>
      </c>
      <c r="AN572" s="221"/>
      <c r="AO572" s="221"/>
      <c r="AP572" s="221"/>
      <c r="AQ572" s="598"/>
      <c r="AR572" s="626"/>
      <c r="AS572" s="626"/>
      <c r="AT572" s="619"/>
      <c r="AU572" s="626"/>
      <c r="AV572" s="626"/>
      <c r="AW572" s="619"/>
      <c r="AX572" s="619"/>
      <c r="AY572" s="619"/>
      <c r="AZ572" s="598"/>
      <c r="BA572" s="909"/>
      <c r="BB572" s="909"/>
      <c r="BC572" s="909"/>
      <c r="BD572" s="909"/>
      <c r="BE572" s="909"/>
      <c r="BF572" s="909"/>
      <c r="BG572" s="848"/>
      <c r="BH572" s="593"/>
      <c r="BI572" s="848"/>
      <c r="BJ572" s="848"/>
      <c r="BK572" s="848"/>
      <c r="BL572" s="848"/>
      <c r="BM572" s="593"/>
      <c r="BN572" s="593"/>
      <c r="BO572" s="798"/>
    </row>
    <row r="573" spans="1:67" ht="114.75">
      <c r="A573" s="1141"/>
      <c r="B573" s="1144"/>
      <c r="C573" s="1165"/>
      <c r="D573" s="1150" t="s">
        <v>1376</v>
      </c>
      <c r="E573" s="1150" t="s">
        <v>1918</v>
      </c>
      <c r="F573" s="1089">
        <v>21</v>
      </c>
      <c r="G573" s="593" t="s">
        <v>2020</v>
      </c>
      <c r="H573" s="598" t="s">
        <v>1460</v>
      </c>
      <c r="I573" s="1139" t="s">
        <v>1461</v>
      </c>
      <c r="J573" s="1137" t="str">
        <f>IF(D573="","",IF(D573="RG",[16]Árbol_GF!B623,IF(D573="RF",[16]Árbol_GF!B623,IF(I573="","",(CONCATENATE(I573," ",$M$2," ",G573," ",$M$3," ",O573," ",$M$4," ",N573))))))</f>
        <v>Pérdida de Confidencialidad  Administradores de Seguridad Informática
Gerentes / Subgerentes
Administradores de Bases de Datos
Administradores de Sistemas Operativos/Servidores/Plataformas
(Recurso Humano)  Ataques de ingeniería social   Desconocimiento de políticas de seguridad de la información</v>
      </c>
      <c r="K573" s="992" t="s">
        <v>205</v>
      </c>
      <c r="L573" s="593" t="s">
        <v>268</v>
      </c>
      <c r="M573" s="689" t="str">
        <f>CONCATENATE(" *",[16]Árbol_GF!C581," *",[16]Árbol_GF!E581," *",[16]Árbol_GF!G581)</f>
        <v xml:space="preserve"> * * *</v>
      </c>
      <c r="N573" s="607" t="s">
        <v>2021</v>
      </c>
      <c r="O573" s="607" t="s">
        <v>2022</v>
      </c>
      <c r="P573" s="607"/>
      <c r="Q573" s="610"/>
      <c r="R573" s="598" t="s">
        <v>175</v>
      </c>
      <c r="S573" s="613">
        <f>IF(R573="Muy Alta",100%,IF(R573="Alta",80%,IF(R573="Media",60%,IF(R573="Baja",40%,IF(R573="Muy Baja",20%,"")))))</f>
        <v>0.6</v>
      </c>
      <c r="T573" s="598"/>
      <c r="U573" s="613" t="str">
        <f>IF(T573="Catastrófico",100%,IF(T573="Mayor",80%,IF(T573="Moderado",60%,IF(T573="Menor",40%,IF(T573="Leve",20%,"")))))</f>
        <v/>
      </c>
      <c r="V573" s="598" t="s">
        <v>371</v>
      </c>
      <c r="W573" s="613">
        <f>IF(V573="Catastrófico",100%,IF(V573="Mayor",80%,IF(V573="Moderado",60%,IF(V573="Menor",40%,IF(V573="Leve",20%,"")))))</f>
        <v>0.8</v>
      </c>
      <c r="X573" s="616" t="str">
        <f>IF(Y573=100%,"Catastrófico",IF(Y573=80%,"Mayor",IF(Y573=60%,"Moderado",IF(Y573=40%,"Menor",IF(Y573=20%,"Leve","")))))</f>
        <v>Mayor</v>
      </c>
      <c r="Y573" s="613">
        <f>IF(AND(U573="",W573=""),"",MAX(U573,W573))</f>
        <v>0.8</v>
      </c>
      <c r="Z573" s="613" t="str">
        <f>CONCATENATE(R573,X573)</f>
        <v>MediaMayor</v>
      </c>
      <c r="AA573" s="619" t="str">
        <f>IF(Z573="Muy AltaLeve","Alto",IF(Z573="Muy AltaMenor","Alto",IF(Z573="Muy AltaModerado","Alto",IF(Z573="Muy AltaMayor","Alto",IF(Z573="Muy AltaCatastrófico","Extremo",IF(Z573="AltaLeve","Moderado",IF(Z573="AltaMenor","Moderado",IF(Z573="AltaModerado","Alto",IF(Z573="AltaMayor","Alto",IF(Z573="AltaCatastrófico","Extremo",IF(Z573="MediaLeve","Moderado",IF(Z573="MediaMenor","Moderado",IF(Z573="MediaModerado","Moderado",IF(Z573="MediaMayor","Alto",IF(Z573="MediaCatastrófico","Extremo",IF(Z573="BajaLeve","Bajo",IF(Z573="BajaMenor","Moderado",IF(Z573="BajaModerado","Moderado",IF(Z573="BajaMayor","Alto",IF(Z573="BajaCatastrófico","Extremo",IF(Z573="Muy BajaLeve","Bajo",IF(Z573="Muy BajaMenor","Bajo",IF(Z573="Muy BajaModerado","Moderado",IF(Z573="Muy BajaMayor","Alto",IF(Z573="Muy BajaCatastrófico","Extremo","")))))))))))))))))))))))))</f>
        <v>Alto</v>
      </c>
      <c r="AB573" s="216">
        <v>1</v>
      </c>
      <c r="AC573" s="227" t="s">
        <v>1561</v>
      </c>
      <c r="AD573" s="218">
        <v>1</v>
      </c>
      <c r="AE573" s="217" t="s">
        <v>1431</v>
      </c>
      <c r="AF573" s="213" t="str">
        <f t="shared" si="36"/>
        <v>Probabilidad</v>
      </c>
      <c r="AG573" s="219" t="s">
        <v>1547</v>
      </c>
      <c r="AH573" s="214">
        <f t="shared" si="37"/>
        <v>0.15</v>
      </c>
      <c r="AI573" s="219" t="s">
        <v>1538</v>
      </c>
      <c r="AJ573" s="214">
        <f t="shared" si="38"/>
        <v>0.15</v>
      </c>
      <c r="AK573" s="215">
        <f t="shared" si="34"/>
        <v>0.3</v>
      </c>
      <c r="AL573" s="220">
        <f>IFERROR(IF(AF573="Probabilidad",(S573-(+S573*AK573)),IF(AF573="Impacto",S573,"")),"")</f>
        <v>0.42</v>
      </c>
      <c r="AM573" s="220">
        <f>IFERROR(IF(AF573="Impacto",(Y573-(+Y573*AK573)),IF(AF573="Probabilidad",Y573,"")),"")</f>
        <v>0.8</v>
      </c>
      <c r="AN573" s="221" t="s">
        <v>181</v>
      </c>
      <c r="AO573" s="221" t="s">
        <v>182</v>
      </c>
      <c r="AP573" s="221" t="s">
        <v>183</v>
      </c>
      <c r="AQ573" s="598" t="s">
        <v>1470</v>
      </c>
      <c r="AR573" s="1153">
        <f>S573</f>
        <v>0.6</v>
      </c>
      <c r="AS573" s="1153">
        <f>IF(AL573="","",MIN(AL573:AL578))</f>
        <v>0.252</v>
      </c>
      <c r="AT573" s="619" t="str">
        <f>IFERROR(IF(AS573="","",IF(AS573&lt;=0.2,"Muy Baja",IF(AS573&lt;=0.4,"Baja",IF(AS573&lt;=0.6,"Media",IF(AS573&lt;=0.8,"Alta","Muy Alta"))))),"")</f>
        <v>Baja</v>
      </c>
      <c r="AU573" s="1153">
        <f>Y573</f>
        <v>0.8</v>
      </c>
      <c r="AV573" s="1153">
        <f>IF(AM573="","",MIN(AM573:AM578))</f>
        <v>0.8</v>
      </c>
      <c r="AW573" s="619" t="str">
        <f>IFERROR(IF(AV573="","",IF(AV573&lt;=0.2,"Leve",IF(AV573&lt;=0.4,"Menor",IF(AV573&lt;=0.6,"Moderado",IF(AV573&lt;=0.8,"Mayor","Catastrófico"))))),"")</f>
        <v>Mayor</v>
      </c>
      <c r="AX573" s="619" t="str">
        <f>AA573</f>
        <v>Alto</v>
      </c>
      <c r="AY573" s="619" t="str">
        <f>IFERROR(IF(OR(AND(AT573="Muy Baja",AW573="Leve"),AND(AT573="Muy Baja",AW573="Menor"),AND(AT573="Baja",AW573="Leve")),"Bajo",IF(OR(AND(AT573="Muy baja",AW573="Moderado"),AND(AT573="Baja",AW573="Menor"),AND(AT573="Baja",AW573="Moderado"),AND(AT573="Media",AW573="Leve"),AND(AT573="Media",AW573="Menor"),AND(AT573="Media",AW573="Moderado"),AND(AT573="Alta",AW573="Leve"),AND(AT573="Alta",AW573="Menor")),"Moderado",IF(OR(AND(AT573="Muy Baja",AW573="Mayor"),AND(AT573="Baja",AW573="Mayor"),AND(AT573="Media",AW573="Mayor"),AND(AT573="Alta",AW573="Moderado"),AND(AT573="Alta",AW573="Mayor"),AND(AT573="Muy Alta",AW573="Leve"),AND(AT573="Muy Alta",AW573="Menor"),AND(AT573="Muy Alta",AW573="Moderado"),AND(AT573="Muy Alta",AW573="Mayor")),"Alto",IF(OR(AND(AT573="Muy Baja",AW573="Catastrófico"),AND(AT573="Baja",AW573="Catastrófico"),AND(AT573="Media",AW573="Catastrófico"),AND(AT573="Alta",AW573="Catastrófico"),AND(AT573="Muy Alta",AW573="Catastrófico")),"Extremo","")))),"")</f>
        <v>Alto</v>
      </c>
      <c r="AZ573" s="598" t="s">
        <v>185</v>
      </c>
      <c r="BA573" s="607" t="s">
        <v>2023</v>
      </c>
      <c r="BB573" s="607" t="s">
        <v>2623</v>
      </c>
      <c r="BC573" s="607" t="s">
        <v>2024</v>
      </c>
      <c r="BD573" s="607" t="s">
        <v>2624</v>
      </c>
      <c r="BE573" s="1262" t="s">
        <v>1560</v>
      </c>
      <c r="BF573" s="593"/>
      <c r="BG573" s="593"/>
      <c r="BH573" s="848"/>
      <c r="BI573" s="848"/>
      <c r="BJ573" s="848"/>
      <c r="BK573" s="848"/>
      <c r="BL573" s="848"/>
      <c r="BM573" s="607"/>
      <c r="BN573" s="607"/>
      <c r="BO573" s="798"/>
    </row>
    <row r="574" spans="1:67" ht="127.5">
      <c r="A574" s="1141"/>
      <c r="B574" s="1144"/>
      <c r="C574" s="1165"/>
      <c r="D574" s="1150"/>
      <c r="E574" s="1150"/>
      <c r="F574" s="1089"/>
      <c r="G574" s="593"/>
      <c r="H574" s="598"/>
      <c r="I574" s="1139"/>
      <c r="J574" s="1137"/>
      <c r="K574" s="992"/>
      <c r="L574" s="593"/>
      <c r="M574" s="616"/>
      <c r="N574" s="607"/>
      <c r="O574" s="607"/>
      <c r="P574" s="607"/>
      <c r="Q574" s="610"/>
      <c r="R574" s="598"/>
      <c r="S574" s="613"/>
      <c r="T574" s="598"/>
      <c r="U574" s="613"/>
      <c r="V574" s="598"/>
      <c r="W574" s="613"/>
      <c r="X574" s="616"/>
      <c r="Y574" s="613"/>
      <c r="Z574" s="613"/>
      <c r="AA574" s="619"/>
      <c r="AB574" s="216">
        <v>2</v>
      </c>
      <c r="AC574" s="227" t="s">
        <v>1605</v>
      </c>
      <c r="AD574" s="218">
        <v>1</v>
      </c>
      <c r="AE574" s="217" t="s">
        <v>1607</v>
      </c>
      <c r="AF574" s="213" t="str">
        <f t="shared" si="36"/>
        <v>Probabilidad</v>
      </c>
      <c r="AG574" s="219" t="s">
        <v>1537</v>
      </c>
      <c r="AH574" s="214">
        <f t="shared" si="37"/>
        <v>0.25</v>
      </c>
      <c r="AI574" s="219" t="s">
        <v>1538</v>
      </c>
      <c r="AJ574" s="214">
        <f t="shared" si="38"/>
        <v>0.15</v>
      </c>
      <c r="AK574" s="215">
        <f t="shared" si="34"/>
        <v>0.4</v>
      </c>
      <c r="AL574" s="220">
        <f>IFERROR(IF(AND(AF573="Probabilidad",AF574="Probabilidad"),(AL573-(+AL573*AK574)),IF(AF574="Probabilidad",(S573-(+S573*AK574)),IF(AF574="Impacto",AL573,""))),"")</f>
        <v>0.252</v>
      </c>
      <c r="AM574" s="220">
        <f>IFERROR(IF(AND(AF573="Impacto",AF574="Impacto"),(AM573-(+AM573*AK574)),IF(AF574="Impacto",(Y573-(Y573*AK574)),IF(AF574="Probabilidad",AM573,""))),"")</f>
        <v>0.8</v>
      </c>
      <c r="AN574" s="221" t="s">
        <v>181</v>
      </c>
      <c r="AO574" s="221" t="s">
        <v>182</v>
      </c>
      <c r="AP574" s="221" t="s">
        <v>183</v>
      </c>
      <c r="AQ574" s="598"/>
      <c r="AR574" s="626"/>
      <c r="AS574" s="626"/>
      <c r="AT574" s="619"/>
      <c r="AU574" s="626"/>
      <c r="AV574" s="626"/>
      <c r="AW574" s="619"/>
      <c r="AX574" s="619"/>
      <c r="AY574" s="619"/>
      <c r="AZ574" s="598"/>
      <c r="BA574" s="607"/>
      <c r="BB574" s="607"/>
      <c r="BC574" s="607"/>
      <c r="BD574" s="607"/>
      <c r="BE574" s="607"/>
      <c r="BF574" s="593"/>
      <c r="BG574" s="593"/>
      <c r="BH574" s="848"/>
      <c r="BI574" s="848"/>
      <c r="BJ574" s="848"/>
      <c r="BK574" s="848"/>
      <c r="BL574" s="848"/>
      <c r="BM574" s="607"/>
      <c r="BN574" s="607"/>
      <c r="BO574" s="798"/>
    </row>
    <row r="575" spans="1:67">
      <c r="A575" s="1141"/>
      <c r="B575" s="1144"/>
      <c r="C575" s="1165"/>
      <c r="D575" s="1150"/>
      <c r="E575" s="1150"/>
      <c r="F575" s="1089"/>
      <c r="G575" s="593"/>
      <c r="H575" s="598"/>
      <c r="I575" s="1139"/>
      <c r="J575" s="1137"/>
      <c r="K575" s="992"/>
      <c r="L575" s="593"/>
      <c r="M575" s="616"/>
      <c r="N575" s="607"/>
      <c r="O575" s="607"/>
      <c r="P575" s="607"/>
      <c r="Q575" s="610"/>
      <c r="R575" s="598"/>
      <c r="S575" s="613"/>
      <c r="T575" s="598"/>
      <c r="U575" s="613"/>
      <c r="V575" s="598"/>
      <c r="W575" s="613"/>
      <c r="X575" s="616"/>
      <c r="Y575" s="613"/>
      <c r="Z575" s="613"/>
      <c r="AA575" s="619"/>
      <c r="AB575" s="216">
        <v>3</v>
      </c>
      <c r="AC575" s="217"/>
      <c r="AD575" s="218"/>
      <c r="AE575" s="218"/>
      <c r="AF575" s="213" t="str">
        <f t="shared" si="36"/>
        <v/>
      </c>
      <c r="AG575" s="219"/>
      <c r="AH575" s="214" t="str">
        <f t="shared" si="37"/>
        <v/>
      </c>
      <c r="AI575" s="219"/>
      <c r="AJ575" s="214" t="str">
        <f t="shared" si="38"/>
        <v/>
      </c>
      <c r="AK575" s="215" t="str">
        <f t="shared" si="34"/>
        <v/>
      </c>
      <c r="AL575" s="220" t="str">
        <f>IFERROR(IF(AND(AF574="Probabilidad",AF575="Probabilidad"),(AL574-(+AL574*AK575)),IF(AND(AF574="Impacto",AF575="Probabilidad"),(AL573-(+AL573*AK575)),IF(AF575="Impacto",AL574,""))),"")</f>
        <v/>
      </c>
      <c r="AM575" s="220" t="str">
        <f>IFERROR(IF(AND(AF574="Impacto",AF575="Impacto"),(AM574-(+AM574*AK575)),IF(AND(AF574="Probabilidad",AF575="Impacto"),(AM573-(+AM573*AK575)),IF(AF575="Probabilidad",AM574,""))),"")</f>
        <v/>
      </c>
      <c r="AN575" s="221"/>
      <c r="AO575" s="221"/>
      <c r="AP575" s="221"/>
      <c r="AQ575" s="598"/>
      <c r="AR575" s="626"/>
      <c r="AS575" s="626"/>
      <c r="AT575" s="619"/>
      <c r="AU575" s="626"/>
      <c r="AV575" s="626"/>
      <c r="AW575" s="619"/>
      <c r="AX575" s="619"/>
      <c r="AY575" s="619"/>
      <c r="AZ575" s="598"/>
      <c r="BA575" s="607"/>
      <c r="BB575" s="607"/>
      <c r="BC575" s="607"/>
      <c r="BD575" s="607"/>
      <c r="BE575" s="607"/>
      <c r="BF575" s="593"/>
      <c r="BG575" s="593"/>
      <c r="BH575" s="848"/>
      <c r="BI575" s="848"/>
      <c r="BJ575" s="848"/>
      <c r="BK575" s="848"/>
      <c r="BL575" s="848"/>
      <c r="BM575" s="607"/>
      <c r="BN575" s="607"/>
      <c r="BO575" s="798"/>
    </row>
    <row r="576" spans="1:67">
      <c r="A576" s="1141"/>
      <c r="B576" s="1144"/>
      <c r="C576" s="1165"/>
      <c r="D576" s="1150"/>
      <c r="E576" s="1150"/>
      <c r="F576" s="1089"/>
      <c r="G576" s="593"/>
      <c r="H576" s="598"/>
      <c r="I576" s="1139"/>
      <c r="J576" s="1137"/>
      <c r="K576" s="992"/>
      <c r="L576" s="593"/>
      <c r="M576" s="616"/>
      <c r="N576" s="607"/>
      <c r="O576" s="607"/>
      <c r="P576" s="607"/>
      <c r="Q576" s="610"/>
      <c r="R576" s="598"/>
      <c r="S576" s="613"/>
      <c r="T576" s="598"/>
      <c r="U576" s="613"/>
      <c r="V576" s="598"/>
      <c r="W576" s="613"/>
      <c r="X576" s="616"/>
      <c r="Y576" s="613"/>
      <c r="Z576" s="613"/>
      <c r="AA576" s="619"/>
      <c r="AB576" s="216">
        <v>4</v>
      </c>
      <c r="AC576" s="217"/>
      <c r="AD576" s="218"/>
      <c r="AE576" s="218"/>
      <c r="AF576" s="213" t="str">
        <f t="shared" si="36"/>
        <v/>
      </c>
      <c r="AG576" s="219"/>
      <c r="AH576" s="214" t="str">
        <f t="shared" si="37"/>
        <v/>
      </c>
      <c r="AI576" s="219"/>
      <c r="AJ576" s="214" t="str">
        <f t="shared" si="38"/>
        <v/>
      </c>
      <c r="AK576" s="215" t="str">
        <f t="shared" si="34"/>
        <v/>
      </c>
      <c r="AL576" s="220" t="str">
        <f>IFERROR(IF(AND(AF575="Probabilidad",AF576="Probabilidad"),(AL575-(+AL575*AK576)),IF(AND(AF575="Impacto",AF576="Probabilidad"),(AL574-(+AL574*AK576)),IF(AF576="Impacto",AL575,""))),"")</f>
        <v/>
      </c>
      <c r="AM576" s="220" t="str">
        <f>IFERROR(IF(AND(AF575="Impacto",AF576="Impacto"),(AM575-(+AM575*AK576)),IF(AND(AF575="Probabilidad",AF576="Impacto"),(AM574-(+AM574*AK576)),IF(AF576="Probabilidad",AM575,""))),"")</f>
        <v/>
      </c>
      <c r="AN576" s="221"/>
      <c r="AO576" s="221"/>
      <c r="AP576" s="221"/>
      <c r="AQ576" s="598"/>
      <c r="AR576" s="626"/>
      <c r="AS576" s="626"/>
      <c r="AT576" s="619"/>
      <c r="AU576" s="626"/>
      <c r="AV576" s="626"/>
      <c r="AW576" s="619"/>
      <c r="AX576" s="619"/>
      <c r="AY576" s="619"/>
      <c r="AZ576" s="598"/>
      <c r="BA576" s="607"/>
      <c r="BB576" s="607"/>
      <c r="BC576" s="607"/>
      <c r="BD576" s="607"/>
      <c r="BE576" s="607"/>
      <c r="BF576" s="593"/>
      <c r="BG576" s="593"/>
      <c r="BH576" s="848"/>
      <c r="BI576" s="848"/>
      <c r="BJ576" s="848"/>
      <c r="BK576" s="848"/>
      <c r="BL576" s="848"/>
      <c r="BM576" s="607"/>
      <c r="BN576" s="607"/>
      <c r="BO576" s="798"/>
    </row>
    <row r="577" spans="1:67">
      <c r="A577" s="1141"/>
      <c r="B577" s="1144"/>
      <c r="C577" s="1165"/>
      <c r="D577" s="1150"/>
      <c r="E577" s="1150"/>
      <c r="F577" s="1089"/>
      <c r="G577" s="593"/>
      <c r="H577" s="598"/>
      <c r="I577" s="1139"/>
      <c r="J577" s="1137"/>
      <c r="K577" s="992"/>
      <c r="L577" s="593"/>
      <c r="M577" s="616"/>
      <c r="N577" s="607"/>
      <c r="O577" s="607"/>
      <c r="P577" s="607"/>
      <c r="Q577" s="610"/>
      <c r="R577" s="598"/>
      <c r="S577" s="613"/>
      <c r="T577" s="598"/>
      <c r="U577" s="613"/>
      <c r="V577" s="598"/>
      <c r="W577" s="613"/>
      <c r="X577" s="616"/>
      <c r="Y577" s="613"/>
      <c r="Z577" s="613"/>
      <c r="AA577" s="619"/>
      <c r="AB577" s="216">
        <v>5</v>
      </c>
      <c r="AC577" s="217"/>
      <c r="AD577" s="218"/>
      <c r="AE577" s="218"/>
      <c r="AF577" s="213" t="str">
        <f t="shared" si="36"/>
        <v/>
      </c>
      <c r="AG577" s="219"/>
      <c r="AH577" s="214" t="str">
        <f t="shared" si="37"/>
        <v/>
      </c>
      <c r="AI577" s="219"/>
      <c r="AJ577" s="214" t="str">
        <f t="shared" si="38"/>
        <v/>
      </c>
      <c r="AK577" s="215" t="str">
        <f t="shared" si="34"/>
        <v/>
      </c>
      <c r="AL577" s="220" t="str">
        <f>IFERROR(IF(AND(AF576="Probabilidad",AF577="Probabilidad"),(AL576-(+AL576*AK577)),IF(AND(AF576="Impacto",AF577="Probabilidad"),(AL575-(+AL575*AK577)),IF(AF577="Impacto",AL576,""))),"")</f>
        <v/>
      </c>
      <c r="AM577" s="220" t="str">
        <f>IFERROR(IF(AND(AF576="Impacto",AF577="Impacto"),(AM576-(+AM576*AK577)),IF(AND(AF576="Probabilidad",AF577="Impacto"),(AM575-(+AM575*AK577)),IF(AF577="Probabilidad",AM576,""))),"")</f>
        <v/>
      </c>
      <c r="AN577" s="221"/>
      <c r="AO577" s="221"/>
      <c r="AP577" s="221"/>
      <c r="AQ577" s="598"/>
      <c r="AR577" s="626"/>
      <c r="AS577" s="626"/>
      <c r="AT577" s="619"/>
      <c r="AU577" s="626"/>
      <c r="AV577" s="626"/>
      <c r="AW577" s="619"/>
      <c r="AX577" s="619"/>
      <c r="AY577" s="619"/>
      <c r="AZ577" s="598"/>
      <c r="BA577" s="607"/>
      <c r="BB577" s="607"/>
      <c r="BC577" s="607"/>
      <c r="BD577" s="607"/>
      <c r="BE577" s="607"/>
      <c r="BF577" s="593"/>
      <c r="BG577" s="593"/>
      <c r="BH577" s="848"/>
      <c r="BI577" s="848"/>
      <c r="BJ577" s="848"/>
      <c r="BK577" s="848"/>
      <c r="BL577" s="848"/>
      <c r="BM577" s="607"/>
      <c r="BN577" s="607"/>
      <c r="BO577" s="798"/>
    </row>
    <row r="578" spans="1:67" ht="15.75" thickBot="1">
      <c r="A578" s="1141"/>
      <c r="B578" s="1144"/>
      <c r="C578" s="1165"/>
      <c r="D578" s="1150"/>
      <c r="E578" s="1150"/>
      <c r="F578" s="1089"/>
      <c r="G578" s="593"/>
      <c r="H578" s="598"/>
      <c r="I578" s="1139"/>
      <c r="J578" s="1162"/>
      <c r="K578" s="992"/>
      <c r="L578" s="593"/>
      <c r="M578" s="616"/>
      <c r="N578" s="607"/>
      <c r="O578" s="607"/>
      <c r="P578" s="607"/>
      <c r="Q578" s="610"/>
      <c r="R578" s="598"/>
      <c r="S578" s="613"/>
      <c r="T578" s="598"/>
      <c r="U578" s="613"/>
      <c r="V578" s="598"/>
      <c r="W578" s="613"/>
      <c r="X578" s="616"/>
      <c r="Y578" s="613"/>
      <c r="Z578" s="613"/>
      <c r="AA578" s="619"/>
      <c r="AB578" s="216">
        <v>6</v>
      </c>
      <c r="AC578" s="217"/>
      <c r="AD578" s="218"/>
      <c r="AE578" s="218"/>
      <c r="AF578" s="213" t="str">
        <f t="shared" si="36"/>
        <v/>
      </c>
      <c r="AG578" s="219"/>
      <c r="AH578" s="214" t="str">
        <f t="shared" si="37"/>
        <v/>
      </c>
      <c r="AI578" s="219"/>
      <c r="AJ578" s="214" t="str">
        <f t="shared" si="38"/>
        <v/>
      </c>
      <c r="AK578" s="215" t="str">
        <f t="shared" si="34"/>
        <v/>
      </c>
      <c r="AL578" s="220" t="str">
        <f>IFERROR(IF(AND(AF577="Probabilidad",AF578="Probabilidad"),(AL577-(+AL577*AK578)),IF(AND(AF577="Impacto",AF578="Probabilidad"),(AL576-(+AL576*AK578)),IF(AF578="Impacto",AL577,""))),"")</f>
        <v/>
      </c>
      <c r="AM578" s="220" t="str">
        <f>IFERROR(IF(AND(AF577="Impacto",AF578="Impacto"),(AM577-(+AM577*AK578)),IF(AND(AF577="Probabilidad",AF578="Impacto"),(AM576-(+AM576*AK578)),IF(AF578="Probabilidad",AM577,""))),"")</f>
        <v/>
      </c>
      <c r="AN578" s="221"/>
      <c r="AO578" s="221"/>
      <c r="AP578" s="221"/>
      <c r="AQ578" s="598"/>
      <c r="AR578" s="626"/>
      <c r="AS578" s="626"/>
      <c r="AT578" s="619"/>
      <c r="AU578" s="626"/>
      <c r="AV578" s="626"/>
      <c r="AW578" s="619"/>
      <c r="AX578" s="619"/>
      <c r="AY578" s="619"/>
      <c r="AZ578" s="598"/>
      <c r="BA578" s="607"/>
      <c r="BB578" s="607"/>
      <c r="BC578" s="607"/>
      <c r="BD578" s="607"/>
      <c r="BE578" s="607"/>
      <c r="BF578" s="593"/>
      <c r="BG578" s="593"/>
      <c r="BH578" s="848"/>
      <c r="BI578" s="848"/>
      <c r="BJ578" s="848"/>
      <c r="BK578" s="848"/>
      <c r="BL578" s="848"/>
      <c r="BM578" s="607"/>
      <c r="BN578" s="607"/>
      <c r="BO578" s="798"/>
    </row>
    <row r="579" spans="1:67" ht="110.45" customHeight="1">
      <c r="A579" s="1141"/>
      <c r="B579" s="1144"/>
      <c r="C579" s="1165"/>
      <c r="D579" s="1150" t="s">
        <v>1376</v>
      </c>
      <c r="E579" s="1150" t="s">
        <v>1918</v>
      </c>
      <c r="F579" s="1089">
        <v>22</v>
      </c>
      <c r="G579" s="593" t="s">
        <v>2020</v>
      </c>
      <c r="H579" s="598" t="s">
        <v>1460</v>
      </c>
      <c r="I579" s="1139" t="s">
        <v>1392</v>
      </c>
      <c r="J579" s="1137" t="str">
        <f>IF(D579="","",IF(D579="RG",[16]Árbol_GF!B629,IF(D579="RF",[16]Árbol_GF!B629,IF(I579="","",(CONCATENATE(I579," ",$M$2," ",G579," ",$M$3," ",O579," ",$M$4," ",N579))))))</f>
        <v>Pérdida de Disponibilidad  Administradores de Seguridad Informática
Gerentes / Subgerentes
Administradores de Bases de Datos
Administradores de Sistemas Operativos/Servidores/Plataformas
(Recurso Humano)  1. Incumplimiento en la disponibilidad del personal
2. Abuso de derechos   1. Ausencia del personal
2. Desconicimiento de politicas de seguridad de la información</v>
      </c>
      <c r="K579" s="992" t="s">
        <v>205</v>
      </c>
      <c r="L579" s="593" t="s">
        <v>268</v>
      </c>
      <c r="M579" s="689" t="str">
        <f>CONCATENATE(" *",[16]Árbol_GF!C587," *",[16]Árbol_GF!E587," *",[16]Árbol_GF!G587)</f>
        <v xml:space="preserve"> * * *</v>
      </c>
      <c r="N579" s="607" t="s">
        <v>2625</v>
      </c>
      <c r="O579" s="607" t="s">
        <v>1625</v>
      </c>
      <c r="P579" s="607"/>
      <c r="Q579" s="610"/>
      <c r="R579" s="598" t="s">
        <v>226</v>
      </c>
      <c r="S579" s="613">
        <f>IF(R579="Muy Alta",100%,IF(R579="Alta",80%,IF(R579="Media",60%,IF(R579="Baja",40%,IF(R579="Muy Baja",20%,"")))))</f>
        <v>0.4</v>
      </c>
      <c r="T579" s="598"/>
      <c r="U579" s="613" t="str">
        <f>IF(T579="Catastrófico",100%,IF(T579="Mayor",80%,IF(T579="Moderado",60%,IF(T579="Menor",40%,IF(T579="Leve",20%,"")))))</f>
        <v/>
      </c>
      <c r="V579" s="598" t="s">
        <v>227</v>
      </c>
      <c r="W579" s="613">
        <f>IF(V579="Catastrófico",100%,IF(V579="Mayor",80%,IF(V579="Moderado",60%,IF(V579="Menor",40%,IF(V579="Leve",20%,"")))))</f>
        <v>0.4</v>
      </c>
      <c r="X579" s="616" t="str">
        <f>IF(Y579=100%,"Catastrófico",IF(Y579=80%,"Mayor",IF(Y579=60%,"Moderado",IF(Y579=40%,"Menor",IF(Y579=20%,"Leve","")))))</f>
        <v>Menor</v>
      </c>
      <c r="Y579" s="613">
        <f>IF(AND(U579="",W579=""),"",MAX(U579,W579))</f>
        <v>0.4</v>
      </c>
      <c r="Z579" s="613" t="str">
        <f>CONCATENATE(R579,X579)</f>
        <v>BajaMenor</v>
      </c>
      <c r="AA579" s="619" t="str">
        <f>IF(Z579="Muy AltaLeve","Alto",IF(Z579="Muy AltaMenor","Alto",IF(Z579="Muy AltaModerado","Alto",IF(Z579="Muy AltaMayor","Alto",IF(Z579="Muy AltaCatastrófico","Extremo",IF(Z579="AltaLeve","Moderado",IF(Z579="AltaMenor","Moderado",IF(Z579="AltaModerado","Alto",IF(Z579="AltaMayor","Alto",IF(Z579="AltaCatastrófico","Extremo",IF(Z579="MediaLeve","Moderado",IF(Z579="MediaMenor","Moderado",IF(Z579="MediaModerado","Moderado",IF(Z579="MediaMayor","Alto",IF(Z579="MediaCatastrófico","Extremo",IF(Z579="BajaLeve","Bajo",IF(Z579="BajaMenor","Moderado",IF(Z579="BajaModerado","Moderado",IF(Z579="BajaMayor","Alto",IF(Z579="BajaCatastrófico","Extremo",IF(Z579="Muy BajaLeve","Bajo",IF(Z579="Muy BajaMenor","Bajo",IF(Z579="Muy BajaModerado","Moderado",IF(Z579="Muy BajaMayor","Alto",IF(Z579="Muy BajaCatastrófico","Extremo","")))))))))))))))))))))))))</f>
        <v>Moderado</v>
      </c>
      <c r="AB579" s="216">
        <v>1</v>
      </c>
      <c r="AC579" s="227" t="s">
        <v>1561</v>
      </c>
      <c r="AD579" s="218">
        <v>2</v>
      </c>
      <c r="AE579" s="217" t="s">
        <v>1431</v>
      </c>
      <c r="AF579" s="213" t="str">
        <f t="shared" si="36"/>
        <v>Probabilidad</v>
      </c>
      <c r="AG579" s="219" t="s">
        <v>1547</v>
      </c>
      <c r="AH579" s="214">
        <f t="shared" si="37"/>
        <v>0.15</v>
      </c>
      <c r="AI579" s="219" t="s">
        <v>1538</v>
      </c>
      <c r="AJ579" s="214">
        <f t="shared" si="38"/>
        <v>0.15</v>
      </c>
      <c r="AK579" s="215">
        <f t="shared" si="34"/>
        <v>0.3</v>
      </c>
      <c r="AL579" s="220">
        <f>IFERROR(IF(AF579="Probabilidad",(S579-(+S579*AK579)),IF(AF579="Impacto",S579,"")),"")</f>
        <v>0.28000000000000003</v>
      </c>
      <c r="AM579" s="220">
        <f>IFERROR(IF(AF579="Impacto",(Y579-(+Y579*AK579)),IF(AF579="Probabilidad",Y579,"")),"")</f>
        <v>0.4</v>
      </c>
      <c r="AN579" s="221" t="s">
        <v>181</v>
      </c>
      <c r="AO579" s="221" t="s">
        <v>182</v>
      </c>
      <c r="AP579" s="221" t="s">
        <v>183</v>
      </c>
      <c r="AQ579" s="598" t="s">
        <v>1470</v>
      </c>
      <c r="AR579" s="1153">
        <f>S579</f>
        <v>0.4</v>
      </c>
      <c r="AS579" s="1153">
        <f>IF(AL579="","",MIN(AL579:AL584))</f>
        <v>0.1008</v>
      </c>
      <c r="AT579" s="619" t="str">
        <f>IFERROR(IF(AS579="","",IF(AS579&lt;=0.2,"Muy Baja",IF(AS579&lt;=0.4,"Baja",IF(AS579&lt;=0.6,"Media",IF(AS579&lt;=0.8,"Alta","Muy Alta"))))),"")</f>
        <v>Muy Baja</v>
      </c>
      <c r="AU579" s="1153">
        <f>Y579</f>
        <v>0.4</v>
      </c>
      <c r="AV579" s="1153">
        <f>IF(AM579="","",MIN(AM579:AM584))</f>
        <v>0.4</v>
      </c>
      <c r="AW579" s="619" t="str">
        <f>IFERROR(IF(AV579="","",IF(AV579&lt;=0.2,"Leve",IF(AV579&lt;=0.4,"Menor",IF(AV579&lt;=0.6,"Moderado",IF(AV579&lt;=0.8,"Mayor","Catastrófico"))))),"")</f>
        <v>Menor</v>
      </c>
      <c r="AX579" s="619" t="str">
        <f>AA579</f>
        <v>Moderado</v>
      </c>
      <c r="AY579" s="619" t="str">
        <f>IFERROR(IF(OR(AND(AT579="Muy Baja",AW579="Leve"),AND(AT579="Muy Baja",AW579="Menor"),AND(AT579="Baja",AW579="Leve")),"Bajo",IF(OR(AND(AT579="Muy baja",AW579="Moderado"),AND(AT579="Baja",AW579="Menor"),AND(AT579="Baja",AW579="Moderado"),AND(AT579="Media",AW579="Leve"),AND(AT579="Media",AW579="Menor"),AND(AT579="Media",AW579="Moderado"),AND(AT579="Alta",AW579="Leve"),AND(AT579="Alta",AW579="Menor")),"Moderado",IF(OR(AND(AT579="Muy Baja",AW579="Mayor"),AND(AT579="Baja",AW579="Mayor"),AND(AT579="Media",AW579="Mayor"),AND(AT579="Alta",AW579="Moderado"),AND(AT579="Alta",AW579="Mayor"),AND(AT579="Muy Alta",AW579="Leve"),AND(AT579="Muy Alta",AW579="Menor"),AND(AT579="Muy Alta",AW579="Moderado"),AND(AT579="Muy Alta",AW579="Mayor")),"Alto",IF(OR(AND(AT579="Muy Baja",AW579="Catastrófico"),AND(AT579="Baja",AW579="Catastrófico"),AND(AT579="Media",AW579="Catastrófico"),AND(AT579="Alta",AW579="Catastrófico"),AND(AT579="Muy Alta",AW579="Catastrófico")),"Extremo","")))),"")</f>
        <v>Bajo</v>
      </c>
      <c r="AZ579" s="598" t="s">
        <v>231</v>
      </c>
      <c r="BA579" s="909" t="s">
        <v>811</v>
      </c>
      <c r="BB579" s="909" t="s">
        <v>811</v>
      </c>
      <c r="BC579" s="909" t="s">
        <v>811</v>
      </c>
      <c r="BD579" s="909" t="s">
        <v>811</v>
      </c>
      <c r="BE579" s="909" t="s">
        <v>811</v>
      </c>
      <c r="BF579" s="909"/>
      <c r="BG579" s="848"/>
      <c r="BH579" s="593"/>
      <c r="BI579" s="848"/>
      <c r="BJ579" s="848"/>
      <c r="BK579" s="848"/>
      <c r="BL579" s="848"/>
      <c r="BM579" s="593"/>
      <c r="BN579" s="593"/>
      <c r="BO579" s="798"/>
    </row>
    <row r="580" spans="1:67" ht="102">
      <c r="A580" s="1141"/>
      <c r="B580" s="1144"/>
      <c r="C580" s="1165"/>
      <c r="D580" s="1150"/>
      <c r="E580" s="1150"/>
      <c r="F580" s="1089"/>
      <c r="G580" s="593"/>
      <c r="H580" s="598"/>
      <c r="I580" s="1139"/>
      <c r="J580" s="1137"/>
      <c r="K580" s="992"/>
      <c r="L580" s="593"/>
      <c r="M580" s="616"/>
      <c r="N580" s="607"/>
      <c r="O580" s="607"/>
      <c r="P580" s="607"/>
      <c r="Q580" s="610"/>
      <c r="R580" s="598"/>
      <c r="S580" s="613"/>
      <c r="T580" s="598"/>
      <c r="U580" s="613"/>
      <c r="V580" s="598"/>
      <c r="W580" s="613"/>
      <c r="X580" s="616"/>
      <c r="Y580" s="613"/>
      <c r="Z580" s="613"/>
      <c r="AA580" s="619"/>
      <c r="AB580" s="216">
        <v>2</v>
      </c>
      <c r="AC580" s="227" t="s">
        <v>2025</v>
      </c>
      <c r="AD580" s="218">
        <v>1</v>
      </c>
      <c r="AE580" s="217" t="s">
        <v>1611</v>
      </c>
      <c r="AF580" s="213" t="str">
        <f t="shared" si="36"/>
        <v>Probabilidad</v>
      </c>
      <c r="AG580" s="219" t="s">
        <v>1537</v>
      </c>
      <c r="AH580" s="214">
        <f t="shared" si="37"/>
        <v>0.25</v>
      </c>
      <c r="AI580" s="219" t="s">
        <v>1538</v>
      </c>
      <c r="AJ580" s="214">
        <f t="shared" si="38"/>
        <v>0.15</v>
      </c>
      <c r="AK580" s="215">
        <f t="shared" si="34"/>
        <v>0.4</v>
      </c>
      <c r="AL580" s="220">
        <f>IFERROR(IF(AND(AF579="Probabilidad",AF580="Probabilidad"),(AL579-(+AL579*AK580)),IF(AF580="Probabilidad",(S579-(+S579*AK580)),IF(AF580="Impacto",AL579,""))),"")</f>
        <v>0.16800000000000001</v>
      </c>
      <c r="AM580" s="220">
        <f>IFERROR(IF(AND(AF579="Impacto",AF580="Impacto"),(AM579-(+AM579*AK580)),IF(AF580="Impacto",(Y579-(Y579*AK580)),IF(AF580="Probabilidad",AM579,""))),"")</f>
        <v>0.4</v>
      </c>
      <c r="AN580" s="221" t="s">
        <v>181</v>
      </c>
      <c r="AO580" s="221" t="s">
        <v>182</v>
      </c>
      <c r="AP580" s="221" t="s">
        <v>183</v>
      </c>
      <c r="AQ580" s="598"/>
      <c r="AR580" s="626"/>
      <c r="AS580" s="626"/>
      <c r="AT580" s="619"/>
      <c r="AU580" s="626"/>
      <c r="AV580" s="626"/>
      <c r="AW580" s="619"/>
      <c r="AX580" s="619"/>
      <c r="AY580" s="619"/>
      <c r="AZ580" s="598"/>
      <c r="BA580" s="909"/>
      <c r="BB580" s="909"/>
      <c r="BC580" s="909"/>
      <c r="BD580" s="909"/>
      <c r="BE580" s="909"/>
      <c r="BF580" s="909"/>
      <c r="BG580" s="848"/>
      <c r="BH580" s="593"/>
      <c r="BI580" s="848"/>
      <c r="BJ580" s="848"/>
      <c r="BK580" s="848"/>
      <c r="BL580" s="848"/>
      <c r="BM580" s="593"/>
      <c r="BN580" s="593"/>
      <c r="BO580" s="798"/>
    </row>
    <row r="581" spans="1:67" ht="72">
      <c r="A581" s="1141"/>
      <c r="B581" s="1144"/>
      <c r="C581" s="1165"/>
      <c r="D581" s="1150"/>
      <c r="E581" s="1150"/>
      <c r="F581" s="1089"/>
      <c r="G581" s="593"/>
      <c r="H581" s="598"/>
      <c r="I581" s="1139"/>
      <c r="J581" s="1137"/>
      <c r="K581" s="992"/>
      <c r="L581" s="593"/>
      <c r="M581" s="616"/>
      <c r="N581" s="607"/>
      <c r="O581" s="607"/>
      <c r="P581" s="607"/>
      <c r="Q581" s="610"/>
      <c r="R581" s="598"/>
      <c r="S581" s="613"/>
      <c r="T581" s="598"/>
      <c r="U581" s="613"/>
      <c r="V581" s="598"/>
      <c r="W581" s="613"/>
      <c r="X581" s="616"/>
      <c r="Y581" s="613"/>
      <c r="Z581" s="613"/>
      <c r="AA581" s="619"/>
      <c r="AB581" s="216">
        <v>3</v>
      </c>
      <c r="AC581" s="217" t="s">
        <v>2026</v>
      </c>
      <c r="AD581" s="218">
        <v>1</v>
      </c>
      <c r="AE581" s="218" t="s">
        <v>811</v>
      </c>
      <c r="AF581" s="213" t="str">
        <f t="shared" si="36"/>
        <v>Probabilidad</v>
      </c>
      <c r="AG581" s="219" t="s">
        <v>1537</v>
      </c>
      <c r="AH581" s="214">
        <f t="shared" si="37"/>
        <v>0.25</v>
      </c>
      <c r="AI581" s="219" t="s">
        <v>1538</v>
      </c>
      <c r="AJ581" s="214">
        <f t="shared" si="38"/>
        <v>0.15</v>
      </c>
      <c r="AK581" s="215">
        <f t="shared" si="34"/>
        <v>0.4</v>
      </c>
      <c r="AL581" s="220">
        <f>IFERROR(IF(AND(AF580="Probabilidad",AF581="Probabilidad"),(AL580-(+AL580*AK581)),IF(AND(AF580="Impacto",AF581="Probabilidad"),(AL579-(+AL579*AK581)),IF(AF581="Impacto",AL580,""))),"")</f>
        <v>0.1008</v>
      </c>
      <c r="AM581" s="220">
        <f>IFERROR(IF(AND(AF580="Impacto",AF581="Impacto"),(AM580-(+AM580*AK581)),IF(AND(AF580="Probabilidad",AF581="Impacto"),(AM579-(+AM579*AK581)),IF(AF581="Probabilidad",AM580,""))),"")</f>
        <v>0.4</v>
      </c>
      <c r="AN581" s="221" t="s">
        <v>181</v>
      </c>
      <c r="AO581" s="221" t="s">
        <v>1422</v>
      </c>
      <c r="AP581" s="221" t="s">
        <v>183</v>
      </c>
      <c r="AQ581" s="598"/>
      <c r="AR581" s="626"/>
      <c r="AS581" s="626"/>
      <c r="AT581" s="619"/>
      <c r="AU581" s="626"/>
      <c r="AV581" s="626"/>
      <c r="AW581" s="619"/>
      <c r="AX581" s="619"/>
      <c r="AY581" s="619"/>
      <c r="AZ581" s="598"/>
      <c r="BA581" s="909"/>
      <c r="BB581" s="909"/>
      <c r="BC581" s="909"/>
      <c r="BD581" s="909"/>
      <c r="BE581" s="909"/>
      <c r="BF581" s="909"/>
      <c r="BG581" s="848"/>
      <c r="BH581" s="593"/>
      <c r="BI581" s="848"/>
      <c r="BJ581" s="848"/>
      <c r="BK581" s="848"/>
      <c r="BL581" s="848"/>
      <c r="BM581" s="593"/>
      <c r="BN581" s="593"/>
      <c r="BO581" s="798"/>
    </row>
    <row r="582" spans="1:67">
      <c r="A582" s="1141"/>
      <c r="B582" s="1144"/>
      <c r="C582" s="1165"/>
      <c r="D582" s="1150"/>
      <c r="E582" s="1150"/>
      <c r="F582" s="1089"/>
      <c r="G582" s="593"/>
      <c r="H582" s="598"/>
      <c r="I582" s="1139"/>
      <c r="J582" s="1137"/>
      <c r="K582" s="992"/>
      <c r="L582" s="593"/>
      <c r="M582" s="616"/>
      <c r="N582" s="607"/>
      <c r="O582" s="607"/>
      <c r="P582" s="607"/>
      <c r="Q582" s="610"/>
      <c r="R582" s="598"/>
      <c r="S582" s="613"/>
      <c r="T582" s="598"/>
      <c r="U582" s="613"/>
      <c r="V582" s="598"/>
      <c r="W582" s="613"/>
      <c r="X582" s="616"/>
      <c r="Y582" s="613"/>
      <c r="Z582" s="613"/>
      <c r="AA582" s="619"/>
      <c r="AB582" s="216">
        <v>4</v>
      </c>
      <c r="AC582" s="217"/>
      <c r="AD582" s="218"/>
      <c r="AE582" s="218"/>
      <c r="AF582" s="213" t="str">
        <f t="shared" si="36"/>
        <v/>
      </c>
      <c r="AG582" s="219"/>
      <c r="AH582" s="214" t="str">
        <f t="shared" si="37"/>
        <v/>
      </c>
      <c r="AI582" s="219"/>
      <c r="AJ582" s="214" t="str">
        <f t="shared" si="38"/>
        <v/>
      </c>
      <c r="AK582" s="215" t="str">
        <f t="shared" ref="AK582:AK645" si="39">IF(OR(AH582="",AJ582=""),"",AH582+AJ582)</f>
        <v/>
      </c>
      <c r="AL582" s="220" t="str">
        <f>IFERROR(IF(AND(AF581="Probabilidad",AF582="Probabilidad"),(AL581-(+AL581*AK582)),IF(AND(AF581="Impacto",AF582="Probabilidad"),(AL580-(+AL580*AK582)),IF(AF582="Impacto",AL581,""))),"")</f>
        <v/>
      </c>
      <c r="AM582" s="220" t="str">
        <f>IFERROR(IF(AND(AF581="Impacto",AF582="Impacto"),(AM581-(+AM581*AK582)),IF(AND(AF581="Probabilidad",AF582="Impacto"),(AM580-(+AM580*AK582)),IF(AF582="Probabilidad",AM581,""))),"")</f>
        <v/>
      </c>
      <c r="AN582" s="221"/>
      <c r="AO582" s="221"/>
      <c r="AP582" s="221"/>
      <c r="AQ582" s="598"/>
      <c r="AR582" s="626"/>
      <c r="AS582" s="626"/>
      <c r="AT582" s="619"/>
      <c r="AU582" s="626"/>
      <c r="AV582" s="626"/>
      <c r="AW582" s="619"/>
      <c r="AX582" s="619"/>
      <c r="AY582" s="619"/>
      <c r="AZ582" s="598"/>
      <c r="BA582" s="909"/>
      <c r="BB582" s="909"/>
      <c r="BC582" s="909"/>
      <c r="BD582" s="909"/>
      <c r="BE582" s="909"/>
      <c r="BF582" s="909"/>
      <c r="BG582" s="848"/>
      <c r="BH582" s="593"/>
      <c r="BI582" s="848"/>
      <c r="BJ582" s="848"/>
      <c r="BK582" s="848"/>
      <c r="BL582" s="848"/>
      <c r="BM582" s="593"/>
      <c r="BN582" s="593"/>
      <c r="BO582" s="798"/>
    </row>
    <row r="583" spans="1:67">
      <c r="A583" s="1141"/>
      <c r="B583" s="1144"/>
      <c r="C583" s="1165"/>
      <c r="D583" s="1150"/>
      <c r="E583" s="1150"/>
      <c r="F583" s="1089"/>
      <c r="G583" s="593"/>
      <c r="H583" s="598"/>
      <c r="I583" s="1139"/>
      <c r="J583" s="1137"/>
      <c r="K583" s="992"/>
      <c r="L583" s="593"/>
      <c r="M583" s="616"/>
      <c r="N583" s="607"/>
      <c r="O583" s="607"/>
      <c r="P583" s="607"/>
      <c r="Q583" s="610"/>
      <c r="R583" s="598"/>
      <c r="S583" s="613"/>
      <c r="T583" s="598"/>
      <c r="U583" s="613"/>
      <c r="V583" s="598"/>
      <c r="W583" s="613"/>
      <c r="X583" s="616"/>
      <c r="Y583" s="613"/>
      <c r="Z583" s="613"/>
      <c r="AA583" s="619"/>
      <c r="AB583" s="216">
        <v>5</v>
      </c>
      <c r="AC583" s="217"/>
      <c r="AD583" s="218"/>
      <c r="AE583" s="218"/>
      <c r="AF583" s="213" t="str">
        <f t="shared" si="36"/>
        <v/>
      </c>
      <c r="AG583" s="219"/>
      <c r="AH583" s="214" t="str">
        <f t="shared" si="37"/>
        <v/>
      </c>
      <c r="AI583" s="219"/>
      <c r="AJ583" s="214" t="str">
        <f t="shared" si="38"/>
        <v/>
      </c>
      <c r="AK583" s="215" t="str">
        <f t="shared" si="39"/>
        <v/>
      </c>
      <c r="AL583" s="220" t="str">
        <f>IFERROR(IF(AND(AF582="Probabilidad",AF583="Probabilidad"),(AL582-(+AL582*AK583)),IF(AND(AF582="Impacto",AF583="Probabilidad"),(AL581-(+AL581*AK583)),IF(AF583="Impacto",AL582,""))),"")</f>
        <v/>
      </c>
      <c r="AM583" s="220" t="str">
        <f>IFERROR(IF(AND(AF582="Impacto",AF583="Impacto"),(AM582-(+AM582*AK583)),IF(AND(AF582="Probabilidad",AF583="Impacto"),(AM581-(+AM581*AK583)),IF(AF583="Probabilidad",AM582,""))),"")</f>
        <v/>
      </c>
      <c r="AN583" s="221"/>
      <c r="AO583" s="221"/>
      <c r="AP583" s="221"/>
      <c r="AQ583" s="598"/>
      <c r="AR583" s="626"/>
      <c r="AS583" s="626"/>
      <c r="AT583" s="619"/>
      <c r="AU583" s="626"/>
      <c r="AV583" s="626"/>
      <c r="AW583" s="619"/>
      <c r="AX583" s="619"/>
      <c r="AY583" s="619"/>
      <c r="AZ583" s="598"/>
      <c r="BA583" s="909"/>
      <c r="BB583" s="909"/>
      <c r="BC583" s="909"/>
      <c r="BD583" s="909"/>
      <c r="BE583" s="909"/>
      <c r="BF583" s="909"/>
      <c r="BG583" s="848"/>
      <c r="BH583" s="593"/>
      <c r="BI583" s="848"/>
      <c r="BJ583" s="848"/>
      <c r="BK583" s="848"/>
      <c r="BL583" s="848"/>
      <c r="BM583" s="593"/>
      <c r="BN583" s="593"/>
      <c r="BO583" s="798"/>
    </row>
    <row r="584" spans="1:67" ht="15.75" thickBot="1">
      <c r="A584" s="1141"/>
      <c r="B584" s="1144"/>
      <c r="C584" s="1165"/>
      <c r="D584" s="1150"/>
      <c r="E584" s="1150"/>
      <c r="F584" s="1089"/>
      <c r="G584" s="593"/>
      <c r="H584" s="598"/>
      <c r="I584" s="1139"/>
      <c r="J584" s="1162"/>
      <c r="K584" s="992"/>
      <c r="L584" s="593"/>
      <c r="M584" s="616"/>
      <c r="N584" s="607"/>
      <c r="O584" s="607"/>
      <c r="P584" s="607"/>
      <c r="Q584" s="610"/>
      <c r="R584" s="598"/>
      <c r="S584" s="613"/>
      <c r="T584" s="598"/>
      <c r="U584" s="613"/>
      <c r="V584" s="598"/>
      <c r="W584" s="613"/>
      <c r="X584" s="616"/>
      <c r="Y584" s="613"/>
      <c r="Z584" s="613"/>
      <c r="AA584" s="619"/>
      <c r="AB584" s="216">
        <v>6</v>
      </c>
      <c r="AC584" s="217"/>
      <c r="AD584" s="218"/>
      <c r="AE584" s="218"/>
      <c r="AF584" s="213" t="str">
        <f t="shared" si="36"/>
        <v/>
      </c>
      <c r="AG584" s="219"/>
      <c r="AH584" s="214" t="str">
        <f t="shared" si="37"/>
        <v/>
      </c>
      <c r="AI584" s="219"/>
      <c r="AJ584" s="214" t="str">
        <f t="shared" si="38"/>
        <v/>
      </c>
      <c r="AK584" s="215" t="str">
        <f t="shared" si="39"/>
        <v/>
      </c>
      <c r="AL584" s="220" t="str">
        <f>IFERROR(IF(AND(AF583="Probabilidad",AF584="Probabilidad"),(AL583-(+AL583*AK584)),IF(AND(AF583="Impacto",AF584="Probabilidad"),(AL582-(+AL582*AK584)),IF(AF584="Impacto",AL583,""))),"")</f>
        <v/>
      </c>
      <c r="AM584" s="220" t="str">
        <f>IFERROR(IF(AND(AF583="Impacto",AF584="Impacto"),(AM583-(+AM583*AK584)),IF(AND(AF583="Probabilidad",AF584="Impacto"),(AM582-(+AM582*AK584)),IF(AF584="Probabilidad",AM583,""))),"")</f>
        <v/>
      </c>
      <c r="AN584" s="221"/>
      <c r="AO584" s="221"/>
      <c r="AP584" s="221"/>
      <c r="AQ584" s="598"/>
      <c r="AR584" s="626"/>
      <c r="AS584" s="626"/>
      <c r="AT584" s="619"/>
      <c r="AU584" s="626"/>
      <c r="AV584" s="626"/>
      <c r="AW584" s="619"/>
      <c r="AX584" s="619"/>
      <c r="AY584" s="619"/>
      <c r="AZ584" s="598"/>
      <c r="BA584" s="909"/>
      <c r="BB584" s="909"/>
      <c r="BC584" s="909"/>
      <c r="BD584" s="909"/>
      <c r="BE584" s="909"/>
      <c r="BF584" s="909"/>
      <c r="BG584" s="848"/>
      <c r="BH584" s="593"/>
      <c r="BI584" s="848"/>
      <c r="BJ584" s="848"/>
      <c r="BK584" s="848"/>
      <c r="BL584" s="848"/>
      <c r="BM584" s="593"/>
      <c r="BN584" s="593"/>
      <c r="BO584" s="798"/>
    </row>
    <row r="585" spans="1:67" ht="67.900000000000006" customHeight="1">
      <c r="A585" s="1141"/>
      <c r="B585" s="1144"/>
      <c r="C585" s="1165"/>
      <c r="D585" s="1150" t="s">
        <v>1376</v>
      </c>
      <c r="E585" s="1150" t="s">
        <v>1918</v>
      </c>
      <c r="F585" s="1089">
        <v>23</v>
      </c>
      <c r="G585" s="593" t="s">
        <v>2027</v>
      </c>
      <c r="H585" s="598" t="s">
        <v>1379</v>
      </c>
      <c r="I585" s="1139" t="s">
        <v>1380</v>
      </c>
      <c r="J585" s="1137" t="str">
        <f>IF(D585="","",IF(D585="RG",[16]Árbol_GF!B635,IF(D585="RF",[16]Árbol_GF!B635,IF(I585="","",(CONCATENATE(I585," ",$M$2," ",G585," ",$M$3," ",O585," ",$M$4," ",N585))))))</f>
        <v>Pérdida de confidencialidad e integridad  FILESERVER (Nube Azure)  1. Pérdida, borrado, modificación o acceso no autorizado a la información.
2. Error en el uso  1. Desconocimiento de politicas de seguridad relacionadas con el cambio de contraseñas.
2. Desconocimiento del funcionamiento de la infraestructura</v>
      </c>
      <c r="K585" s="992" t="s">
        <v>205</v>
      </c>
      <c r="L585" s="593" t="s">
        <v>691</v>
      </c>
      <c r="M585" s="689" t="str">
        <f>CONCATENATE(" *",[16]Árbol_GF!C593," *",[16]Árbol_GF!E593," *",[16]Árbol_GF!G593)</f>
        <v xml:space="preserve"> * * *</v>
      </c>
      <c r="N585" s="909" t="s">
        <v>2626</v>
      </c>
      <c r="O585" s="909" t="s">
        <v>1944</v>
      </c>
      <c r="P585" s="607"/>
      <c r="Q585" s="610"/>
      <c r="R585" s="1282" t="s">
        <v>545</v>
      </c>
      <c r="S585" s="613">
        <f>IF(R585="Muy Alta",100%,IF(R585="Alta",80%,IF(R585="Media",60%,IF(R585="Baja",40%,IF(R585="Muy Baja",20%,"")))))</f>
        <v>0.2</v>
      </c>
      <c r="T585" s="598" t="s">
        <v>227</v>
      </c>
      <c r="U585" s="613">
        <f>IF(T585="Catastrófico",100%,IF(T585="Mayor",80%,IF(T585="Moderado",60%,IF(T585="Menor",40%,IF(T585="Leve",20%,"")))))</f>
        <v>0.4</v>
      </c>
      <c r="V585" s="598" t="s">
        <v>227</v>
      </c>
      <c r="W585" s="613">
        <f>IF(V585="Catastrófico",100%,IF(V585="Mayor",80%,IF(V585="Moderado",60%,IF(V585="Menor",40%,IF(V585="Leve",20%,"")))))</f>
        <v>0.4</v>
      </c>
      <c r="X585" s="616" t="str">
        <f>IF(Y585=100%,"Catastrófico",IF(Y585=80%,"Mayor",IF(Y585=60%,"Moderado",IF(Y585=40%,"Menor",IF(Y585=20%,"Leve","")))))</f>
        <v>Menor</v>
      </c>
      <c r="Y585" s="613">
        <f>IF(AND(U585="",W585=""),"",MAX(U585,W585))</f>
        <v>0.4</v>
      </c>
      <c r="Z585" s="613" t="str">
        <f>CONCATENATE(R585,X585)</f>
        <v>Muy BajaMenor</v>
      </c>
      <c r="AA585" s="619" t="str">
        <f>IF(Z585="Muy AltaLeve","Alto",IF(Z585="Muy AltaMenor","Alto",IF(Z585="Muy AltaModerado","Alto",IF(Z585="Muy AltaMayor","Alto",IF(Z585="Muy AltaCatastrófico","Extremo",IF(Z585="AltaLeve","Moderado",IF(Z585="AltaMenor","Moderado",IF(Z585="AltaModerado","Alto",IF(Z585="AltaMayor","Alto",IF(Z585="AltaCatastrófico","Extremo",IF(Z585="MediaLeve","Moderado",IF(Z585="MediaMenor","Moderado",IF(Z585="MediaModerado","Moderado",IF(Z585="MediaMayor","Alto",IF(Z585="MediaCatastrófico","Extremo",IF(Z585="BajaLeve","Bajo",IF(Z585="BajaMenor","Moderado",IF(Z585="BajaModerado","Moderado",IF(Z585="BajaMayor","Alto",IF(Z585="BajaCatastrófico","Extremo",IF(Z585="Muy BajaLeve","Bajo",IF(Z585="Muy BajaMenor","Bajo",IF(Z585="Muy BajaModerado","Moderado",IF(Z585="Muy BajaMayor","Alto",IF(Z585="Muy BajaCatastrófico","Extremo","")))))))))))))))))))))))))</f>
        <v>Bajo</v>
      </c>
      <c r="AB585" s="216">
        <v>1</v>
      </c>
      <c r="AC585" s="262" t="s">
        <v>2627</v>
      </c>
      <c r="AD585" s="218">
        <v>1.2</v>
      </c>
      <c r="AE585" s="218" t="s">
        <v>1567</v>
      </c>
      <c r="AF585" s="213" t="str">
        <f t="shared" si="36"/>
        <v>Probabilidad</v>
      </c>
      <c r="AG585" s="219" t="s">
        <v>1547</v>
      </c>
      <c r="AH585" s="214">
        <f t="shared" si="37"/>
        <v>0.15</v>
      </c>
      <c r="AI585" s="219" t="s">
        <v>1538</v>
      </c>
      <c r="AJ585" s="214">
        <f t="shared" si="38"/>
        <v>0.15</v>
      </c>
      <c r="AK585" s="215">
        <f t="shared" si="39"/>
        <v>0.3</v>
      </c>
      <c r="AL585" s="220">
        <f>IFERROR(IF(AF585="Probabilidad",(S585-(+S585*AK585)),IF(AF585="Impacto",S585,"")),"")</f>
        <v>0.14000000000000001</v>
      </c>
      <c r="AM585" s="220">
        <f>IFERROR(IF(AF585="Impacto",(Y585-(+Y585*AK585)),IF(AF585="Probabilidad",Y585,"")),"")</f>
        <v>0.4</v>
      </c>
      <c r="AN585" s="221" t="s">
        <v>181</v>
      </c>
      <c r="AO585" s="221" t="s">
        <v>182</v>
      </c>
      <c r="AP585" s="221" t="s">
        <v>183</v>
      </c>
      <c r="AQ585" s="598" t="s">
        <v>1953</v>
      </c>
      <c r="AR585" s="1153">
        <f>S585</f>
        <v>0.2</v>
      </c>
      <c r="AS585" s="1153">
        <f>IF(AL585="","",MIN(AL585:AL590))</f>
        <v>8.4000000000000005E-2</v>
      </c>
      <c r="AT585" s="619" t="str">
        <f>IFERROR(IF(AS585="","",IF(AS585&lt;=0.2,"Muy Baja",IF(AS585&lt;=0.4,"Baja",IF(AS585&lt;=0.6,"Media",IF(AS585&lt;=0.8,"Alta","Muy Alta"))))),"")</f>
        <v>Muy Baja</v>
      </c>
      <c r="AU585" s="1153">
        <f>Y585</f>
        <v>0.4</v>
      </c>
      <c r="AV585" s="1153">
        <f>IF(AM585="","",MIN(AM585:AM590))</f>
        <v>0.30000000000000004</v>
      </c>
      <c r="AW585" s="619" t="str">
        <f>IFERROR(IF(AV585="","",IF(AV585&lt;=0.2,"Leve",IF(AV585&lt;=0.4,"Menor",IF(AV585&lt;=0.6,"Moderado",IF(AV585&lt;=0.8,"Mayor","Catastrófico"))))),"")</f>
        <v>Menor</v>
      </c>
      <c r="AX585" s="619" t="str">
        <f>AA585</f>
        <v>Bajo</v>
      </c>
      <c r="AY585" s="619" t="str">
        <f>IFERROR(IF(OR(AND(AT585="Muy Baja",AW585="Leve"),AND(AT585="Muy Baja",AW585="Menor"),AND(AT585="Baja",AW585="Leve")),"Bajo",IF(OR(AND(AT585="Muy baja",AW585="Moderado"),AND(AT585="Baja",AW585="Menor"),AND(AT585="Baja",AW585="Moderado"),AND(AT585="Media",AW585="Leve"),AND(AT585="Media",AW585="Menor"),AND(AT585="Media",AW585="Moderado"),AND(AT585="Alta",AW585="Leve"),AND(AT585="Alta",AW585="Menor")),"Moderado",IF(OR(AND(AT585="Muy Baja",AW585="Mayor"),AND(AT585="Baja",AW585="Mayor"),AND(AT585="Media",AW585="Mayor"),AND(AT585="Alta",AW585="Moderado"),AND(AT585="Alta",AW585="Mayor"),AND(AT585="Muy Alta",AW585="Leve"),AND(AT585="Muy Alta",AW585="Menor"),AND(AT585="Muy Alta",AW585="Moderado"),AND(AT585="Muy Alta",AW585="Mayor")),"Alto",IF(OR(AND(AT585="Muy Baja",AW585="Catastrófico"),AND(AT585="Baja",AW585="Catastrófico"),AND(AT585="Media",AW585="Catastrófico"),AND(AT585="Alta",AW585="Catastrófico"),AND(AT585="Muy Alta",AW585="Catastrófico")),"Extremo","")))),"")</f>
        <v>Bajo</v>
      </c>
      <c r="AZ585" s="598" t="s">
        <v>231</v>
      </c>
      <c r="BA585" s="909" t="s">
        <v>811</v>
      </c>
      <c r="BB585" s="909" t="s">
        <v>811</v>
      </c>
      <c r="BC585" s="909" t="s">
        <v>811</v>
      </c>
      <c r="BD585" s="909" t="s">
        <v>811</v>
      </c>
      <c r="BE585" s="909" t="s">
        <v>811</v>
      </c>
      <c r="BF585" s="909"/>
      <c r="BG585" s="848"/>
      <c r="BH585" s="593"/>
      <c r="BI585" s="848"/>
      <c r="BJ585" s="848"/>
      <c r="BK585" s="848"/>
      <c r="BL585" s="848"/>
      <c r="BM585" s="593"/>
      <c r="BN585" s="593"/>
      <c r="BO585" s="798"/>
    </row>
    <row r="586" spans="1:67" ht="72">
      <c r="A586" s="1141"/>
      <c r="B586" s="1144"/>
      <c r="C586" s="1165"/>
      <c r="D586" s="1150"/>
      <c r="E586" s="1150"/>
      <c r="F586" s="1089"/>
      <c r="G586" s="593"/>
      <c r="H586" s="598"/>
      <c r="I586" s="1139"/>
      <c r="J586" s="1137"/>
      <c r="K586" s="992"/>
      <c r="L586" s="593"/>
      <c r="M586" s="616"/>
      <c r="N586" s="909"/>
      <c r="O586" s="909"/>
      <c r="P586" s="607"/>
      <c r="Q586" s="610"/>
      <c r="R586" s="1282"/>
      <c r="S586" s="613"/>
      <c r="T586" s="598"/>
      <c r="U586" s="613"/>
      <c r="V586" s="598"/>
      <c r="W586" s="613"/>
      <c r="X586" s="616"/>
      <c r="Y586" s="613"/>
      <c r="Z586" s="613"/>
      <c r="AA586" s="619"/>
      <c r="AB586" s="216">
        <v>2</v>
      </c>
      <c r="AC586" s="262" t="s">
        <v>2594</v>
      </c>
      <c r="AD586" s="218">
        <v>1.2</v>
      </c>
      <c r="AE586" s="218" t="s">
        <v>1675</v>
      </c>
      <c r="AF586" s="213" t="str">
        <f t="shared" si="36"/>
        <v>Probabilidad</v>
      </c>
      <c r="AG586" s="219" t="s">
        <v>1537</v>
      </c>
      <c r="AH586" s="214">
        <f t="shared" si="37"/>
        <v>0.25</v>
      </c>
      <c r="AI586" s="219" t="s">
        <v>1538</v>
      </c>
      <c r="AJ586" s="214">
        <f t="shared" si="38"/>
        <v>0.15</v>
      </c>
      <c r="AK586" s="215">
        <f t="shared" si="39"/>
        <v>0.4</v>
      </c>
      <c r="AL586" s="220">
        <f>IFERROR(IF(AND(AF585="Probabilidad",AF586="Probabilidad"),(AL585-(+AL585*AK586)),IF(AF586="Probabilidad",(S585-(+S585*AK586)),IF(AF586="Impacto",AL585,""))),"")</f>
        <v>8.4000000000000005E-2</v>
      </c>
      <c r="AM586" s="220">
        <f>IFERROR(IF(AND(AF585="Impacto",AF586="Impacto"),(AM585-(+AM585*AK586)),IF(AF586="Impacto",(Y585-(Y585*AK586)),IF(AF586="Probabilidad",AM585,""))),"")</f>
        <v>0.4</v>
      </c>
      <c r="AN586" s="221" t="s">
        <v>181</v>
      </c>
      <c r="AO586" s="221" t="s">
        <v>182</v>
      </c>
      <c r="AP586" s="221" t="s">
        <v>183</v>
      </c>
      <c r="AQ586" s="598"/>
      <c r="AR586" s="626"/>
      <c r="AS586" s="626"/>
      <c r="AT586" s="619"/>
      <c r="AU586" s="626"/>
      <c r="AV586" s="626"/>
      <c r="AW586" s="619"/>
      <c r="AX586" s="619"/>
      <c r="AY586" s="619"/>
      <c r="AZ586" s="598"/>
      <c r="BA586" s="909"/>
      <c r="BB586" s="909"/>
      <c r="BC586" s="909"/>
      <c r="BD586" s="909"/>
      <c r="BE586" s="909"/>
      <c r="BF586" s="909"/>
      <c r="BG586" s="848"/>
      <c r="BH586" s="593"/>
      <c r="BI586" s="848"/>
      <c r="BJ586" s="848"/>
      <c r="BK586" s="848"/>
      <c r="BL586" s="848"/>
      <c r="BM586" s="593"/>
      <c r="BN586" s="593"/>
      <c r="BO586" s="798"/>
    </row>
    <row r="587" spans="1:67" ht="76.5">
      <c r="A587" s="1141"/>
      <c r="B587" s="1144"/>
      <c r="C587" s="1165"/>
      <c r="D587" s="1150"/>
      <c r="E587" s="1150"/>
      <c r="F587" s="1089"/>
      <c r="G587" s="593"/>
      <c r="H587" s="598"/>
      <c r="I587" s="1139"/>
      <c r="J587" s="1137"/>
      <c r="K587" s="992"/>
      <c r="L587" s="593"/>
      <c r="M587" s="616"/>
      <c r="N587" s="909"/>
      <c r="O587" s="909"/>
      <c r="P587" s="607"/>
      <c r="Q587" s="610"/>
      <c r="R587" s="1282"/>
      <c r="S587" s="613"/>
      <c r="T587" s="598"/>
      <c r="U587" s="613"/>
      <c r="V587" s="598"/>
      <c r="W587" s="613"/>
      <c r="X587" s="616"/>
      <c r="Y587" s="613"/>
      <c r="Z587" s="613"/>
      <c r="AA587" s="619"/>
      <c r="AB587" s="216">
        <v>3</v>
      </c>
      <c r="AC587" s="227" t="s">
        <v>2628</v>
      </c>
      <c r="AD587" s="218">
        <v>1.2</v>
      </c>
      <c r="AE587" s="218" t="s">
        <v>2028</v>
      </c>
      <c r="AF587" s="213" t="str">
        <f t="shared" si="36"/>
        <v>Impacto</v>
      </c>
      <c r="AG587" s="219" t="s">
        <v>290</v>
      </c>
      <c r="AH587" s="214">
        <f t="shared" si="37"/>
        <v>0.1</v>
      </c>
      <c r="AI587" s="219" t="s">
        <v>180</v>
      </c>
      <c r="AJ587" s="214">
        <f t="shared" si="38"/>
        <v>0.15</v>
      </c>
      <c r="AK587" s="215">
        <f t="shared" si="39"/>
        <v>0.25</v>
      </c>
      <c r="AL587" s="220">
        <f>IFERROR(IF(AND(AF586="Probabilidad",AF587="Probabilidad"),(AL586-(+AL586*AK587)),IF(AND(AF586="Impacto",AF587="Probabilidad"),(AL585-(+AL585*AK587)),IF(AF587="Impacto",AL586,""))),"")</f>
        <v>8.4000000000000005E-2</v>
      </c>
      <c r="AM587" s="220">
        <f>IFERROR(IF(AND(AF586="Impacto",AF587="Impacto"),(AM586-(+AM586*AK587)),IF(AND(AF586="Probabilidad",AF587="Impacto"),(AM585-(+AM585*AK587)),IF(AF587="Probabilidad",AM586,""))),"")</f>
        <v>0.30000000000000004</v>
      </c>
      <c r="AN587" s="221" t="s">
        <v>181</v>
      </c>
      <c r="AO587" s="221" t="s">
        <v>182</v>
      </c>
      <c r="AP587" s="221" t="s">
        <v>183</v>
      </c>
      <c r="AQ587" s="598"/>
      <c r="AR587" s="626"/>
      <c r="AS587" s="626"/>
      <c r="AT587" s="619"/>
      <c r="AU587" s="626"/>
      <c r="AV587" s="626"/>
      <c r="AW587" s="619"/>
      <c r="AX587" s="619"/>
      <c r="AY587" s="619"/>
      <c r="AZ587" s="598"/>
      <c r="BA587" s="909"/>
      <c r="BB587" s="909"/>
      <c r="BC587" s="909"/>
      <c r="BD587" s="909"/>
      <c r="BE587" s="909"/>
      <c r="BF587" s="909"/>
      <c r="BG587" s="848"/>
      <c r="BH587" s="593"/>
      <c r="BI587" s="848"/>
      <c r="BJ587" s="848"/>
      <c r="BK587" s="848"/>
      <c r="BL587" s="848"/>
      <c r="BM587" s="593"/>
      <c r="BN587" s="593"/>
      <c r="BO587" s="798"/>
    </row>
    <row r="588" spans="1:67">
      <c r="A588" s="1141"/>
      <c r="B588" s="1144"/>
      <c r="C588" s="1165"/>
      <c r="D588" s="1150"/>
      <c r="E588" s="1150"/>
      <c r="F588" s="1089"/>
      <c r="G588" s="593"/>
      <c r="H588" s="598"/>
      <c r="I588" s="1139"/>
      <c r="J588" s="1137"/>
      <c r="K588" s="992"/>
      <c r="L588" s="593"/>
      <c r="M588" s="616"/>
      <c r="N588" s="909"/>
      <c r="O588" s="909"/>
      <c r="P588" s="607"/>
      <c r="Q588" s="610"/>
      <c r="R588" s="1282"/>
      <c r="S588" s="613"/>
      <c r="T588" s="598"/>
      <c r="U588" s="613"/>
      <c r="V588" s="598"/>
      <c r="W588" s="613"/>
      <c r="X588" s="616"/>
      <c r="Y588" s="613"/>
      <c r="Z588" s="613"/>
      <c r="AA588" s="619"/>
      <c r="AB588" s="216">
        <v>4</v>
      </c>
      <c r="AC588" s="217"/>
      <c r="AD588" s="218"/>
      <c r="AE588" s="218"/>
      <c r="AF588" s="213" t="str">
        <f t="shared" si="36"/>
        <v/>
      </c>
      <c r="AG588" s="219"/>
      <c r="AH588" s="214" t="str">
        <f t="shared" si="37"/>
        <v/>
      </c>
      <c r="AI588" s="219"/>
      <c r="AJ588" s="214" t="str">
        <f t="shared" si="38"/>
        <v/>
      </c>
      <c r="AK588" s="215" t="str">
        <f t="shared" si="39"/>
        <v/>
      </c>
      <c r="AL588" s="220" t="str">
        <f>IFERROR(IF(AND(AF587="Probabilidad",AF588="Probabilidad"),(AL587-(+AL587*AK588)),IF(AND(AF587="Impacto",AF588="Probabilidad"),(AL586-(+AL586*AK588)),IF(AF588="Impacto",AL587,""))),"")</f>
        <v/>
      </c>
      <c r="AM588" s="220" t="str">
        <f>IFERROR(IF(AND(AF587="Impacto",AF588="Impacto"),(AM587-(+AM587*AK588)),IF(AND(AF587="Probabilidad",AF588="Impacto"),(AM586-(+AM586*AK588)),IF(AF588="Probabilidad",AM587,""))),"")</f>
        <v/>
      </c>
      <c r="AN588" s="221"/>
      <c r="AO588" s="221"/>
      <c r="AP588" s="221"/>
      <c r="AQ588" s="598"/>
      <c r="AR588" s="626"/>
      <c r="AS588" s="626"/>
      <c r="AT588" s="619"/>
      <c r="AU588" s="626"/>
      <c r="AV588" s="626"/>
      <c r="AW588" s="619"/>
      <c r="AX588" s="619"/>
      <c r="AY588" s="619"/>
      <c r="AZ588" s="598"/>
      <c r="BA588" s="909"/>
      <c r="BB588" s="909"/>
      <c r="BC588" s="909"/>
      <c r="BD588" s="909"/>
      <c r="BE588" s="909"/>
      <c r="BF588" s="909"/>
      <c r="BG588" s="848"/>
      <c r="BH588" s="593"/>
      <c r="BI588" s="848"/>
      <c r="BJ588" s="848"/>
      <c r="BK588" s="848"/>
      <c r="BL588" s="848"/>
      <c r="BM588" s="593"/>
      <c r="BN588" s="593"/>
      <c r="BO588" s="798"/>
    </row>
    <row r="589" spans="1:67">
      <c r="A589" s="1141"/>
      <c r="B589" s="1144"/>
      <c r="C589" s="1165"/>
      <c r="D589" s="1150"/>
      <c r="E589" s="1150"/>
      <c r="F589" s="1089"/>
      <c r="G589" s="593"/>
      <c r="H589" s="598"/>
      <c r="I589" s="1139"/>
      <c r="J589" s="1137"/>
      <c r="K589" s="992"/>
      <c r="L589" s="593"/>
      <c r="M589" s="616"/>
      <c r="N589" s="909"/>
      <c r="O589" s="909"/>
      <c r="P589" s="607"/>
      <c r="Q589" s="610"/>
      <c r="R589" s="1282"/>
      <c r="S589" s="613"/>
      <c r="T589" s="598"/>
      <c r="U589" s="613"/>
      <c r="V589" s="598"/>
      <c r="W589" s="613"/>
      <c r="X589" s="616"/>
      <c r="Y589" s="613"/>
      <c r="Z589" s="613"/>
      <c r="AA589" s="619"/>
      <c r="AB589" s="216">
        <v>5</v>
      </c>
      <c r="AC589" s="217"/>
      <c r="AD589" s="218"/>
      <c r="AE589" s="218"/>
      <c r="AF589" s="213" t="str">
        <f t="shared" si="36"/>
        <v/>
      </c>
      <c r="AG589" s="219"/>
      <c r="AH589" s="214" t="str">
        <f t="shared" si="37"/>
        <v/>
      </c>
      <c r="AI589" s="219"/>
      <c r="AJ589" s="214" t="str">
        <f t="shared" si="38"/>
        <v/>
      </c>
      <c r="AK589" s="215" t="str">
        <f t="shared" si="39"/>
        <v/>
      </c>
      <c r="AL589" s="220" t="str">
        <f>IFERROR(IF(AND(AF588="Probabilidad",AF589="Probabilidad"),(AL588-(+AL588*AK589)),IF(AND(AF588="Impacto",AF589="Probabilidad"),(AL587-(+AL587*AK589)),IF(AF589="Impacto",AL588,""))),"")</f>
        <v/>
      </c>
      <c r="AM589" s="220" t="str">
        <f>IFERROR(IF(AND(AF588="Impacto",AF589="Impacto"),(AM588-(+AM588*AK589)),IF(AND(AF588="Probabilidad",AF589="Impacto"),(AM587-(+AM587*AK589)),IF(AF589="Probabilidad",AM588,""))),"")</f>
        <v/>
      </c>
      <c r="AN589" s="221"/>
      <c r="AO589" s="221"/>
      <c r="AP589" s="221"/>
      <c r="AQ589" s="598"/>
      <c r="AR589" s="626"/>
      <c r="AS589" s="626"/>
      <c r="AT589" s="619"/>
      <c r="AU589" s="626"/>
      <c r="AV589" s="626"/>
      <c r="AW589" s="619"/>
      <c r="AX589" s="619"/>
      <c r="AY589" s="619"/>
      <c r="AZ589" s="598"/>
      <c r="BA589" s="909"/>
      <c r="BB589" s="909"/>
      <c r="BC589" s="909"/>
      <c r="BD589" s="909"/>
      <c r="BE589" s="909"/>
      <c r="BF589" s="909"/>
      <c r="BG589" s="848"/>
      <c r="BH589" s="593"/>
      <c r="BI589" s="848"/>
      <c r="BJ589" s="848"/>
      <c r="BK589" s="848"/>
      <c r="BL589" s="848"/>
      <c r="BM589" s="593"/>
      <c r="BN589" s="593"/>
      <c r="BO589" s="798"/>
    </row>
    <row r="590" spans="1:67" ht="15.75" thickBot="1">
      <c r="A590" s="1141"/>
      <c r="B590" s="1144"/>
      <c r="C590" s="1165"/>
      <c r="D590" s="1150"/>
      <c r="E590" s="1150"/>
      <c r="F590" s="1089"/>
      <c r="G590" s="593"/>
      <c r="H590" s="598"/>
      <c r="I590" s="1139"/>
      <c r="J590" s="1162"/>
      <c r="K590" s="992"/>
      <c r="L590" s="593"/>
      <c r="M590" s="616"/>
      <c r="N590" s="909"/>
      <c r="O590" s="909"/>
      <c r="P590" s="607"/>
      <c r="Q590" s="610"/>
      <c r="R590" s="1282"/>
      <c r="S590" s="613"/>
      <c r="T590" s="598"/>
      <c r="U590" s="613"/>
      <c r="V590" s="598"/>
      <c r="W590" s="613"/>
      <c r="X590" s="616"/>
      <c r="Y590" s="613"/>
      <c r="Z590" s="613"/>
      <c r="AA590" s="619"/>
      <c r="AB590" s="216">
        <v>6</v>
      </c>
      <c r="AC590" s="217"/>
      <c r="AD590" s="218"/>
      <c r="AE590" s="218"/>
      <c r="AF590" s="213" t="str">
        <f t="shared" si="36"/>
        <v/>
      </c>
      <c r="AG590" s="219"/>
      <c r="AH590" s="214" t="str">
        <f t="shared" si="37"/>
        <v/>
      </c>
      <c r="AI590" s="219"/>
      <c r="AJ590" s="214" t="str">
        <f t="shared" si="38"/>
        <v/>
      </c>
      <c r="AK590" s="215" t="str">
        <f t="shared" si="39"/>
        <v/>
      </c>
      <c r="AL590" s="220" t="str">
        <f>IFERROR(IF(AND(AF589="Probabilidad",AF590="Probabilidad"),(AL589-(+AL589*AK590)),IF(AND(AF589="Impacto",AF590="Probabilidad"),(AL588-(+AL588*AK590)),IF(AF590="Impacto",AL589,""))),"")</f>
        <v/>
      </c>
      <c r="AM590" s="220" t="str">
        <f>IFERROR(IF(AND(AF589="Impacto",AF590="Impacto"),(AM589-(+AM589*AK590)),IF(AND(AF589="Probabilidad",AF590="Impacto"),(AM588-(+AM588*AK590)),IF(AF590="Probabilidad",AM589,""))),"")</f>
        <v/>
      </c>
      <c r="AN590" s="221"/>
      <c r="AO590" s="221"/>
      <c r="AP590" s="221"/>
      <c r="AQ590" s="598"/>
      <c r="AR590" s="626"/>
      <c r="AS590" s="626"/>
      <c r="AT590" s="619"/>
      <c r="AU590" s="626"/>
      <c r="AV590" s="626"/>
      <c r="AW590" s="619"/>
      <c r="AX590" s="619"/>
      <c r="AY590" s="619"/>
      <c r="AZ590" s="598"/>
      <c r="BA590" s="909"/>
      <c r="BB590" s="909"/>
      <c r="BC590" s="909"/>
      <c r="BD590" s="909"/>
      <c r="BE590" s="909"/>
      <c r="BF590" s="909"/>
      <c r="BG590" s="848"/>
      <c r="BH590" s="593"/>
      <c r="BI590" s="848"/>
      <c r="BJ590" s="848"/>
      <c r="BK590" s="848"/>
      <c r="BL590" s="848"/>
      <c r="BM590" s="593"/>
      <c r="BN590" s="593"/>
      <c r="BO590" s="798"/>
    </row>
    <row r="591" spans="1:67" ht="67.900000000000006" customHeight="1">
      <c r="A591" s="1141"/>
      <c r="B591" s="1144"/>
      <c r="C591" s="1165"/>
      <c r="D591" s="1150" t="s">
        <v>1376</v>
      </c>
      <c r="E591" s="1150" t="s">
        <v>1918</v>
      </c>
      <c r="F591" s="1089">
        <v>24</v>
      </c>
      <c r="G591" s="593" t="s">
        <v>2027</v>
      </c>
      <c r="H591" s="598" t="s">
        <v>1379</v>
      </c>
      <c r="I591" s="1139" t="s">
        <v>1392</v>
      </c>
      <c r="J591" s="1137" t="str">
        <f>IF(D591="","",IF(D591="RG",[16]Árbol_GF!B641,IF(D591="RF",[16]Árbol_GF!B641,IF(I591="","",(CONCATENATE(I591," ",$M$2," ",G591," ",$M$3," ",O591," ",$M$4," ",N591))))))</f>
        <v xml:space="preserve">Pérdida de Disponibilidad  FILESERVER (Nube Azure)  1. No acceso al repositorio de la  informacion institucional de la entidad
2. No contar con los permisos necesarios para realizar las actividades de ingreso,  actualizacion y eliminacion de la informacion de la entidad  1. Indisponibilidad de los servicios del File server (Azure)
2. Falta de Permisos y roles acorde a las necesidades de los usuarios
</v>
      </c>
      <c r="K591" s="992" t="s">
        <v>205</v>
      </c>
      <c r="L591" s="593" t="s">
        <v>691</v>
      </c>
      <c r="M591" s="689" t="str">
        <f>CONCATENATE(" *",[16]Árbol_GF!C599," *",[16]Árbol_GF!E599," *",[16]Árbol_GF!G599)</f>
        <v xml:space="preserve"> * * *</v>
      </c>
      <c r="N591" s="909" t="s">
        <v>2029</v>
      </c>
      <c r="O591" s="909" t="s">
        <v>2629</v>
      </c>
      <c r="P591" s="607"/>
      <c r="Q591" s="610"/>
      <c r="R591" s="598" t="s">
        <v>226</v>
      </c>
      <c r="S591" s="613">
        <f>IF(R591="Muy Alta",100%,IF(R591="Alta",80%,IF(R591="Media",60%,IF(R591="Baja",40%,IF(R591="Muy Baja",20%,"")))))</f>
        <v>0.4</v>
      </c>
      <c r="T591" s="598" t="s">
        <v>271</v>
      </c>
      <c r="U591" s="613">
        <f>IF(T591="Catastrófico",100%,IF(T591="Mayor",80%,IF(T591="Moderado",60%,IF(T591="Menor",40%,IF(T591="Leve",20%,"")))))</f>
        <v>0.2</v>
      </c>
      <c r="V591" s="598" t="s">
        <v>227</v>
      </c>
      <c r="W591" s="613">
        <f>IF(V591="Catastrófico",100%,IF(V591="Mayor",80%,IF(V591="Moderado",60%,IF(V591="Menor",40%,IF(V591="Leve",20%,"")))))</f>
        <v>0.4</v>
      </c>
      <c r="X591" s="616" t="str">
        <f>IF(Y591=100%,"Catastrófico",IF(Y591=80%,"Mayor",IF(Y591=60%,"Moderado",IF(Y591=40%,"Menor",IF(Y591=20%,"Leve","")))))</f>
        <v>Menor</v>
      </c>
      <c r="Y591" s="613">
        <f>IF(AND(U591="",W591=""),"",MAX(U591,W591))</f>
        <v>0.4</v>
      </c>
      <c r="Z591" s="613" t="str">
        <f>CONCATENATE(R591,X591)</f>
        <v>BajaMenor</v>
      </c>
      <c r="AA591" s="619" t="str">
        <f>IF(Z591="Muy AltaLeve","Alto",IF(Z591="Muy AltaMenor","Alto",IF(Z591="Muy AltaModerado","Alto",IF(Z591="Muy AltaMayor","Alto",IF(Z591="Muy AltaCatastrófico","Extremo",IF(Z591="AltaLeve","Moderado",IF(Z591="AltaMenor","Moderado",IF(Z591="AltaModerado","Alto",IF(Z591="AltaMayor","Alto",IF(Z591="AltaCatastrófico","Extremo",IF(Z591="MediaLeve","Moderado",IF(Z591="MediaMenor","Moderado",IF(Z591="MediaModerado","Moderado",IF(Z591="MediaMayor","Alto",IF(Z591="MediaCatastrófico","Extremo",IF(Z591="BajaLeve","Bajo",IF(Z591="BajaMenor","Moderado",IF(Z591="BajaModerado","Moderado",IF(Z591="BajaMayor","Alto",IF(Z591="BajaCatastrófico","Extremo",IF(Z591="Muy BajaLeve","Bajo",IF(Z591="Muy BajaMenor","Bajo",IF(Z591="Muy BajaModerado","Moderado",IF(Z591="Muy BajaMayor","Alto",IF(Z591="Muy BajaCatastrófico","Extremo","")))))))))))))))))))))))))</f>
        <v>Moderado</v>
      </c>
      <c r="AB591" s="216">
        <v>1</v>
      </c>
      <c r="AC591" s="217" t="s">
        <v>2630</v>
      </c>
      <c r="AD591" s="218">
        <v>2</v>
      </c>
      <c r="AE591" s="218" t="s">
        <v>2631</v>
      </c>
      <c r="AF591" s="213" t="str">
        <f t="shared" si="36"/>
        <v>Probabilidad</v>
      </c>
      <c r="AG591" s="219" t="s">
        <v>1547</v>
      </c>
      <c r="AH591" s="214">
        <f t="shared" si="37"/>
        <v>0.15</v>
      </c>
      <c r="AI591" s="219" t="s">
        <v>1538</v>
      </c>
      <c r="AJ591" s="214">
        <f t="shared" si="38"/>
        <v>0.15</v>
      </c>
      <c r="AK591" s="215">
        <f t="shared" si="39"/>
        <v>0.3</v>
      </c>
      <c r="AL591" s="220">
        <f>IFERROR(IF(AF591="Probabilidad",(S591-(+S591*AK591)),IF(AF591="Impacto",S591,"")),"")</f>
        <v>0.28000000000000003</v>
      </c>
      <c r="AM591" s="220">
        <f>IFERROR(IF(AF591="Impacto",(Y591-(+Y591*AK591)),IF(AF591="Probabilidad",Y591,"")),"")</f>
        <v>0.4</v>
      </c>
      <c r="AN591" s="221" t="s">
        <v>181</v>
      </c>
      <c r="AO591" s="221" t="s">
        <v>182</v>
      </c>
      <c r="AP591" s="221" t="s">
        <v>183</v>
      </c>
      <c r="AQ591" s="598" t="s">
        <v>1953</v>
      </c>
      <c r="AR591" s="1153">
        <f>S591</f>
        <v>0.4</v>
      </c>
      <c r="AS591" s="1153">
        <f>IF(AL591="","",MIN(AL591:AL596))</f>
        <v>0</v>
      </c>
      <c r="AT591" s="619" t="str">
        <f>IFERROR(IF(AS591="","",IF(AS591&lt;=0.2,"Muy Baja",IF(AS591&lt;=0.4,"Baja",IF(AS591&lt;=0.6,"Media",IF(AS591&lt;=0.8,"Alta","Muy Alta"))))),"")</f>
        <v>Muy Baja</v>
      </c>
      <c r="AU591" s="1153">
        <f>Y591</f>
        <v>0.4</v>
      </c>
      <c r="AV591" s="1153">
        <f>IF(AM591="","",MIN(AM591:AM596))</f>
        <v>0</v>
      </c>
      <c r="AW591" s="619" t="str">
        <f>IFERROR(IF(AV591="","",IF(AV591&lt;=0.2,"Leve",IF(AV591&lt;=0.4,"Menor",IF(AV591&lt;=0.6,"Moderado",IF(AV591&lt;=0.8,"Mayor","Catastrófico"))))),"")</f>
        <v>Leve</v>
      </c>
      <c r="AX591" s="619" t="str">
        <f>AA591</f>
        <v>Moderado</v>
      </c>
      <c r="AY591" s="619" t="str">
        <f>IFERROR(IF(OR(AND(AT591="Muy Baja",AW591="Leve"),AND(AT591="Muy Baja",AW591="Menor"),AND(AT591="Baja",AW591="Leve")),"Bajo",IF(OR(AND(AT591="Muy baja",AW591="Moderado"),AND(AT591="Baja",AW591="Menor"),AND(AT591="Baja",AW591="Moderado"),AND(AT591="Media",AW591="Leve"),AND(AT591="Media",AW591="Menor"),AND(AT591="Media",AW591="Moderado"),AND(AT591="Alta",AW591="Leve"),AND(AT591="Alta",AW591="Menor")),"Moderado",IF(OR(AND(AT591="Muy Baja",AW591="Mayor"),AND(AT591="Baja",AW591="Mayor"),AND(AT591="Media",AW591="Mayor"),AND(AT591="Alta",AW591="Moderado"),AND(AT591="Alta",AW591="Mayor"),AND(AT591="Muy Alta",AW591="Leve"),AND(AT591="Muy Alta",AW591="Menor"),AND(AT591="Muy Alta",AW591="Moderado"),AND(AT591="Muy Alta",AW591="Mayor")),"Alto",IF(OR(AND(AT591="Muy Baja",AW591="Catastrófico"),AND(AT591="Baja",AW591="Catastrófico"),AND(AT591="Media",AW591="Catastrófico"),AND(AT591="Alta",AW591="Catastrófico"),AND(AT591="Muy Alta",AW591="Catastrófico")),"Extremo","")))),"")</f>
        <v>Bajo</v>
      </c>
      <c r="AZ591" s="598" t="s">
        <v>231</v>
      </c>
      <c r="BA591" s="909" t="s">
        <v>811</v>
      </c>
      <c r="BB591" s="909" t="s">
        <v>811</v>
      </c>
      <c r="BC591" s="909" t="s">
        <v>811</v>
      </c>
      <c r="BD591" s="909" t="s">
        <v>811</v>
      </c>
      <c r="BE591" s="909" t="s">
        <v>811</v>
      </c>
      <c r="BF591" s="909"/>
      <c r="BG591" s="848"/>
      <c r="BH591" s="593"/>
      <c r="BI591" s="848"/>
      <c r="BJ591" s="848"/>
      <c r="BK591" s="848"/>
      <c r="BL591" s="848"/>
      <c r="BM591" s="593"/>
      <c r="BN591" s="593"/>
      <c r="BO591" s="798"/>
    </row>
    <row r="592" spans="1:67" ht="72">
      <c r="A592" s="1141"/>
      <c r="B592" s="1144"/>
      <c r="C592" s="1165"/>
      <c r="D592" s="1150"/>
      <c r="E592" s="1150"/>
      <c r="F592" s="1089"/>
      <c r="G592" s="593"/>
      <c r="H592" s="598"/>
      <c r="I592" s="1139"/>
      <c r="J592" s="1137"/>
      <c r="K592" s="992"/>
      <c r="L592" s="593"/>
      <c r="M592" s="616"/>
      <c r="N592" s="909"/>
      <c r="O592" s="909"/>
      <c r="P592" s="607"/>
      <c r="Q592" s="610"/>
      <c r="R592" s="598"/>
      <c r="S592" s="613"/>
      <c r="T592" s="598"/>
      <c r="U592" s="613"/>
      <c r="V592" s="598"/>
      <c r="W592" s="613"/>
      <c r="X592" s="616"/>
      <c r="Y592" s="613"/>
      <c r="Z592" s="613"/>
      <c r="AA592" s="619"/>
      <c r="AB592" s="216">
        <v>2</v>
      </c>
      <c r="AC592" s="276" t="s">
        <v>2632</v>
      </c>
      <c r="AD592" s="218">
        <v>1</v>
      </c>
      <c r="AE592" s="218" t="s">
        <v>2631</v>
      </c>
      <c r="AF592" s="213" t="str">
        <f>IF(OR(AG592="Preventivo",AG592="Detectivo"),"Probabilidad",IF(AG592="Correctivo","Impacto",""))</f>
        <v>Probabilidad</v>
      </c>
      <c r="AG592" s="219" t="s">
        <v>1547</v>
      </c>
      <c r="AH592" s="302">
        <f>IF(AG592="","",IF(AG592="Preventivo",25%,IF(AG592="Detectivo",15%,IF(AG592="Correctivo",10%))))</f>
        <v>0.15</v>
      </c>
      <c r="AI592" s="219" t="s">
        <v>1538</v>
      </c>
      <c r="AJ592" s="302">
        <f>IF(AI592="Automático",25%,IF(AI592="Manual",15%,""))</f>
        <v>0.15</v>
      </c>
      <c r="AK592" s="215">
        <f>IF(OR(AH592="",AJ592=""),"",AH592+AJ592)</f>
        <v>0.3</v>
      </c>
      <c r="AL592" s="220">
        <f>IFERROR(IF(AF592="Probabilidad",(S592-(+S592*AK592)),IF(AF592="Impacto",S592,"")),"")</f>
        <v>0</v>
      </c>
      <c r="AM592" s="220">
        <f>IFERROR(IF(AF592="Impacto",(Y592-(+Y592*AK592)),IF(AF592="Probabilidad",Y592,"")),"")</f>
        <v>0</v>
      </c>
      <c r="AN592" s="221" t="s">
        <v>181</v>
      </c>
      <c r="AO592" s="221" t="s">
        <v>182</v>
      </c>
      <c r="AP592" s="221" t="s">
        <v>183</v>
      </c>
      <c r="AQ592" s="598"/>
      <c r="AR592" s="626"/>
      <c r="AS592" s="626"/>
      <c r="AT592" s="619"/>
      <c r="AU592" s="626"/>
      <c r="AV592" s="626"/>
      <c r="AW592" s="619"/>
      <c r="AX592" s="619"/>
      <c r="AY592" s="619"/>
      <c r="AZ592" s="598"/>
      <c r="BA592" s="909"/>
      <c r="BB592" s="909"/>
      <c r="BC592" s="909"/>
      <c r="BD592" s="909"/>
      <c r="BE592" s="909"/>
      <c r="BF592" s="909"/>
      <c r="BG592" s="848"/>
      <c r="BH592" s="593"/>
      <c r="BI592" s="848"/>
      <c r="BJ592" s="848"/>
      <c r="BK592" s="848"/>
      <c r="BL592" s="848"/>
      <c r="BM592" s="593"/>
      <c r="BN592" s="593"/>
      <c r="BO592" s="798"/>
    </row>
    <row r="593" spans="1:67" ht="75">
      <c r="A593" s="1141"/>
      <c r="B593" s="1144"/>
      <c r="C593" s="1165"/>
      <c r="D593" s="1150"/>
      <c r="E593" s="1150"/>
      <c r="F593" s="1089"/>
      <c r="G593" s="593"/>
      <c r="H593" s="598"/>
      <c r="I593" s="1139"/>
      <c r="J593" s="1137"/>
      <c r="K593" s="992"/>
      <c r="L593" s="593"/>
      <c r="M593" s="616"/>
      <c r="N593" s="909"/>
      <c r="O593" s="909"/>
      <c r="P593" s="607"/>
      <c r="Q593" s="610"/>
      <c r="R593" s="598"/>
      <c r="S593" s="613"/>
      <c r="T593" s="598"/>
      <c r="U593" s="613"/>
      <c r="V593" s="598"/>
      <c r="W593" s="613"/>
      <c r="X593" s="616"/>
      <c r="Y593" s="613"/>
      <c r="Z593" s="613"/>
      <c r="AA593" s="619"/>
      <c r="AB593" s="216">
        <v>3</v>
      </c>
      <c r="AC593" s="217" t="s">
        <v>2030</v>
      </c>
      <c r="AD593" s="218">
        <v>1</v>
      </c>
      <c r="AE593" s="218" t="s">
        <v>2633</v>
      </c>
      <c r="AF593" s="213" t="str">
        <f t="shared" si="36"/>
        <v>Probabilidad</v>
      </c>
      <c r="AG593" s="219" t="s">
        <v>179</v>
      </c>
      <c r="AH593" s="214">
        <f t="shared" si="37"/>
        <v>0.25</v>
      </c>
      <c r="AI593" s="219" t="s">
        <v>180</v>
      </c>
      <c r="AJ593" s="214">
        <f t="shared" si="38"/>
        <v>0.15</v>
      </c>
      <c r="AK593" s="215">
        <f t="shared" si="39"/>
        <v>0.4</v>
      </c>
      <c r="AL593" s="220">
        <f>IFERROR(IF(AND(AF592="Probabilidad",AF593="Probabilidad"),(AL592-(+AL592*AK593)),IF(AND(AF592="Impacto",AF593="Probabilidad"),(AL591-(+AL591*AK593)),IF(AF593="Impacto",AL592,""))),"")</f>
        <v>0</v>
      </c>
      <c r="AM593" s="220">
        <f>IFERROR(IF(AND(AF592="Impacto",AF593="Impacto"),(AM592-(+AM592*AK593)),IF(AND(AF592="Probabilidad",AF593="Impacto"),(AM591-(+AM591*AK593)),IF(AF593="Probabilidad",AM592,""))),"")</f>
        <v>0</v>
      </c>
      <c r="AN593" s="221" t="s">
        <v>181</v>
      </c>
      <c r="AO593" s="221" t="s">
        <v>182</v>
      </c>
      <c r="AP593" s="221" t="s">
        <v>183</v>
      </c>
      <c r="AQ593" s="598"/>
      <c r="AR593" s="626"/>
      <c r="AS593" s="626"/>
      <c r="AT593" s="619"/>
      <c r="AU593" s="626"/>
      <c r="AV593" s="626"/>
      <c r="AW593" s="619"/>
      <c r="AX593" s="619"/>
      <c r="AY593" s="619"/>
      <c r="AZ593" s="598"/>
      <c r="BA593" s="909"/>
      <c r="BB593" s="909"/>
      <c r="BC593" s="909"/>
      <c r="BD593" s="909"/>
      <c r="BE593" s="909"/>
      <c r="BF593" s="909"/>
      <c r="BG593" s="848"/>
      <c r="BH593" s="593"/>
      <c r="BI593" s="848"/>
      <c r="BJ593" s="848"/>
      <c r="BK593" s="848"/>
      <c r="BL593" s="848"/>
      <c r="BM593" s="593"/>
      <c r="BN593" s="593"/>
      <c r="BO593" s="798"/>
    </row>
    <row r="594" spans="1:67" ht="76.5">
      <c r="A594" s="1141"/>
      <c r="B594" s="1144"/>
      <c r="C594" s="1165"/>
      <c r="D594" s="1150"/>
      <c r="E594" s="1150"/>
      <c r="F594" s="1089"/>
      <c r="G594" s="593"/>
      <c r="H594" s="598"/>
      <c r="I594" s="1139"/>
      <c r="J594" s="1137"/>
      <c r="K594" s="992"/>
      <c r="L594" s="593"/>
      <c r="M594" s="616"/>
      <c r="N594" s="909"/>
      <c r="O594" s="909"/>
      <c r="P594" s="607"/>
      <c r="Q594" s="610"/>
      <c r="R594" s="598"/>
      <c r="S594" s="613"/>
      <c r="T594" s="598"/>
      <c r="U594" s="613"/>
      <c r="V594" s="598"/>
      <c r="W594" s="613"/>
      <c r="X594" s="616"/>
      <c r="Y594" s="613"/>
      <c r="Z594" s="613"/>
      <c r="AA594" s="619"/>
      <c r="AB594" s="216">
        <v>4</v>
      </c>
      <c r="AC594" s="227" t="s">
        <v>2634</v>
      </c>
      <c r="AD594" s="218">
        <v>1.2</v>
      </c>
      <c r="AE594" s="218" t="s">
        <v>2028</v>
      </c>
      <c r="AF594" s="213" t="str">
        <f t="shared" si="36"/>
        <v>Probabilidad</v>
      </c>
      <c r="AG594" s="219" t="s">
        <v>344</v>
      </c>
      <c r="AH594" s="214">
        <f t="shared" si="37"/>
        <v>0.15</v>
      </c>
      <c r="AI594" s="219" t="s">
        <v>180</v>
      </c>
      <c r="AJ594" s="214">
        <f t="shared" si="38"/>
        <v>0.15</v>
      </c>
      <c r="AK594" s="215">
        <f t="shared" si="39"/>
        <v>0.3</v>
      </c>
      <c r="AL594" s="220">
        <f>IFERROR(IF(AND(AF593="Probabilidad",AF594="Probabilidad"),(AL593-(+AL593*AK594)),IF(AND(AF593="Impacto",AF594="Probabilidad"),(AL592-(+AL592*AK594)),IF(AF594="Impacto",AL593,""))),"")</f>
        <v>0</v>
      </c>
      <c r="AM594" s="220">
        <f>IFERROR(IF(AND(AF593="Impacto",AF594="Impacto"),(AM593-(+AM593*AK594)),IF(AND(AF593="Probabilidad",AF594="Impacto"),(AM592-(+AM592*AK594)),IF(AF594="Probabilidad",AM593,""))),"")</f>
        <v>0</v>
      </c>
      <c r="AN594" s="221" t="s">
        <v>181</v>
      </c>
      <c r="AO594" s="221" t="s">
        <v>182</v>
      </c>
      <c r="AP594" s="221" t="s">
        <v>1459</v>
      </c>
      <c r="AQ594" s="598"/>
      <c r="AR594" s="626"/>
      <c r="AS594" s="626"/>
      <c r="AT594" s="619"/>
      <c r="AU594" s="626"/>
      <c r="AV594" s="626"/>
      <c r="AW594" s="619"/>
      <c r="AX594" s="619"/>
      <c r="AY594" s="619"/>
      <c r="AZ594" s="598"/>
      <c r="BA594" s="909"/>
      <c r="BB594" s="909"/>
      <c r="BC594" s="909"/>
      <c r="BD594" s="909"/>
      <c r="BE594" s="909"/>
      <c r="BF594" s="909"/>
      <c r="BG594" s="848"/>
      <c r="BH594" s="593"/>
      <c r="BI594" s="848"/>
      <c r="BJ594" s="848"/>
      <c r="BK594" s="848"/>
      <c r="BL594" s="848"/>
      <c r="BM594" s="593"/>
      <c r="BN594" s="593"/>
      <c r="BO594" s="798"/>
    </row>
    <row r="595" spans="1:67">
      <c r="A595" s="1141"/>
      <c r="B595" s="1144"/>
      <c r="C595" s="1165"/>
      <c r="D595" s="1150"/>
      <c r="E595" s="1150"/>
      <c r="F595" s="1089"/>
      <c r="G595" s="593"/>
      <c r="H595" s="598"/>
      <c r="I595" s="1139"/>
      <c r="J595" s="1137"/>
      <c r="K595" s="992"/>
      <c r="L595" s="593"/>
      <c r="M595" s="616"/>
      <c r="N595" s="909"/>
      <c r="O595" s="909"/>
      <c r="P595" s="607"/>
      <c r="Q595" s="610"/>
      <c r="R595" s="598"/>
      <c r="S595" s="613"/>
      <c r="T595" s="598"/>
      <c r="U595" s="613"/>
      <c r="V595" s="598"/>
      <c r="W595" s="613"/>
      <c r="X595" s="616"/>
      <c r="Y595" s="613"/>
      <c r="Z595" s="613"/>
      <c r="AA595" s="619"/>
      <c r="AB595" s="216"/>
      <c r="AC595" s="227"/>
      <c r="AD595" s="218"/>
      <c r="AE595" s="218"/>
      <c r="AF595" s="213"/>
      <c r="AG595" s="219"/>
      <c r="AH595" s="214"/>
      <c r="AI595" s="219"/>
      <c r="AJ595" s="214"/>
      <c r="AK595" s="215"/>
      <c r="AL595" s="220"/>
      <c r="AM595" s="220"/>
      <c r="AN595" s="221"/>
      <c r="AO595" s="221"/>
      <c r="AP595" s="221"/>
      <c r="AQ595" s="598"/>
      <c r="AR595" s="626"/>
      <c r="AS595" s="626"/>
      <c r="AT595" s="619"/>
      <c r="AU595" s="626"/>
      <c r="AV595" s="626"/>
      <c r="AW595" s="619"/>
      <c r="AX595" s="619"/>
      <c r="AY595" s="619"/>
      <c r="AZ595" s="598"/>
      <c r="BA595" s="909"/>
      <c r="BB595" s="909"/>
      <c r="BC595" s="909"/>
      <c r="BD595" s="909"/>
      <c r="BE595" s="909"/>
      <c r="BF595" s="909"/>
      <c r="BG595" s="848"/>
      <c r="BH595" s="593"/>
      <c r="BI595" s="848"/>
      <c r="BJ595" s="848"/>
      <c r="BK595" s="848"/>
      <c r="BL595" s="848"/>
      <c r="BM595" s="593"/>
      <c r="BN595" s="593"/>
      <c r="BO595" s="798"/>
    </row>
    <row r="596" spans="1:67" ht="15.75" thickBot="1">
      <c r="A596" s="1141"/>
      <c r="B596" s="1144"/>
      <c r="C596" s="1165"/>
      <c r="D596" s="1150"/>
      <c r="E596" s="1150"/>
      <c r="F596" s="1089"/>
      <c r="G596" s="593"/>
      <c r="H596" s="598"/>
      <c r="I596" s="1139"/>
      <c r="J596" s="1162"/>
      <c r="K596" s="992"/>
      <c r="L596" s="593"/>
      <c r="M596" s="616"/>
      <c r="N596" s="909"/>
      <c r="O596" s="909"/>
      <c r="P596" s="607"/>
      <c r="Q596" s="610"/>
      <c r="R596" s="598"/>
      <c r="S596" s="613"/>
      <c r="T596" s="598"/>
      <c r="U596" s="613"/>
      <c r="V596" s="598"/>
      <c r="W596" s="613"/>
      <c r="X596" s="616"/>
      <c r="Y596" s="613"/>
      <c r="Z596" s="613"/>
      <c r="AA596" s="619"/>
      <c r="AB596" s="216"/>
      <c r="AC596" s="217"/>
      <c r="AD596" s="218"/>
      <c r="AE596" s="218"/>
      <c r="AF596" s="213" t="str">
        <f t="shared" si="36"/>
        <v/>
      </c>
      <c r="AG596" s="219"/>
      <c r="AH596" s="214" t="str">
        <f t="shared" si="37"/>
        <v/>
      </c>
      <c r="AI596" s="219"/>
      <c r="AJ596" s="214" t="str">
        <f t="shared" si="38"/>
        <v/>
      </c>
      <c r="AK596" s="215" t="str">
        <f t="shared" si="39"/>
        <v/>
      </c>
      <c r="AL596" s="220" t="str">
        <f>IFERROR(IF(AND(AF595="Probabilidad",AF596="Probabilidad"),(AL595-(+AL595*AK596)),IF(AND(AF595="Impacto",AF596="Probabilidad"),(AL594-(+AL594*AK596)),IF(AF596="Impacto",AL595,""))),"")</f>
        <v/>
      </c>
      <c r="AM596" s="220" t="str">
        <f>IFERROR(IF(AND(AF595="Impacto",AF596="Impacto"),(AM595-(+AM595*AK596)),IF(AND(AF595="Probabilidad",AF596="Impacto"),(AM594-(+AM594*AK596)),IF(AF596="Probabilidad",AM595,""))),"")</f>
        <v/>
      </c>
      <c r="AN596" s="221"/>
      <c r="AO596" s="221"/>
      <c r="AP596" s="221"/>
      <c r="AQ596" s="598"/>
      <c r="AR596" s="626"/>
      <c r="AS596" s="626"/>
      <c r="AT596" s="619"/>
      <c r="AU596" s="626"/>
      <c r="AV596" s="626"/>
      <c r="AW596" s="619"/>
      <c r="AX596" s="619"/>
      <c r="AY596" s="619"/>
      <c r="AZ596" s="598"/>
      <c r="BA596" s="909"/>
      <c r="BB596" s="909"/>
      <c r="BC596" s="909"/>
      <c r="BD596" s="909"/>
      <c r="BE596" s="909"/>
      <c r="BF596" s="909"/>
      <c r="BG596" s="848"/>
      <c r="BH596" s="593"/>
      <c r="BI596" s="848"/>
      <c r="BJ596" s="848"/>
      <c r="BK596" s="848"/>
      <c r="BL596" s="848"/>
      <c r="BM596" s="593"/>
      <c r="BN596" s="593"/>
      <c r="BO596" s="798"/>
    </row>
    <row r="597" spans="1:67" ht="67.900000000000006" customHeight="1">
      <c r="A597" s="1141"/>
      <c r="B597" s="1144"/>
      <c r="C597" s="1165"/>
      <c r="D597" s="1150" t="s">
        <v>1376</v>
      </c>
      <c r="E597" s="1150" t="s">
        <v>1918</v>
      </c>
      <c r="F597" s="1089">
        <v>25</v>
      </c>
      <c r="G597" s="607" t="s">
        <v>2031</v>
      </c>
      <c r="H597" s="598" t="s">
        <v>1379</v>
      </c>
      <c r="I597" s="1139" t="s">
        <v>1380</v>
      </c>
      <c r="J597" s="1137" t="str">
        <f>IF(D597="","",IF(D597="RG",[16]Árbol_GF!B647,IF(D597="RF",[16]Árbol_GF!B647,IF(I597="","",(CONCATENATE(I597," ",$M$2," ",G597," ",$M$3," ",O597," ",$M$4," ",N597))))))</f>
        <v>Pérdida de confidencialidad e integridad  Infraestructura - Nube de Azure - OCI (IAAS)  1. Pérdida, borrado, modificación o acceso no autorizado a la información.
2. Error en el uso  1. Desconocimiento de politicas de seguridad relacionadas con el cambio de contraseñas.
2. Desconocimiento del funcionamiento de la infraestructura</v>
      </c>
      <c r="K597" s="992" t="s">
        <v>205</v>
      </c>
      <c r="L597" s="593" t="s">
        <v>336</v>
      </c>
      <c r="M597" s="689" t="str">
        <f>CONCATENATE(" *",[16]Árbol_GF!C605," *",[16]Árbol_GF!E605," *",[16]Árbol_GF!G605)</f>
        <v xml:space="preserve"> * * *</v>
      </c>
      <c r="N597" s="607" t="s">
        <v>2626</v>
      </c>
      <c r="O597" s="607" t="s">
        <v>1944</v>
      </c>
      <c r="P597" s="607"/>
      <c r="Q597" s="610"/>
      <c r="R597" s="598" t="s">
        <v>226</v>
      </c>
      <c r="S597" s="613">
        <f>IF(R597="Muy Alta",100%,IF(R597="Alta",80%,IF(R597="Media",60%,IF(R597="Baja",40%,IF(R597="Muy Baja",20%,"")))))</f>
        <v>0.4</v>
      </c>
      <c r="T597" s="598" t="s">
        <v>271</v>
      </c>
      <c r="U597" s="613">
        <f>IF(T597="Catastrófico",100%,IF(T597="Mayor",80%,IF(T597="Moderado",60%,IF(T597="Menor",40%,IF(T597="Leve",20%,"")))))</f>
        <v>0.2</v>
      </c>
      <c r="V597" s="598" t="s">
        <v>227</v>
      </c>
      <c r="W597" s="613">
        <f>IF(V597="Catastrófico",100%,IF(V597="Mayor",80%,IF(V597="Moderado",60%,IF(V597="Menor",40%,IF(V597="Leve",20%,"")))))</f>
        <v>0.4</v>
      </c>
      <c r="X597" s="616" t="str">
        <f>IF(Y597=100%,"Catastrófico",IF(Y597=80%,"Mayor",IF(Y597=60%,"Moderado",IF(Y597=40%,"Menor",IF(Y597=20%,"Leve","")))))</f>
        <v>Menor</v>
      </c>
      <c r="Y597" s="613">
        <f>IF(AND(U597="",W597=""),"",MAX(U597,W597))</f>
        <v>0.4</v>
      </c>
      <c r="Z597" s="613" t="str">
        <f>CONCATENATE(R597,X597)</f>
        <v>BajaMenor</v>
      </c>
      <c r="AA597" s="619" t="str">
        <f>IF(Z597="Muy AltaLeve","Alto",IF(Z597="Muy AltaMenor","Alto",IF(Z597="Muy AltaModerado","Alto",IF(Z597="Muy AltaMayor","Alto",IF(Z597="Muy AltaCatastrófico","Extremo",IF(Z597="AltaLeve","Moderado",IF(Z597="AltaMenor","Moderado",IF(Z597="AltaModerado","Alto",IF(Z597="AltaMayor","Alto",IF(Z597="AltaCatastrófico","Extremo",IF(Z597="MediaLeve","Moderado",IF(Z597="MediaMenor","Moderado",IF(Z597="MediaModerado","Moderado",IF(Z597="MediaMayor","Alto",IF(Z597="MediaCatastrófico","Extremo",IF(Z597="BajaLeve","Bajo",IF(Z597="BajaMenor","Moderado",IF(Z597="BajaModerado","Moderado",IF(Z597="BajaMayor","Alto",IF(Z597="BajaCatastrófico","Extremo",IF(Z597="Muy BajaLeve","Bajo",IF(Z597="Muy BajaMenor","Bajo",IF(Z597="Muy BajaModerado","Moderado",IF(Z597="Muy BajaMayor","Alto",IF(Z597="Muy BajaCatastrófico","Extremo","")))))))))))))))))))))))))</f>
        <v>Moderado</v>
      </c>
      <c r="AB597" s="216">
        <v>1</v>
      </c>
      <c r="AC597" s="217" t="s">
        <v>2635</v>
      </c>
      <c r="AD597" s="218">
        <v>1</v>
      </c>
      <c r="AE597" s="218" t="s">
        <v>2034</v>
      </c>
      <c r="AF597" s="213" t="str">
        <f t="shared" si="36"/>
        <v>Probabilidad</v>
      </c>
      <c r="AG597" s="219" t="s">
        <v>179</v>
      </c>
      <c r="AH597" s="214">
        <f t="shared" si="37"/>
        <v>0.25</v>
      </c>
      <c r="AI597" s="219" t="s">
        <v>180</v>
      </c>
      <c r="AJ597" s="214">
        <f t="shared" si="38"/>
        <v>0.15</v>
      </c>
      <c r="AK597" s="215">
        <f t="shared" si="39"/>
        <v>0.4</v>
      </c>
      <c r="AL597" s="220">
        <f>IFERROR(IF(AF597="Probabilidad",(S597-(+S597*AK597)),IF(AF597="Impacto",S597,"")),"")</f>
        <v>0.24</v>
      </c>
      <c r="AM597" s="220">
        <f>IFERROR(IF(AF597="Impacto",(Y597-(+Y597*AK597)),IF(AF597="Probabilidad",Y597,"")),"")</f>
        <v>0.4</v>
      </c>
      <c r="AN597" s="221" t="s">
        <v>181</v>
      </c>
      <c r="AO597" s="221" t="s">
        <v>182</v>
      </c>
      <c r="AP597" s="221" t="s">
        <v>1459</v>
      </c>
      <c r="AQ597" s="598" t="s">
        <v>1953</v>
      </c>
      <c r="AR597" s="1153">
        <f>S597</f>
        <v>0.4</v>
      </c>
      <c r="AS597" s="1153">
        <f>IF(AL597="","",MIN(AL597:AL602))</f>
        <v>0.16799999999999998</v>
      </c>
      <c r="AT597" s="619" t="str">
        <f>IFERROR(IF(AS597="","",IF(AS597&lt;=0.2,"Muy Baja",IF(AS597&lt;=0.4,"Baja",IF(AS597&lt;=0.6,"Media",IF(AS597&lt;=0.8,"Alta","Muy Alta"))))),"")</f>
        <v>Muy Baja</v>
      </c>
      <c r="AU597" s="1153">
        <f>Y597</f>
        <v>0.4</v>
      </c>
      <c r="AV597" s="1153">
        <f>IF(AM597="","",MIN(AM597:AM602))</f>
        <v>0.30000000000000004</v>
      </c>
      <c r="AW597" s="619" t="str">
        <f>IFERROR(IF(AV597="","",IF(AV597&lt;=0.2,"Leve",IF(AV597&lt;=0.4,"Menor",IF(AV597&lt;=0.6,"Moderado",IF(AV597&lt;=0.8,"Mayor","Catastrófico"))))),"")</f>
        <v>Menor</v>
      </c>
      <c r="AX597" s="619" t="str">
        <f>AA597</f>
        <v>Moderado</v>
      </c>
      <c r="AY597" s="619" t="str">
        <f>IFERROR(IF(OR(AND(AT597="Muy Baja",AW597="Leve"),AND(AT597="Muy Baja",AW597="Menor"),AND(AT597="Baja",AW597="Leve")),"Bajo",IF(OR(AND(AT597="Muy baja",AW597="Moderado"),AND(AT597="Baja",AW597="Menor"),AND(AT597="Baja",AW597="Moderado"),AND(AT597="Media",AW597="Leve"),AND(AT597="Media",AW597="Menor"),AND(AT597="Media",AW597="Moderado"),AND(AT597="Alta",AW597="Leve"),AND(AT597="Alta",AW597="Menor")),"Moderado",IF(OR(AND(AT597="Muy Baja",AW597="Mayor"),AND(AT597="Baja",AW597="Mayor"),AND(AT597="Media",AW597="Mayor"),AND(AT597="Alta",AW597="Moderado"),AND(AT597="Alta",AW597="Mayor"),AND(AT597="Muy Alta",AW597="Leve"),AND(AT597="Muy Alta",AW597="Menor"),AND(AT597="Muy Alta",AW597="Moderado"),AND(AT597="Muy Alta",AW597="Mayor")),"Alto",IF(OR(AND(AT597="Muy Baja",AW597="Catastrófico"),AND(AT597="Baja",AW597="Catastrófico"),AND(AT597="Media",AW597="Catastrófico"),AND(AT597="Alta",AW597="Catastrófico"),AND(AT597="Muy Alta",AW597="Catastrófico")),"Extremo","")))),"")</f>
        <v>Bajo</v>
      </c>
      <c r="AZ597" s="598" t="s">
        <v>231</v>
      </c>
      <c r="BA597" s="909" t="s">
        <v>811</v>
      </c>
      <c r="BB597" s="909" t="s">
        <v>811</v>
      </c>
      <c r="BC597" s="909" t="s">
        <v>811</v>
      </c>
      <c r="BD597" s="909" t="s">
        <v>811</v>
      </c>
      <c r="BE597" s="909" t="s">
        <v>811</v>
      </c>
      <c r="BF597" s="909"/>
      <c r="BG597" s="848"/>
      <c r="BH597" s="593"/>
      <c r="BI597" s="848"/>
      <c r="BJ597" s="848"/>
      <c r="BK597" s="848"/>
      <c r="BL597" s="848"/>
      <c r="BM597" s="593"/>
      <c r="BN597" s="593"/>
      <c r="BO597" s="798"/>
    </row>
    <row r="598" spans="1:67" ht="72">
      <c r="A598" s="1141"/>
      <c r="B598" s="1144"/>
      <c r="C598" s="1165"/>
      <c r="D598" s="1150"/>
      <c r="E598" s="1150"/>
      <c r="F598" s="1089"/>
      <c r="G598" s="607"/>
      <c r="H598" s="598"/>
      <c r="I598" s="1139"/>
      <c r="J598" s="1137"/>
      <c r="K598" s="992"/>
      <c r="L598" s="593"/>
      <c r="M598" s="616"/>
      <c r="N598" s="607"/>
      <c r="O598" s="607"/>
      <c r="P598" s="607"/>
      <c r="Q598" s="610"/>
      <c r="R598" s="598"/>
      <c r="S598" s="613"/>
      <c r="T598" s="598"/>
      <c r="U598" s="613"/>
      <c r="V598" s="598"/>
      <c r="W598" s="613"/>
      <c r="X598" s="616"/>
      <c r="Y598" s="613"/>
      <c r="Z598" s="613"/>
      <c r="AA598" s="619"/>
      <c r="AB598" s="216">
        <v>2</v>
      </c>
      <c r="AC598" s="217" t="s">
        <v>2032</v>
      </c>
      <c r="AD598" s="218">
        <v>1</v>
      </c>
      <c r="AE598" s="218" t="s">
        <v>2034</v>
      </c>
      <c r="AF598" s="213" t="str">
        <f t="shared" si="36"/>
        <v>Probabilidad</v>
      </c>
      <c r="AG598" s="219" t="s">
        <v>344</v>
      </c>
      <c r="AH598" s="214">
        <f t="shared" si="37"/>
        <v>0.15</v>
      </c>
      <c r="AI598" s="219" t="s">
        <v>1538</v>
      </c>
      <c r="AJ598" s="214">
        <f t="shared" si="38"/>
        <v>0.15</v>
      </c>
      <c r="AK598" s="215">
        <f t="shared" si="39"/>
        <v>0.3</v>
      </c>
      <c r="AL598" s="220">
        <f>IFERROR(IF(AND(AF597="Probabilidad",AF598="Probabilidad"),(AL597-(+AL597*AK598)),IF(AF598="Probabilidad",(S597-(+S597*AK598)),IF(AF598="Impacto",AL597,""))),"")</f>
        <v>0.16799999999999998</v>
      </c>
      <c r="AM598" s="220">
        <f>IFERROR(IF(AND(AF597="Impacto",AF598="Impacto"),(AM597-(+AM597*AK598)),IF(AF598="Impacto",(Y597-(Y597*AK598)),IF(AF598="Probabilidad",AM597,""))),"")</f>
        <v>0.4</v>
      </c>
      <c r="AN598" s="221" t="s">
        <v>181</v>
      </c>
      <c r="AO598" s="221" t="s">
        <v>1422</v>
      </c>
      <c r="AP598" s="221" t="s">
        <v>1459</v>
      </c>
      <c r="AQ598" s="598"/>
      <c r="AR598" s="626"/>
      <c r="AS598" s="626"/>
      <c r="AT598" s="619"/>
      <c r="AU598" s="626"/>
      <c r="AV598" s="626"/>
      <c r="AW598" s="619"/>
      <c r="AX598" s="619"/>
      <c r="AY598" s="619"/>
      <c r="AZ598" s="598"/>
      <c r="BA598" s="909"/>
      <c r="BB598" s="909"/>
      <c r="BC598" s="909"/>
      <c r="BD598" s="909"/>
      <c r="BE598" s="909"/>
      <c r="BF598" s="909"/>
      <c r="BG598" s="848"/>
      <c r="BH598" s="593"/>
      <c r="BI598" s="848"/>
      <c r="BJ598" s="848"/>
      <c r="BK598" s="848"/>
      <c r="BL598" s="848"/>
      <c r="BM598" s="593"/>
      <c r="BN598" s="593"/>
      <c r="BO598" s="798"/>
    </row>
    <row r="599" spans="1:67" ht="72">
      <c r="A599" s="1141"/>
      <c r="B599" s="1144"/>
      <c r="C599" s="1165"/>
      <c r="D599" s="1150"/>
      <c r="E599" s="1150"/>
      <c r="F599" s="1089"/>
      <c r="G599" s="607"/>
      <c r="H599" s="598"/>
      <c r="I599" s="1139"/>
      <c r="J599" s="1137"/>
      <c r="K599" s="992"/>
      <c r="L599" s="593"/>
      <c r="M599" s="616"/>
      <c r="N599" s="607"/>
      <c r="O599" s="607"/>
      <c r="P599" s="607"/>
      <c r="Q599" s="610"/>
      <c r="R599" s="598"/>
      <c r="S599" s="613"/>
      <c r="T599" s="598"/>
      <c r="U599" s="613"/>
      <c r="V599" s="598"/>
      <c r="W599" s="613"/>
      <c r="X599" s="616"/>
      <c r="Y599" s="613"/>
      <c r="Z599" s="613"/>
      <c r="AA599" s="619"/>
      <c r="AB599" s="216">
        <v>3</v>
      </c>
      <c r="AC599" s="217" t="s">
        <v>2636</v>
      </c>
      <c r="AD599" s="218">
        <v>1</v>
      </c>
      <c r="AE599" s="218" t="s">
        <v>2034</v>
      </c>
      <c r="AF599" s="213" t="str">
        <f t="shared" si="36"/>
        <v>Impacto</v>
      </c>
      <c r="AG599" s="219" t="s">
        <v>290</v>
      </c>
      <c r="AH599" s="214">
        <f t="shared" si="37"/>
        <v>0.1</v>
      </c>
      <c r="AI599" s="219" t="s">
        <v>1538</v>
      </c>
      <c r="AJ599" s="214">
        <f t="shared" si="38"/>
        <v>0.15</v>
      </c>
      <c r="AK599" s="215">
        <f t="shared" si="39"/>
        <v>0.25</v>
      </c>
      <c r="AL599" s="220">
        <f>IFERROR(IF(AND(AF598="Probabilidad",AF599="Probabilidad"),(AL598-(+AL598*AK599)),IF(AND(AF598="Impacto",AF599="Probabilidad"),(AL597-(+AL597*AK599)),IF(AF599="Impacto",AL598,""))),"")</f>
        <v>0.16799999999999998</v>
      </c>
      <c r="AM599" s="220">
        <f>IFERROR(IF(AND(AF598="Impacto",AF599="Impacto"),(AM598-(+AM598*AK599)),IF(AND(AF598="Probabilidad",AF599="Impacto"),(AM597-(+AM597*AK599)),IF(AF599="Probabilidad",AM598,""))),"")</f>
        <v>0.30000000000000004</v>
      </c>
      <c r="AN599" s="221" t="s">
        <v>181</v>
      </c>
      <c r="AO599" s="221" t="s">
        <v>1422</v>
      </c>
      <c r="AP599" s="221" t="s">
        <v>1459</v>
      </c>
      <c r="AQ599" s="598"/>
      <c r="AR599" s="626"/>
      <c r="AS599" s="626"/>
      <c r="AT599" s="619"/>
      <c r="AU599" s="626"/>
      <c r="AV599" s="626"/>
      <c r="AW599" s="619"/>
      <c r="AX599" s="619"/>
      <c r="AY599" s="619"/>
      <c r="AZ599" s="598"/>
      <c r="BA599" s="909"/>
      <c r="BB599" s="909"/>
      <c r="BC599" s="909"/>
      <c r="BD599" s="909"/>
      <c r="BE599" s="909"/>
      <c r="BF599" s="909"/>
      <c r="BG599" s="848"/>
      <c r="BH599" s="593"/>
      <c r="BI599" s="848"/>
      <c r="BJ599" s="848"/>
      <c r="BK599" s="848"/>
      <c r="BL599" s="848"/>
      <c r="BM599" s="593"/>
      <c r="BN599" s="593"/>
      <c r="BO599" s="798"/>
    </row>
    <row r="600" spans="1:67">
      <c r="A600" s="1141"/>
      <c r="B600" s="1144"/>
      <c r="C600" s="1165"/>
      <c r="D600" s="1150"/>
      <c r="E600" s="1150"/>
      <c r="F600" s="1089"/>
      <c r="G600" s="607"/>
      <c r="H600" s="598"/>
      <c r="I600" s="1139"/>
      <c r="J600" s="1137"/>
      <c r="K600" s="992"/>
      <c r="L600" s="593"/>
      <c r="M600" s="616"/>
      <c r="N600" s="607"/>
      <c r="O600" s="607"/>
      <c r="P600" s="607"/>
      <c r="Q600" s="610"/>
      <c r="R600" s="598"/>
      <c r="S600" s="613"/>
      <c r="T600" s="598"/>
      <c r="U600" s="613"/>
      <c r="V600" s="598"/>
      <c r="W600" s="613"/>
      <c r="X600" s="616"/>
      <c r="Y600" s="613"/>
      <c r="Z600" s="613"/>
      <c r="AA600" s="619"/>
      <c r="AB600" s="216">
        <v>4</v>
      </c>
      <c r="AC600" s="217"/>
      <c r="AD600" s="218"/>
      <c r="AE600" s="218"/>
      <c r="AF600" s="213" t="str">
        <f t="shared" si="36"/>
        <v/>
      </c>
      <c r="AG600" s="219"/>
      <c r="AH600" s="214" t="str">
        <f t="shared" si="37"/>
        <v/>
      </c>
      <c r="AI600" s="219"/>
      <c r="AJ600" s="214" t="str">
        <f t="shared" si="38"/>
        <v/>
      </c>
      <c r="AK600" s="215" t="str">
        <f t="shared" si="39"/>
        <v/>
      </c>
      <c r="AL600" s="220" t="str">
        <f>IFERROR(IF(AND(AF599="Probabilidad",AF600="Probabilidad"),(AL599-(+AL599*AK600)),IF(AND(AF599="Impacto",AF600="Probabilidad"),(AL598-(+AL598*AK600)),IF(AF600="Impacto",AL599,""))),"")</f>
        <v/>
      </c>
      <c r="AM600" s="220" t="str">
        <f>IFERROR(IF(AND(AF599="Impacto",AF600="Impacto"),(AM599-(+AM599*AK600)),IF(AND(AF599="Probabilidad",AF600="Impacto"),(AM598-(+AM598*AK600)),IF(AF600="Probabilidad",AM599,""))),"")</f>
        <v/>
      </c>
      <c r="AN600" s="221"/>
      <c r="AO600" s="221"/>
      <c r="AP600" s="221"/>
      <c r="AQ600" s="598"/>
      <c r="AR600" s="626"/>
      <c r="AS600" s="626"/>
      <c r="AT600" s="619"/>
      <c r="AU600" s="626"/>
      <c r="AV600" s="626"/>
      <c r="AW600" s="619"/>
      <c r="AX600" s="619"/>
      <c r="AY600" s="619"/>
      <c r="AZ600" s="598"/>
      <c r="BA600" s="909"/>
      <c r="BB600" s="909"/>
      <c r="BC600" s="909"/>
      <c r="BD600" s="909"/>
      <c r="BE600" s="909"/>
      <c r="BF600" s="909"/>
      <c r="BG600" s="848"/>
      <c r="BH600" s="593"/>
      <c r="BI600" s="848"/>
      <c r="BJ600" s="848"/>
      <c r="BK600" s="848"/>
      <c r="BL600" s="848"/>
      <c r="BM600" s="593"/>
      <c r="BN600" s="593"/>
      <c r="BO600" s="798"/>
    </row>
    <row r="601" spans="1:67">
      <c r="A601" s="1141"/>
      <c r="B601" s="1144"/>
      <c r="C601" s="1165"/>
      <c r="D601" s="1150"/>
      <c r="E601" s="1150"/>
      <c r="F601" s="1089"/>
      <c r="G601" s="607"/>
      <c r="H601" s="598"/>
      <c r="I601" s="1139"/>
      <c r="J601" s="1137"/>
      <c r="K601" s="992"/>
      <c r="L601" s="593"/>
      <c r="M601" s="616"/>
      <c r="N601" s="607"/>
      <c r="O601" s="607"/>
      <c r="P601" s="607"/>
      <c r="Q601" s="610"/>
      <c r="R601" s="598"/>
      <c r="S601" s="613"/>
      <c r="T601" s="598"/>
      <c r="U601" s="613"/>
      <c r="V601" s="598"/>
      <c r="W601" s="613"/>
      <c r="X601" s="616"/>
      <c r="Y601" s="613"/>
      <c r="Z601" s="613"/>
      <c r="AA601" s="619"/>
      <c r="AB601" s="216">
        <v>5</v>
      </c>
      <c r="AC601" s="217"/>
      <c r="AD601" s="218"/>
      <c r="AE601" s="218"/>
      <c r="AF601" s="213" t="str">
        <f t="shared" si="36"/>
        <v/>
      </c>
      <c r="AG601" s="219"/>
      <c r="AH601" s="214" t="str">
        <f t="shared" si="37"/>
        <v/>
      </c>
      <c r="AI601" s="219"/>
      <c r="AJ601" s="214" t="str">
        <f t="shared" si="38"/>
        <v/>
      </c>
      <c r="AK601" s="215" t="str">
        <f t="shared" si="39"/>
        <v/>
      </c>
      <c r="AL601" s="220" t="str">
        <f>IFERROR(IF(AND(AF600="Probabilidad",AF601="Probabilidad"),(AL600-(+AL600*AK601)),IF(AND(AF600="Impacto",AF601="Probabilidad"),(AL599-(+AL599*AK601)),IF(AF601="Impacto",AL600,""))),"")</f>
        <v/>
      </c>
      <c r="AM601" s="220" t="str">
        <f>IFERROR(IF(AND(AF600="Impacto",AF601="Impacto"),(AM600-(+AM600*AK601)),IF(AND(AF600="Probabilidad",AF601="Impacto"),(AM599-(+AM599*AK601)),IF(AF601="Probabilidad",AM600,""))),"")</f>
        <v/>
      </c>
      <c r="AN601" s="221"/>
      <c r="AO601" s="221"/>
      <c r="AP601" s="221"/>
      <c r="AQ601" s="598"/>
      <c r="AR601" s="626"/>
      <c r="AS601" s="626"/>
      <c r="AT601" s="619"/>
      <c r="AU601" s="626"/>
      <c r="AV601" s="626"/>
      <c r="AW601" s="619"/>
      <c r="AX601" s="619"/>
      <c r="AY601" s="619"/>
      <c r="AZ601" s="598"/>
      <c r="BA601" s="909"/>
      <c r="BB601" s="909"/>
      <c r="BC601" s="909"/>
      <c r="BD601" s="909"/>
      <c r="BE601" s="909"/>
      <c r="BF601" s="909"/>
      <c r="BG601" s="848"/>
      <c r="BH601" s="593"/>
      <c r="BI601" s="848"/>
      <c r="BJ601" s="848"/>
      <c r="BK601" s="848"/>
      <c r="BL601" s="848"/>
      <c r="BM601" s="593"/>
      <c r="BN601" s="593"/>
      <c r="BO601" s="798"/>
    </row>
    <row r="602" spans="1:67" ht="15.75" thickBot="1">
      <c r="A602" s="1141"/>
      <c r="B602" s="1144"/>
      <c r="C602" s="1165"/>
      <c r="D602" s="1150"/>
      <c r="E602" s="1150"/>
      <c r="F602" s="1089"/>
      <c r="G602" s="607"/>
      <c r="H602" s="598"/>
      <c r="I602" s="1139"/>
      <c r="J602" s="1162"/>
      <c r="K602" s="992"/>
      <c r="L602" s="593"/>
      <c r="M602" s="616"/>
      <c r="N602" s="607"/>
      <c r="O602" s="607"/>
      <c r="P602" s="607"/>
      <c r="Q602" s="610"/>
      <c r="R602" s="598"/>
      <c r="S602" s="613"/>
      <c r="T602" s="598"/>
      <c r="U602" s="613"/>
      <c r="V602" s="598"/>
      <c r="W602" s="613"/>
      <c r="X602" s="616"/>
      <c r="Y602" s="613"/>
      <c r="Z602" s="613"/>
      <c r="AA602" s="619"/>
      <c r="AB602" s="216">
        <v>6</v>
      </c>
      <c r="AC602" s="217"/>
      <c r="AD602" s="218"/>
      <c r="AE602" s="218"/>
      <c r="AF602" s="213" t="str">
        <f t="shared" si="36"/>
        <v/>
      </c>
      <c r="AG602" s="219"/>
      <c r="AH602" s="214" t="str">
        <f t="shared" si="37"/>
        <v/>
      </c>
      <c r="AI602" s="219"/>
      <c r="AJ602" s="214" t="str">
        <f t="shared" si="38"/>
        <v/>
      </c>
      <c r="AK602" s="215" t="str">
        <f t="shared" si="39"/>
        <v/>
      </c>
      <c r="AL602" s="220" t="str">
        <f>IFERROR(IF(AND(AF601="Probabilidad",AF602="Probabilidad"),(AL601-(+AL601*AK602)),IF(AND(AF601="Impacto",AF602="Probabilidad"),(AL600-(+AL600*AK602)),IF(AF602="Impacto",AL601,""))),"")</f>
        <v/>
      </c>
      <c r="AM602" s="220" t="str">
        <f>IFERROR(IF(AND(AF601="Impacto",AF602="Impacto"),(AM601-(+AM601*AK602)),IF(AND(AF601="Probabilidad",AF602="Impacto"),(AM600-(+AM600*AK602)),IF(AF602="Probabilidad",AM601,""))),"")</f>
        <v/>
      </c>
      <c r="AN602" s="221"/>
      <c r="AO602" s="221"/>
      <c r="AP602" s="221"/>
      <c r="AQ602" s="598"/>
      <c r="AR602" s="626"/>
      <c r="AS602" s="626"/>
      <c r="AT602" s="619"/>
      <c r="AU602" s="626"/>
      <c r="AV602" s="626"/>
      <c r="AW602" s="619"/>
      <c r="AX602" s="619"/>
      <c r="AY602" s="619"/>
      <c r="AZ602" s="598"/>
      <c r="BA602" s="909"/>
      <c r="BB602" s="909"/>
      <c r="BC602" s="909"/>
      <c r="BD602" s="909"/>
      <c r="BE602" s="909"/>
      <c r="BF602" s="909"/>
      <c r="BG602" s="848"/>
      <c r="BH602" s="593"/>
      <c r="BI602" s="848"/>
      <c r="BJ602" s="848"/>
      <c r="BK602" s="848"/>
      <c r="BL602" s="848"/>
      <c r="BM602" s="593"/>
      <c r="BN602" s="593"/>
      <c r="BO602" s="798"/>
    </row>
    <row r="603" spans="1:67" ht="81" customHeight="1">
      <c r="A603" s="1141"/>
      <c r="B603" s="1144"/>
      <c r="C603" s="1165"/>
      <c r="D603" s="1150" t="s">
        <v>1376</v>
      </c>
      <c r="E603" s="1150" t="s">
        <v>1918</v>
      </c>
      <c r="F603" s="1089">
        <v>26</v>
      </c>
      <c r="G603" s="607" t="s">
        <v>2031</v>
      </c>
      <c r="H603" s="598" t="s">
        <v>1379</v>
      </c>
      <c r="I603" s="1139" t="s">
        <v>1392</v>
      </c>
      <c r="J603" s="1137" t="str">
        <f>IF(D603="","",IF(D603="RG",[16]Árbol_GF!B653,IF(D603="RF",[16]Árbol_GF!B653,IF(I603="","",(CONCATENATE(I603," ",$M$2," ",G603," ",$M$3," ",O603," ",$M$4," ",N603))))))</f>
        <v>Pérdida de Disponibilidad  Infraestructura - Nube de Azure - OCI (IAAS)  1. No acceso a la infraestructura tecnologica de la entidad en las Nubes OCI y Azure
2. Vulneracion de la seguridad de la informacion  en la infraestructura desplegada en las Nubes de OCI y Azure
3. Errores en la ejecucion der procesos   1. Ausencia de planes de continuidad 
2. Desconocimiento de politicas de seguridad de la Información
3. Desconocimiento en la ejecución de procesos</v>
      </c>
      <c r="K603" s="992" t="s">
        <v>205</v>
      </c>
      <c r="L603" s="593" t="s">
        <v>336</v>
      </c>
      <c r="M603" s="689" t="str">
        <f>CONCATENATE(" *",[16]Árbol_GF!C611," *",[16]Árbol_GF!E611," *",[16]Árbol_GF!G611)</f>
        <v xml:space="preserve"> * * *</v>
      </c>
      <c r="N603" s="607" t="s">
        <v>2637</v>
      </c>
      <c r="O603" s="607" t="s">
        <v>2638</v>
      </c>
      <c r="P603" s="607"/>
      <c r="Q603" s="610"/>
      <c r="R603" s="598" t="s">
        <v>226</v>
      </c>
      <c r="S603" s="613">
        <f>IF(R603="Muy Alta",100%,IF(R603="Alta",80%,IF(R603="Media",60%,IF(R603="Baja",40%,IF(R603="Muy Baja",20%,"")))))</f>
        <v>0.4</v>
      </c>
      <c r="T603" s="598" t="s">
        <v>271</v>
      </c>
      <c r="U603" s="613">
        <f>IF(T603="Catastrófico",100%,IF(T603="Mayor",80%,IF(T603="Moderado",60%,IF(T603="Menor",40%,IF(T603="Leve",20%,"")))))</f>
        <v>0.2</v>
      </c>
      <c r="V603" s="598" t="s">
        <v>371</v>
      </c>
      <c r="W603" s="613">
        <f>IF(V603="Catastrófico",100%,IF(V603="Mayor",80%,IF(V603="Moderado",60%,IF(V603="Menor",40%,IF(V603="Leve",20%,"")))))</f>
        <v>0.8</v>
      </c>
      <c r="X603" s="616" t="str">
        <f>IF(Y603=100%,"Catastrófico",IF(Y603=80%,"Mayor",IF(Y603=60%,"Moderado",IF(Y603=40%,"Menor",IF(Y603=20%,"Leve","")))))</f>
        <v>Mayor</v>
      </c>
      <c r="Y603" s="613">
        <f>IF(AND(U603="",W603=""),"",MAX(U603,W603))</f>
        <v>0.8</v>
      </c>
      <c r="Z603" s="613" t="str">
        <f>CONCATENATE(R603,X603)</f>
        <v>BajaMayor</v>
      </c>
      <c r="AA603" s="619" t="str">
        <f>IF(Z603="Muy AltaLeve","Alto",IF(Z603="Muy AltaMenor","Alto",IF(Z603="Muy AltaModerado","Alto",IF(Z603="Muy AltaMayor","Alto",IF(Z603="Muy AltaCatastrófico","Extremo",IF(Z603="AltaLeve","Moderado",IF(Z603="AltaMenor","Moderado",IF(Z603="AltaModerado","Alto",IF(Z603="AltaMayor","Alto",IF(Z603="AltaCatastrófico","Extremo",IF(Z603="MediaLeve","Moderado",IF(Z603="MediaMenor","Moderado",IF(Z603="MediaModerado","Moderado",IF(Z603="MediaMayor","Alto",IF(Z603="MediaCatastrófico","Extremo",IF(Z603="BajaLeve","Bajo",IF(Z603="BajaMenor","Moderado",IF(Z603="BajaModerado","Moderado",IF(Z603="BajaMayor","Alto",IF(Z603="BajaCatastrófico","Extremo",IF(Z603="Muy BajaLeve","Bajo",IF(Z603="Muy BajaMenor","Bajo",IF(Z603="Muy BajaModerado","Moderado",IF(Z603="Muy BajaMayor","Alto",IF(Z603="Muy BajaCatastrófico","Extremo","")))))))))))))))))))))))))</f>
        <v>Alto</v>
      </c>
      <c r="AB603" s="216">
        <v>1</v>
      </c>
      <c r="AC603" s="217" t="s">
        <v>2033</v>
      </c>
      <c r="AD603" s="218">
        <v>1.2</v>
      </c>
      <c r="AE603" s="218" t="s">
        <v>2034</v>
      </c>
      <c r="AF603" s="213" t="str">
        <f t="shared" si="36"/>
        <v>Probabilidad</v>
      </c>
      <c r="AG603" s="219" t="s">
        <v>179</v>
      </c>
      <c r="AH603" s="214">
        <f t="shared" si="37"/>
        <v>0.25</v>
      </c>
      <c r="AI603" s="219" t="s">
        <v>1440</v>
      </c>
      <c r="AJ603" s="214">
        <f t="shared" si="38"/>
        <v>0.25</v>
      </c>
      <c r="AK603" s="215">
        <f t="shared" si="39"/>
        <v>0.5</v>
      </c>
      <c r="AL603" s="220">
        <f>IFERROR(IF(AF603="Probabilidad",(S603-(+S603*AK603)),IF(AF603="Impacto",S603,"")),"")</f>
        <v>0.2</v>
      </c>
      <c r="AM603" s="220">
        <f>IFERROR(IF(AF603="Impacto",(Y603-(+Y603*AK603)),IF(AF603="Probabilidad",Y603,"")),"")</f>
        <v>0.8</v>
      </c>
      <c r="AN603" s="221" t="s">
        <v>181</v>
      </c>
      <c r="AO603" s="221" t="s">
        <v>182</v>
      </c>
      <c r="AP603" s="221" t="s">
        <v>1459</v>
      </c>
      <c r="AQ603" s="598" t="s">
        <v>1953</v>
      </c>
      <c r="AR603" s="1153">
        <f>S603</f>
        <v>0.4</v>
      </c>
      <c r="AS603" s="1153">
        <f>IF(AL603="","",MIN(AL603:AL608))</f>
        <v>0.12</v>
      </c>
      <c r="AT603" s="619" t="str">
        <f>IFERROR(IF(AS603="","",IF(AS603&lt;=0.2,"Muy Baja",IF(AS603&lt;=0.4,"Baja",IF(AS603&lt;=0.6,"Media",IF(AS603&lt;=0.8,"Alta","Muy Alta"))))),"")</f>
        <v>Muy Baja</v>
      </c>
      <c r="AU603" s="1153">
        <f>Y603</f>
        <v>0.8</v>
      </c>
      <c r="AV603" s="1153">
        <f>IF(AM603="","",MIN(AM603:AM608))</f>
        <v>0.60000000000000009</v>
      </c>
      <c r="AW603" s="619" t="str">
        <f>IFERROR(IF(AV603="","",IF(AV603&lt;=0.2,"Leve",IF(AV603&lt;=0.4,"Menor",IF(AV603&lt;=0.6,"Moderado",IF(AV603&lt;=0.8,"Mayor","Catastrófico"))))),"")</f>
        <v>Moderado</v>
      </c>
      <c r="AX603" s="619" t="str">
        <f>AA603</f>
        <v>Alto</v>
      </c>
      <c r="AY603" s="619" t="str">
        <f>IFERROR(IF(OR(AND(AT603="Muy Baja",AW603="Leve"),AND(AT603="Muy Baja",AW603="Menor"),AND(AT603="Baja",AW603="Leve")),"Bajo",IF(OR(AND(AT603="Muy baja",AW603="Moderado"),AND(AT603="Baja",AW603="Menor"),AND(AT603="Baja",AW603="Moderado"),AND(AT603="Media",AW603="Leve"),AND(AT603="Media",AW603="Menor"),AND(AT603="Media",AW603="Moderado"),AND(AT603="Alta",AW603="Leve"),AND(AT603="Alta",AW603="Menor")),"Moderado",IF(OR(AND(AT603="Muy Baja",AW603="Mayor"),AND(AT603="Baja",AW603="Mayor"),AND(AT603="Media",AW603="Mayor"),AND(AT603="Alta",AW603="Moderado"),AND(AT603="Alta",AW603="Mayor"),AND(AT603="Muy Alta",AW603="Leve"),AND(AT603="Muy Alta",AW603="Menor"),AND(AT603="Muy Alta",AW603="Moderado"),AND(AT603="Muy Alta",AW603="Mayor")),"Alto",IF(OR(AND(AT603="Muy Baja",AW603="Catastrófico"),AND(AT603="Baja",AW603="Catastrófico"),AND(AT603="Media",AW603="Catastrófico"),AND(AT603="Alta",AW603="Catastrófico"),AND(AT603="Muy Alta",AW603="Catastrófico")),"Extremo","")))),"")</f>
        <v>Moderado</v>
      </c>
      <c r="AZ603" s="598" t="s">
        <v>185</v>
      </c>
      <c r="BA603" s="607" t="s">
        <v>2035</v>
      </c>
      <c r="BB603" s="607" t="s">
        <v>1937</v>
      </c>
      <c r="BC603" s="607" t="s">
        <v>2024</v>
      </c>
      <c r="BD603" s="607" t="s">
        <v>2036</v>
      </c>
      <c r="BE603" s="1262" t="s">
        <v>1560</v>
      </c>
      <c r="BF603" s="593"/>
      <c r="BG603" s="593"/>
      <c r="BH603" s="848"/>
      <c r="BI603" s="848"/>
      <c r="BJ603" s="848"/>
      <c r="BK603" s="848"/>
      <c r="BL603" s="848"/>
      <c r="BM603" s="607"/>
      <c r="BN603" s="607"/>
      <c r="BO603" s="798"/>
    </row>
    <row r="604" spans="1:67" ht="72">
      <c r="A604" s="1141"/>
      <c r="B604" s="1144"/>
      <c r="C604" s="1165"/>
      <c r="D604" s="1150"/>
      <c r="E604" s="1150"/>
      <c r="F604" s="1089"/>
      <c r="G604" s="607"/>
      <c r="H604" s="598"/>
      <c r="I604" s="1139"/>
      <c r="J604" s="1137"/>
      <c r="K604" s="992"/>
      <c r="L604" s="593"/>
      <c r="M604" s="616"/>
      <c r="N604" s="607"/>
      <c r="O604" s="607"/>
      <c r="P604" s="607"/>
      <c r="Q604" s="610"/>
      <c r="R604" s="598"/>
      <c r="S604" s="613"/>
      <c r="T604" s="598"/>
      <c r="U604" s="613"/>
      <c r="V604" s="598"/>
      <c r="W604" s="613"/>
      <c r="X604" s="616"/>
      <c r="Y604" s="613"/>
      <c r="Z604" s="613"/>
      <c r="AA604" s="619"/>
      <c r="AB604" s="216">
        <v>2</v>
      </c>
      <c r="AC604" s="217" t="s">
        <v>2037</v>
      </c>
      <c r="AD604" s="218">
        <v>3</v>
      </c>
      <c r="AE604" s="218" t="s">
        <v>2034</v>
      </c>
      <c r="AF604" s="213" t="str">
        <f t="shared" si="36"/>
        <v>Probabilidad</v>
      </c>
      <c r="AG604" s="219" t="s">
        <v>179</v>
      </c>
      <c r="AH604" s="214">
        <f t="shared" si="37"/>
        <v>0.25</v>
      </c>
      <c r="AI604" s="219" t="s">
        <v>180</v>
      </c>
      <c r="AJ604" s="214">
        <f t="shared" si="38"/>
        <v>0.15</v>
      </c>
      <c r="AK604" s="215">
        <f t="shared" si="39"/>
        <v>0.4</v>
      </c>
      <c r="AL604" s="220">
        <f>IFERROR(IF(AND(AF603="Probabilidad",AF604="Probabilidad"),(AL603-(+AL603*AK604)),IF(AF604="Probabilidad",(S603-(+S603*AK604)),IF(AF604="Impacto",AL603,""))),"")</f>
        <v>0.12</v>
      </c>
      <c r="AM604" s="220">
        <f>IFERROR(IF(AND(AF603="Impacto",AF604="Impacto"),(AM603-(+AM603*AK604)),IF(AF604="Impacto",(Y603-(Y603*AK604)),IF(AF604="Probabilidad",AM603,""))),"")</f>
        <v>0.8</v>
      </c>
      <c r="AN604" s="221" t="s">
        <v>181</v>
      </c>
      <c r="AO604" s="221" t="s">
        <v>182</v>
      </c>
      <c r="AP604" s="221" t="s">
        <v>1459</v>
      </c>
      <c r="AQ604" s="598"/>
      <c r="AR604" s="626"/>
      <c r="AS604" s="626"/>
      <c r="AT604" s="619"/>
      <c r="AU604" s="626"/>
      <c r="AV604" s="626"/>
      <c r="AW604" s="619"/>
      <c r="AX604" s="619"/>
      <c r="AY604" s="619"/>
      <c r="AZ604" s="598"/>
      <c r="BA604" s="607"/>
      <c r="BB604" s="607"/>
      <c r="BC604" s="607"/>
      <c r="BD604" s="607"/>
      <c r="BE604" s="607"/>
      <c r="BF604" s="593"/>
      <c r="BG604" s="593"/>
      <c r="BH604" s="848"/>
      <c r="BI604" s="848"/>
      <c r="BJ604" s="848"/>
      <c r="BK604" s="848"/>
      <c r="BL604" s="848"/>
      <c r="BM604" s="607"/>
      <c r="BN604" s="607"/>
      <c r="BO604" s="798"/>
    </row>
    <row r="605" spans="1:67" ht="114" customHeight="1">
      <c r="A605" s="1141"/>
      <c r="B605" s="1144"/>
      <c r="C605" s="1165"/>
      <c r="D605" s="1150"/>
      <c r="E605" s="1150"/>
      <c r="F605" s="1089"/>
      <c r="G605" s="607"/>
      <c r="H605" s="598"/>
      <c r="I605" s="1139"/>
      <c r="J605" s="1137"/>
      <c r="K605" s="992"/>
      <c r="L605" s="593"/>
      <c r="M605" s="616"/>
      <c r="N605" s="607"/>
      <c r="O605" s="607"/>
      <c r="P605" s="607"/>
      <c r="Q605" s="610"/>
      <c r="R605" s="598"/>
      <c r="S605" s="613"/>
      <c r="T605" s="598"/>
      <c r="U605" s="613"/>
      <c r="V605" s="598"/>
      <c r="W605" s="613"/>
      <c r="X605" s="616"/>
      <c r="Y605" s="613"/>
      <c r="Z605" s="613"/>
      <c r="AA605" s="619"/>
      <c r="AB605" s="216">
        <v>3</v>
      </c>
      <c r="AC605" s="217" t="s">
        <v>2038</v>
      </c>
      <c r="AD605" s="218">
        <v>1.3</v>
      </c>
      <c r="AE605" s="218" t="s">
        <v>2034</v>
      </c>
      <c r="AF605" s="213" t="str">
        <f t="shared" si="36"/>
        <v>Impacto</v>
      </c>
      <c r="AG605" s="219" t="s">
        <v>290</v>
      </c>
      <c r="AH605" s="214">
        <f t="shared" si="37"/>
        <v>0.1</v>
      </c>
      <c r="AI605" s="219" t="s">
        <v>180</v>
      </c>
      <c r="AJ605" s="214">
        <f t="shared" si="38"/>
        <v>0.15</v>
      </c>
      <c r="AK605" s="215">
        <f t="shared" si="39"/>
        <v>0.25</v>
      </c>
      <c r="AL605" s="220">
        <f>IFERROR(IF(AND(AF604="Probabilidad",AF605="Probabilidad"),(AL604-(+AL604*AK605)),IF(AND(AF604="Impacto",AF605="Probabilidad"),(AL603-(+AL603*AK605)),IF(AF605="Impacto",AL604,""))),"")</f>
        <v>0.12</v>
      </c>
      <c r="AM605" s="220">
        <f>IFERROR(IF(AND(AF604="Impacto",AF605="Impacto"),(AM604-(+AM604*AK605)),IF(AND(AF604="Probabilidad",AF605="Impacto"),(AM603-(+AM603*AK605)),IF(AF605="Probabilidad",AM604,""))),"")</f>
        <v>0.60000000000000009</v>
      </c>
      <c r="AN605" s="221" t="s">
        <v>181</v>
      </c>
      <c r="AO605" s="221" t="s">
        <v>1422</v>
      </c>
      <c r="AP605" s="221" t="s">
        <v>1459</v>
      </c>
      <c r="AQ605" s="598"/>
      <c r="AR605" s="626"/>
      <c r="AS605" s="626"/>
      <c r="AT605" s="619"/>
      <c r="AU605" s="626"/>
      <c r="AV605" s="626"/>
      <c r="AW605" s="619"/>
      <c r="AX605" s="619"/>
      <c r="AY605" s="619"/>
      <c r="AZ605" s="598"/>
      <c r="BA605" s="607"/>
      <c r="BB605" s="607"/>
      <c r="BC605" s="607"/>
      <c r="BD605" s="607"/>
      <c r="BE605" s="607"/>
      <c r="BF605" s="593"/>
      <c r="BG605" s="593"/>
      <c r="BH605" s="848"/>
      <c r="BI605" s="848"/>
      <c r="BJ605" s="848"/>
      <c r="BK605" s="848"/>
      <c r="BL605" s="848"/>
      <c r="BM605" s="607"/>
      <c r="BN605" s="607"/>
      <c r="BO605" s="798"/>
    </row>
    <row r="606" spans="1:67" ht="112.5" customHeight="1">
      <c r="A606" s="1141"/>
      <c r="B606" s="1144"/>
      <c r="C606" s="1165"/>
      <c r="D606" s="1150"/>
      <c r="E606" s="1150"/>
      <c r="F606" s="1089"/>
      <c r="G606" s="607"/>
      <c r="H606" s="598"/>
      <c r="I606" s="1139"/>
      <c r="J606" s="1137"/>
      <c r="K606" s="992"/>
      <c r="L606" s="593"/>
      <c r="M606" s="616"/>
      <c r="N606" s="607"/>
      <c r="O606" s="607"/>
      <c r="P606" s="607"/>
      <c r="Q606" s="610"/>
      <c r="R606" s="598"/>
      <c r="S606" s="613"/>
      <c r="T606" s="598"/>
      <c r="U606" s="613"/>
      <c r="V606" s="598"/>
      <c r="W606" s="613"/>
      <c r="X606" s="616"/>
      <c r="Y606" s="613"/>
      <c r="Z606" s="613"/>
      <c r="AA606" s="619"/>
      <c r="AB606" s="216">
        <v>4</v>
      </c>
      <c r="AC606" s="217"/>
      <c r="AD606" s="218"/>
      <c r="AE606" s="218"/>
      <c r="AF606" s="213" t="str">
        <f t="shared" si="36"/>
        <v/>
      </c>
      <c r="AG606" s="219"/>
      <c r="AH606" s="214" t="str">
        <f t="shared" si="37"/>
        <v/>
      </c>
      <c r="AI606" s="219"/>
      <c r="AJ606" s="214" t="str">
        <f t="shared" si="38"/>
        <v/>
      </c>
      <c r="AK606" s="215" t="str">
        <f t="shared" si="39"/>
        <v/>
      </c>
      <c r="AL606" s="220" t="str">
        <f>IFERROR(IF(AND(AF605="Probabilidad",AF606="Probabilidad"),(AL605-(+AL605*AK606)),IF(AND(AF605="Impacto",AF606="Probabilidad"),(AL604-(+AL604*AK606)),IF(AF606="Impacto",AL605,""))),"")</f>
        <v/>
      </c>
      <c r="AM606" s="220" t="str">
        <f>IFERROR(IF(AND(AF605="Impacto",AF606="Impacto"),(AM605-(+AM605*AK606)),IF(AND(AF605="Probabilidad",AF606="Impacto"),(AM604-(+AM604*AK606)),IF(AF606="Probabilidad",AM605,""))),"")</f>
        <v/>
      </c>
      <c r="AN606" s="221"/>
      <c r="AO606" s="221"/>
      <c r="AP606" s="221"/>
      <c r="AQ606" s="598"/>
      <c r="AR606" s="626"/>
      <c r="AS606" s="626"/>
      <c r="AT606" s="619"/>
      <c r="AU606" s="626"/>
      <c r="AV606" s="626"/>
      <c r="AW606" s="619"/>
      <c r="AX606" s="619"/>
      <c r="AY606" s="619"/>
      <c r="AZ606" s="598"/>
      <c r="BA606" s="607"/>
      <c r="BB606" s="607"/>
      <c r="BC606" s="607"/>
      <c r="BD606" s="607"/>
      <c r="BE606" s="607"/>
      <c r="BF606" s="593"/>
      <c r="BG606" s="593"/>
      <c r="BH606" s="848"/>
      <c r="BI606" s="848"/>
      <c r="BJ606" s="848"/>
      <c r="BK606" s="848"/>
      <c r="BL606" s="848"/>
      <c r="BM606" s="607"/>
      <c r="BN606" s="607"/>
      <c r="BO606" s="798"/>
    </row>
    <row r="607" spans="1:67" ht="42" customHeight="1">
      <c r="A607" s="1141"/>
      <c r="B607" s="1144"/>
      <c r="C607" s="1165"/>
      <c r="D607" s="1150"/>
      <c r="E607" s="1150"/>
      <c r="F607" s="1089"/>
      <c r="G607" s="607"/>
      <c r="H607" s="598"/>
      <c r="I607" s="1139"/>
      <c r="J607" s="1137"/>
      <c r="K607" s="992"/>
      <c r="L607" s="593"/>
      <c r="M607" s="616"/>
      <c r="N607" s="607"/>
      <c r="O607" s="607"/>
      <c r="P607" s="607"/>
      <c r="Q607" s="610"/>
      <c r="R607" s="598"/>
      <c r="S607" s="613"/>
      <c r="T607" s="598"/>
      <c r="U607" s="613"/>
      <c r="V607" s="598"/>
      <c r="W607" s="613"/>
      <c r="X607" s="616"/>
      <c r="Y607" s="613"/>
      <c r="Z607" s="613"/>
      <c r="AA607" s="619"/>
      <c r="AB607" s="216">
        <v>5</v>
      </c>
      <c r="AC607" s="217"/>
      <c r="AD607" s="218"/>
      <c r="AE607" s="218"/>
      <c r="AF607" s="213" t="str">
        <f t="shared" si="36"/>
        <v/>
      </c>
      <c r="AG607" s="219"/>
      <c r="AH607" s="214" t="str">
        <f t="shared" si="37"/>
        <v/>
      </c>
      <c r="AI607" s="219"/>
      <c r="AJ607" s="214" t="str">
        <f t="shared" si="38"/>
        <v/>
      </c>
      <c r="AK607" s="215" t="str">
        <f t="shared" si="39"/>
        <v/>
      </c>
      <c r="AL607" s="220" t="str">
        <f>IFERROR(IF(AND(AF606="Probabilidad",AF607="Probabilidad"),(AL606-(+AL606*AK607)),IF(AND(AF606="Impacto",AF607="Probabilidad"),(AL605-(+AL605*AK607)),IF(AF607="Impacto",AL606,""))),"")</f>
        <v/>
      </c>
      <c r="AM607" s="220" t="str">
        <f>IFERROR(IF(AND(AF606="Impacto",AF607="Impacto"),(AM606-(+AM606*AK607)),IF(AND(AF606="Probabilidad",AF607="Impacto"),(AM605-(+AM605*AK607)),IF(AF607="Probabilidad",AM606,""))),"")</f>
        <v/>
      </c>
      <c r="AN607" s="221"/>
      <c r="AO607" s="221"/>
      <c r="AP607" s="221"/>
      <c r="AQ607" s="598"/>
      <c r="AR607" s="626"/>
      <c r="AS607" s="626"/>
      <c r="AT607" s="619"/>
      <c r="AU607" s="626"/>
      <c r="AV607" s="626"/>
      <c r="AW607" s="619"/>
      <c r="AX607" s="619"/>
      <c r="AY607" s="619"/>
      <c r="AZ607" s="598"/>
      <c r="BA607" s="607"/>
      <c r="BB607" s="607"/>
      <c r="BC607" s="607"/>
      <c r="BD607" s="607"/>
      <c r="BE607" s="607"/>
      <c r="BF607" s="593"/>
      <c r="BG607" s="593"/>
      <c r="BH607" s="848"/>
      <c r="BI607" s="848"/>
      <c r="BJ607" s="848"/>
      <c r="BK607" s="848"/>
      <c r="BL607" s="848"/>
      <c r="BM607" s="607"/>
      <c r="BN607" s="607"/>
      <c r="BO607" s="798"/>
    </row>
    <row r="608" spans="1:67" ht="75.75" customHeight="1" thickBot="1">
      <c r="A608" s="1142"/>
      <c r="B608" s="1145"/>
      <c r="C608" s="1166"/>
      <c r="D608" s="1159"/>
      <c r="E608" s="1159"/>
      <c r="F608" s="1114"/>
      <c r="G608" s="675"/>
      <c r="H608" s="692"/>
      <c r="I608" s="1157"/>
      <c r="J608" s="1156"/>
      <c r="K608" s="1283"/>
      <c r="L608" s="700"/>
      <c r="M608" s="693"/>
      <c r="N608" s="675"/>
      <c r="O608" s="675"/>
      <c r="P608" s="675"/>
      <c r="Q608" s="674"/>
      <c r="R608" s="692"/>
      <c r="S608" s="691"/>
      <c r="T608" s="692"/>
      <c r="U608" s="691"/>
      <c r="V608" s="692"/>
      <c r="W608" s="691"/>
      <c r="X608" s="693"/>
      <c r="Y608" s="691"/>
      <c r="Z608" s="691"/>
      <c r="AA608" s="694"/>
      <c r="AB608" s="141">
        <v>6</v>
      </c>
      <c r="AC608" s="232"/>
      <c r="AD608" s="139"/>
      <c r="AE608" s="139"/>
      <c r="AF608" s="149" t="str">
        <f t="shared" si="36"/>
        <v/>
      </c>
      <c r="AG608" s="142"/>
      <c r="AH608" s="140" t="str">
        <f t="shared" si="37"/>
        <v/>
      </c>
      <c r="AI608" s="142"/>
      <c r="AJ608" s="140" t="str">
        <f t="shared" si="38"/>
        <v/>
      </c>
      <c r="AK608" s="143" t="str">
        <f t="shared" si="39"/>
        <v/>
      </c>
      <c r="AL608" s="152" t="str">
        <f>IFERROR(IF(AND(AF607="Probabilidad",AF608="Probabilidad"),(AL607-(+AL607*AK608)),IF(AND(AF607="Impacto",AF608="Probabilidad"),(AL606-(+AL606*AK608)),IF(AF608="Impacto",AL607,""))),"")</f>
        <v/>
      </c>
      <c r="AM608" s="152" t="str">
        <f>IFERROR(IF(AND(AF607="Impacto",AF608="Impacto"),(AM607-(+AM607*AK608)),IF(AND(AF607="Probabilidad",AF608="Impacto"),(AM606-(+AM606*AK608)),IF(AF608="Probabilidad",AM607,""))),"")</f>
        <v/>
      </c>
      <c r="AN608" s="144"/>
      <c r="AO608" s="144"/>
      <c r="AP608" s="144"/>
      <c r="AQ608" s="692"/>
      <c r="AR608" s="696"/>
      <c r="AS608" s="696"/>
      <c r="AT608" s="694"/>
      <c r="AU608" s="696"/>
      <c r="AV608" s="696"/>
      <c r="AW608" s="694"/>
      <c r="AX608" s="694"/>
      <c r="AY608" s="694"/>
      <c r="AZ608" s="692"/>
      <c r="BA608" s="675"/>
      <c r="BB608" s="675"/>
      <c r="BC608" s="675"/>
      <c r="BD608" s="675"/>
      <c r="BE608" s="675"/>
      <c r="BF608" s="700"/>
      <c r="BG608" s="700"/>
      <c r="BH608" s="1113"/>
      <c r="BI608" s="1113"/>
      <c r="BJ608" s="1113"/>
      <c r="BK608" s="1113"/>
      <c r="BL608" s="1113"/>
      <c r="BM608" s="675"/>
      <c r="BN608" s="675"/>
      <c r="BO608" s="1110"/>
    </row>
    <row r="609" spans="1:67" ht="82.9" customHeight="1">
      <c r="A609" s="1140" t="s">
        <v>2039</v>
      </c>
      <c r="B609" s="1143" t="s">
        <v>1374</v>
      </c>
      <c r="C609" s="1143" t="s">
        <v>2040</v>
      </c>
      <c r="D609" s="1149" t="s">
        <v>1376</v>
      </c>
      <c r="E609" s="1149" t="s">
        <v>2041</v>
      </c>
      <c r="F609" s="1111">
        <v>1</v>
      </c>
      <c r="G609" s="648" t="s">
        <v>2042</v>
      </c>
      <c r="H609" s="644" t="s">
        <v>1641</v>
      </c>
      <c r="I609" s="1138" t="s">
        <v>1380</v>
      </c>
      <c r="J609" s="1136" t="str">
        <f>IF(D609="","",IF(D609="RG",[16]Árbol_GF!B659,IF(D609="RF",[16]Árbol_GF!B659,IF(I609="","",(CONCATENATE(I609," ",$M$2," ",G609," ",$M$3," ",O609," ",$M$4," ",N609))))))</f>
        <v>Pérdida de confidencialidad e integridad  Expediente de Procesos Judiciales
(Información Análoga)  1. Acceso no autorizado a los expedientes con Datos Personales
1, 2 Pérdida, modificación y hurto de informacion  1. Ausencia de control de acceso a los expedientes</v>
      </c>
      <c r="K609" s="1138" t="s">
        <v>205</v>
      </c>
      <c r="L609" s="681" t="s">
        <v>691</v>
      </c>
      <c r="M609" s="689" t="str">
        <f>CONCATENATE(" *",[16]Árbol_GF!C617," *",[16]Árbol_GF!E617," *",[16]Árbol_GF!G617)</f>
        <v xml:space="preserve"> * * *</v>
      </c>
      <c r="N609" s="681" t="s">
        <v>2043</v>
      </c>
      <c r="O609" s="681" t="s">
        <v>2044</v>
      </c>
      <c r="P609" s="648"/>
      <c r="Q609" s="646"/>
      <c r="R609" s="644" t="s">
        <v>226</v>
      </c>
      <c r="S609" s="687">
        <f>IF(R609="Muy Alta",100%,IF(R609="Alta",80%,IF(R609="Media",60%,IF(R609="Baja",40%,IF(R609="Muy Baja",20%,"")))))</f>
        <v>0.4</v>
      </c>
      <c r="T609" s="644" t="s">
        <v>271</v>
      </c>
      <c r="U609" s="687">
        <f>IF(T609="Catastrófico",100%,IF(T609="Mayor",80%,IF(T609="Moderado",60%,IF(T609="Menor",40%,IF(T609="Leve",20%,"")))))</f>
        <v>0.2</v>
      </c>
      <c r="V609" s="644" t="s">
        <v>176</v>
      </c>
      <c r="W609" s="687">
        <f>IF(V609="Catastrófico",100%,IF(V609="Mayor",80%,IF(V609="Moderado",60%,IF(V609="Menor",40%,IF(V609="Leve",20%,"")))))</f>
        <v>0.6</v>
      </c>
      <c r="X609" s="689" t="str">
        <f>IF(Y609=100%,"Catastrófico",IF(Y609=80%,"Mayor",IF(Y609=60%,"Moderado",IF(Y609=40%,"Menor",IF(Y609=20%,"Leve","")))))</f>
        <v>Moderado</v>
      </c>
      <c r="Y609" s="687">
        <f>IF(AND(U609="",W609=""),"",MAX(U609,W609))</f>
        <v>0.6</v>
      </c>
      <c r="Z609" s="687" t="str">
        <f>CONCATENATE(R609,X609)</f>
        <v>BajaModerado</v>
      </c>
      <c r="AA609" s="642" t="str">
        <f>IF(Z609="Muy AltaLeve","Alto",IF(Z609="Muy AltaMenor","Alto",IF(Z609="Muy AltaModerado","Alto",IF(Z609="Muy AltaMayor","Alto",IF(Z609="Muy AltaCatastrófico","Extremo",IF(Z609="AltaLeve","Moderado",IF(Z609="AltaMenor","Moderado",IF(Z609="AltaModerado","Alto",IF(Z609="AltaMayor","Alto",IF(Z609="AltaCatastrófico","Extremo",IF(Z609="MediaLeve","Moderado",IF(Z609="MediaMenor","Moderado",IF(Z609="MediaModerado","Moderado",IF(Z609="MediaMayor","Alto",IF(Z609="MediaCatastrófico","Extremo",IF(Z609="BajaLeve","Bajo",IF(Z609="BajaMenor","Moderado",IF(Z609="BajaModerado","Moderado",IF(Z609="BajaMayor","Alto",IF(Z609="BajaCatastrófico","Extremo",IF(Z609="Muy BajaLeve","Bajo",IF(Z609="Muy BajaMenor","Bajo",IF(Z609="Muy BajaModerado","Moderado",IF(Z609="Muy BajaMayor","Alto",IF(Z609="Muy BajaCatastrófico","Extremo","")))))))))))))))))))))))))</f>
        <v>Moderado</v>
      </c>
      <c r="AB609" s="54">
        <v>1</v>
      </c>
      <c r="AC609" s="303" t="s">
        <v>1632</v>
      </c>
      <c r="AD609" s="12">
        <v>1</v>
      </c>
      <c r="AE609" s="12" t="s">
        <v>1633</v>
      </c>
      <c r="AF609" s="20" t="str">
        <f t="shared" si="36"/>
        <v>Probabilidad</v>
      </c>
      <c r="AG609" s="13" t="s">
        <v>179</v>
      </c>
      <c r="AH609" s="22">
        <f t="shared" si="37"/>
        <v>0.25</v>
      </c>
      <c r="AI609" s="13" t="s">
        <v>1440</v>
      </c>
      <c r="AJ609" s="22">
        <f t="shared" si="38"/>
        <v>0.25</v>
      </c>
      <c r="AK609" s="23">
        <f t="shared" si="39"/>
        <v>0.5</v>
      </c>
      <c r="AL609" s="24">
        <f>IFERROR(IF(AF609="Probabilidad",(S609-(+S609*AK609)),IF(AF609="Impacto",S609,"")),"")</f>
        <v>0.2</v>
      </c>
      <c r="AM609" s="24">
        <f>IFERROR(IF(AF609="Impacto",(Y609-(+Y609*AK609)),IF(AF609="Probabilidad",Y609,"")),"")</f>
        <v>0.6</v>
      </c>
      <c r="AN609" s="14" t="s">
        <v>181</v>
      </c>
      <c r="AO609" s="14" t="s">
        <v>182</v>
      </c>
      <c r="AP609" s="14" t="s">
        <v>183</v>
      </c>
      <c r="AQ609" s="644" t="s">
        <v>2045</v>
      </c>
      <c r="AR609" s="640">
        <f>S609</f>
        <v>0.4</v>
      </c>
      <c r="AS609" s="640">
        <f>IF(AL609="","",MIN(AL609:AL614))</f>
        <v>0.14000000000000001</v>
      </c>
      <c r="AT609" s="642" t="str">
        <f>IFERROR(IF(AS609="","",IF(AS609&lt;=0.2,"Muy Baja",IF(AS609&lt;=0.4,"Baja",IF(AS609&lt;=0.6,"Media",IF(AS609&lt;=0.8,"Alta","Muy Alta"))))),"")</f>
        <v>Muy Baja</v>
      </c>
      <c r="AU609" s="640">
        <f>Y609</f>
        <v>0.6</v>
      </c>
      <c r="AV609" s="640">
        <f>IF(AM609="","",MIN(AM609:AM614))</f>
        <v>0.6</v>
      </c>
      <c r="AW609" s="642" t="str">
        <f>IFERROR(IF(AV609="","",IF(AV609&lt;=0.2,"Leve",IF(AV609&lt;=0.4,"Menor",IF(AV609&lt;=0.6,"Moderado",IF(AV609&lt;=0.8,"Mayor","Catastrófico"))))),"")</f>
        <v>Moderado</v>
      </c>
      <c r="AX609" s="642" t="str">
        <f>AA609</f>
        <v>Moderado</v>
      </c>
      <c r="AY609" s="642" t="str">
        <f>IFERROR(IF(OR(AND(AT609="Muy Baja",AW609="Leve"),AND(AT609="Muy Baja",AW609="Menor"),AND(AT609="Baja",AW609="Leve")),"Bajo",IF(OR(AND(AT609="Muy baja",AW609="Moderado"),AND(AT609="Baja",AW609="Menor"),AND(AT609="Baja",AW609="Moderado"),AND(AT609="Media",AW609="Leve"),AND(AT609="Media",AW609="Menor"),AND(AT609="Media",AW609="Moderado"),AND(AT609="Alta",AW609="Leve"),AND(AT609="Alta",AW609="Menor")),"Moderado",IF(OR(AND(AT609="Muy Baja",AW609="Mayor"),AND(AT609="Baja",AW609="Mayor"),AND(AT609="Media",AW609="Mayor"),AND(AT609="Alta",AW609="Moderado"),AND(AT609="Alta",AW609="Mayor"),AND(AT609="Muy Alta",AW609="Leve"),AND(AT609="Muy Alta",AW609="Menor"),AND(AT609="Muy Alta",AW609="Moderado"),AND(AT609="Muy Alta",AW609="Mayor")),"Alto",IF(OR(AND(AT609="Muy Baja",AW609="Catastrófico"),AND(AT609="Baja",AW609="Catastrófico"),AND(AT609="Media",AW609="Catastrófico"),AND(AT609="Alta",AW609="Catastrófico"),AND(AT609="Muy Alta",AW609="Catastrófico")),"Extremo","")))),"")</f>
        <v>Moderado</v>
      </c>
      <c r="AZ609" s="1138" t="s">
        <v>185</v>
      </c>
      <c r="BA609" s="648" t="s">
        <v>2046</v>
      </c>
      <c r="BB609" s="648" t="s">
        <v>2047</v>
      </c>
      <c r="BC609" s="681" t="s">
        <v>1233</v>
      </c>
      <c r="BD609" s="681" t="s">
        <v>2048</v>
      </c>
      <c r="BE609" s="1167">
        <v>45657</v>
      </c>
      <c r="BF609" s="1288"/>
      <c r="BG609" s="1288"/>
      <c r="BH609" s="1286"/>
      <c r="BI609" s="1286"/>
      <c r="BJ609" s="1286"/>
      <c r="BK609" s="1286"/>
      <c r="BL609" s="1287"/>
      <c r="BM609" s="1287"/>
      <c r="BN609" s="1287"/>
      <c r="BO609" s="1284"/>
    </row>
    <row r="610" spans="1:67" ht="114.75">
      <c r="A610" s="1141"/>
      <c r="B610" s="1144"/>
      <c r="C610" s="1144"/>
      <c r="D610" s="1150"/>
      <c r="E610" s="1150"/>
      <c r="F610" s="1089"/>
      <c r="G610" s="607"/>
      <c r="H610" s="598"/>
      <c r="I610" s="1139"/>
      <c r="J610" s="1137"/>
      <c r="K610" s="1139"/>
      <c r="L610" s="593"/>
      <c r="M610" s="616"/>
      <c r="N610" s="593"/>
      <c r="O610" s="593"/>
      <c r="P610" s="607"/>
      <c r="Q610" s="610"/>
      <c r="R610" s="598"/>
      <c r="S610" s="613"/>
      <c r="T610" s="598"/>
      <c r="U610" s="613"/>
      <c r="V610" s="598"/>
      <c r="W610" s="613"/>
      <c r="X610" s="616"/>
      <c r="Y610" s="613"/>
      <c r="Z610" s="613"/>
      <c r="AA610" s="619"/>
      <c r="AB610" s="216">
        <v>2</v>
      </c>
      <c r="AC610" s="252" t="s">
        <v>1561</v>
      </c>
      <c r="AD610" s="217">
        <v>1</v>
      </c>
      <c r="AE610" s="217" t="s">
        <v>1431</v>
      </c>
      <c r="AF610" s="213" t="str">
        <f t="shared" si="36"/>
        <v>Probabilidad</v>
      </c>
      <c r="AG610" s="219" t="s">
        <v>344</v>
      </c>
      <c r="AH610" s="214">
        <f t="shared" si="37"/>
        <v>0.15</v>
      </c>
      <c r="AI610" s="219" t="s">
        <v>180</v>
      </c>
      <c r="AJ610" s="214">
        <f t="shared" si="38"/>
        <v>0.15</v>
      </c>
      <c r="AK610" s="215">
        <f t="shared" si="39"/>
        <v>0.3</v>
      </c>
      <c r="AL610" s="220">
        <f>IFERROR(IF(AND(AF609="Probabilidad",AF610="Probabilidad"),(AL609-(+AL609*AK610)),IF(AF610="Probabilidad",(S609-(+S609*AK610)),IF(AF610="Impacto",AL609,""))),"")</f>
        <v>0.14000000000000001</v>
      </c>
      <c r="AM610" s="220">
        <f>IFERROR(IF(AND(AF609="Impacto",AF610="Impacto"),(AM609-(+AM609*AK610)),IF(AF610="Impacto",(Y609-(+Y609*AK610)),IF(AF610="Probabilidad",AM609,""))),"")</f>
        <v>0.6</v>
      </c>
      <c r="AN610" s="221" t="s">
        <v>181</v>
      </c>
      <c r="AO610" s="221" t="s">
        <v>182</v>
      </c>
      <c r="AP610" s="221" t="s">
        <v>183</v>
      </c>
      <c r="AQ610" s="598"/>
      <c r="AR610" s="626"/>
      <c r="AS610" s="626"/>
      <c r="AT610" s="619"/>
      <c r="AU610" s="626"/>
      <c r="AV610" s="626"/>
      <c r="AW610" s="619"/>
      <c r="AX610" s="619"/>
      <c r="AY610" s="619"/>
      <c r="AZ610" s="1139"/>
      <c r="BA610" s="607"/>
      <c r="BB610" s="607"/>
      <c r="BC610" s="593"/>
      <c r="BD610" s="593"/>
      <c r="BE610" s="593"/>
      <c r="BF610" s="1232"/>
      <c r="BG610" s="1232"/>
      <c r="BH610" s="1232"/>
      <c r="BI610" s="1232"/>
      <c r="BJ610" s="1232"/>
      <c r="BK610" s="1232"/>
      <c r="BL610" s="1217"/>
      <c r="BM610" s="1217"/>
      <c r="BN610" s="1217"/>
      <c r="BO610" s="1285"/>
    </row>
    <row r="611" spans="1:67">
      <c r="A611" s="1141"/>
      <c r="B611" s="1144"/>
      <c r="C611" s="1144"/>
      <c r="D611" s="1150"/>
      <c r="E611" s="1150"/>
      <c r="F611" s="1089"/>
      <c r="G611" s="607"/>
      <c r="H611" s="598"/>
      <c r="I611" s="1139"/>
      <c r="J611" s="1137"/>
      <c r="K611" s="1139"/>
      <c r="L611" s="593"/>
      <c r="M611" s="616"/>
      <c r="N611" s="593"/>
      <c r="O611" s="593"/>
      <c r="P611" s="607"/>
      <c r="Q611" s="610"/>
      <c r="R611" s="598"/>
      <c r="S611" s="613"/>
      <c r="T611" s="598"/>
      <c r="U611" s="613"/>
      <c r="V611" s="598"/>
      <c r="W611" s="613"/>
      <c r="X611" s="616"/>
      <c r="Y611" s="613"/>
      <c r="Z611" s="613"/>
      <c r="AA611" s="619"/>
      <c r="AB611" s="216">
        <v>3</v>
      </c>
      <c r="AC611" s="227"/>
      <c r="AD611" s="217"/>
      <c r="AE611" s="217"/>
      <c r="AF611" s="213" t="str">
        <f t="shared" si="36"/>
        <v/>
      </c>
      <c r="AG611" s="219"/>
      <c r="AH611" s="214" t="str">
        <f t="shared" si="37"/>
        <v/>
      </c>
      <c r="AI611" s="219"/>
      <c r="AJ611" s="214" t="str">
        <f t="shared" si="38"/>
        <v/>
      </c>
      <c r="AK611" s="215" t="str">
        <f t="shared" si="39"/>
        <v/>
      </c>
      <c r="AL611" s="220" t="str">
        <f>IFERROR(IF(AND(AF610="Probabilidad",AF611="Probabilidad"),(AL610-(+AL610*AK611)),IF(AND(AF610="Impacto",AF611="Probabilidad"),(AL609-(+AL609*AK611)),IF(AF611="Impacto",AL610,""))),"")</f>
        <v/>
      </c>
      <c r="AM611" s="220" t="str">
        <f>IFERROR(IF(AND(AF610="Impacto",AF611="Impacto"),(AM610-(+AM610*AK611)),IF(AND(AF610="Probabilidad",AF611="Impacto"),(AM609-(+AM609*AK611)),IF(AF611="Probabilidad",AM610,""))),"")</f>
        <v/>
      </c>
      <c r="AN611" s="221"/>
      <c r="AO611" s="221"/>
      <c r="AP611" s="221"/>
      <c r="AQ611" s="598"/>
      <c r="AR611" s="626"/>
      <c r="AS611" s="626"/>
      <c r="AT611" s="619"/>
      <c r="AU611" s="626"/>
      <c r="AV611" s="626"/>
      <c r="AW611" s="619"/>
      <c r="AX611" s="619"/>
      <c r="AY611" s="619"/>
      <c r="AZ611" s="1139"/>
      <c r="BA611" s="607"/>
      <c r="BB611" s="607"/>
      <c r="BC611" s="593"/>
      <c r="BD611" s="593"/>
      <c r="BE611" s="593"/>
      <c r="BF611" s="1232"/>
      <c r="BG611" s="1232"/>
      <c r="BH611" s="1232"/>
      <c r="BI611" s="1232"/>
      <c r="BJ611" s="1232"/>
      <c r="BK611" s="1232"/>
      <c r="BL611" s="1217"/>
      <c r="BM611" s="1217"/>
      <c r="BN611" s="1217"/>
      <c r="BO611" s="1285"/>
    </row>
    <row r="612" spans="1:67">
      <c r="A612" s="1141"/>
      <c r="B612" s="1144"/>
      <c r="C612" s="1144"/>
      <c r="D612" s="1150"/>
      <c r="E612" s="1150"/>
      <c r="F612" s="1089"/>
      <c r="G612" s="607"/>
      <c r="H612" s="598"/>
      <c r="I612" s="1139"/>
      <c r="J612" s="1137"/>
      <c r="K612" s="1139"/>
      <c r="L612" s="593"/>
      <c r="M612" s="616"/>
      <c r="N612" s="593"/>
      <c r="O612" s="593"/>
      <c r="P612" s="607"/>
      <c r="Q612" s="610"/>
      <c r="R612" s="598"/>
      <c r="S612" s="613"/>
      <c r="T612" s="598"/>
      <c r="U612" s="613"/>
      <c r="V612" s="598"/>
      <c r="W612" s="613"/>
      <c r="X612" s="616"/>
      <c r="Y612" s="613"/>
      <c r="Z612" s="613"/>
      <c r="AA612" s="619"/>
      <c r="AB612" s="216">
        <v>4</v>
      </c>
      <c r="AC612" s="218"/>
      <c r="AD612" s="218"/>
      <c r="AE612" s="218"/>
      <c r="AF612" s="213" t="str">
        <f t="shared" si="36"/>
        <v/>
      </c>
      <c r="AG612" s="219"/>
      <c r="AH612" s="214" t="str">
        <f t="shared" si="37"/>
        <v/>
      </c>
      <c r="AI612" s="219"/>
      <c r="AJ612" s="214" t="str">
        <f t="shared" si="38"/>
        <v/>
      </c>
      <c r="AK612" s="215" t="str">
        <f t="shared" si="39"/>
        <v/>
      </c>
      <c r="AL612" s="220" t="str">
        <f>IFERROR(IF(AND(AF611="Probabilidad",AF612="Probabilidad"),(AL611-(+AL611*AK612)),IF(AND(AF611="Impacto",AF612="Probabilidad"),(AL610-(+AL610*AK612)),IF(AF612="Impacto",AL611,""))),"")</f>
        <v/>
      </c>
      <c r="AM612" s="220" t="str">
        <f>IFERROR(IF(AND(AF611="Impacto",AF612="Impacto"),(AM611-(+AM611*AK612)),IF(AND(AF611="Probabilidad",AF612="Impacto"),(AM610-(+AM610*AK612)),IF(AF612="Probabilidad",AM611,""))),"")</f>
        <v/>
      </c>
      <c r="AN612" s="221"/>
      <c r="AO612" s="221"/>
      <c r="AP612" s="221"/>
      <c r="AQ612" s="598"/>
      <c r="AR612" s="626"/>
      <c r="AS612" s="626"/>
      <c r="AT612" s="619"/>
      <c r="AU612" s="626"/>
      <c r="AV612" s="626"/>
      <c r="AW612" s="619"/>
      <c r="AX612" s="619"/>
      <c r="AY612" s="619"/>
      <c r="AZ612" s="1139"/>
      <c r="BA612" s="607"/>
      <c r="BB612" s="607"/>
      <c r="BC612" s="593"/>
      <c r="BD612" s="593"/>
      <c r="BE612" s="593"/>
      <c r="BF612" s="1232"/>
      <c r="BG612" s="1232"/>
      <c r="BH612" s="1232"/>
      <c r="BI612" s="1232"/>
      <c r="BJ612" s="1232"/>
      <c r="BK612" s="1232"/>
      <c r="BL612" s="1217"/>
      <c r="BM612" s="1217"/>
      <c r="BN612" s="1217"/>
      <c r="BO612" s="1285"/>
    </row>
    <row r="613" spans="1:67">
      <c r="A613" s="1141"/>
      <c r="B613" s="1144"/>
      <c r="C613" s="1144"/>
      <c r="D613" s="1150"/>
      <c r="E613" s="1150"/>
      <c r="F613" s="1089"/>
      <c r="G613" s="607"/>
      <c r="H613" s="598"/>
      <c r="I613" s="1139"/>
      <c r="J613" s="1137"/>
      <c r="K613" s="1139"/>
      <c r="L613" s="593"/>
      <c r="M613" s="616"/>
      <c r="N613" s="593"/>
      <c r="O613" s="593"/>
      <c r="P613" s="607"/>
      <c r="Q613" s="610"/>
      <c r="R613" s="598"/>
      <c r="S613" s="613"/>
      <c r="T613" s="598"/>
      <c r="U613" s="613"/>
      <c r="V613" s="598"/>
      <c r="W613" s="613"/>
      <c r="X613" s="616"/>
      <c r="Y613" s="613"/>
      <c r="Z613" s="613"/>
      <c r="AA613" s="619"/>
      <c r="AB613" s="216">
        <v>5</v>
      </c>
      <c r="AC613" s="336"/>
      <c r="AD613" s="336"/>
      <c r="AE613" s="218"/>
      <c r="AF613" s="213" t="str">
        <f t="shared" si="36"/>
        <v/>
      </c>
      <c r="AG613" s="219"/>
      <c r="AH613" s="214" t="str">
        <f t="shared" si="37"/>
        <v/>
      </c>
      <c r="AI613" s="219"/>
      <c r="AJ613" s="214" t="str">
        <f t="shared" si="38"/>
        <v/>
      </c>
      <c r="AK613" s="215" t="str">
        <f t="shared" si="39"/>
        <v/>
      </c>
      <c r="AL613" s="220" t="str">
        <f>IFERROR(IF(AND(AF612="Probabilidad",AF613="Probabilidad"),(AL612-(+AL612*AK613)),IF(AND(AF612="Impacto",AF613="Probabilidad"),(AL611-(+AL611*AK613)),IF(AF613="Impacto",AL612,""))),"")</f>
        <v/>
      </c>
      <c r="AM613" s="220" t="str">
        <f>IFERROR(IF(AND(AF612="Impacto",AF613="Impacto"),(AM612-(+AM612*AK613)),IF(AND(AF612="Probabilidad",AF613="Impacto"),(AM611-(+AM611*AK613)),IF(AF613="Probabilidad",AM612,""))),"")</f>
        <v/>
      </c>
      <c r="AN613" s="221"/>
      <c r="AO613" s="221"/>
      <c r="AP613" s="221"/>
      <c r="AQ613" s="598"/>
      <c r="AR613" s="626"/>
      <c r="AS613" s="626"/>
      <c r="AT613" s="619"/>
      <c r="AU613" s="626"/>
      <c r="AV613" s="626"/>
      <c r="AW613" s="619"/>
      <c r="AX613" s="619"/>
      <c r="AY613" s="619"/>
      <c r="AZ613" s="1139"/>
      <c r="BA613" s="607"/>
      <c r="BB613" s="607"/>
      <c r="BC613" s="593"/>
      <c r="BD613" s="593"/>
      <c r="BE613" s="593"/>
      <c r="BF613" s="1232"/>
      <c r="BG613" s="1232"/>
      <c r="BH613" s="1232"/>
      <c r="BI613" s="1232"/>
      <c r="BJ613" s="1232"/>
      <c r="BK613" s="1232"/>
      <c r="BL613" s="1217"/>
      <c r="BM613" s="1217"/>
      <c r="BN613" s="1217"/>
      <c r="BO613" s="1285"/>
    </row>
    <row r="614" spans="1:67" ht="15.75" thickBot="1">
      <c r="A614" s="1141"/>
      <c r="B614" s="1144"/>
      <c r="C614" s="1144"/>
      <c r="D614" s="1150"/>
      <c r="E614" s="1150"/>
      <c r="F614" s="1089"/>
      <c r="G614" s="607"/>
      <c r="H614" s="598"/>
      <c r="I614" s="1139"/>
      <c r="J614" s="1162"/>
      <c r="K614" s="1139"/>
      <c r="L614" s="593"/>
      <c r="M614" s="616"/>
      <c r="N614" s="593"/>
      <c r="O614" s="593"/>
      <c r="P614" s="607"/>
      <c r="Q614" s="610"/>
      <c r="R614" s="598"/>
      <c r="S614" s="613"/>
      <c r="T614" s="598"/>
      <c r="U614" s="613"/>
      <c r="V614" s="598"/>
      <c r="W614" s="613"/>
      <c r="X614" s="616"/>
      <c r="Y614" s="613"/>
      <c r="Z614" s="613"/>
      <c r="AA614" s="619"/>
      <c r="AB614" s="216">
        <v>6</v>
      </c>
      <c r="AC614" s="218"/>
      <c r="AD614" s="218"/>
      <c r="AE614" s="218"/>
      <c r="AF614" s="213" t="str">
        <f t="shared" si="36"/>
        <v/>
      </c>
      <c r="AG614" s="219"/>
      <c r="AH614" s="214" t="str">
        <f t="shared" si="37"/>
        <v/>
      </c>
      <c r="AI614" s="219"/>
      <c r="AJ614" s="214" t="str">
        <f t="shared" si="38"/>
        <v/>
      </c>
      <c r="AK614" s="215" t="str">
        <f t="shared" si="39"/>
        <v/>
      </c>
      <c r="AL614" s="220" t="str">
        <f>IFERROR(IF(AND(AF613="Probabilidad",AF614="Probabilidad"),(AL613-(+AL613*AK614)),IF(AND(AF613="Impacto",AF614="Probabilidad"),(AL612-(+AL612*AK614)),IF(AF614="Impacto",AL613,""))),"")</f>
        <v/>
      </c>
      <c r="AM614" s="220" t="str">
        <f>IFERROR(IF(AND(AF613="Impacto",AF614="Impacto"),(AM613-(+AM613*AK614)),IF(AND(AF613="Probabilidad",AF614="Impacto"),(AM612-(+AM612*AK614)),IF(AF614="Probabilidad",AM613,""))),"")</f>
        <v/>
      </c>
      <c r="AN614" s="221"/>
      <c r="AO614" s="221"/>
      <c r="AP614" s="221"/>
      <c r="AQ614" s="598"/>
      <c r="AR614" s="626"/>
      <c r="AS614" s="626"/>
      <c r="AT614" s="619"/>
      <c r="AU614" s="626"/>
      <c r="AV614" s="626"/>
      <c r="AW614" s="619"/>
      <c r="AX614" s="619"/>
      <c r="AY614" s="619"/>
      <c r="AZ614" s="1139"/>
      <c r="BA614" s="607"/>
      <c r="BB614" s="607"/>
      <c r="BC614" s="593"/>
      <c r="BD614" s="593"/>
      <c r="BE614" s="593"/>
      <c r="BF614" s="1232"/>
      <c r="BG614" s="1232"/>
      <c r="BH614" s="1232"/>
      <c r="BI614" s="1232"/>
      <c r="BJ614" s="1232"/>
      <c r="BK614" s="1232"/>
      <c r="BL614" s="1217"/>
      <c r="BM614" s="1217"/>
      <c r="BN614" s="1217"/>
      <c r="BO614" s="1285"/>
    </row>
    <row r="615" spans="1:67" ht="72" customHeight="1">
      <c r="A615" s="1141"/>
      <c r="B615" s="1144"/>
      <c r="C615" s="1144"/>
      <c r="D615" s="1150" t="s">
        <v>1376</v>
      </c>
      <c r="E615" s="1150" t="s">
        <v>2041</v>
      </c>
      <c r="F615" s="1089">
        <v>2</v>
      </c>
      <c r="G615" s="607" t="s">
        <v>2042</v>
      </c>
      <c r="H615" s="598" t="s">
        <v>1641</v>
      </c>
      <c r="I615" s="1139" t="s">
        <v>1392</v>
      </c>
      <c r="J615" s="1137" t="str">
        <f>IF(D615="","",IF(D615="RG",[16]Árbol_GF!B665,IF(D615="RF",[16]Árbol_GF!B665,IF(I615="","",(CONCATENATE(I615," ",$M$2," ",G615," ",$M$3," ",O615," ",$M$4," ",N615))))))</f>
        <v>Pérdida de Disponibilidad  Expediente de Procesos Judiciales
(Información Análoga)  1 y 3. Pérdida o destrucción  de la informacion (datos personales)
2. Fallas Humanas  1. Ausencia de control de acceso a los expedientes
2. Desconocimiento de Políticas de seguridad de la información
3. Ausencia de planes de continuidad</v>
      </c>
      <c r="K615" s="1139" t="s">
        <v>205</v>
      </c>
      <c r="L615" s="593" t="s">
        <v>691</v>
      </c>
      <c r="M615" s="689" t="str">
        <f>CONCATENATE(" *",[16]Árbol_GF!C623," *",[16]Árbol_GF!E623," *",[16]Árbol_GF!G623)</f>
        <v xml:space="preserve"> * * *</v>
      </c>
      <c r="N615" s="593" t="s">
        <v>2049</v>
      </c>
      <c r="O615" s="593" t="s">
        <v>2050</v>
      </c>
      <c r="P615" s="1078"/>
      <c r="Q615" s="1081"/>
      <c r="R615" s="598" t="s">
        <v>226</v>
      </c>
      <c r="S615" s="613">
        <f>IF(R615="Muy Alta",100%,IF(R615="Alta",80%,IF(R615="Media",60%,IF(R615="Baja",40%,IF(R615="Muy Baja",20%,"")))))</f>
        <v>0.4</v>
      </c>
      <c r="T615" s="598" t="s">
        <v>271</v>
      </c>
      <c r="U615" s="613">
        <f>IF(T615="Catastrófico",100%,IF(T615="Mayor",80%,IF(T615="Moderado",60%,IF(T615="Menor",40%,IF(T615="Leve",20%,"")))))</f>
        <v>0.2</v>
      </c>
      <c r="V615" s="598" t="s">
        <v>227</v>
      </c>
      <c r="W615" s="613">
        <f>IF(V615="Catastrófico",100%,IF(V615="Mayor",80%,IF(V615="Moderado",60%,IF(V615="Menor",40%,IF(V615="Leve",20%,"")))))</f>
        <v>0.4</v>
      </c>
      <c r="X615" s="616" t="str">
        <f>IF(Y615=100%,"Catastrófico",IF(Y615=80%,"Mayor",IF(Y615=60%,"Moderado",IF(Y615=40%,"Menor",IF(Y615=20%,"Leve","")))))</f>
        <v>Menor</v>
      </c>
      <c r="Y615" s="613">
        <f>IF(AND(U615="",W615=""),"",MAX(U615,W615))</f>
        <v>0.4</v>
      </c>
      <c r="Z615" s="613" t="str">
        <f>CONCATENATE(R615,X615)</f>
        <v>BajaMenor</v>
      </c>
      <c r="AA615" s="619" t="str">
        <f>IF(Z615="Muy AltaLeve","Alto",IF(Z615="Muy AltaMenor","Alto",IF(Z615="Muy AltaModerado","Alto",IF(Z615="Muy AltaMayor","Alto",IF(Z615="Muy AltaCatastrófico","Extremo",IF(Z615="AltaLeve","Moderado",IF(Z615="AltaMenor","Moderado",IF(Z615="AltaModerado","Alto",IF(Z615="AltaMayor","Alto",IF(Z615="AltaCatastrófico","Extremo",IF(Z615="MediaLeve","Moderado",IF(Z615="MediaMenor","Moderado",IF(Z615="MediaModerado","Moderado",IF(Z615="MediaMayor","Alto",IF(Z615="MediaCatastrófico","Extremo",IF(Z615="BajaLeve","Bajo",IF(Z615="BajaMenor","Moderado",IF(Z615="BajaModerado","Moderado",IF(Z615="BajaMayor","Alto",IF(Z615="BajaCatastrófico","Extremo",IF(Z615="Muy BajaLeve","Bajo",IF(Z615="Muy BajaMenor","Bajo",IF(Z615="Muy BajaModerado","Moderado",IF(Z615="Muy BajaMayor","Alto",IF(Z615="Muy BajaCatastrófico","Extremo","")))))))))))))))))))))))))</f>
        <v>Moderado</v>
      </c>
      <c r="AB615" s="216">
        <v>1</v>
      </c>
      <c r="AC615" s="228" t="s">
        <v>1632</v>
      </c>
      <c r="AD615" s="218" t="s">
        <v>2051</v>
      </c>
      <c r="AE615" s="218" t="s">
        <v>1633</v>
      </c>
      <c r="AF615" s="213" t="str">
        <f t="shared" si="36"/>
        <v>Probabilidad</v>
      </c>
      <c r="AG615" s="219" t="s">
        <v>179</v>
      </c>
      <c r="AH615" s="214">
        <f t="shared" si="37"/>
        <v>0.25</v>
      </c>
      <c r="AI615" s="219" t="s">
        <v>1440</v>
      </c>
      <c r="AJ615" s="214">
        <f t="shared" si="38"/>
        <v>0.25</v>
      </c>
      <c r="AK615" s="215">
        <f t="shared" si="39"/>
        <v>0.5</v>
      </c>
      <c r="AL615" s="220">
        <f>IFERROR(IF(AF615="Probabilidad",(S615-(+S615*AK615)),IF(AF615="Impacto",S615,"")),"")</f>
        <v>0.2</v>
      </c>
      <c r="AM615" s="220">
        <f>IFERROR(IF(AF615="Impacto",(Y615-(+Y615*AK615)),IF(AF615="Probabilidad",Y615,"")),"")</f>
        <v>0.4</v>
      </c>
      <c r="AN615" s="221" t="s">
        <v>181</v>
      </c>
      <c r="AO615" s="221" t="s">
        <v>182</v>
      </c>
      <c r="AP615" s="221" t="s">
        <v>183</v>
      </c>
      <c r="AQ615" s="598" t="s">
        <v>2045</v>
      </c>
      <c r="AR615" s="1153">
        <f>S615</f>
        <v>0.4</v>
      </c>
      <c r="AS615" s="1153">
        <f>IF(AL615="","",MIN(AL615:AL620))</f>
        <v>0.14000000000000001</v>
      </c>
      <c r="AT615" s="619" t="str">
        <f>IFERROR(IF(AS615="","",IF(AS615&lt;=0.2,"Muy Baja",IF(AS615&lt;=0.4,"Baja",IF(AS615&lt;=0.6,"Media",IF(AS615&lt;=0.8,"Alta","Muy Alta"))))),"")</f>
        <v>Muy Baja</v>
      </c>
      <c r="AU615" s="1153">
        <f>Y615</f>
        <v>0.4</v>
      </c>
      <c r="AV615" s="1153">
        <f>IF(AM615="","",MIN(AM615:AM620))</f>
        <v>0.4</v>
      </c>
      <c r="AW615" s="619" t="str">
        <f>IFERROR(IF(AV615="","",IF(AV615&lt;=0.2,"Leve",IF(AV615&lt;=0.4,"Menor",IF(AV615&lt;=0.6,"Moderado",IF(AV615&lt;=0.8,"Mayor","Catastrófico"))))),"")</f>
        <v>Menor</v>
      </c>
      <c r="AX615" s="619" t="str">
        <f>AA615</f>
        <v>Moderado</v>
      </c>
      <c r="AY615" s="619" t="str">
        <f>IFERROR(IF(OR(AND(AT615="Muy Baja",AW615="Leve"),AND(AT615="Muy Baja",AW615="Menor"),AND(AT615="Baja",AW615="Leve")),"Bajo",IF(OR(AND(AT615="Muy baja",AW615="Moderado"),AND(AT615="Baja",AW615="Menor"),AND(AT615="Baja",AW615="Moderado"),AND(AT615="Media",AW615="Leve"),AND(AT615="Media",AW615="Menor"),AND(AT615="Media",AW615="Moderado"),AND(AT615="Alta",AW615="Leve"),AND(AT615="Alta",AW615="Menor")),"Moderado",IF(OR(AND(AT615="Muy Baja",AW615="Mayor"),AND(AT615="Baja",AW615="Mayor"),AND(AT615="Media",AW615="Mayor"),AND(AT615="Alta",AW615="Moderado"),AND(AT615="Alta",AW615="Mayor"),AND(AT615="Muy Alta",AW615="Leve"),AND(AT615="Muy Alta",AW615="Menor"),AND(AT615="Muy Alta",AW615="Moderado"),AND(AT615="Muy Alta",AW615="Mayor")),"Alto",IF(OR(AND(AT615="Muy Baja",AW615="Catastrófico"),AND(AT615="Baja",AW615="Catastrófico"),AND(AT615="Media",AW615="Catastrófico"),AND(AT615="Alta",AW615="Catastrófico"),AND(AT615="Muy Alta",AW615="Catastrófico")),"Extremo","")))),"")</f>
        <v>Bajo</v>
      </c>
      <c r="AZ615" s="1139" t="s">
        <v>231</v>
      </c>
      <c r="BA615" s="593" t="s">
        <v>190</v>
      </c>
      <c r="BB615" s="593" t="s">
        <v>190</v>
      </c>
      <c r="BC615" s="593" t="s">
        <v>190</v>
      </c>
      <c r="BD615" s="593" t="s">
        <v>190</v>
      </c>
      <c r="BE615" s="1168" t="s">
        <v>190</v>
      </c>
      <c r="BF615" s="1232"/>
      <c r="BG615" s="1232"/>
      <c r="BH615" s="1232"/>
      <c r="BI615" s="1232"/>
      <c r="BJ615" s="1232"/>
      <c r="BK615" s="1232"/>
      <c r="BL615" s="1217"/>
      <c r="BM615" s="1217"/>
      <c r="BN615" s="1217"/>
      <c r="BO615" s="1285"/>
    </row>
    <row r="616" spans="1:67" ht="114.75">
      <c r="A616" s="1141"/>
      <c r="B616" s="1144"/>
      <c r="C616" s="1144"/>
      <c r="D616" s="1150"/>
      <c r="E616" s="1150"/>
      <c r="F616" s="1089"/>
      <c r="G616" s="607"/>
      <c r="H616" s="598"/>
      <c r="I616" s="1139"/>
      <c r="J616" s="1137"/>
      <c r="K616" s="1139"/>
      <c r="L616" s="593"/>
      <c r="M616" s="616"/>
      <c r="N616" s="593"/>
      <c r="O616" s="593"/>
      <c r="P616" s="1078"/>
      <c r="Q616" s="1081"/>
      <c r="R616" s="598"/>
      <c r="S616" s="613"/>
      <c r="T616" s="598"/>
      <c r="U616" s="613"/>
      <c r="V616" s="598"/>
      <c r="W616" s="613"/>
      <c r="X616" s="616"/>
      <c r="Y616" s="613"/>
      <c r="Z616" s="613"/>
      <c r="AA616" s="619"/>
      <c r="AB616" s="216">
        <v>2</v>
      </c>
      <c r="AC616" s="227" t="s">
        <v>1561</v>
      </c>
      <c r="AD616" s="218" t="s">
        <v>2051</v>
      </c>
      <c r="AE616" s="217" t="s">
        <v>1431</v>
      </c>
      <c r="AF616" s="225" t="str">
        <f>IF(OR(AG616="Preventivo",AG616="Detectivo"),"Probabilidad",IF(AG616="Correctivo","Impacto",""))</f>
        <v>Probabilidad</v>
      </c>
      <c r="AG616" s="219" t="s">
        <v>344</v>
      </c>
      <c r="AH616" s="214">
        <f t="shared" si="37"/>
        <v>0.15</v>
      </c>
      <c r="AI616" s="221" t="s">
        <v>180</v>
      </c>
      <c r="AJ616" s="214">
        <f t="shared" si="38"/>
        <v>0.15</v>
      </c>
      <c r="AK616" s="215">
        <f t="shared" si="39"/>
        <v>0.3</v>
      </c>
      <c r="AL616" s="226">
        <f>IFERROR(IF(AND(AF615="Probabilidad",AF616="Probabilidad"),(AL615-(+AL615*AK616)),IF(AF616="Probabilidad",(S615-(+S615*AK616)),IF(AF616="Impacto",AL615,""))),"")</f>
        <v>0.14000000000000001</v>
      </c>
      <c r="AM616" s="226">
        <f>IFERROR(IF(AND(AF615="Impacto",AF616="Impacto"),(AM615-(+AM615*AK616)),IF(AF616="Impacto",(Y615-(+Y615*AK616)),IF(AF616="Probabilidad",AM615,""))),"")</f>
        <v>0.4</v>
      </c>
      <c r="AN616" s="221" t="s">
        <v>181</v>
      </c>
      <c r="AO616" s="221" t="s">
        <v>182</v>
      </c>
      <c r="AP616" s="221" t="s">
        <v>183</v>
      </c>
      <c r="AQ616" s="598"/>
      <c r="AR616" s="626"/>
      <c r="AS616" s="626"/>
      <c r="AT616" s="619"/>
      <c r="AU616" s="626"/>
      <c r="AV616" s="626"/>
      <c r="AW616" s="619"/>
      <c r="AX616" s="619"/>
      <c r="AY616" s="619"/>
      <c r="AZ616" s="1139"/>
      <c r="BA616" s="593"/>
      <c r="BB616" s="593"/>
      <c r="BC616" s="593"/>
      <c r="BD616" s="593"/>
      <c r="BE616" s="1168"/>
      <c r="BF616" s="1232"/>
      <c r="BG616" s="1232"/>
      <c r="BH616" s="1232"/>
      <c r="BI616" s="1232"/>
      <c r="BJ616" s="1232"/>
      <c r="BK616" s="1232"/>
      <c r="BL616" s="1217"/>
      <c r="BM616" s="1217"/>
      <c r="BN616" s="1217"/>
      <c r="BO616" s="1285"/>
    </row>
    <row r="617" spans="1:67">
      <c r="A617" s="1141"/>
      <c r="B617" s="1144"/>
      <c r="C617" s="1144"/>
      <c r="D617" s="1150"/>
      <c r="E617" s="1150"/>
      <c r="F617" s="1089"/>
      <c r="G617" s="607"/>
      <c r="H617" s="598"/>
      <c r="I617" s="1139"/>
      <c r="J617" s="1137"/>
      <c r="K617" s="1139"/>
      <c r="L617" s="593"/>
      <c r="M617" s="616"/>
      <c r="N617" s="593"/>
      <c r="O617" s="593"/>
      <c r="P617" s="1078"/>
      <c r="Q617" s="1081"/>
      <c r="R617" s="598"/>
      <c r="S617" s="613"/>
      <c r="T617" s="598"/>
      <c r="U617" s="613"/>
      <c r="V617" s="598"/>
      <c r="W617" s="613"/>
      <c r="X617" s="616"/>
      <c r="Y617" s="613"/>
      <c r="Z617" s="613"/>
      <c r="AA617" s="619"/>
      <c r="AB617" s="216">
        <v>3</v>
      </c>
      <c r="AC617" s="227"/>
      <c r="AD617" s="217"/>
      <c r="AE617" s="217"/>
      <c r="AF617" s="213" t="str">
        <f>IF(OR(AG617="Preventivo",AG617="Detectivo"),"Probabilidad",IF(AG617="Correctivo","Impacto",""))</f>
        <v/>
      </c>
      <c r="AG617" s="219"/>
      <c r="AH617" s="214" t="str">
        <f t="shared" si="37"/>
        <v/>
      </c>
      <c r="AI617" s="219"/>
      <c r="AJ617" s="214" t="str">
        <f t="shared" si="38"/>
        <v/>
      </c>
      <c r="AK617" s="215" t="str">
        <f t="shared" si="39"/>
        <v/>
      </c>
      <c r="AL617" s="220" t="str">
        <f>IFERROR(IF(AND(AF616="Probabilidad",AF617="Probabilidad"),(AL616-(+AL616*AK617)),IF(AND(AF616="Impacto",AF617="Probabilidad"),(AL615-(+AL615*AK617)),IF(AF617="Impacto",AL616,""))),"")</f>
        <v/>
      </c>
      <c r="AM617" s="220" t="str">
        <f>IFERROR(IF(AND(AF616="Impacto",AF617="Impacto"),(AM616-(+AM616*AK617)),IF(AND(AF616="Probabilidad",AF617="Impacto"),(AM615-(+AM615*AK617)),IF(AF617="Probabilidad",AM616,""))),"")</f>
        <v/>
      </c>
      <c r="AN617" s="221"/>
      <c r="AO617" s="221"/>
      <c r="AP617" s="221"/>
      <c r="AQ617" s="598"/>
      <c r="AR617" s="626"/>
      <c r="AS617" s="626"/>
      <c r="AT617" s="619"/>
      <c r="AU617" s="626"/>
      <c r="AV617" s="626"/>
      <c r="AW617" s="619"/>
      <c r="AX617" s="619"/>
      <c r="AY617" s="619"/>
      <c r="AZ617" s="1139"/>
      <c r="BA617" s="593"/>
      <c r="BB617" s="593"/>
      <c r="BC617" s="593"/>
      <c r="BD617" s="593"/>
      <c r="BE617" s="1168"/>
      <c r="BF617" s="1232"/>
      <c r="BG617" s="1232"/>
      <c r="BH617" s="1232"/>
      <c r="BI617" s="1232"/>
      <c r="BJ617" s="1232"/>
      <c r="BK617" s="1232"/>
      <c r="BL617" s="1217"/>
      <c r="BM617" s="1217"/>
      <c r="BN617" s="1217"/>
      <c r="BO617" s="1285"/>
    </row>
    <row r="618" spans="1:67">
      <c r="A618" s="1141"/>
      <c r="B618" s="1144"/>
      <c r="C618" s="1144"/>
      <c r="D618" s="1150"/>
      <c r="E618" s="1150"/>
      <c r="F618" s="1089"/>
      <c r="G618" s="607"/>
      <c r="H618" s="598"/>
      <c r="I618" s="1139"/>
      <c r="J618" s="1137"/>
      <c r="K618" s="1139"/>
      <c r="L618" s="593"/>
      <c r="M618" s="616"/>
      <c r="N618" s="593"/>
      <c r="O618" s="593"/>
      <c r="P618" s="1078"/>
      <c r="Q618" s="1081"/>
      <c r="R618" s="598"/>
      <c r="S618" s="613"/>
      <c r="T618" s="598"/>
      <c r="U618" s="613"/>
      <c r="V618" s="598"/>
      <c r="W618" s="613"/>
      <c r="X618" s="616"/>
      <c r="Y618" s="613"/>
      <c r="Z618" s="613"/>
      <c r="AA618" s="619"/>
      <c r="AB618" s="216">
        <v>4</v>
      </c>
      <c r="AC618" s="218"/>
      <c r="AD618" s="218"/>
      <c r="AE618" s="218"/>
      <c r="AF618" s="213" t="str">
        <f t="shared" si="36"/>
        <v/>
      </c>
      <c r="AG618" s="219"/>
      <c r="AH618" s="214" t="str">
        <f t="shared" si="37"/>
        <v/>
      </c>
      <c r="AI618" s="219"/>
      <c r="AJ618" s="214" t="str">
        <f t="shared" si="38"/>
        <v/>
      </c>
      <c r="AK618" s="215" t="str">
        <f t="shared" si="39"/>
        <v/>
      </c>
      <c r="AL618" s="220" t="str">
        <f>IFERROR(IF(AND(AF617="Probabilidad",AF618="Probabilidad"),(AL617-(+AL617*AK618)),IF(AND(AF617="Impacto",AF618="Probabilidad"),(AL616-(+AL616*AK618)),IF(AF618="Impacto",AL617,""))),"")</f>
        <v/>
      </c>
      <c r="AM618" s="220" t="str">
        <f>IFERROR(IF(AND(AF617="Impacto",AF618="Impacto"),(AM617-(+AM617*AK618)),IF(AND(AF617="Probabilidad",AF618="Impacto"),(AM616-(+AM616*AK618)),IF(AF618="Probabilidad",AM617,""))),"")</f>
        <v/>
      </c>
      <c r="AN618" s="221"/>
      <c r="AO618" s="221"/>
      <c r="AP618" s="221"/>
      <c r="AQ618" s="598"/>
      <c r="AR618" s="626"/>
      <c r="AS618" s="626"/>
      <c r="AT618" s="619"/>
      <c r="AU618" s="626"/>
      <c r="AV618" s="626"/>
      <c r="AW618" s="619"/>
      <c r="AX618" s="619"/>
      <c r="AY618" s="619"/>
      <c r="AZ618" s="1139"/>
      <c r="BA618" s="593"/>
      <c r="BB618" s="593"/>
      <c r="BC618" s="593"/>
      <c r="BD618" s="593"/>
      <c r="BE618" s="1168"/>
      <c r="BF618" s="1232"/>
      <c r="BG618" s="1232"/>
      <c r="BH618" s="1232"/>
      <c r="BI618" s="1232"/>
      <c r="BJ618" s="1232"/>
      <c r="BK618" s="1232"/>
      <c r="BL618" s="1217"/>
      <c r="BM618" s="1217"/>
      <c r="BN618" s="1217"/>
      <c r="BO618" s="1285"/>
    </row>
    <row r="619" spans="1:67">
      <c r="A619" s="1141"/>
      <c r="B619" s="1144"/>
      <c r="C619" s="1144"/>
      <c r="D619" s="1150"/>
      <c r="E619" s="1150"/>
      <c r="F619" s="1089"/>
      <c r="G619" s="607"/>
      <c r="H619" s="598"/>
      <c r="I619" s="1139"/>
      <c r="J619" s="1137"/>
      <c r="K619" s="1139"/>
      <c r="L619" s="593"/>
      <c r="M619" s="616"/>
      <c r="N619" s="593"/>
      <c r="O619" s="593"/>
      <c r="P619" s="1078"/>
      <c r="Q619" s="1081"/>
      <c r="R619" s="598"/>
      <c r="S619" s="613"/>
      <c r="T619" s="598"/>
      <c r="U619" s="613"/>
      <c r="V619" s="598"/>
      <c r="W619" s="613"/>
      <c r="X619" s="616"/>
      <c r="Y619" s="613"/>
      <c r="Z619" s="613"/>
      <c r="AA619" s="619"/>
      <c r="AB619" s="216">
        <v>5</v>
      </c>
      <c r="AC619" s="361"/>
      <c r="AD619" s="361"/>
      <c r="AE619" s="218"/>
      <c r="AF619" s="213" t="str">
        <f t="shared" si="36"/>
        <v/>
      </c>
      <c r="AG619" s="219"/>
      <c r="AH619" s="214" t="str">
        <f t="shared" si="37"/>
        <v/>
      </c>
      <c r="AI619" s="219"/>
      <c r="AJ619" s="214" t="str">
        <f t="shared" si="38"/>
        <v/>
      </c>
      <c r="AK619" s="215" t="str">
        <f t="shared" si="39"/>
        <v/>
      </c>
      <c r="AL619" s="220" t="str">
        <f>IFERROR(IF(AND(AF618="Probabilidad",AF619="Probabilidad"),(AL618-(+AL618*AK619)),IF(AND(AF618="Impacto",AF619="Probabilidad"),(AL617-(+AL617*AK619)),IF(AF619="Impacto",AL618,""))),"")</f>
        <v/>
      </c>
      <c r="AM619" s="220" t="str">
        <f>IFERROR(IF(AND(AF618="Impacto",AF619="Impacto"),(AM618-(+AM618*AK619)),IF(AND(AF618="Probabilidad",AF619="Impacto"),(AM617-(+AM617*AK619)),IF(AF619="Probabilidad",AM618,""))),"")</f>
        <v/>
      </c>
      <c r="AN619" s="221"/>
      <c r="AO619" s="221"/>
      <c r="AP619" s="221"/>
      <c r="AQ619" s="598"/>
      <c r="AR619" s="626"/>
      <c r="AS619" s="626"/>
      <c r="AT619" s="619"/>
      <c r="AU619" s="626"/>
      <c r="AV619" s="626"/>
      <c r="AW619" s="619"/>
      <c r="AX619" s="619"/>
      <c r="AY619" s="619"/>
      <c r="AZ619" s="1139"/>
      <c r="BA619" s="593"/>
      <c r="BB619" s="593"/>
      <c r="BC619" s="593"/>
      <c r="BD619" s="593"/>
      <c r="BE619" s="1168"/>
      <c r="BF619" s="1232"/>
      <c r="BG619" s="1232"/>
      <c r="BH619" s="1232"/>
      <c r="BI619" s="1232"/>
      <c r="BJ619" s="1232"/>
      <c r="BK619" s="1232"/>
      <c r="BL619" s="1217"/>
      <c r="BM619" s="1217"/>
      <c r="BN619" s="1217"/>
      <c r="BO619" s="1285"/>
    </row>
    <row r="620" spans="1:67" ht="15.75" thickBot="1">
      <c r="A620" s="1141"/>
      <c r="B620" s="1144"/>
      <c r="C620" s="1144"/>
      <c r="D620" s="1150"/>
      <c r="E620" s="1150"/>
      <c r="F620" s="1089"/>
      <c r="G620" s="607"/>
      <c r="H620" s="598"/>
      <c r="I620" s="1139"/>
      <c r="J620" s="1162"/>
      <c r="K620" s="1139"/>
      <c r="L620" s="593"/>
      <c r="M620" s="616"/>
      <c r="N620" s="593"/>
      <c r="O620" s="593"/>
      <c r="P620" s="1078"/>
      <c r="Q620" s="1081"/>
      <c r="R620" s="598"/>
      <c r="S620" s="613"/>
      <c r="T620" s="598"/>
      <c r="U620" s="613"/>
      <c r="V620" s="598"/>
      <c r="W620" s="613"/>
      <c r="X620" s="616"/>
      <c r="Y620" s="613"/>
      <c r="Z620" s="613"/>
      <c r="AA620" s="619"/>
      <c r="AB620" s="216">
        <v>6</v>
      </c>
      <c r="AC620" s="218"/>
      <c r="AD620" s="218"/>
      <c r="AE620" s="218"/>
      <c r="AF620" s="213" t="str">
        <f t="shared" si="36"/>
        <v/>
      </c>
      <c r="AG620" s="219"/>
      <c r="AH620" s="214" t="str">
        <f t="shared" si="37"/>
        <v/>
      </c>
      <c r="AI620" s="219"/>
      <c r="AJ620" s="214" t="str">
        <f t="shared" si="38"/>
        <v/>
      </c>
      <c r="AK620" s="215" t="str">
        <f t="shared" si="39"/>
        <v/>
      </c>
      <c r="AL620" s="220" t="str">
        <f>IFERROR(IF(AND(AF619="Probabilidad",AF620="Probabilidad"),(AL619-(+AL619*AK620)),IF(AND(AF619="Impacto",AF620="Probabilidad"),(AL618-(+AL618*AK620)),IF(AF620="Impacto",AL619,""))),"")</f>
        <v/>
      </c>
      <c r="AM620" s="220" t="str">
        <f>IFERROR(IF(AND(AF619="Impacto",AF620="Impacto"),(AM619-(+AM619*AK620)),IF(AND(AF619="Probabilidad",AF620="Impacto"),(AM618-(+AM618*AK620)),IF(AF620="Probabilidad",AM619,""))),"")</f>
        <v/>
      </c>
      <c r="AN620" s="221"/>
      <c r="AO620" s="221"/>
      <c r="AP620" s="221"/>
      <c r="AQ620" s="598"/>
      <c r="AR620" s="626"/>
      <c r="AS620" s="626"/>
      <c r="AT620" s="619"/>
      <c r="AU620" s="626"/>
      <c r="AV620" s="626"/>
      <c r="AW620" s="619"/>
      <c r="AX620" s="619"/>
      <c r="AY620" s="619"/>
      <c r="AZ620" s="1139"/>
      <c r="BA620" s="593"/>
      <c r="BB620" s="593"/>
      <c r="BC620" s="593"/>
      <c r="BD620" s="593"/>
      <c r="BE620" s="1168"/>
      <c r="BF620" s="1232"/>
      <c r="BG620" s="1232"/>
      <c r="BH620" s="1232"/>
      <c r="BI620" s="1232"/>
      <c r="BJ620" s="1232"/>
      <c r="BK620" s="1232"/>
      <c r="BL620" s="1217"/>
      <c r="BM620" s="1217"/>
      <c r="BN620" s="1217"/>
      <c r="BO620" s="1285"/>
    </row>
    <row r="621" spans="1:67" ht="67.900000000000006" customHeight="1">
      <c r="A621" s="1141"/>
      <c r="B621" s="1144"/>
      <c r="C621" s="1144"/>
      <c r="D621" s="1150" t="s">
        <v>1376</v>
      </c>
      <c r="E621" s="1150" t="s">
        <v>2041</v>
      </c>
      <c r="F621" s="1089">
        <v>3</v>
      </c>
      <c r="G621" s="607" t="s">
        <v>2052</v>
      </c>
      <c r="H621" s="598" t="s">
        <v>1443</v>
      </c>
      <c r="I621" s="1139" t="s">
        <v>1380</v>
      </c>
      <c r="J621" s="1137" t="str">
        <f>IF(D621="","",IF(D621="RG",[16]Árbol_GF!B671,IF(D621="RF",[16]Árbol_GF!B671,IF(I621="","",(CONCATENATE(I621," ",$M$2," ",G621," ",$M$3," ",O621," ",$M$4," ",N621))))))</f>
        <v>Pérdida de confidencialidad e integridad  Expediente de Procesos Judiciales
(Información Electrónica)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v>
      </c>
      <c r="K621" s="1139" t="s">
        <v>205</v>
      </c>
      <c r="L621" s="593" t="s">
        <v>691</v>
      </c>
      <c r="M621" s="689" t="str">
        <f>CONCATENATE(" *",[16]Árbol_GF!C629," *",[16]Árbol_GF!E629," *",[16]Árbol_GF!G629)</f>
        <v xml:space="preserve"> * * *</v>
      </c>
      <c r="N621" s="593" t="s">
        <v>2053</v>
      </c>
      <c r="O621" s="593" t="s">
        <v>1603</v>
      </c>
      <c r="P621" s="607"/>
      <c r="Q621" s="610"/>
      <c r="R621" s="598" t="s">
        <v>297</v>
      </c>
      <c r="S621" s="613">
        <f>IF(R621="Muy Alta",100%,IF(R621="Alta",80%,IF(R621="Media",60%,IF(R621="Baja",40%,IF(R621="Muy Baja",20%,"")))))</f>
        <v>0.8</v>
      </c>
      <c r="T621" s="598" t="s">
        <v>271</v>
      </c>
      <c r="U621" s="613">
        <f>IF(T621="Catastrófico",100%,IF(T621="Mayor",80%,IF(T621="Moderado",60%,IF(T621="Menor",40%,IF(T621="Leve",20%,"")))))</f>
        <v>0.2</v>
      </c>
      <c r="V621" s="598" t="s">
        <v>176</v>
      </c>
      <c r="W621" s="613">
        <f>IF(V621="Catastrófico",100%,IF(V621="Mayor",80%,IF(V621="Moderado",60%,IF(V621="Menor",40%,IF(V621="Leve",20%,"")))))</f>
        <v>0.6</v>
      </c>
      <c r="X621" s="616" t="str">
        <f>IF(Y621=100%,"Catastrófico",IF(Y621=80%,"Mayor",IF(Y621=60%,"Moderado",IF(Y621=40%,"Menor",IF(Y621=20%,"Leve","")))))</f>
        <v>Moderado</v>
      </c>
      <c r="Y621" s="613">
        <f>IF(AND(U621="",W621=""),"",MAX(U621,W621))</f>
        <v>0.6</v>
      </c>
      <c r="Z621" s="613" t="str">
        <f>CONCATENATE(R621,X621)</f>
        <v>AltaModerado</v>
      </c>
      <c r="AA621" s="619" t="str">
        <f>IF(Z621="Muy AltaLeve","Alto",IF(Z621="Muy AltaMenor","Alto",IF(Z621="Muy AltaModerado","Alto",IF(Z621="Muy AltaMayor","Alto",IF(Z621="Muy AltaCatastrófico","Extremo",IF(Z621="AltaLeve","Moderado",IF(Z621="AltaMenor","Moderado",IF(Z621="AltaModerado","Alto",IF(Z621="AltaMayor","Alto",IF(Z621="AltaCatastrófico","Extremo",IF(Z621="MediaLeve","Moderado",IF(Z621="MediaMenor","Moderado",IF(Z621="MediaModerado","Moderado",IF(Z621="MediaMayor","Alto",IF(Z621="MediaCatastrófico","Extremo",IF(Z621="BajaLeve","Bajo",IF(Z621="BajaMenor","Moderado",IF(Z621="BajaModerado","Moderado",IF(Z621="BajaMayor","Alto",IF(Z621="BajaCatastrófico","Extremo",IF(Z621="Muy BajaLeve","Bajo",IF(Z621="Muy BajaMenor","Bajo",IF(Z621="Muy BajaModerado","Moderado",IF(Z621="Muy BajaMayor","Alto",IF(Z621="Muy BajaCatastrófico","Extremo","")))))))))))))))))))))))))</f>
        <v>Alto</v>
      </c>
      <c r="AB621" s="216">
        <v>1</v>
      </c>
      <c r="AC621" s="304" t="s">
        <v>2054</v>
      </c>
      <c r="AD621" s="227" t="s">
        <v>1776</v>
      </c>
      <c r="AE621" s="218" t="s">
        <v>2055</v>
      </c>
      <c r="AF621" s="213" t="str">
        <f t="shared" si="36"/>
        <v>Probabilidad</v>
      </c>
      <c r="AG621" s="219" t="s">
        <v>344</v>
      </c>
      <c r="AH621" s="214">
        <f t="shared" si="37"/>
        <v>0.15</v>
      </c>
      <c r="AI621" s="219" t="s">
        <v>180</v>
      </c>
      <c r="AJ621" s="214">
        <f t="shared" si="38"/>
        <v>0.15</v>
      </c>
      <c r="AK621" s="215">
        <f t="shared" si="39"/>
        <v>0.3</v>
      </c>
      <c r="AL621" s="220">
        <f>IFERROR(IF(AF621="Probabilidad",(S621-(+S621*AK621)),IF(AF621="Impacto",S621,"")),"")</f>
        <v>0.56000000000000005</v>
      </c>
      <c r="AM621" s="220">
        <f>IFERROR(IF(AF621="Impacto",(Y621-(+Y621*AK621)),IF(AF621="Probabilidad",Y621,"")),"")</f>
        <v>0.6</v>
      </c>
      <c r="AN621" s="221" t="s">
        <v>181</v>
      </c>
      <c r="AO621" s="221" t="s">
        <v>182</v>
      </c>
      <c r="AP621" s="221" t="s">
        <v>183</v>
      </c>
      <c r="AQ621" s="598" t="s">
        <v>2045</v>
      </c>
      <c r="AR621" s="1153">
        <f>S621</f>
        <v>0.8</v>
      </c>
      <c r="AS621" s="1153">
        <f>IF(AL621="","",MIN(AL621:AL626))</f>
        <v>0.23520000000000002</v>
      </c>
      <c r="AT621" s="619" t="str">
        <f>IFERROR(IF(AS621="","",IF(AS621&lt;=0.2,"Muy Baja",IF(AS621&lt;=0.4,"Baja",IF(AS621&lt;=0.6,"Media",IF(AS621&lt;=0.8,"Alta","Muy Alta"))))),"")</f>
        <v>Baja</v>
      </c>
      <c r="AU621" s="1153">
        <f>Y621</f>
        <v>0.6</v>
      </c>
      <c r="AV621" s="1153">
        <f>IF(AM621="","",MIN(AM621:AM626))</f>
        <v>0.44999999999999996</v>
      </c>
      <c r="AW621" s="619" t="str">
        <f>IFERROR(IF(AV621="","",IF(AV621&lt;=0.2,"Leve",IF(AV621&lt;=0.4,"Menor",IF(AV621&lt;=0.6,"Moderado",IF(AV621&lt;=0.8,"Mayor","Catastrófico"))))),"")</f>
        <v>Moderado</v>
      </c>
      <c r="AX621" s="619" t="str">
        <f>AA621</f>
        <v>Alto</v>
      </c>
      <c r="AY621" s="619" t="str">
        <f>IFERROR(IF(OR(AND(AT621="Muy Baja",AW621="Leve"),AND(AT621="Muy Baja",AW621="Menor"),AND(AT621="Baja",AW621="Leve")),"Bajo",IF(OR(AND(AT621="Muy baja",AW621="Moderado"),AND(AT621="Baja",AW621="Menor"),AND(AT621="Baja",AW621="Moderado"),AND(AT621="Media",AW621="Leve"),AND(AT621="Media",AW621="Menor"),AND(AT621="Media",AW621="Moderado"),AND(AT621="Alta",AW621="Leve"),AND(AT621="Alta",AW621="Menor")),"Moderado",IF(OR(AND(AT621="Muy Baja",AW621="Mayor"),AND(AT621="Baja",AW621="Mayor"),AND(AT621="Media",AW621="Mayor"),AND(AT621="Alta",AW621="Moderado"),AND(AT621="Alta",AW621="Mayor"),AND(AT621="Muy Alta",AW621="Leve"),AND(AT621="Muy Alta",AW621="Menor"),AND(AT621="Muy Alta",AW621="Moderado"),AND(AT621="Muy Alta",AW621="Mayor")),"Alto",IF(OR(AND(AT621="Muy Baja",AW621="Catastrófico"),AND(AT621="Baja",AW621="Catastrófico"),AND(AT621="Media",AW621="Catastrófico"),AND(AT621="Alta",AW621="Catastrófico"),AND(AT621="Muy Alta",AW621="Catastrófico")),"Extremo","")))),"")</f>
        <v>Moderado</v>
      </c>
      <c r="AZ621" s="1139" t="s">
        <v>185</v>
      </c>
      <c r="BA621" s="607" t="s">
        <v>2056</v>
      </c>
      <c r="BB621" s="593" t="s">
        <v>2057</v>
      </c>
      <c r="BC621" s="593" t="s">
        <v>1233</v>
      </c>
      <c r="BD621" s="593" t="s">
        <v>2048</v>
      </c>
      <c r="BE621" s="1168">
        <v>45657</v>
      </c>
      <c r="BF621" s="1232"/>
      <c r="BG621" s="1232"/>
      <c r="BH621" s="1289"/>
      <c r="BI621" s="1289"/>
      <c r="BJ621" s="1289"/>
      <c r="BK621" s="1232"/>
      <c r="BL621" s="1217"/>
      <c r="BM621" s="1217"/>
      <c r="BN621" s="1217"/>
      <c r="BO621" s="1285"/>
    </row>
    <row r="622" spans="1:67" ht="102">
      <c r="A622" s="1141"/>
      <c r="B622" s="1144"/>
      <c r="C622" s="1144"/>
      <c r="D622" s="1150"/>
      <c r="E622" s="1150"/>
      <c r="F622" s="1089"/>
      <c r="G622" s="607"/>
      <c r="H622" s="598"/>
      <c r="I622" s="1139"/>
      <c r="J622" s="1137"/>
      <c r="K622" s="1139"/>
      <c r="L622" s="593"/>
      <c r="M622" s="616"/>
      <c r="N622" s="593"/>
      <c r="O622" s="593"/>
      <c r="P622" s="607"/>
      <c r="Q622" s="610"/>
      <c r="R622" s="598"/>
      <c r="S622" s="613"/>
      <c r="T622" s="598"/>
      <c r="U622" s="613"/>
      <c r="V622" s="598"/>
      <c r="W622" s="613"/>
      <c r="X622" s="616"/>
      <c r="Y622" s="613"/>
      <c r="Z622" s="613"/>
      <c r="AA622" s="619"/>
      <c r="AB622" s="216">
        <v>2</v>
      </c>
      <c r="AC622" s="304" t="s">
        <v>2058</v>
      </c>
      <c r="AD622" s="227" t="s">
        <v>1776</v>
      </c>
      <c r="AE622" s="218" t="s">
        <v>2059</v>
      </c>
      <c r="AF622" s="213" t="str">
        <f t="shared" si="36"/>
        <v>Probabilidad</v>
      </c>
      <c r="AG622" s="219" t="s">
        <v>179</v>
      </c>
      <c r="AH622" s="214">
        <f t="shared" si="37"/>
        <v>0.25</v>
      </c>
      <c r="AI622" s="219" t="s">
        <v>180</v>
      </c>
      <c r="AJ622" s="214">
        <f t="shared" si="38"/>
        <v>0.15</v>
      </c>
      <c r="AK622" s="215">
        <f t="shared" si="39"/>
        <v>0.4</v>
      </c>
      <c r="AL622" s="220">
        <f>IFERROR(IF(AND(AF621="Probabilidad",AF622="Probabilidad"),(AL621-(+AL621*AK622)),IF(AF622="Probabilidad",(S621-(+S621*AK622)),IF(AF622="Impacto",AL621,""))),"")</f>
        <v>0.33600000000000002</v>
      </c>
      <c r="AM622" s="220">
        <f>IFERROR(IF(AND(AF621="Impacto",AF622="Impacto"),(AM621-(+AM621*AK622)),IF(AF622="Impacto",(Y621-(+Y621*AK622)),IF(AF622="Probabilidad",AM621,""))),"")</f>
        <v>0.6</v>
      </c>
      <c r="AN622" s="221" t="s">
        <v>181</v>
      </c>
      <c r="AO622" s="221" t="s">
        <v>182</v>
      </c>
      <c r="AP622" s="221" t="s">
        <v>183</v>
      </c>
      <c r="AQ622" s="598"/>
      <c r="AR622" s="626"/>
      <c r="AS622" s="626"/>
      <c r="AT622" s="619"/>
      <c r="AU622" s="626"/>
      <c r="AV622" s="626"/>
      <c r="AW622" s="619"/>
      <c r="AX622" s="619"/>
      <c r="AY622" s="619"/>
      <c r="AZ622" s="1139"/>
      <c r="BA622" s="607"/>
      <c r="BB622" s="593"/>
      <c r="BC622" s="593"/>
      <c r="BD622" s="593"/>
      <c r="BE622" s="593"/>
      <c r="BF622" s="1232"/>
      <c r="BG622" s="1232"/>
      <c r="BH622" s="1232"/>
      <c r="BI622" s="1232"/>
      <c r="BJ622" s="1232"/>
      <c r="BK622" s="1232"/>
      <c r="BL622" s="1217"/>
      <c r="BM622" s="1217"/>
      <c r="BN622" s="1217"/>
      <c r="BO622" s="1285"/>
    </row>
    <row r="623" spans="1:67" ht="72">
      <c r="A623" s="1141"/>
      <c r="B623" s="1144"/>
      <c r="C623" s="1144"/>
      <c r="D623" s="1150"/>
      <c r="E623" s="1150"/>
      <c r="F623" s="1089"/>
      <c r="G623" s="607"/>
      <c r="H623" s="598"/>
      <c r="I623" s="1139"/>
      <c r="J623" s="1137"/>
      <c r="K623" s="1139"/>
      <c r="L623" s="593"/>
      <c r="M623" s="616"/>
      <c r="N623" s="593"/>
      <c r="O623" s="593"/>
      <c r="P623" s="607"/>
      <c r="Q623" s="610"/>
      <c r="R623" s="598"/>
      <c r="S623" s="613"/>
      <c r="T623" s="598"/>
      <c r="U623" s="613"/>
      <c r="V623" s="598"/>
      <c r="W623" s="613"/>
      <c r="X623" s="616"/>
      <c r="Y623" s="613"/>
      <c r="Z623" s="613"/>
      <c r="AA623" s="619"/>
      <c r="AB623" s="216">
        <v>3</v>
      </c>
      <c r="AC623" s="228" t="s">
        <v>1793</v>
      </c>
      <c r="AD623" s="227" t="s">
        <v>1776</v>
      </c>
      <c r="AE623" s="218" t="s">
        <v>2060</v>
      </c>
      <c r="AF623" s="213" t="str">
        <f t="shared" si="36"/>
        <v>Impacto</v>
      </c>
      <c r="AG623" s="219" t="s">
        <v>290</v>
      </c>
      <c r="AH623" s="214">
        <f t="shared" si="37"/>
        <v>0.1</v>
      </c>
      <c r="AI623" s="219" t="s">
        <v>180</v>
      </c>
      <c r="AJ623" s="214">
        <f t="shared" si="38"/>
        <v>0.15</v>
      </c>
      <c r="AK623" s="215">
        <f t="shared" si="39"/>
        <v>0.25</v>
      </c>
      <c r="AL623" s="220">
        <f>IFERROR(IF(AND(AF622="Probabilidad",AF623="Probabilidad"),(AL622-(+AL622*AK623)),IF(AND(AF622="Impacto",AF623="Probabilidad"),(AL621-(+AL621*AK623)),IF(AF623="Impacto",AL622,""))),"")</f>
        <v>0.33600000000000002</v>
      </c>
      <c r="AM623" s="220">
        <f>IFERROR(IF(AND(AF622="Impacto",AF623="Impacto"),(AM622-(+AM622*AK623)),IF(AND(AF622="Probabilidad",AF623="Impacto"),(AM621-(+AM621*AK623)),IF(AF623="Probabilidad",AM622,""))),"")</f>
        <v>0.44999999999999996</v>
      </c>
      <c r="AN623" s="221" t="s">
        <v>181</v>
      </c>
      <c r="AO623" s="221" t="s">
        <v>182</v>
      </c>
      <c r="AP623" s="221" t="s">
        <v>183</v>
      </c>
      <c r="AQ623" s="598"/>
      <c r="AR623" s="626"/>
      <c r="AS623" s="626"/>
      <c r="AT623" s="619"/>
      <c r="AU623" s="626"/>
      <c r="AV623" s="626"/>
      <c r="AW623" s="619"/>
      <c r="AX623" s="619"/>
      <c r="AY623" s="619"/>
      <c r="AZ623" s="1139"/>
      <c r="BA623" s="607"/>
      <c r="BB623" s="593"/>
      <c r="BC623" s="593"/>
      <c r="BD623" s="593"/>
      <c r="BE623" s="593"/>
      <c r="BF623" s="1232"/>
      <c r="BG623" s="1232"/>
      <c r="BH623" s="1232"/>
      <c r="BI623" s="1232"/>
      <c r="BJ623" s="1232"/>
      <c r="BK623" s="1232"/>
      <c r="BL623" s="1217"/>
      <c r="BM623" s="1217"/>
      <c r="BN623" s="1217"/>
      <c r="BO623" s="1285"/>
    </row>
    <row r="624" spans="1:67" ht="114.75">
      <c r="A624" s="1141"/>
      <c r="B624" s="1144"/>
      <c r="C624" s="1144"/>
      <c r="D624" s="1150"/>
      <c r="E624" s="1150"/>
      <c r="F624" s="1089"/>
      <c r="G624" s="607"/>
      <c r="H624" s="598"/>
      <c r="I624" s="1139"/>
      <c r="J624" s="1137"/>
      <c r="K624" s="1139"/>
      <c r="L624" s="593"/>
      <c r="M624" s="616"/>
      <c r="N624" s="593"/>
      <c r="O624" s="593"/>
      <c r="P624" s="607"/>
      <c r="Q624" s="610"/>
      <c r="R624" s="598"/>
      <c r="S624" s="613"/>
      <c r="T624" s="598"/>
      <c r="U624" s="613"/>
      <c r="V624" s="598"/>
      <c r="W624" s="613"/>
      <c r="X624" s="616"/>
      <c r="Y624" s="613"/>
      <c r="Z624" s="613"/>
      <c r="AA624" s="619"/>
      <c r="AB624" s="216">
        <v>4</v>
      </c>
      <c r="AC624" s="227" t="s">
        <v>1561</v>
      </c>
      <c r="AD624" s="227" t="s">
        <v>1776</v>
      </c>
      <c r="AE624" s="217" t="s">
        <v>1431</v>
      </c>
      <c r="AF624" s="213" t="str">
        <f t="shared" si="36"/>
        <v>Probabilidad</v>
      </c>
      <c r="AG624" s="219" t="s">
        <v>344</v>
      </c>
      <c r="AH624" s="214">
        <f t="shared" si="37"/>
        <v>0.15</v>
      </c>
      <c r="AI624" s="219" t="s">
        <v>180</v>
      </c>
      <c r="AJ624" s="214">
        <f t="shared" si="38"/>
        <v>0.15</v>
      </c>
      <c r="AK624" s="215">
        <f t="shared" si="39"/>
        <v>0.3</v>
      </c>
      <c r="AL624" s="220">
        <f>IFERROR(IF(AND(AF623="Probabilidad",AF624="Probabilidad"),(AL623-(+AL623*AK624)),IF(AND(AF623="Impacto",AF624="Probabilidad"),(AL622-(+AL622*AK624)),IF(AF624="Impacto",AL623,""))),"")</f>
        <v>0.23520000000000002</v>
      </c>
      <c r="AM624" s="220">
        <f>IFERROR(IF(AND(AF623="Impacto",AF624="Impacto"),(AM623-(+AM623*AK624)),IF(AND(AF623="Probabilidad",AF624="Impacto"),(AM622-(+AM622*AK624)),IF(AF624="Probabilidad",AM623,""))),"")</f>
        <v>0.44999999999999996</v>
      </c>
      <c r="AN624" s="221" t="s">
        <v>181</v>
      </c>
      <c r="AO624" s="221" t="s">
        <v>182</v>
      </c>
      <c r="AP624" s="221" t="s">
        <v>183</v>
      </c>
      <c r="AQ624" s="598"/>
      <c r="AR624" s="626"/>
      <c r="AS624" s="626"/>
      <c r="AT624" s="619"/>
      <c r="AU624" s="626"/>
      <c r="AV624" s="626"/>
      <c r="AW624" s="619"/>
      <c r="AX624" s="619"/>
      <c r="AY624" s="619"/>
      <c r="AZ624" s="1139"/>
      <c r="BA624" s="607"/>
      <c r="BB624" s="593"/>
      <c r="BC624" s="593"/>
      <c r="BD624" s="593"/>
      <c r="BE624" s="593"/>
      <c r="BF624" s="1232"/>
      <c r="BG624" s="1232"/>
      <c r="BH624" s="1232"/>
      <c r="BI624" s="1232"/>
      <c r="BJ624" s="1232"/>
      <c r="BK624" s="1232"/>
      <c r="BL624" s="1217"/>
      <c r="BM624" s="1217"/>
      <c r="BN624" s="1217"/>
      <c r="BO624" s="1285"/>
    </row>
    <row r="625" spans="1:67">
      <c r="A625" s="1141"/>
      <c r="B625" s="1144"/>
      <c r="C625" s="1144"/>
      <c r="D625" s="1150"/>
      <c r="E625" s="1150"/>
      <c r="F625" s="1089"/>
      <c r="G625" s="607"/>
      <c r="H625" s="598"/>
      <c r="I625" s="1139"/>
      <c r="J625" s="1137"/>
      <c r="K625" s="1139"/>
      <c r="L625" s="593"/>
      <c r="M625" s="616"/>
      <c r="N625" s="593"/>
      <c r="O625" s="593"/>
      <c r="P625" s="607"/>
      <c r="Q625" s="610"/>
      <c r="R625" s="598"/>
      <c r="S625" s="613"/>
      <c r="T625" s="598"/>
      <c r="U625" s="613"/>
      <c r="V625" s="598"/>
      <c r="W625" s="613"/>
      <c r="X625" s="616"/>
      <c r="Y625" s="613"/>
      <c r="Z625" s="613"/>
      <c r="AA625" s="619"/>
      <c r="AB625" s="216">
        <v>5</v>
      </c>
      <c r="AC625" s="228"/>
      <c r="AD625" s="228"/>
      <c r="AE625" s="218"/>
      <c r="AF625" s="213" t="str">
        <f t="shared" ref="AF625:AF687" si="40">IF(OR(AG625="Preventivo",AG625="Detectivo"),"Probabilidad",IF(AG625="Correctivo","Impacto",""))</f>
        <v/>
      </c>
      <c r="AG625" s="219"/>
      <c r="AH625" s="214" t="str">
        <f t="shared" ref="AH625:AH688" si="41">IF(AG625="","",IF(AG625="Preventivo",25%,IF(AG625="Detectivo",15%,IF(AG625="Correctivo",10%))))</f>
        <v/>
      </c>
      <c r="AI625" s="219"/>
      <c r="AJ625" s="214" t="str">
        <f t="shared" ref="AJ625:AJ688" si="42">IF(AI625="Automático",25%,IF(AI625="Manual",15%,""))</f>
        <v/>
      </c>
      <c r="AK625" s="215" t="str">
        <f t="shared" si="39"/>
        <v/>
      </c>
      <c r="AL625" s="220" t="str">
        <f>IFERROR(IF(AND(AF624="Probabilidad",AF625="Probabilidad"),(AL624-(+AL624*AK625)),IF(AND(AF624="Impacto",AF625="Probabilidad"),(AL623-(+AL623*AK625)),IF(AF625="Impacto",AL624,""))),"")</f>
        <v/>
      </c>
      <c r="AM625" s="220" t="str">
        <f>IFERROR(IF(AND(AF624="Impacto",AF625="Impacto"),(AM624-(+AM624*AK625)),IF(AND(AF624="Probabilidad",AF625="Impacto"),(AM623-(+AM623*AK625)),IF(AF625="Probabilidad",AM624,""))),"")</f>
        <v/>
      </c>
      <c r="AN625" s="221"/>
      <c r="AO625" s="221"/>
      <c r="AP625" s="221"/>
      <c r="AQ625" s="598"/>
      <c r="AR625" s="626"/>
      <c r="AS625" s="626"/>
      <c r="AT625" s="619"/>
      <c r="AU625" s="626"/>
      <c r="AV625" s="626"/>
      <c r="AW625" s="619"/>
      <c r="AX625" s="619"/>
      <c r="AY625" s="619"/>
      <c r="AZ625" s="1139"/>
      <c r="BA625" s="607"/>
      <c r="BB625" s="593"/>
      <c r="BC625" s="593"/>
      <c r="BD625" s="593"/>
      <c r="BE625" s="593"/>
      <c r="BF625" s="1232"/>
      <c r="BG625" s="1232"/>
      <c r="BH625" s="1232"/>
      <c r="BI625" s="1232"/>
      <c r="BJ625" s="1232"/>
      <c r="BK625" s="1232"/>
      <c r="BL625" s="1217"/>
      <c r="BM625" s="1217"/>
      <c r="BN625" s="1217"/>
      <c r="BO625" s="1285"/>
    </row>
    <row r="626" spans="1:67" ht="15.75" thickBot="1">
      <c r="A626" s="1141"/>
      <c r="B626" s="1144"/>
      <c r="C626" s="1144"/>
      <c r="D626" s="1150"/>
      <c r="E626" s="1150"/>
      <c r="F626" s="1089"/>
      <c r="G626" s="607"/>
      <c r="H626" s="598"/>
      <c r="I626" s="1139"/>
      <c r="J626" s="1162"/>
      <c r="K626" s="1139"/>
      <c r="L626" s="593"/>
      <c r="M626" s="616"/>
      <c r="N626" s="593"/>
      <c r="O626" s="593"/>
      <c r="P626" s="607"/>
      <c r="Q626" s="610"/>
      <c r="R626" s="598"/>
      <c r="S626" s="613"/>
      <c r="T626" s="598"/>
      <c r="U626" s="613"/>
      <c r="V626" s="598"/>
      <c r="W626" s="613"/>
      <c r="X626" s="616"/>
      <c r="Y626" s="613"/>
      <c r="Z626" s="613"/>
      <c r="AA626" s="619"/>
      <c r="AB626" s="216">
        <v>6</v>
      </c>
      <c r="AC626" s="218"/>
      <c r="AD626" s="218"/>
      <c r="AE626" s="218"/>
      <c r="AF626" s="213" t="str">
        <f t="shared" si="40"/>
        <v/>
      </c>
      <c r="AG626" s="219"/>
      <c r="AH626" s="214" t="str">
        <f t="shared" si="41"/>
        <v/>
      </c>
      <c r="AI626" s="219"/>
      <c r="AJ626" s="214" t="str">
        <f t="shared" si="42"/>
        <v/>
      </c>
      <c r="AK626" s="215" t="str">
        <f t="shared" si="39"/>
        <v/>
      </c>
      <c r="AL626" s="220" t="str">
        <f>IFERROR(IF(AND(AF625="Probabilidad",AF626="Probabilidad"),(AL625-(+AL625*AK626)),IF(AND(AF625="Impacto",AF626="Probabilidad"),(AL624-(+AL624*AK626)),IF(AF626="Impacto",AL625,""))),"")</f>
        <v/>
      </c>
      <c r="AM626" s="220" t="str">
        <f>IFERROR(IF(AND(AF625="Impacto",AF626="Impacto"),(AM625-(+AM625*AK626)),IF(AND(AF625="Probabilidad",AF626="Impacto"),(AM624-(+AM624*AK626)),IF(AF626="Probabilidad",AM625,""))),"")</f>
        <v/>
      </c>
      <c r="AN626" s="221"/>
      <c r="AO626" s="221"/>
      <c r="AP626" s="221"/>
      <c r="AQ626" s="598"/>
      <c r="AR626" s="626"/>
      <c r="AS626" s="626"/>
      <c r="AT626" s="619"/>
      <c r="AU626" s="626"/>
      <c r="AV626" s="626"/>
      <c r="AW626" s="619"/>
      <c r="AX626" s="619"/>
      <c r="AY626" s="619"/>
      <c r="AZ626" s="1139"/>
      <c r="BA626" s="607"/>
      <c r="BB626" s="593"/>
      <c r="BC626" s="593"/>
      <c r="BD626" s="593"/>
      <c r="BE626" s="593"/>
      <c r="BF626" s="1232"/>
      <c r="BG626" s="1232"/>
      <c r="BH626" s="1232"/>
      <c r="BI626" s="1232"/>
      <c r="BJ626" s="1232"/>
      <c r="BK626" s="1232"/>
      <c r="BL626" s="1217"/>
      <c r="BM626" s="1217"/>
      <c r="BN626" s="1217"/>
      <c r="BO626" s="1285"/>
    </row>
    <row r="627" spans="1:67" ht="69" customHeight="1">
      <c r="A627" s="1141"/>
      <c r="B627" s="1144"/>
      <c r="C627" s="1144"/>
      <c r="D627" s="1150" t="s">
        <v>1376</v>
      </c>
      <c r="E627" s="1150" t="s">
        <v>2041</v>
      </c>
      <c r="F627" s="1089">
        <v>4</v>
      </c>
      <c r="G627" s="607" t="s">
        <v>2052</v>
      </c>
      <c r="H627" s="598" t="s">
        <v>1443</v>
      </c>
      <c r="I627" s="1139" t="s">
        <v>1392</v>
      </c>
      <c r="J627" s="1137" t="str">
        <f>IF(D627="","",IF(D627="RG",[16]Árbol_GF!B677,IF(D627="RF",[16]Árbol_GF!B677,IF(I627="","",(CONCATENATE(I627," ",$M$2," ",G627," ",$M$3," ",O627," ",$M$4," ",N627))))))</f>
        <v>Pérdida de Disponibilidad  Expediente de Procesos Judiciales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K627" s="1139" t="s">
        <v>205</v>
      </c>
      <c r="L627" s="593" t="s">
        <v>691</v>
      </c>
      <c r="M627" s="689" t="str">
        <f>CONCATENATE(" *",[16]Árbol_GF!C635," *",[16]Árbol_GF!E635," *",[16]Árbol_GF!G635)</f>
        <v xml:space="preserve"> * * *</v>
      </c>
      <c r="N627" s="593" t="s">
        <v>2061</v>
      </c>
      <c r="O627" s="593" t="s">
        <v>1609</v>
      </c>
      <c r="P627" s="607"/>
      <c r="Q627" s="754"/>
      <c r="R627" s="598" t="s">
        <v>297</v>
      </c>
      <c r="S627" s="613">
        <f>IF(R627="Muy Alta",100%,IF(R627="Alta",80%,IF(R627="Media",60%,IF(R627="Baja",40%,IF(R627="Muy Baja",20%,"")))))</f>
        <v>0.8</v>
      </c>
      <c r="T627" s="598" t="s">
        <v>271</v>
      </c>
      <c r="U627" s="613">
        <f>IF(T627="Catastrófico",100%,IF(T627="Mayor",80%,IF(T627="Moderado",60%,IF(T627="Menor",40%,IF(T627="Leve",20%,"")))))</f>
        <v>0.2</v>
      </c>
      <c r="V627" s="598" t="s">
        <v>227</v>
      </c>
      <c r="W627" s="613">
        <f>IF(V627="Catastrófico",100%,IF(V627="Mayor",80%,IF(V627="Moderado",60%,IF(V627="Menor",40%,IF(V627="Leve",20%,"")))))</f>
        <v>0.4</v>
      </c>
      <c r="X627" s="616" t="str">
        <f>IF(Y627=100%,"Catastrófico",IF(Y627=80%,"Mayor",IF(Y627=60%,"Moderado",IF(Y627=40%,"Menor",IF(Y627=20%,"Leve","")))))</f>
        <v>Menor</v>
      </c>
      <c r="Y627" s="613">
        <f>IF(AND(U627="",W627=""),"",MAX(U627,W627))</f>
        <v>0.4</v>
      </c>
      <c r="Z627" s="613" t="str">
        <f>CONCATENATE(R627,X627)</f>
        <v>AltaMenor</v>
      </c>
      <c r="AA627" s="619" t="str">
        <f>IF(Z627="Muy AltaLeve","Alto",IF(Z627="Muy AltaMenor","Alto",IF(Z627="Muy AltaModerado","Alto",IF(Z627="Muy AltaMayor","Alto",IF(Z627="Muy AltaCatastrófico","Extremo",IF(Z627="AltaLeve","Moderado",IF(Z627="AltaMenor","Moderado",IF(Z627="AltaModerado","Alto",IF(Z627="AltaMayor","Alto",IF(Z627="AltaCatastrófico","Extremo",IF(Z627="MediaLeve","Moderado",IF(Z627="MediaMenor","Moderado",IF(Z627="MediaModerado","Moderado",IF(Z627="MediaMayor","Alto",IF(Z627="MediaCatastrófico","Extremo",IF(Z627="BajaLeve","Bajo",IF(Z627="BajaMenor","Moderado",IF(Z627="BajaModerado","Moderado",IF(Z627="BajaMayor","Alto",IF(Z627="BajaCatastrófico","Extremo",IF(Z627="Muy BajaLeve","Bajo",IF(Z627="Muy BajaMenor","Bajo",IF(Z627="Muy BajaModerado","Moderado",IF(Z627="Muy BajaMayor","Alto",IF(Z627="Muy BajaCatastrófico","Extremo","")))))))))))))))))))))))))</f>
        <v>Moderado</v>
      </c>
      <c r="AB627" s="216">
        <v>1</v>
      </c>
      <c r="AC627" s="228" t="s">
        <v>2062</v>
      </c>
      <c r="AD627" s="227" t="s">
        <v>1776</v>
      </c>
      <c r="AE627" s="218" t="s">
        <v>1399</v>
      </c>
      <c r="AF627" s="213" t="str">
        <f t="shared" si="40"/>
        <v>Probabilidad</v>
      </c>
      <c r="AG627" s="219" t="s">
        <v>344</v>
      </c>
      <c r="AH627" s="214">
        <f t="shared" si="41"/>
        <v>0.15</v>
      </c>
      <c r="AI627" s="219" t="s">
        <v>180</v>
      </c>
      <c r="AJ627" s="214">
        <f t="shared" si="42"/>
        <v>0.15</v>
      </c>
      <c r="AK627" s="215">
        <f t="shared" si="39"/>
        <v>0.3</v>
      </c>
      <c r="AL627" s="220">
        <f>IFERROR(IF(AF627="Probabilidad",(S627-(+S627*AK627)),IF(AF627="Impacto",S627,"")),"")</f>
        <v>0.56000000000000005</v>
      </c>
      <c r="AM627" s="220">
        <f>IFERROR(IF(AF627="Impacto",(Y627-(+Y627*AK627)),IF(AF627="Probabilidad",Y627,"")),"")</f>
        <v>0.4</v>
      </c>
      <c r="AN627" s="221" t="s">
        <v>181</v>
      </c>
      <c r="AO627" s="221" t="s">
        <v>182</v>
      </c>
      <c r="AP627" s="221" t="s">
        <v>183</v>
      </c>
      <c r="AQ627" s="598" t="s">
        <v>2045</v>
      </c>
      <c r="AR627" s="1153">
        <f>S627</f>
        <v>0.8</v>
      </c>
      <c r="AS627" s="1153">
        <f>IF(AL627="","",MIN(AL627:AL632))</f>
        <v>0.39200000000000002</v>
      </c>
      <c r="AT627" s="619" t="str">
        <f>IFERROR(IF(AS627="","",IF(AS627&lt;=0.2,"Muy Baja",IF(AS627&lt;=0.4,"Baja",IF(AS627&lt;=0.6,"Media",IF(AS627&lt;=0.8,"Alta","Muy Alta"))))),"")</f>
        <v>Baja</v>
      </c>
      <c r="AU627" s="1153">
        <f>Y627</f>
        <v>0.4</v>
      </c>
      <c r="AV627" s="1153">
        <f>IF(AM627="","",MIN(AM627:AM632))</f>
        <v>0.4</v>
      </c>
      <c r="AW627" s="619" t="str">
        <f>IFERROR(IF(AV627="","",IF(AV627&lt;=0.2,"Leve",IF(AV627&lt;=0.4,"Menor",IF(AV627&lt;=0.6,"Moderado",IF(AV627&lt;=0.8,"Mayor","Catastrófico"))))),"")</f>
        <v>Menor</v>
      </c>
      <c r="AX627" s="619" t="str">
        <f>AA627</f>
        <v>Moderado</v>
      </c>
      <c r="AY627" s="619" t="str">
        <f>IFERROR(IF(OR(AND(AT627="Muy Baja",AW627="Leve"),AND(AT627="Muy Baja",AW627="Menor"),AND(AT627="Baja",AW627="Leve")),"Bajo",IF(OR(AND(AT627="Muy baja",AW627="Moderado"),AND(AT627="Baja",AW627="Menor"),AND(AT627="Baja",AW627="Moderado"),AND(AT627="Media",AW627="Leve"),AND(AT627="Media",AW627="Menor"),AND(AT627="Media",AW627="Moderado"),AND(AT627="Alta",AW627="Leve"),AND(AT627="Alta",AW627="Menor")),"Moderado",IF(OR(AND(AT627="Muy Baja",AW627="Mayor"),AND(AT627="Baja",AW627="Mayor"),AND(AT627="Media",AW627="Mayor"),AND(AT627="Alta",AW627="Moderado"),AND(AT627="Alta",AW627="Mayor"),AND(AT627="Muy Alta",AW627="Leve"),AND(AT627="Muy Alta",AW627="Menor"),AND(AT627="Muy Alta",AW627="Moderado"),AND(AT627="Muy Alta",AW627="Mayor")),"Alto",IF(OR(AND(AT627="Muy Baja",AW627="Catastrófico"),AND(AT627="Baja",AW627="Catastrófico"),AND(AT627="Media",AW627="Catastrófico"),AND(AT627="Alta",AW627="Catastrófico"),AND(AT627="Muy Alta",AW627="Catastrófico")),"Extremo","")))),"")</f>
        <v>Moderado</v>
      </c>
      <c r="AZ627" s="1139" t="s">
        <v>185</v>
      </c>
      <c r="BA627" s="607" t="s">
        <v>2063</v>
      </c>
      <c r="BB627" s="593" t="s">
        <v>2064</v>
      </c>
      <c r="BC627" s="593" t="s">
        <v>1233</v>
      </c>
      <c r="BD627" s="593" t="s">
        <v>2048</v>
      </c>
      <c r="BE627" s="1168">
        <v>45657</v>
      </c>
      <c r="BF627" s="1232"/>
      <c r="BG627" s="1232"/>
      <c r="BH627" s="1289"/>
      <c r="BI627" s="1289"/>
      <c r="BJ627" s="1289"/>
      <c r="BK627" s="1290"/>
      <c r="BL627" s="1217"/>
      <c r="BM627" s="1217"/>
      <c r="BN627" s="1217"/>
      <c r="BO627" s="1285"/>
    </row>
    <row r="628" spans="1:67" ht="114.75">
      <c r="A628" s="1141"/>
      <c r="B628" s="1144"/>
      <c r="C628" s="1144"/>
      <c r="D628" s="1150"/>
      <c r="E628" s="1150"/>
      <c r="F628" s="1089"/>
      <c r="G628" s="607"/>
      <c r="H628" s="598"/>
      <c r="I628" s="1139"/>
      <c r="J628" s="1137"/>
      <c r="K628" s="1139"/>
      <c r="L628" s="593"/>
      <c r="M628" s="616"/>
      <c r="N628" s="593"/>
      <c r="O628" s="593"/>
      <c r="P628" s="607"/>
      <c r="Q628" s="754"/>
      <c r="R628" s="598"/>
      <c r="S628" s="613"/>
      <c r="T628" s="598"/>
      <c r="U628" s="613"/>
      <c r="V628" s="598"/>
      <c r="W628" s="613"/>
      <c r="X628" s="616"/>
      <c r="Y628" s="613"/>
      <c r="Z628" s="613"/>
      <c r="AA628" s="619"/>
      <c r="AB628" s="216">
        <v>2</v>
      </c>
      <c r="AC628" s="227" t="s">
        <v>1561</v>
      </c>
      <c r="AD628" s="218" t="s">
        <v>1776</v>
      </c>
      <c r="AE628" s="217" t="s">
        <v>1431</v>
      </c>
      <c r="AF628" s="213" t="str">
        <f t="shared" si="40"/>
        <v>Probabilidad</v>
      </c>
      <c r="AG628" s="219" t="s">
        <v>344</v>
      </c>
      <c r="AH628" s="214">
        <f t="shared" si="41"/>
        <v>0.15</v>
      </c>
      <c r="AI628" s="219" t="s">
        <v>180</v>
      </c>
      <c r="AJ628" s="214">
        <f t="shared" si="42"/>
        <v>0.15</v>
      </c>
      <c r="AK628" s="215">
        <f t="shared" si="39"/>
        <v>0.3</v>
      </c>
      <c r="AL628" s="220">
        <f>IFERROR(IF(AND(AF627="Probabilidad",AF628="Probabilidad"),(AL627-(+AL627*AK628)),IF(AF628="Probabilidad",(S627-(+S627*AK628)),IF(AF628="Impacto",AL627,""))),"")</f>
        <v>0.39200000000000002</v>
      </c>
      <c r="AM628" s="220">
        <f>IFERROR(IF(AND(AF627="Impacto",AF628="Impacto"),(AM627-(+AM627*AK628)),IF(AF628="Impacto",(Y627-(+Y627*AK628)),IF(AF628="Probabilidad",AM627,""))),"")</f>
        <v>0.4</v>
      </c>
      <c r="AN628" s="221" t="s">
        <v>181</v>
      </c>
      <c r="AO628" s="221" t="s">
        <v>182</v>
      </c>
      <c r="AP628" s="221" t="s">
        <v>183</v>
      </c>
      <c r="AQ628" s="598"/>
      <c r="AR628" s="626"/>
      <c r="AS628" s="626"/>
      <c r="AT628" s="619"/>
      <c r="AU628" s="626"/>
      <c r="AV628" s="626"/>
      <c r="AW628" s="619"/>
      <c r="AX628" s="619"/>
      <c r="AY628" s="619"/>
      <c r="AZ628" s="1139"/>
      <c r="BA628" s="607"/>
      <c r="BB628" s="593"/>
      <c r="BC628" s="593"/>
      <c r="BD628" s="593"/>
      <c r="BE628" s="593"/>
      <c r="BF628" s="1232"/>
      <c r="BG628" s="1232"/>
      <c r="BH628" s="1232"/>
      <c r="BI628" s="1232"/>
      <c r="BJ628" s="1232"/>
      <c r="BK628" s="1290"/>
      <c r="BL628" s="1217"/>
      <c r="BM628" s="1217"/>
      <c r="BN628" s="1217"/>
      <c r="BO628" s="1285"/>
    </row>
    <row r="629" spans="1:67">
      <c r="A629" s="1141"/>
      <c r="B629" s="1144"/>
      <c r="C629" s="1144"/>
      <c r="D629" s="1150"/>
      <c r="E629" s="1150"/>
      <c r="F629" s="1089"/>
      <c r="G629" s="607"/>
      <c r="H629" s="598"/>
      <c r="I629" s="1139"/>
      <c r="J629" s="1137"/>
      <c r="K629" s="1139"/>
      <c r="L629" s="593"/>
      <c r="M629" s="616"/>
      <c r="N629" s="593"/>
      <c r="O629" s="593"/>
      <c r="P629" s="607"/>
      <c r="Q629" s="754"/>
      <c r="R629" s="598"/>
      <c r="S629" s="613"/>
      <c r="T629" s="598"/>
      <c r="U629" s="613"/>
      <c r="V629" s="598"/>
      <c r="W629" s="613"/>
      <c r="X629" s="616"/>
      <c r="Y629" s="613"/>
      <c r="Z629" s="613"/>
      <c r="AA629" s="619"/>
      <c r="AB629" s="216">
        <v>3</v>
      </c>
      <c r="AC629" s="218"/>
      <c r="AD629" s="218"/>
      <c r="AE629" s="218"/>
      <c r="AF629" s="213" t="str">
        <f t="shared" si="40"/>
        <v/>
      </c>
      <c r="AG629" s="219"/>
      <c r="AH629" s="214" t="str">
        <f t="shared" si="41"/>
        <v/>
      </c>
      <c r="AI629" s="219"/>
      <c r="AJ629" s="214" t="str">
        <f t="shared" si="42"/>
        <v/>
      </c>
      <c r="AK629" s="215" t="str">
        <f t="shared" si="39"/>
        <v/>
      </c>
      <c r="AL629" s="220" t="str">
        <f>IFERROR(IF(AND(AF628="Probabilidad",AF629="Probabilidad"),(AL628-(+AL628*AK629)),IF(AND(AF628="Impacto",AF629="Probabilidad"),(AL627-(+AL627*AK629)),IF(AF629="Impacto",AL628,""))),"")</f>
        <v/>
      </c>
      <c r="AM629" s="220" t="str">
        <f>IFERROR(IF(AND(AF628="Impacto",AF629="Impacto"),(AM628-(+AM628*AK629)),IF(AND(AF628="Probabilidad",AF629="Impacto"),(AM627-(+AM627*AK629)),IF(AF629="Probabilidad",AM628,""))),"")</f>
        <v/>
      </c>
      <c r="AN629" s="221"/>
      <c r="AO629" s="221"/>
      <c r="AP629" s="221"/>
      <c r="AQ629" s="598"/>
      <c r="AR629" s="626"/>
      <c r="AS629" s="626"/>
      <c r="AT629" s="619"/>
      <c r="AU629" s="626"/>
      <c r="AV629" s="626"/>
      <c r="AW629" s="619"/>
      <c r="AX629" s="619"/>
      <c r="AY629" s="619"/>
      <c r="AZ629" s="1139"/>
      <c r="BA629" s="607"/>
      <c r="BB629" s="593"/>
      <c r="BC629" s="593"/>
      <c r="BD629" s="593"/>
      <c r="BE629" s="593"/>
      <c r="BF629" s="1232"/>
      <c r="BG629" s="1232"/>
      <c r="BH629" s="1232"/>
      <c r="BI629" s="1232"/>
      <c r="BJ629" s="1232"/>
      <c r="BK629" s="1290"/>
      <c r="BL629" s="1217"/>
      <c r="BM629" s="1217"/>
      <c r="BN629" s="1217"/>
      <c r="BO629" s="1285"/>
    </row>
    <row r="630" spans="1:67">
      <c r="A630" s="1141"/>
      <c r="B630" s="1144"/>
      <c r="C630" s="1144"/>
      <c r="D630" s="1150"/>
      <c r="E630" s="1150"/>
      <c r="F630" s="1089"/>
      <c r="G630" s="607"/>
      <c r="H630" s="598"/>
      <c r="I630" s="1139"/>
      <c r="J630" s="1137"/>
      <c r="K630" s="1139"/>
      <c r="L630" s="593"/>
      <c r="M630" s="616"/>
      <c r="N630" s="593"/>
      <c r="O630" s="593"/>
      <c r="P630" s="607"/>
      <c r="Q630" s="754"/>
      <c r="R630" s="598"/>
      <c r="S630" s="613"/>
      <c r="T630" s="598"/>
      <c r="U630" s="613"/>
      <c r="V630" s="598"/>
      <c r="W630" s="613"/>
      <c r="X630" s="616"/>
      <c r="Y630" s="613"/>
      <c r="Z630" s="613"/>
      <c r="AA630" s="619"/>
      <c r="AB630" s="216">
        <v>4</v>
      </c>
      <c r="AC630" s="218"/>
      <c r="AD630" s="218"/>
      <c r="AE630" s="218"/>
      <c r="AF630" s="213" t="str">
        <f t="shared" si="40"/>
        <v/>
      </c>
      <c r="AG630" s="219"/>
      <c r="AH630" s="214" t="str">
        <f t="shared" si="41"/>
        <v/>
      </c>
      <c r="AI630" s="219"/>
      <c r="AJ630" s="214" t="str">
        <f t="shared" si="42"/>
        <v/>
      </c>
      <c r="AK630" s="215" t="str">
        <f t="shared" si="39"/>
        <v/>
      </c>
      <c r="AL630" s="220" t="str">
        <f>IFERROR(IF(AND(AF629="Probabilidad",AF630="Probabilidad"),(AL629-(+AL629*AK630)),IF(AND(AF629="Impacto",AF630="Probabilidad"),(AL628-(+AL628*AK630)),IF(AF630="Impacto",AL629,""))),"")</f>
        <v/>
      </c>
      <c r="AM630" s="220" t="str">
        <f>IFERROR(IF(AND(AF629="Impacto",AF630="Impacto"),(AM629-(+AM629*AK630)),IF(AND(AF629="Probabilidad",AF630="Impacto"),(AM628-(+AM628*AK630)),IF(AF630="Probabilidad",AM629,""))),"")</f>
        <v/>
      </c>
      <c r="AN630" s="221"/>
      <c r="AO630" s="221"/>
      <c r="AP630" s="221"/>
      <c r="AQ630" s="598"/>
      <c r="AR630" s="626"/>
      <c r="AS630" s="626"/>
      <c r="AT630" s="619"/>
      <c r="AU630" s="626"/>
      <c r="AV630" s="626"/>
      <c r="AW630" s="619"/>
      <c r="AX630" s="619"/>
      <c r="AY630" s="619"/>
      <c r="AZ630" s="1139"/>
      <c r="BA630" s="607"/>
      <c r="BB630" s="593"/>
      <c r="BC630" s="593"/>
      <c r="BD630" s="593"/>
      <c r="BE630" s="593"/>
      <c r="BF630" s="1232"/>
      <c r="BG630" s="1232"/>
      <c r="BH630" s="1232"/>
      <c r="BI630" s="1232"/>
      <c r="BJ630" s="1232"/>
      <c r="BK630" s="1290"/>
      <c r="BL630" s="1217"/>
      <c r="BM630" s="1217"/>
      <c r="BN630" s="1217"/>
      <c r="BO630" s="1285"/>
    </row>
    <row r="631" spans="1:67">
      <c r="A631" s="1141"/>
      <c r="B631" s="1144"/>
      <c r="C631" s="1144"/>
      <c r="D631" s="1150"/>
      <c r="E631" s="1150"/>
      <c r="F631" s="1089"/>
      <c r="G631" s="607"/>
      <c r="H631" s="598"/>
      <c r="I631" s="1139"/>
      <c r="J631" s="1137"/>
      <c r="K631" s="1139"/>
      <c r="L631" s="593"/>
      <c r="M631" s="616"/>
      <c r="N631" s="593"/>
      <c r="O631" s="593"/>
      <c r="P631" s="607"/>
      <c r="Q631" s="754"/>
      <c r="R631" s="598"/>
      <c r="S631" s="613"/>
      <c r="T631" s="598"/>
      <c r="U631" s="613"/>
      <c r="V631" s="598"/>
      <c r="W631" s="613"/>
      <c r="X631" s="616"/>
      <c r="Y631" s="613"/>
      <c r="Z631" s="613"/>
      <c r="AA631" s="619"/>
      <c r="AB631" s="216">
        <v>5</v>
      </c>
      <c r="AC631" s="218"/>
      <c r="AD631" s="218"/>
      <c r="AE631" s="218"/>
      <c r="AF631" s="213" t="str">
        <f t="shared" si="40"/>
        <v/>
      </c>
      <c r="AG631" s="219"/>
      <c r="AH631" s="214" t="str">
        <f t="shared" si="41"/>
        <v/>
      </c>
      <c r="AI631" s="219"/>
      <c r="AJ631" s="214" t="str">
        <f t="shared" si="42"/>
        <v/>
      </c>
      <c r="AK631" s="215" t="str">
        <f t="shared" si="39"/>
        <v/>
      </c>
      <c r="AL631" s="220" t="str">
        <f>IFERROR(IF(AND(AF630="Probabilidad",AF631="Probabilidad"),(AL630-(+AL630*AK631)),IF(AND(AF630="Impacto",AF631="Probabilidad"),(AL629-(+AL629*AK631)),IF(AF631="Impacto",AL630,""))),"")</f>
        <v/>
      </c>
      <c r="AM631" s="220" t="str">
        <f>IFERROR(IF(AND(AF630="Impacto",AF631="Impacto"),(AM630-(+AM630*AK631)),IF(AND(AF630="Probabilidad",AF631="Impacto"),(AM629-(+AM629*AK631)),IF(AF631="Probabilidad",AM630,""))),"")</f>
        <v/>
      </c>
      <c r="AN631" s="221"/>
      <c r="AO631" s="221"/>
      <c r="AP631" s="221"/>
      <c r="AQ631" s="598"/>
      <c r="AR631" s="626"/>
      <c r="AS631" s="626"/>
      <c r="AT631" s="619"/>
      <c r="AU631" s="626"/>
      <c r="AV631" s="626"/>
      <c r="AW631" s="619"/>
      <c r="AX631" s="619"/>
      <c r="AY631" s="619"/>
      <c r="AZ631" s="1139"/>
      <c r="BA631" s="607"/>
      <c r="BB631" s="593"/>
      <c r="BC631" s="593"/>
      <c r="BD631" s="593"/>
      <c r="BE631" s="593"/>
      <c r="BF631" s="1232"/>
      <c r="BG631" s="1232"/>
      <c r="BH631" s="1232"/>
      <c r="BI631" s="1232"/>
      <c r="BJ631" s="1232"/>
      <c r="BK631" s="1290"/>
      <c r="BL631" s="1217"/>
      <c r="BM631" s="1217"/>
      <c r="BN631" s="1217"/>
      <c r="BO631" s="1285"/>
    </row>
    <row r="632" spans="1:67" ht="15.75" thickBot="1">
      <c r="A632" s="1141"/>
      <c r="B632" s="1144"/>
      <c r="C632" s="1144"/>
      <c r="D632" s="1150"/>
      <c r="E632" s="1150"/>
      <c r="F632" s="1089"/>
      <c r="G632" s="607"/>
      <c r="H632" s="598"/>
      <c r="I632" s="1139"/>
      <c r="J632" s="1162"/>
      <c r="K632" s="1139"/>
      <c r="L632" s="593"/>
      <c r="M632" s="616"/>
      <c r="N632" s="593"/>
      <c r="O632" s="593"/>
      <c r="P632" s="607"/>
      <c r="Q632" s="754"/>
      <c r="R632" s="598"/>
      <c r="S632" s="613"/>
      <c r="T632" s="598"/>
      <c r="U632" s="613"/>
      <c r="V632" s="598"/>
      <c r="W632" s="613"/>
      <c r="X632" s="616"/>
      <c r="Y632" s="613"/>
      <c r="Z632" s="613"/>
      <c r="AA632" s="619"/>
      <c r="AB632" s="216">
        <v>6</v>
      </c>
      <c r="AC632" s="218"/>
      <c r="AD632" s="218"/>
      <c r="AE632" s="218"/>
      <c r="AF632" s="213" t="str">
        <f t="shared" si="40"/>
        <v/>
      </c>
      <c r="AG632" s="219"/>
      <c r="AH632" s="214" t="str">
        <f t="shared" si="41"/>
        <v/>
      </c>
      <c r="AI632" s="219"/>
      <c r="AJ632" s="214" t="str">
        <f t="shared" si="42"/>
        <v/>
      </c>
      <c r="AK632" s="215" t="str">
        <f t="shared" si="39"/>
        <v/>
      </c>
      <c r="AL632" s="220" t="str">
        <f>IFERROR(IF(AND(AF631="Probabilidad",AF632="Probabilidad"),(AL631-(+AL631*AK632)),IF(AND(AF631="Impacto",AF632="Probabilidad"),(AL630-(+AL630*AK632)),IF(AF632="Impacto",AL631,""))),"")</f>
        <v/>
      </c>
      <c r="AM632" s="220" t="str">
        <f>IFERROR(IF(AND(AF631="Impacto",AF632="Impacto"),(AM631-(+AM631*AK632)),IF(AND(AF631="Probabilidad",AF632="Impacto"),(AM630-(+AM630*AK632)),IF(AF632="Probabilidad",AM631,""))),"")</f>
        <v/>
      </c>
      <c r="AN632" s="221"/>
      <c r="AO632" s="221"/>
      <c r="AP632" s="221"/>
      <c r="AQ632" s="598"/>
      <c r="AR632" s="626"/>
      <c r="AS632" s="626"/>
      <c r="AT632" s="619"/>
      <c r="AU632" s="626"/>
      <c r="AV632" s="626"/>
      <c r="AW632" s="619"/>
      <c r="AX632" s="619"/>
      <c r="AY632" s="619"/>
      <c r="AZ632" s="1139"/>
      <c r="BA632" s="607"/>
      <c r="BB632" s="593"/>
      <c r="BC632" s="593"/>
      <c r="BD632" s="593"/>
      <c r="BE632" s="593"/>
      <c r="BF632" s="1232"/>
      <c r="BG632" s="1232"/>
      <c r="BH632" s="1232"/>
      <c r="BI632" s="1232"/>
      <c r="BJ632" s="1232"/>
      <c r="BK632" s="1290"/>
      <c r="BL632" s="1217"/>
      <c r="BM632" s="1217"/>
      <c r="BN632" s="1217"/>
      <c r="BO632" s="1285"/>
    </row>
    <row r="633" spans="1:67" ht="72" customHeight="1">
      <c r="A633" s="1141"/>
      <c r="B633" s="1144"/>
      <c r="C633" s="1144"/>
      <c r="D633" s="1150" t="s">
        <v>1376</v>
      </c>
      <c r="E633" s="1150" t="s">
        <v>2041</v>
      </c>
      <c r="F633" s="1089">
        <v>5</v>
      </c>
      <c r="G633" s="593" t="s">
        <v>2065</v>
      </c>
      <c r="H633" s="598" t="s">
        <v>1629</v>
      </c>
      <c r="I633" s="1139" t="s">
        <v>1380</v>
      </c>
      <c r="J633" s="1137" t="str">
        <f>IF(D633="","",IF(D633="RG",[16]Árbol_GF!B683,IF(D633="RF",[16]Árbol_GF!B683,IF(I633="","",(CONCATENATE(I633," ",$M$2," ",G633," ",$M$3," ",O633," ",$M$4," ",N633))))))</f>
        <v>Pérdida de confidencialidad e integridad  Archivo de Gestión GERENCIA JURIDICA  1. Acceso no autorizado a los expedientes con Datos Personales
1, 2 Pérdida, modificación y hurto de informacion  1. Ausencia de control de acceso a los expedientes</v>
      </c>
      <c r="K633" s="1139" t="s">
        <v>205</v>
      </c>
      <c r="L633" s="593" t="s">
        <v>336</v>
      </c>
      <c r="M633" s="689" t="str">
        <f>CONCATENATE(" *",[16]Árbol_GF!C641," *",[16]Árbol_GF!E641," *",[16]Árbol_GF!G641)</f>
        <v xml:space="preserve"> * * *</v>
      </c>
      <c r="N633" s="593" t="s">
        <v>2043</v>
      </c>
      <c r="O633" s="593" t="s">
        <v>2044</v>
      </c>
      <c r="P633" s="828"/>
      <c r="Q633" s="754"/>
      <c r="R633" s="598" t="s">
        <v>226</v>
      </c>
      <c r="S633" s="613">
        <f>IF(R633="Muy Alta",100%,IF(R633="Alta",80%,IF(R633="Media",60%,IF(R633="Baja",40%,IF(R633="Muy Baja",20%,"")))))</f>
        <v>0.4</v>
      </c>
      <c r="T633" s="598" t="s">
        <v>271</v>
      </c>
      <c r="U633" s="613">
        <f>IF(T633="Catastrófico",100%,IF(T633="Mayor",80%,IF(T633="Moderado",60%,IF(T633="Menor",40%,IF(T633="Leve",20%,"")))))</f>
        <v>0.2</v>
      </c>
      <c r="V633" s="598" t="s">
        <v>176</v>
      </c>
      <c r="W633" s="613">
        <f>IF(V633="Catastrófico",100%,IF(V633="Mayor",80%,IF(V633="Moderado",60%,IF(V633="Menor",40%,IF(V633="Leve",20%,"")))))</f>
        <v>0.6</v>
      </c>
      <c r="X633" s="616" t="str">
        <f>IF(Y633=100%,"Catastrófico",IF(Y633=80%,"Mayor",IF(Y633=60%,"Moderado",IF(Y633=40%,"Menor",IF(Y633=20%,"Leve","")))))</f>
        <v>Moderado</v>
      </c>
      <c r="Y633" s="613">
        <f>IF(AND(U633="",W633=""),"",MAX(U633,W633))</f>
        <v>0.6</v>
      </c>
      <c r="Z633" s="613" t="str">
        <f>CONCATENATE(R633,X633)</f>
        <v>BajaModerado</v>
      </c>
      <c r="AA633" s="619" t="str">
        <f>IF(Z633="Muy AltaLeve","Alto",IF(Z633="Muy AltaMenor","Alto",IF(Z633="Muy AltaModerado","Alto",IF(Z633="Muy AltaMayor","Alto",IF(Z633="Muy AltaCatastrófico","Extremo",IF(Z633="AltaLeve","Moderado",IF(Z633="AltaMenor","Moderado",IF(Z633="AltaModerado","Alto",IF(Z633="AltaMayor","Alto",IF(Z633="AltaCatastrófico","Extremo",IF(Z633="MediaLeve","Moderado",IF(Z633="MediaMenor","Moderado",IF(Z633="MediaModerado","Moderado",IF(Z633="MediaMayor","Alto",IF(Z633="MediaCatastrófico","Extremo",IF(Z633="BajaLeve","Bajo",IF(Z633="BajaMenor","Moderado",IF(Z633="BajaModerado","Moderado",IF(Z633="BajaMayor","Alto",IF(Z633="BajaCatastrófico","Extremo",IF(Z633="Muy BajaLeve","Bajo",IF(Z633="Muy BajaMenor","Bajo",IF(Z633="Muy BajaModerado","Moderado",IF(Z633="Muy BajaMayor","Alto",IF(Z633="Muy BajaCatastrófico","Extremo","")))))))))))))))))))))))))</f>
        <v>Moderado</v>
      </c>
      <c r="AB633" s="216">
        <v>1</v>
      </c>
      <c r="AC633" s="228" t="s">
        <v>1632</v>
      </c>
      <c r="AD633" s="218">
        <v>1</v>
      </c>
      <c r="AE633" s="218" t="s">
        <v>1633</v>
      </c>
      <c r="AF633" s="213" t="str">
        <f t="shared" si="40"/>
        <v>Probabilidad</v>
      </c>
      <c r="AG633" s="219" t="s">
        <v>179</v>
      </c>
      <c r="AH633" s="214">
        <f t="shared" si="41"/>
        <v>0.25</v>
      </c>
      <c r="AI633" s="219" t="s">
        <v>1440</v>
      </c>
      <c r="AJ633" s="214">
        <f t="shared" si="42"/>
        <v>0.25</v>
      </c>
      <c r="AK633" s="215">
        <f t="shared" si="39"/>
        <v>0.5</v>
      </c>
      <c r="AL633" s="220">
        <f>IFERROR(IF(AF633="Probabilidad",(S633-(+S633*AK633)),IF(AF633="Impacto",S633,"")),"")</f>
        <v>0.2</v>
      </c>
      <c r="AM633" s="220">
        <f>IFERROR(IF(AF633="Impacto",(Y633-(+Y633*AK633)),IF(AF633="Probabilidad",Y633,"")),"")</f>
        <v>0.6</v>
      </c>
      <c r="AN633" s="221" t="s">
        <v>181</v>
      </c>
      <c r="AO633" s="221" t="s">
        <v>182</v>
      </c>
      <c r="AP633" s="221" t="s">
        <v>183</v>
      </c>
      <c r="AQ633" s="598" t="s">
        <v>2045</v>
      </c>
      <c r="AR633" s="1153">
        <f>S633</f>
        <v>0.4</v>
      </c>
      <c r="AS633" s="1153">
        <f>IF(AL633="","",MIN(AL633:AL638))</f>
        <v>0.14000000000000001</v>
      </c>
      <c r="AT633" s="619" t="str">
        <f>IFERROR(IF(AS633="","",IF(AS633&lt;=0.2,"Muy Baja",IF(AS633&lt;=0.4,"Baja",IF(AS633&lt;=0.6,"Media",IF(AS633&lt;=0.8,"Alta","Muy Alta"))))),"")</f>
        <v>Muy Baja</v>
      </c>
      <c r="AU633" s="1153">
        <f>Y633</f>
        <v>0.6</v>
      </c>
      <c r="AV633" s="1153">
        <f>IF(AM633="","",MIN(AM633:AM638))</f>
        <v>0.6</v>
      </c>
      <c r="AW633" s="619" t="str">
        <f>IFERROR(IF(AV633="","",IF(AV633&lt;=0.2,"Leve",IF(AV633&lt;=0.4,"Menor",IF(AV633&lt;=0.6,"Moderado",IF(AV633&lt;=0.8,"Mayor","Catastrófico"))))),"")</f>
        <v>Moderado</v>
      </c>
      <c r="AX633" s="619" t="str">
        <f>AA633</f>
        <v>Moderado</v>
      </c>
      <c r="AY633" s="619" t="str">
        <f>IFERROR(IF(OR(AND(AT633="Muy Baja",AW633="Leve"),AND(AT633="Muy Baja",AW633="Menor"),AND(AT633="Baja",AW633="Leve")),"Bajo",IF(OR(AND(AT633="Muy baja",AW633="Moderado"),AND(AT633="Baja",AW633="Menor"),AND(AT633="Baja",AW633="Moderado"),AND(AT633="Media",AW633="Leve"),AND(AT633="Media",AW633="Menor"),AND(AT633="Media",AW633="Moderado"),AND(AT633="Alta",AW633="Leve"),AND(AT633="Alta",AW633="Menor")),"Moderado",IF(OR(AND(AT633="Muy Baja",AW633="Mayor"),AND(AT633="Baja",AW633="Mayor"),AND(AT633="Media",AW633="Mayor"),AND(AT633="Alta",AW633="Moderado"),AND(AT633="Alta",AW633="Mayor"),AND(AT633="Muy Alta",AW633="Leve"),AND(AT633="Muy Alta",AW633="Menor"),AND(AT633="Muy Alta",AW633="Moderado"),AND(AT633="Muy Alta",AW633="Mayor")),"Alto",IF(OR(AND(AT633="Muy Baja",AW633="Catastrófico"),AND(AT633="Baja",AW633="Catastrófico"),AND(AT633="Media",AW633="Catastrófico"),AND(AT633="Alta",AW633="Catastrófico"),AND(AT633="Muy Alta",AW633="Catastrófico")),"Extremo","")))),"")</f>
        <v>Moderado</v>
      </c>
      <c r="AZ633" s="1139" t="s">
        <v>185</v>
      </c>
      <c r="BA633" s="607" t="s">
        <v>2066</v>
      </c>
      <c r="BB633" s="607" t="s">
        <v>2064</v>
      </c>
      <c r="BC633" s="593" t="s">
        <v>1233</v>
      </c>
      <c r="BD633" s="593" t="s">
        <v>2048</v>
      </c>
      <c r="BE633" s="1168">
        <v>45657</v>
      </c>
      <c r="BF633" s="1232"/>
      <c r="BG633" s="1232"/>
      <c r="BH633" s="1289"/>
      <c r="BI633" s="1289"/>
      <c r="BJ633" s="1289"/>
      <c r="BK633" s="1290"/>
      <c r="BL633" s="1217"/>
      <c r="BM633" s="1217"/>
      <c r="BN633" s="1217"/>
      <c r="BO633" s="1285"/>
    </row>
    <row r="634" spans="1:67" ht="114.75">
      <c r="A634" s="1141"/>
      <c r="B634" s="1144"/>
      <c r="C634" s="1144"/>
      <c r="D634" s="1150"/>
      <c r="E634" s="1150"/>
      <c r="F634" s="1089"/>
      <c r="G634" s="593"/>
      <c r="H634" s="598"/>
      <c r="I634" s="1139"/>
      <c r="J634" s="1137"/>
      <c r="K634" s="1139"/>
      <c r="L634" s="593"/>
      <c r="M634" s="616"/>
      <c r="N634" s="593"/>
      <c r="O634" s="593"/>
      <c r="P634" s="828"/>
      <c r="Q634" s="754"/>
      <c r="R634" s="598"/>
      <c r="S634" s="613"/>
      <c r="T634" s="598"/>
      <c r="U634" s="613"/>
      <c r="V634" s="598"/>
      <c r="W634" s="613"/>
      <c r="X634" s="616"/>
      <c r="Y634" s="613"/>
      <c r="Z634" s="613"/>
      <c r="AA634" s="619"/>
      <c r="AB634" s="216">
        <v>2</v>
      </c>
      <c r="AC634" s="227" t="s">
        <v>1561</v>
      </c>
      <c r="AD634" s="218">
        <v>1</v>
      </c>
      <c r="AE634" s="217" t="s">
        <v>1431</v>
      </c>
      <c r="AF634" s="213" t="str">
        <f t="shared" si="40"/>
        <v>Probabilidad</v>
      </c>
      <c r="AG634" s="219" t="s">
        <v>344</v>
      </c>
      <c r="AH634" s="214">
        <f t="shared" si="41"/>
        <v>0.15</v>
      </c>
      <c r="AI634" s="219" t="s">
        <v>180</v>
      </c>
      <c r="AJ634" s="214">
        <f t="shared" si="42"/>
        <v>0.15</v>
      </c>
      <c r="AK634" s="215">
        <f t="shared" si="39"/>
        <v>0.3</v>
      </c>
      <c r="AL634" s="220">
        <f>IFERROR(IF(AND(AF633="Probabilidad",AF634="Probabilidad"),(AL633-(+AL633*AK634)),IF(AF634="Probabilidad",(S633-(+S633*AK634)),IF(AF634="Impacto",AL633,""))),"")</f>
        <v>0.14000000000000001</v>
      </c>
      <c r="AM634" s="220">
        <f>IFERROR(IF(AND(AF633="Impacto",AF634="Impacto"),(AM633-(+AM633*AK634)),IF(AF634="Impacto",(Y633-(+Y633*AK634)),IF(AF634="Probabilidad",AM633,""))),"")</f>
        <v>0.6</v>
      </c>
      <c r="AN634" s="221" t="s">
        <v>181</v>
      </c>
      <c r="AO634" s="221" t="s">
        <v>182</v>
      </c>
      <c r="AP634" s="221" t="s">
        <v>183</v>
      </c>
      <c r="AQ634" s="598"/>
      <c r="AR634" s="626"/>
      <c r="AS634" s="626"/>
      <c r="AT634" s="619"/>
      <c r="AU634" s="626"/>
      <c r="AV634" s="626"/>
      <c r="AW634" s="619"/>
      <c r="AX634" s="619"/>
      <c r="AY634" s="619"/>
      <c r="AZ634" s="1139"/>
      <c r="BA634" s="607"/>
      <c r="BB634" s="607"/>
      <c r="BC634" s="593"/>
      <c r="BD634" s="593"/>
      <c r="BE634" s="593"/>
      <c r="BF634" s="1232"/>
      <c r="BG634" s="1232"/>
      <c r="BH634" s="1232"/>
      <c r="BI634" s="1232"/>
      <c r="BJ634" s="1232"/>
      <c r="BK634" s="1290"/>
      <c r="BL634" s="1217"/>
      <c r="BM634" s="1217"/>
      <c r="BN634" s="1217"/>
      <c r="BO634" s="1285"/>
    </row>
    <row r="635" spans="1:67">
      <c r="A635" s="1141"/>
      <c r="B635" s="1144"/>
      <c r="C635" s="1144"/>
      <c r="D635" s="1150"/>
      <c r="E635" s="1150"/>
      <c r="F635" s="1089"/>
      <c r="G635" s="593"/>
      <c r="H635" s="598"/>
      <c r="I635" s="1139"/>
      <c r="J635" s="1137"/>
      <c r="K635" s="1139"/>
      <c r="L635" s="593"/>
      <c r="M635" s="616"/>
      <c r="N635" s="593"/>
      <c r="O635" s="593"/>
      <c r="P635" s="828"/>
      <c r="Q635" s="754"/>
      <c r="R635" s="598"/>
      <c r="S635" s="613"/>
      <c r="T635" s="598"/>
      <c r="U635" s="613"/>
      <c r="V635" s="598"/>
      <c r="W635" s="613"/>
      <c r="X635" s="616"/>
      <c r="Y635" s="613"/>
      <c r="Z635" s="613"/>
      <c r="AA635" s="619"/>
      <c r="AB635" s="216">
        <v>3</v>
      </c>
      <c r="AC635" s="218"/>
      <c r="AD635" s="218"/>
      <c r="AE635" s="218"/>
      <c r="AF635" s="213" t="str">
        <f t="shared" si="40"/>
        <v/>
      </c>
      <c r="AG635" s="219"/>
      <c r="AH635" s="214" t="str">
        <f t="shared" si="41"/>
        <v/>
      </c>
      <c r="AI635" s="219"/>
      <c r="AJ635" s="214" t="str">
        <f t="shared" si="42"/>
        <v/>
      </c>
      <c r="AK635" s="215" t="str">
        <f t="shared" si="39"/>
        <v/>
      </c>
      <c r="AL635" s="220" t="str">
        <f>IFERROR(IF(AND(AF634="Probabilidad",AF635="Probabilidad"),(AL634-(+AL634*AK635)),IF(AND(AF634="Impacto",AF635="Probabilidad"),(AL633-(+AL633*AK635)),IF(AF635="Impacto",AL634,""))),"")</f>
        <v/>
      </c>
      <c r="AM635" s="220" t="str">
        <f>IFERROR(IF(AND(AF634="Impacto",AF635="Impacto"),(AM634-(+AM634*AK635)),IF(AND(AF634="Probabilidad",AF635="Impacto"),(AM633-(+AM633*AK635)),IF(AF635="Probabilidad",AM634,""))),"")</f>
        <v/>
      </c>
      <c r="AN635" s="221"/>
      <c r="AO635" s="221"/>
      <c r="AP635" s="221"/>
      <c r="AQ635" s="598"/>
      <c r="AR635" s="626"/>
      <c r="AS635" s="626"/>
      <c r="AT635" s="619"/>
      <c r="AU635" s="626"/>
      <c r="AV635" s="626"/>
      <c r="AW635" s="619"/>
      <c r="AX635" s="619"/>
      <c r="AY635" s="619"/>
      <c r="AZ635" s="1139"/>
      <c r="BA635" s="607"/>
      <c r="BB635" s="607"/>
      <c r="BC635" s="593"/>
      <c r="BD635" s="593"/>
      <c r="BE635" s="593"/>
      <c r="BF635" s="1232"/>
      <c r="BG635" s="1232"/>
      <c r="BH635" s="1232"/>
      <c r="BI635" s="1232"/>
      <c r="BJ635" s="1232"/>
      <c r="BK635" s="1290"/>
      <c r="BL635" s="1217"/>
      <c r="BM635" s="1217"/>
      <c r="BN635" s="1217"/>
      <c r="BO635" s="1285"/>
    </row>
    <row r="636" spans="1:67">
      <c r="A636" s="1141"/>
      <c r="B636" s="1144"/>
      <c r="C636" s="1144"/>
      <c r="D636" s="1150"/>
      <c r="E636" s="1150"/>
      <c r="F636" s="1089"/>
      <c r="G636" s="593"/>
      <c r="H636" s="598"/>
      <c r="I636" s="1139"/>
      <c r="J636" s="1137"/>
      <c r="K636" s="1139"/>
      <c r="L636" s="593"/>
      <c r="M636" s="616"/>
      <c r="N636" s="593"/>
      <c r="O636" s="593"/>
      <c r="P636" s="828"/>
      <c r="Q636" s="754"/>
      <c r="R636" s="598"/>
      <c r="S636" s="613"/>
      <c r="T636" s="598"/>
      <c r="U636" s="613"/>
      <c r="V636" s="598"/>
      <c r="W636" s="613"/>
      <c r="X636" s="616"/>
      <c r="Y636" s="613"/>
      <c r="Z636" s="613"/>
      <c r="AA636" s="619"/>
      <c r="AB636" s="216">
        <v>4</v>
      </c>
      <c r="AC636" s="218"/>
      <c r="AD636" s="218"/>
      <c r="AE636" s="218"/>
      <c r="AF636" s="213" t="str">
        <f t="shared" si="40"/>
        <v/>
      </c>
      <c r="AG636" s="219"/>
      <c r="AH636" s="214" t="str">
        <f t="shared" si="41"/>
        <v/>
      </c>
      <c r="AI636" s="219"/>
      <c r="AJ636" s="214" t="str">
        <f t="shared" si="42"/>
        <v/>
      </c>
      <c r="AK636" s="215" t="str">
        <f t="shared" si="39"/>
        <v/>
      </c>
      <c r="AL636" s="220" t="str">
        <f>IFERROR(IF(AND(AF635="Probabilidad",AF636="Probabilidad"),(AL635-(+AL635*AK636)),IF(AND(AF635="Impacto",AF636="Probabilidad"),(AL634-(+AL634*AK636)),IF(AF636="Impacto",AL635,""))),"")</f>
        <v/>
      </c>
      <c r="AM636" s="220" t="str">
        <f>IFERROR(IF(AND(AF635="Impacto",AF636="Impacto"),(AM635-(+AM635*AK636)),IF(AND(AF635="Probabilidad",AF636="Impacto"),(AM634-(+AM634*AK636)),IF(AF636="Probabilidad",AM635,""))),"")</f>
        <v/>
      </c>
      <c r="AN636" s="221"/>
      <c r="AO636" s="221"/>
      <c r="AP636" s="221"/>
      <c r="AQ636" s="598"/>
      <c r="AR636" s="626"/>
      <c r="AS636" s="626"/>
      <c r="AT636" s="619"/>
      <c r="AU636" s="626"/>
      <c r="AV636" s="626"/>
      <c r="AW636" s="619"/>
      <c r="AX636" s="619"/>
      <c r="AY636" s="619"/>
      <c r="AZ636" s="1139"/>
      <c r="BA636" s="607"/>
      <c r="BB636" s="607"/>
      <c r="BC636" s="593"/>
      <c r="BD636" s="593"/>
      <c r="BE636" s="593"/>
      <c r="BF636" s="1232"/>
      <c r="BG636" s="1232"/>
      <c r="BH636" s="1232"/>
      <c r="BI636" s="1232"/>
      <c r="BJ636" s="1232"/>
      <c r="BK636" s="1290"/>
      <c r="BL636" s="1217"/>
      <c r="BM636" s="1217"/>
      <c r="BN636" s="1217"/>
      <c r="BO636" s="1285"/>
    </row>
    <row r="637" spans="1:67">
      <c r="A637" s="1141"/>
      <c r="B637" s="1144"/>
      <c r="C637" s="1144"/>
      <c r="D637" s="1150"/>
      <c r="E637" s="1150"/>
      <c r="F637" s="1089"/>
      <c r="G637" s="593"/>
      <c r="H637" s="598"/>
      <c r="I637" s="1139"/>
      <c r="J637" s="1137"/>
      <c r="K637" s="1139"/>
      <c r="L637" s="593"/>
      <c r="M637" s="616"/>
      <c r="N637" s="593"/>
      <c r="O637" s="593"/>
      <c r="P637" s="828"/>
      <c r="Q637" s="754"/>
      <c r="R637" s="598"/>
      <c r="S637" s="613"/>
      <c r="T637" s="598"/>
      <c r="U637" s="613"/>
      <c r="V637" s="598"/>
      <c r="W637" s="613"/>
      <c r="X637" s="616"/>
      <c r="Y637" s="613"/>
      <c r="Z637" s="613"/>
      <c r="AA637" s="619"/>
      <c r="AB637" s="216">
        <v>5</v>
      </c>
      <c r="AC637" s="218"/>
      <c r="AD637" s="218"/>
      <c r="AE637" s="218"/>
      <c r="AF637" s="213" t="str">
        <f t="shared" si="40"/>
        <v/>
      </c>
      <c r="AG637" s="219"/>
      <c r="AH637" s="214" t="str">
        <f t="shared" si="41"/>
        <v/>
      </c>
      <c r="AI637" s="219"/>
      <c r="AJ637" s="214" t="str">
        <f t="shared" si="42"/>
        <v/>
      </c>
      <c r="AK637" s="215" t="str">
        <f t="shared" si="39"/>
        <v/>
      </c>
      <c r="AL637" s="220" t="str">
        <f>IFERROR(IF(AND(AF636="Probabilidad",AF637="Probabilidad"),(AL636-(+AL636*AK637)),IF(AND(AF636="Impacto",AF637="Probabilidad"),(AL635-(+AL635*AK637)),IF(AF637="Impacto",AL636,""))),"")</f>
        <v/>
      </c>
      <c r="AM637" s="220" t="str">
        <f>IFERROR(IF(AND(AF636="Impacto",AF637="Impacto"),(AM636-(+AM636*AK637)),IF(AND(AF636="Probabilidad",AF637="Impacto"),(AM635-(+AM635*AK637)),IF(AF637="Probabilidad",AM636,""))),"")</f>
        <v/>
      </c>
      <c r="AN637" s="221"/>
      <c r="AO637" s="221"/>
      <c r="AP637" s="221"/>
      <c r="AQ637" s="598"/>
      <c r="AR637" s="626"/>
      <c r="AS637" s="626"/>
      <c r="AT637" s="619"/>
      <c r="AU637" s="626"/>
      <c r="AV637" s="626"/>
      <c r="AW637" s="619"/>
      <c r="AX637" s="619"/>
      <c r="AY637" s="619"/>
      <c r="AZ637" s="1139"/>
      <c r="BA637" s="607"/>
      <c r="BB637" s="607"/>
      <c r="BC637" s="593"/>
      <c r="BD637" s="593"/>
      <c r="BE637" s="593"/>
      <c r="BF637" s="1232"/>
      <c r="BG637" s="1232"/>
      <c r="BH637" s="1232"/>
      <c r="BI637" s="1232"/>
      <c r="BJ637" s="1232"/>
      <c r="BK637" s="1290"/>
      <c r="BL637" s="1217"/>
      <c r="BM637" s="1217"/>
      <c r="BN637" s="1217"/>
      <c r="BO637" s="1285"/>
    </row>
    <row r="638" spans="1:67" ht="15.75" thickBot="1">
      <c r="A638" s="1141"/>
      <c r="B638" s="1144"/>
      <c r="C638" s="1144"/>
      <c r="D638" s="1150"/>
      <c r="E638" s="1150"/>
      <c r="F638" s="1089"/>
      <c r="G638" s="593"/>
      <c r="H638" s="598"/>
      <c r="I638" s="1139"/>
      <c r="J638" s="1162"/>
      <c r="K638" s="1139"/>
      <c r="L638" s="593"/>
      <c r="M638" s="616"/>
      <c r="N638" s="593"/>
      <c r="O638" s="593"/>
      <c r="P638" s="828"/>
      <c r="Q638" s="754"/>
      <c r="R638" s="598"/>
      <c r="S638" s="613"/>
      <c r="T638" s="598"/>
      <c r="U638" s="613"/>
      <c r="V638" s="598"/>
      <c r="W638" s="613"/>
      <c r="X638" s="616"/>
      <c r="Y638" s="613"/>
      <c r="Z638" s="613"/>
      <c r="AA638" s="619"/>
      <c r="AB638" s="216">
        <v>6</v>
      </c>
      <c r="AC638" s="218"/>
      <c r="AD638" s="218"/>
      <c r="AE638" s="218"/>
      <c r="AF638" s="213" t="str">
        <f t="shared" si="40"/>
        <v/>
      </c>
      <c r="AG638" s="219"/>
      <c r="AH638" s="214" t="str">
        <f t="shared" si="41"/>
        <v/>
      </c>
      <c r="AI638" s="219"/>
      <c r="AJ638" s="214" t="str">
        <f t="shared" si="42"/>
        <v/>
      </c>
      <c r="AK638" s="215" t="str">
        <f t="shared" si="39"/>
        <v/>
      </c>
      <c r="AL638" s="220" t="str">
        <f>IFERROR(IF(AND(AF637="Probabilidad",AF638="Probabilidad"),(AL637-(+AL637*AK638)),IF(AND(AF637="Impacto",AF638="Probabilidad"),(AL636-(+AL636*AK638)),IF(AF638="Impacto",AL637,""))),"")</f>
        <v/>
      </c>
      <c r="AM638" s="220" t="str">
        <f>IFERROR(IF(AND(AF637="Impacto",AF638="Impacto"),(AM637-(+AM637*AK638)),IF(AND(AF637="Probabilidad",AF638="Impacto"),(AM636-(+AM636*AK638)),IF(AF638="Probabilidad",AM637,""))),"")</f>
        <v/>
      </c>
      <c r="AN638" s="221"/>
      <c r="AO638" s="221"/>
      <c r="AP638" s="221"/>
      <c r="AQ638" s="598"/>
      <c r="AR638" s="626"/>
      <c r="AS638" s="626"/>
      <c r="AT638" s="619"/>
      <c r="AU638" s="626"/>
      <c r="AV638" s="626"/>
      <c r="AW638" s="619"/>
      <c r="AX638" s="619"/>
      <c r="AY638" s="619"/>
      <c r="AZ638" s="1139"/>
      <c r="BA638" s="607"/>
      <c r="BB638" s="607"/>
      <c r="BC638" s="593"/>
      <c r="BD638" s="593"/>
      <c r="BE638" s="593"/>
      <c r="BF638" s="1232"/>
      <c r="BG638" s="1232"/>
      <c r="BH638" s="1232"/>
      <c r="BI638" s="1232"/>
      <c r="BJ638" s="1232"/>
      <c r="BK638" s="1290"/>
      <c r="BL638" s="1217"/>
      <c r="BM638" s="1217"/>
      <c r="BN638" s="1217"/>
      <c r="BO638" s="1285"/>
    </row>
    <row r="639" spans="1:67" ht="72" customHeight="1">
      <c r="A639" s="1141"/>
      <c r="B639" s="1144"/>
      <c r="C639" s="1144"/>
      <c r="D639" s="1150" t="s">
        <v>1376</v>
      </c>
      <c r="E639" s="1150" t="s">
        <v>2041</v>
      </c>
      <c r="F639" s="1089">
        <v>6</v>
      </c>
      <c r="G639" s="593" t="s">
        <v>2065</v>
      </c>
      <c r="H639" s="598" t="s">
        <v>1629</v>
      </c>
      <c r="I639" s="1139" t="s">
        <v>1392</v>
      </c>
      <c r="J639" s="1137" t="str">
        <f>IF(D639="","",IF(D639="RG",[16]Árbol_GF!B689,IF(D639="RF",[16]Árbol_GF!B689,IF(I639="","",(CONCATENATE(I639," ",$M$2," ",G639," ",$M$3," ",O639," ",$M$4," ",N639))))))</f>
        <v>Pérdida de Disponibilidad  Archivo de Gestión GERENCIA JURIDICA  1 y 3. Pérdida o destrucción  de la informacion (datos personales)
2. Fallas Humanas  1. Ausencia de control de acceso a los expedientes
2. Desconocimiento de Políticas de seguridad de la información
3. Ausencia de planes de continuidad</v>
      </c>
      <c r="K639" s="1139" t="s">
        <v>205</v>
      </c>
      <c r="L639" s="593" t="s">
        <v>336</v>
      </c>
      <c r="M639" s="689" t="str">
        <f>CONCATENATE(" *",[16]Árbol_GF!C647," *",[16]Árbol_GF!E647," *",[16]Árbol_GF!G647)</f>
        <v xml:space="preserve"> * * *</v>
      </c>
      <c r="N639" s="593" t="s">
        <v>2049</v>
      </c>
      <c r="O639" s="593" t="s">
        <v>2050</v>
      </c>
      <c r="P639" s="607"/>
      <c r="Q639" s="610"/>
      <c r="R639" s="598" t="s">
        <v>226</v>
      </c>
      <c r="S639" s="613">
        <f>IF(R639="Muy Alta",100%,IF(R639="Alta",80%,IF(R639="Media",60%,IF(R639="Baja",40%,IF(R639="Muy Baja",20%,"")))))</f>
        <v>0.4</v>
      </c>
      <c r="T639" s="598" t="s">
        <v>271</v>
      </c>
      <c r="U639" s="613">
        <f>IF(T639="Catastrófico",100%,IF(T639="Mayor",80%,IF(T639="Moderado",60%,IF(T639="Menor",40%,IF(T639="Leve",20%,"")))))</f>
        <v>0.2</v>
      </c>
      <c r="V639" s="598" t="s">
        <v>227</v>
      </c>
      <c r="W639" s="613">
        <f>IF(V639="Catastrófico",100%,IF(V639="Mayor",80%,IF(V639="Moderado",60%,IF(V639="Menor",40%,IF(V639="Leve",20%,"")))))</f>
        <v>0.4</v>
      </c>
      <c r="X639" s="616" t="str">
        <f>IF(Y639=100%,"Catastrófico",IF(Y639=80%,"Mayor",IF(Y639=60%,"Moderado",IF(Y639=40%,"Menor",IF(Y639=20%,"Leve","")))))</f>
        <v>Menor</v>
      </c>
      <c r="Y639" s="613">
        <f>IF(AND(U639="",W639=""),"",MAX(U639,W639))</f>
        <v>0.4</v>
      </c>
      <c r="Z639" s="613" t="str">
        <f>CONCATENATE(R639,X639)</f>
        <v>BajaMenor</v>
      </c>
      <c r="AA639" s="619" t="str">
        <f>IF(Z639="Muy AltaLeve","Alto",IF(Z639="Muy AltaMenor","Alto",IF(Z639="Muy AltaModerado","Alto",IF(Z639="Muy AltaMayor","Alto",IF(Z639="Muy AltaCatastrófico","Extremo",IF(Z639="AltaLeve","Moderado",IF(Z639="AltaMenor","Moderado",IF(Z639="AltaModerado","Alto",IF(Z639="AltaMayor","Alto",IF(Z639="AltaCatastrófico","Extremo",IF(Z639="MediaLeve","Moderado",IF(Z639="MediaMenor","Moderado",IF(Z639="MediaModerado","Moderado",IF(Z639="MediaMayor","Alto",IF(Z639="MediaCatastrófico","Extremo",IF(Z639="BajaLeve","Bajo",IF(Z639="BajaMenor","Moderado",IF(Z639="BajaModerado","Moderado",IF(Z639="BajaMayor","Alto",IF(Z639="BajaCatastrófico","Extremo",IF(Z639="Muy BajaLeve","Bajo",IF(Z639="Muy BajaMenor","Bajo",IF(Z639="Muy BajaModerado","Moderado",IF(Z639="Muy BajaMayor","Alto",IF(Z639="Muy BajaCatastrófico","Extremo","")))))))))))))))))))))))))</f>
        <v>Moderado</v>
      </c>
      <c r="AB639" s="216">
        <v>1</v>
      </c>
      <c r="AC639" s="228" t="s">
        <v>1632</v>
      </c>
      <c r="AD639" s="218" t="s">
        <v>1776</v>
      </c>
      <c r="AE639" s="218" t="s">
        <v>1633</v>
      </c>
      <c r="AF639" s="213" t="str">
        <f t="shared" si="40"/>
        <v>Probabilidad</v>
      </c>
      <c r="AG639" s="219" t="s">
        <v>179</v>
      </c>
      <c r="AH639" s="214">
        <f t="shared" si="41"/>
        <v>0.25</v>
      </c>
      <c r="AI639" s="219" t="s">
        <v>1440</v>
      </c>
      <c r="AJ639" s="214">
        <f t="shared" si="42"/>
        <v>0.25</v>
      </c>
      <c r="AK639" s="215">
        <f t="shared" si="39"/>
        <v>0.5</v>
      </c>
      <c r="AL639" s="220">
        <f>IFERROR(IF(AF639="Probabilidad",(S639-(+S639*AK639)),IF(AF639="Impacto",S639,"")),"")</f>
        <v>0.2</v>
      </c>
      <c r="AM639" s="220">
        <f>IFERROR(IF(AF639="Impacto",(Y639-(+Y639*AK639)),IF(AF639="Probabilidad",Y639,"")),"")</f>
        <v>0.4</v>
      </c>
      <c r="AN639" s="221" t="s">
        <v>181</v>
      </c>
      <c r="AO639" s="221" t="s">
        <v>182</v>
      </c>
      <c r="AP639" s="221" t="s">
        <v>183</v>
      </c>
      <c r="AQ639" s="598" t="s">
        <v>2045</v>
      </c>
      <c r="AR639" s="1153">
        <f>S639</f>
        <v>0.4</v>
      </c>
      <c r="AS639" s="1153">
        <f>IF(AL639="","",MIN(AL639:AL644))</f>
        <v>0.14000000000000001</v>
      </c>
      <c r="AT639" s="619" t="str">
        <f>IFERROR(IF(AS639="","",IF(AS639&lt;=0.2,"Muy Baja",IF(AS639&lt;=0.4,"Baja",IF(AS639&lt;=0.6,"Media",IF(AS639&lt;=0.8,"Alta","Muy Alta"))))),"")</f>
        <v>Muy Baja</v>
      </c>
      <c r="AU639" s="1153">
        <f>Y639</f>
        <v>0.4</v>
      </c>
      <c r="AV639" s="1153">
        <f>IF(AM639="","",MIN(AM639:AM644))</f>
        <v>0.4</v>
      </c>
      <c r="AW639" s="619" t="str">
        <f>IFERROR(IF(AV639="","",IF(AV639&lt;=0.2,"Leve",IF(AV639&lt;=0.4,"Menor",IF(AV639&lt;=0.6,"Moderado",IF(AV639&lt;=0.8,"Mayor","Catastrófico"))))),"")</f>
        <v>Menor</v>
      </c>
      <c r="AX639" s="619" t="str">
        <f>AA639</f>
        <v>Moderado</v>
      </c>
      <c r="AY639" s="619" t="str">
        <f>IFERROR(IF(OR(AND(AT639="Muy Baja",AW639="Leve"),AND(AT639="Muy Baja",AW639="Menor"),AND(AT639="Baja",AW639="Leve")),"Bajo",IF(OR(AND(AT639="Muy baja",AW639="Moderado"),AND(AT639="Baja",AW639="Menor"),AND(AT639="Baja",AW639="Moderado"),AND(AT639="Media",AW639="Leve"),AND(AT639="Media",AW639="Menor"),AND(AT639="Media",AW639="Moderado"),AND(AT639="Alta",AW639="Leve"),AND(AT639="Alta",AW639="Menor")),"Moderado",IF(OR(AND(AT639="Muy Baja",AW639="Mayor"),AND(AT639="Baja",AW639="Mayor"),AND(AT639="Media",AW639="Mayor"),AND(AT639="Alta",AW639="Moderado"),AND(AT639="Alta",AW639="Mayor"),AND(AT639="Muy Alta",AW639="Leve"),AND(AT639="Muy Alta",AW639="Menor"),AND(AT639="Muy Alta",AW639="Moderado"),AND(AT639="Muy Alta",AW639="Mayor")),"Alto",IF(OR(AND(AT639="Muy Baja",AW639="Catastrófico"),AND(AT639="Baja",AW639="Catastrófico"),AND(AT639="Media",AW639="Catastrófico"),AND(AT639="Alta",AW639="Catastrófico"),AND(AT639="Muy Alta",AW639="Catastrófico")),"Extremo","")))),"")</f>
        <v>Bajo</v>
      </c>
      <c r="AZ639" s="1139" t="s">
        <v>231</v>
      </c>
      <c r="BA639" s="593" t="s">
        <v>190</v>
      </c>
      <c r="BB639" s="593" t="s">
        <v>190</v>
      </c>
      <c r="BC639" s="593" t="s">
        <v>190</v>
      </c>
      <c r="BD639" s="593" t="s">
        <v>190</v>
      </c>
      <c r="BE639" s="1168" t="s">
        <v>190</v>
      </c>
      <c r="BF639" s="1232"/>
      <c r="BG639" s="1232"/>
      <c r="BH639" s="1232"/>
      <c r="BI639" s="1232"/>
      <c r="BJ639" s="1232"/>
      <c r="BK639" s="1232"/>
      <c r="BL639" s="1217"/>
      <c r="BM639" s="1217"/>
      <c r="BN639" s="1217"/>
      <c r="BO639" s="1285"/>
    </row>
    <row r="640" spans="1:67" ht="114.75">
      <c r="A640" s="1141"/>
      <c r="B640" s="1144"/>
      <c r="C640" s="1144"/>
      <c r="D640" s="1150"/>
      <c r="E640" s="1150"/>
      <c r="F640" s="1089"/>
      <c r="G640" s="593"/>
      <c r="H640" s="598"/>
      <c r="I640" s="1139"/>
      <c r="J640" s="1137"/>
      <c r="K640" s="1139"/>
      <c r="L640" s="593"/>
      <c r="M640" s="616"/>
      <c r="N640" s="593"/>
      <c r="O640" s="593"/>
      <c r="P640" s="607"/>
      <c r="Q640" s="610"/>
      <c r="R640" s="598"/>
      <c r="S640" s="613"/>
      <c r="T640" s="598"/>
      <c r="U640" s="613"/>
      <c r="V640" s="598"/>
      <c r="W640" s="613"/>
      <c r="X640" s="616"/>
      <c r="Y640" s="613"/>
      <c r="Z640" s="613"/>
      <c r="AA640" s="619"/>
      <c r="AB640" s="216">
        <v>2</v>
      </c>
      <c r="AC640" s="227" t="s">
        <v>1561</v>
      </c>
      <c r="AD640" s="218" t="s">
        <v>1776</v>
      </c>
      <c r="AE640" s="217" t="s">
        <v>1431</v>
      </c>
      <c r="AF640" s="213" t="str">
        <f t="shared" si="40"/>
        <v>Probabilidad</v>
      </c>
      <c r="AG640" s="219" t="s">
        <v>344</v>
      </c>
      <c r="AH640" s="214">
        <f t="shared" si="41"/>
        <v>0.15</v>
      </c>
      <c r="AI640" s="219" t="s">
        <v>180</v>
      </c>
      <c r="AJ640" s="214">
        <f t="shared" si="42"/>
        <v>0.15</v>
      </c>
      <c r="AK640" s="215">
        <f t="shared" si="39"/>
        <v>0.3</v>
      </c>
      <c r="AL640" s="220">
        <f>IFERROR(IF(AND(AF639="Probabilidad",AF640="Probabilidad"),(AL639-(+AL639*AK640)),IF(AF640="Probabilidad",(S639-(+S639*AK640)),IF(AF640="Impacto",AL639,""))),"")</f>
        <v>0.14000000000000001</v>
      </c>
      <c r="AM640" s="220">
        <f>IFERROR(IF(AND(AF639="Impacto",AF640="Impacto"),(AM639-(+AM639*AK640)),IF(AF640="Impacto",(Y639-(+Y639*AK640)),IF(AF640="Probabilidad",AM639,""))),"")</f>
        <v>0.4</v>
      </c>
      <c r="AN640" s="221" t="s">
        <v>181</v>
      </c>
      <c r="AO640" s="221" t="s">
        <v>182</v>
      </c>
      <c r="AP640" s="221" t="s">
        <v>183</v>
      </c>
      <c r="AQ640" s="598"/>
      <c r="AR640" s="626"/>
      <c r="AS640" s="626"/>
      <c r="AT640" s="619"/>
      <c r="AU640" s="626"/>
      <c r="AV640" s="626"/>
      <c r="AW640" s="619"/>
      <c r="AX640" s="619"/>
      <c r="AY640" s="619"/>
      <c r="AZ640" s="1139"/>
      <c r="BA640" s="593"/>
      <c r="BB640" s="593"/>
      <c r="BC640" s="593"/>
      <c r="BD640" s="593"/>
      <c r="BE640" s="1168"/>
      <c r="BF640" s="1232"/>
      <c r="BG640" s="1232"/>
      <c r="BH640" s="1232"/>
      <c r="BI640" s="1232"/>
      <c r="BJ640" s="1232"/>
      <c r="BK640" s="1232"/>
      <c r="BL640" s="1217"/>
      <c r="BM640" s="1217"/>
      <c r="BN640" s="1217"/>
      <c r="BO640" s="1285"/>
    </row>
    <row r="641" spans="1:67">
      <c r="A641" s="1141"/>
      <c r="B641" s="1144"/>
      <c r="C641" s="1144"/>
      <c r="D641" s="1150"/>
      <c r="E641" s="1150"/>
      <c r="F641" s="1089"/>
      <c r="G641" s="593"/>
      <c r="H641" s="598"/>
      <c r="I641" s="1139"/>
      <c r="J641" s="1137"/>
      <c r="K641" s="1139"/>
      <c r="L641" s="593"/>
      <c r="M641" s="616"/>
      <c r="N641" s="593"/>
      <c r="O641" s="593"/>
      <c r="P641" s="607"/>
      <c r="Q641" s="610"/>
      <c r="R641" s="598"/>
      <c r="S641" s="613"/>
      <c r="T641" s="598"/>
      <c r="U641" s="613"/>
      <c r="V641" s="598"/>
      <c r="W641" s="613"/>
      <c r="X641" s="616"/>
      <c r="Y641" s="613"/>
      <c r="Z641" s="613"/>
      <c r="AA641" s="619"/>
      <c r="AB641" s="216">
        <v>3</v>
      </c>
      <c r="AC641" s="218"/>
      <c r="AD641" s="218"/>
      <c r="AE641" s="218"/>
      <c r="AF641" s="213" t="str">
        <f t="shared" si="40"/>
        <v/>
      </c>
      <c r="AG641" s="219"/>
      <c r="AH641" s="214" t="str">
        <f t="shared" si="41"/>
        <v/>
      </c>
      <c r="AI641" s="219"/>
      <c r="AJ641" s="214" t="str">
        <f t="shared" si="42"/>
        <v/>
      </c>
      <c r="AK641" s="215" t="str">
        <f t="shared" si="39"/>
        <v/>
      </c>
      <c r="AL641" s="220" t="str">
        <f>IFERROR(IF(AND(AF640="Probabilidad",AF641="Probabilidad"),(AL640-(+AL640*AK641)),IF(AND(AF640="Impacto",AF641="Probabilidad"),(AL639-(+AL639*AK641)),IF(AF641="Impacto",AL640,""))),"")</f>
        <v/>
      </c>
      <c r="AM641" s="220" t="str">
        <f>IFERROR(IF(AND(AF640="Impacto",AF641="Impacto"),(AM640-(+AM640*AK641)),IF(AND(AF640="Probabilidad",AF641="Impacto"),(AM639-(+AM639*AK641)),IF(AF641="Probabilidad",AM640,""))),"")</f>
        <v/>
      </c>
      <c r="AN641" s="221"/>
      <c r="AO641" s="221"/>
      <c r="AP641" s="221"/>
      <c r="AQ641" s="598"/>
      <c r="AR641" s="626"/>
      <c r="AS641" s="626"/>
      <c r="AT641" s="619"/>
      <c r="AU641" s="626"/>
      <c r="AV641" s="626"/>
      <c r="AW641" s="619"/>
      <c r="AX641" s="619"/>
      <c r="AY641" s="619"/>
      <c r="AZ641" s="1139"/>
      <c r="BA641" s="593"/>
      <c r="BB641" s="593"/>
      <c r="BC641" s="593"/>
      <c r="BD641" s="593"/>
      <c r="BE641" s="1168"/>
      <c r="BF641" s="1232"/>
      <c r="BG641" s="1232"/>
      <c r="BH641" s="1232"/>
      <c r="BI641" s="1232"/>
      <c r="BJ641" s="1232"/>
      <c r="BK641" s="1232"/>
      <c r="BL641" s="1217"/>
      <c r="BM641" s="1217"/>
      <c r="BN641" s="1217"/>
      <c r="BO641" s="1285"/>
    </row>
    <row r="642" spans="1:67">
      <c r="A642" s="1141"/>
      <c r="B642" s="1144"/>
      <c r="C642" s="1144"/>
      <c r="D642" s="1150"/>
      <c r="E642" s="1150"/>
      <c r="F642" s="1089"/>
      <c r="G642" s="593"/>
      <c r="H642" s="598"/>
      <c r="I642" s="1139"/>
      <c r="J642" s="1137"/>
      <c r="K642" s="1139"/>
      <c r="L642" s="593"/>
      <c r="M642" s="616"/>
      <c r="N642" s="593"/>
      <c r="O642" s="593"/>
      <c r="P642" s="607"/>
      <c r="Q642" s="610"/>
      <c r="R642" s="598"/>
      <c r="S642" s="613"/>
      <c r="T642" s="598"/>
      <c r="U642" s="613"/>
      <c r="V642" s="598"/>
      <c r="W642" s="613"/>
      <c r="X642" s="616"/>
      <c r="Y642" s="613"/>
      <c r="Z642" s="613"/>
      <c r="AA642" s="619"/>
      <c r="AB642" s="216">
        <v>4</v>
      </c>
      <c r="AC642" s="218"/>
      <c r="AD642" s="218"/>
      <c r="AE642" s="218"/>
      <c r="AF642" s="213" t="str">
        <f t="shared" si="40"/>
        <v/>
      </c>
      <c r="AG642" s="219"/>
      <c r="AH642" s="214" t="str">
        <f t="shared" si="41"/>
        <v/>
      </c>
      <c r="AI642" s="219"/>
      <c r="AJ642" s="214" t="str">
        <f t="shared" si="42"/>
        <v/>
      </c>
      <c r="AK642" s="215" t="str">
        <f t="shared" si="39"/>
        <v/>
      </c>
      <c r="AL642" s="220" t="str">
        <f>IFERROR(IF(AND(AF641="Probabilidad",AF642="Probabilidad"),(AL641-(+AL641*AK642)),IF(AND(AF641="Impacto",AF642="Probabilidad"),(AL640-(+AL640*AK642)),IF(AF642="Impacto",AL641,""))),"")</f>
        <v/>
      </c>
      <c r="AM642" s="220" t="str">
        <f>IFERROR(IF(AND(AF641="Impacto",AF642="Impacto"),(AM641-(+AM641*AK642)),IF(AND(AF641="Probabilidad",AF642="Impacto"),(AM640-(+AM640*AK642)),IF(AF642="Probabilidad",AM641,""))),"")</f>
        <v/>
      </c>
      <c r="AN642" s="221"/>
      <c r="AO642" s="221"/>
      <c r="AP642" s="221"/>
      <c r="AQ642" s="598"/>
      <c r="AR642" s="626"/>
      <c r="AS642" s="626"/>
      <c r="AT642" s="619"/>
      <c r="AU642" s="626"/>
      <c r="AV642" s="626"/>
      <c r="AW642" s="619"/>
      <c r="AX642" s="619"/>
      <c r="AY642" s="619"/>
      <c r="AZ642" s="1139"/>
      <c r="BA642" s="593"/>
      <c r="BB642" s="593"/>
      <c r="BC642" s="593"/>
      <c r="BD642" s="593"/>
      <c r="BE642" s="1168"/>
      <c r="BF642" s="1232"/>
      <c r="BG642" s="1232"/>
      <c r="BH642" s="1232"/>
      <c r="BI642" s="1232"/>
      <c r="BJ642" s="1232"/>
      <c r="BK642" s="1232"/>
      <c r="BL642" s="1217"/>
      <c r="BM642" s="1217"/>
      <c r="BN642" s="1217"/>
      <c r="BO642" s="1285"/>
    </row>
    <row r="643" spans="1:67">
      <c r="A643" s="1141"/>
      <c r="B643" s="1144"/>
      <c r="C643" s="1144"/>
      <c r="D643" s="1150"/>
      <c r="E643" s="1150"/>
      <c r="F643" s="1089"/>
      <c r="G643" s="593"/>
      <c r="H643" s="598"/>
      <c r="I643" s="1139"/>
      <c r="J643" s="1137"/>
      <c r="K643" s="1139"/>
      <c r="L643" s="593"/>
      <c r="M643" s="616"/>
      <c r="N643" s="593"/>
      <c r="O643" s="593"/>
      <c r="P643" s="607"/>
      <c r="Q643" s="610"/>
      <c r="R643" s="598"/>
      <c r="S643" s="613"/>
      <c r="T643" s="598"/>
      <c r="U643" s="613"/>
      <c r="V643" s="598"/>
      <c r="W643" s="613"/>
      <c r="X643" s="616"/>
      <c r="Y643" s="613"/>
      <c r="Z643" s="613"/>
      <c r="AA643" s="619"/>
      <c r="AB643" s="216">
        <v>5</v>
      </c>
      <c r="AC643" s="218"/>
      <c r="AD643" s="218"/>
      <c r="AE643" s="218"/>
      <c r="AF643" s="213" t="str">
        <f t="shared" si="40"/>
        <v/>
      </c>
      <c r="AG643" s="219"/>
      <c r="AH643" s="214" t="str">
        <f t="shared" si="41"/>
        <v/>
      </c>
      <c r="AI643" s="219"/>
      <c r="AJ643" s="214" t="str">
        <f t="shared" si="42"/>
        <v/>
      </c>
      <c r="AK643" s="215" t="str">
        <f t="shared" si="39"/>
        <v/>
      </c>
      <c r="AL643" s="220" t="str">
        <f>IFERROR(IF(AND(AF642="Probabilidad",AF643="Probabilidad"),(AL642-(+AL642*AK643)),IF(AND(AF642="Impacto",AF643="Probabilidad"),(AL641-(+AL641*AK643)),IF(AF643="Impacto",AL642,""))),"")</f>
        <v/>
      </c>
      <c r="AM643" s="220" t="str">
        <f>IFERROR(IF(AND(AF642="Impacto",AF643="Impacto"),(AM642-(+AM642*AK643)),IF(AND(AF642="Probabilidad",AF643="Impacto"),(AM641-(+AM641*AK643)),IF(AF643="Probabilidad",AM642,""))),"")</f>
        <v/>
      </c>
      <c r="AN643" s="221"/>
      <c r="AO643" s="221"/>
      <c r="AP643" s="221"/>
      <c r="AQ643" s="598"/>
      <c r="AR643" s="626"/>
      <c r="AS643" s="626"/>
      <c r="AT643" s="619"/>
      <c r="AU643" s="626"/>
      <c r="AV643" s="626"/>
      <c r="AW643" s="619"/>
      <c r="AX643" s="619"/>
      <c r="AY643" s="619"/>
      <c r="AZ643" s="1139"/>
      <c r="BA643" s="593"/>
      <c r="BB643" s="593"/>
      <c r="BC643" s="593"/>
      <c r="BD643" s="593"/>
      <c r="BE643" s="1168"/>
      <c r="BF643" s="1232"/>
      <c r="BG643" s="1232"/>
      <c r="BH643" s="1232"/>
      <c r="BI643" s="1232"/>
      <c r="BJ643" s="1232"/>
      <c r="BK643" s="1232"/>
      <c r="BL643" s="1217"/>
      <c r="BM643" s="1217"/>
      <c r="BN643" s="1217"/>
      <c r="BO643" s="1285"/>
    </row>
    <row r="644" spans="1:67" ht="15.75" thickBot="1">
      <c r="A644" s="1141"/>
      <c r="B644" s="1144"/>
      <c r="C644" s="1144"/>
      <c r="D644" s="1150"/>
      <c r="E644" s="1150"/>
      <c r="F644" s="1089"/>
      <c r="G644" s="593"/>
      <c r="H644" s="598"/>
      <c r="I644" s="1139"/>
      <c r="J644" s="1162"/>
      <c r="K644" s="1139"/>
      <c r="L644" s="593"/>
      <c r="M644" s="616"/>
      <c r="N644" s="593"/>
      <c r="O644" s="593"/>
      <c r="P644" s="607"/>
      <c r="Q644" s="610"/>
      <c r="R644" s="598"/>
      <c r="S644" s="613"/>
      <c r="T644" s="598"/>
      <c r="U644" s="613"/>
      <c r="V644" s="598"/>
      <c r="W644" s="613"/>
      <c r="X644" s="616"/>
      <c r="Y644" s="613"/>
      <c r="Z644" s="613"/>
      <c r="AA644" s="619"/>
      <c r="AB644" s="216">
        <v>6</v>
      </c>
      <c r="AC644" s="218"/>
      <c r="AD644" s="218"/>
      <c r="AE644" s="218"/>
      <c r="AF644" s="213" t="str">
        <f t="shared" si="40"/>
        <v/>
      </c>
      <c r="AG644" s="219"/>
      <c r="AH644" s="214" t="str">
        <f t="shared" si="41"/>
        <v/>
      </c>
      <c r="AI644" s="219"/>
      <c r="AJ644" s="214" t="str">
        <f t="shared" si="42"/>
        <v/>
      </c>
      <c r="AK644" s="215" t="str">
        <f t="shared" si="39"/>
        <v/>
      </c>
      <c r="AL644" s="220" t="str">
        <f>IFERROR(IF(AND(AF643="Probabilidad",AF644="Probabilidad"),(AL643-(+AL643*AK644)),IF(AND(AF643="Impacto",AF644="Probabilidad"),(AL642-(+AL642*AK644)),IF(AF644="Impacto",AL643,""))),"")</f>
        <v/>
      </c>
      <c r="AM644" s="220" t="str">
        <f>IFERROR(IF(AND(AF643="Impacto",AF644="Impacto"),(AM643-(+AM643*AK644)),IF(AND(AF643="Probabilidad",AF644="Impacto"),(AM642-(+AM642*AK644)),IF(AF644="Probabilidad",AM643,""))),"")</f>
        <v/>
      </c>
      <c r="AN644" s="221"/>
      <c r="AO644" s="221"/>
      <c r="AP644" s="221"/>
      <c r="AQ644" s="598"/>
      <c r="AR644" s="626"/>
      <c r="AS644" s="626"/>
      <c r="AT644" s="619"/>
      <c r="AU644" s="626"/>
      <c r="AV644" s="626"/>
      <c r="AW644" s="619"/>
      <c r="AX644" s="619"/>
      <c r="AY644" s="619"/>
      <c r="AZ644" s="1139"/>
      <c r="BA644" s="593"/>
      <c r="BB644" s="593"/>
      <c r="BC644" s="593"/>
      <c r="BD644" s="593"/>
      <c r="BE644" s="1168"/>
      <c r="BF644" s="1232"/>
      <c r="BG644" s="1232"/>
      <c r="BH644" s="1232"/>
      <c r="BI644" s="1232"/>
      <c r="BJ644" s="1232"/>
      <c r="BK644" s="1232"/>
      <c r="BL644" s="1217"/>
      <c r="BM644" s="1217"/>
      <c r="BN644" s="1217"/>
      <c r="BO644" s="1285"/>
    </row>
    <row r="645" spans="1:67" ht="96.6" customHeight="1">
      <c r="A645" s="1141"/>
      <c r="B645" s="1144"/>
      <c r="C645" s="1144"/>
      <c r="D645" s="1150" t="s">
        <v>1376</v>
      </c>
      <c r="E645" s="1150" t="s">
        <v>2041</v>
      </c>
      <c r="F645" s="1089">
        <v>7</v>
      </c>
      <c r="G645" s="593" t="s">
        <v>2067</v>
      </c>
      <c r="H645" s="598" t="s">
        <v>1379</v>
      </c>
      <c r="I645" s="1139" t="s">
        <v>1380</v>
      </c>
      <c r="J645" s="1137" t="str">
        <f>IF(D645="","",IF(D645="RG",[16]Árbol_GF!B695,IF(D645="RF",[16]Árbol_GF!B695,IF(I645="","",(CONCATENATE(I645," ",$M$2," ",G645," ",$M$3," ",O645," ",$M$4," ",N645))))))</f>
        <v>Pérdida de confidencialidad e integridad  Fileserver/GERENCIA JURIDICA  1 Uso no autorizado de la información
2 . Fallas Humanas
3. Fallas técnicas
   1. Ausencia de revisiones regulares por parte del jefe de dependencia
2. Desconocimiento de politicas de seguridad de la información</v>
      </c>
      <c r="K645" s="1139" t="s">
        <v>205</v>
      </c>
      <c r="L645" s="593" t="s">
        <v>691</v>
      </c>
      <c r="M645" s="689" t="str">
        <f>CONCATENATE(" *",[16]Árbol_GF!C653," *",[16]Árbol_GF!E653," *",[16]Árbol_GF!G653)</f>
        <v xml:space="preserve"> * * *</v>
      </c>
      <c r="N645" s="761" t="s">
        <v>1381</v>
      </c>
      <c r="O645" s="761" t="s">
        <v>1743</v>
      </c>
      <c r="P645" s="607"/>
      <c r="Q645" s="610"/>
      <c r="R645" s="598" t="s">
        <v>175</v>
      </c>
      <c r="S645" s="613">
        <f>IF(R645="Muy Alta",100%,IF(R645="Alta",80%,IF(R645="Media",60%,IF(R645="Baja",40%,IF(R645="Muy Baja",20%,"")))))</f>
        <v>0.6</v>
      </c>
      <c r="T645" s="598" t="s">
        <v>271</v>
      </c>
      <c r="U645" s="613">
        <f>IF(T645="Catastrófico",100%,IF(T645="Mayor",80%,IF(T645="Moderado",60%,IF(T645="Menor",40%,IF(T645="Leve",20%,"")))))</f>
        <v>0.2</v>
      </c>
      <c r="V645" s="598" t="s">
        <v>271</v>
      </c>
      <c r="W645" s="613">
        <f>IF(V645="Catastrófico",100%,IF(V645="Mayor",80%,IF(V645="Moderado",60%,IF(V645="Menor",40%,IF(V645="Leve",20%,"")))))</f>
        <v>0.2</v>
      </c>
      <c r="X645" s="616" t="str">
        <f>IF(Y645=100%,"Catastrófico",IF(Y645=80%,"Mayor",IF(Y645=60%,"Moderado",IF(Y645=40%,"Menor",IF(Y645=20%,"Leve","")))))</f>
        <v>Leve</v>
      </c>
      <c r="Y645" s="613">
        <f>IF(AND(U645="",W645=""),"",MAX(U645,W645))</f>
        <v>0.2</v>
      </c>
      <c r="Z645" s="613" t="str">
        <f>CONCATENATE(R645,X645)</f>
        <v>MediaLeve</v>
      </c>
      <c r="AA645" s="619" t="str">
        <f>IF(Z645="Muy AltaLeve","Alto",IF(Z645="Muy AltaMenor","Alto",IF(Z645="Muy AltaModerado","Alto",IF(Z645="Muy AltaMayor","Alto",IF(Z645="Muy AltaCatastrófico","Extremo",IF(Z645="AltaLeve","Moderado",IF(Z645="AltaMenor","Moderado",IF(Z645="AltaModerado","Alto",IF(Z645="AltaMayor","Alto",IF(Z645="AltaCatastrófico","Extremo",IF(Z645="MediaLeve","Moderado",IF(Z645="MediaMenor","Moderado",IF(Z645="MediaModerado","Moderado",IF(Z645="MediaMayor","Alto",IF(Z645="MediaCatastrófico","Extremo",IF(Z645="BajaLeve","Bajo",IF(Z645="BajaMenor","Moderado",IF(Z645="BajaModerado","Moderado",IF(Z645="BajaMayor","Alto",IF(Z645="BajaCatastrófico","Extremo",IF(Z645="Muy BajaLeve","Bajo",IF(Z645="Muy BajaMenor","Bajo",IF(Z645="Muy BajaModerado","Moderado",IF(Z645="Muy BajaMayor","Alto",IF(Z645="Muy BajaCatastrófico","Extremo","")))))))))))))))))))))))))</f>
        <v>Moderado</v>
      </c>
      <c r="AB645" s="216">
        <v>1</v>
      </c>
      <c r="AC645" s="305" t="s">
        <v>1383</v>
      </c>
      <c r="AD645" s="218" t="s">
        <v>1776</v>
      </c>
      <c r="AE645" s="166" t="s">
        <v>1385</v>
      </c>
      <c r="AF645" s="213" t="str">
        <f t="shared" si="40"/>
        <v>Probabilidad</v>
      </c>
      <c r="AG645" s="219" t="s">
        <v>179</v>
      </c>
      <c r="AH645" s="214">
        <f t="shared" si="41"/>
        <v>0.25</v>
      </c>
      <c r="AI645" s="219" t="s">
        <v>180</v>
      </c>
      <c r="AJ645" s="214">
        <f t="shared" si="42"/>
        <v>0.15</v>
      </c>
      <c r="AK645" s="215">
        <f t="shared" si="39"/>
        <v>0.4</v>
      </c>
      <c r="AL645" s="220">
        <f>IFERROR(IF(AF645="Probabilidad",(S645-(+S645*AK645)),IF(AF645="Impacto",S645,"")),"")</f>
        <v>0.36</v>
      </c>
      <c r="AM645" s="220">
        <f>IFERROR(IF(AF645="Impacto",(Y645-(+Y645*AK645)),IF(AF645="Probabilidad",Y645,"")),"")</f>
        <v>0.2</v>
      </c>
      <c r="AN645" s="221" t="s">
        <v>181</v>
      </c>
      <c r="AO645" s="221" t="s">
        <v>182</v>
      </c>
      <c r="AP645" s="221" t="s">
        <v>183</v>
      </c>
      <c r="AQ645" s="598" t="s">
        <v>2045</v>
      </c>
      <c r="AR645" s="1153">
        <f>S645</f>
        <v>0.6</v>
      </c>
      <c r="AS645" s="1153">
        <f>IF(AL645="","",MIN(AL645:AL650))</f>
        <v>0.216</v>
      </c>
      <c r="AT645" s="619" t="str">
        <f>IFERROR(IF(AS645="","",IF(AS645&lt;=0.2,"Muy Baja",IF(AS645&lt;=0.4,"Baja",IF(AS645&lt;=0.6,"Media",IF(AS645&lt;=0.8,"Alta","Muy Alta"))))),"")</f>
        <v>Baja</v>
      </c>
      <c r="AU645" s="1153">
        <f>Y645</f>
        <v>0.2</v>
      </c>
      <c r="AV645" s="1153">
        <f>IF(AM645="","",MIN(AM645:AM650))</f>
        <v>0.15000000000000002</v>
      </c>
      <c r="AW645" s="619" t="str">
        <f>IFERROR(IF(AV645="","",IF(AV645&lt;=0.2,"Leve",IF(AV645&lt;=0.4,"Menor",IF(AV645&lt;=0.6,"Moderado",IF(AV645&lt;=0.8,"Mayor","Catastrófico"))))),"")</f>
        <v>Leve</v>
      </c>
      <c r="AX645" s="619" t="str">
        <f>AA645</f>
        <v>Moderado</v>
      </c>
      <c r="AY645" s="619" t="str">
        <f>IFERROR(IF(OR(AND(AT645="Muy Baja",AW645="Leve"),AND(AT645="Muy Baja",AW645="Menor"),AND(AT645="Baja",AW645="Leve")),"Bajo",IF(OR(AND(AT645="Muy baja",AW645="Moderado"),AND(AT645="Baja",AW645="Menor"),AND(AT645="Baja",AW645="Moderado"),AND(AT645="Media",AW645="Leve"),AND(AT645="Media",AW645="Menor"),AND(AT645="Media",AW645="Moderado"),AND(AT645="Alta",AW645="Leve"),AND(AT645="Alta",AW645="Menor")),"Moderado",IF(OR(AND(AT645="Muy Baja",AW645="Mayor"),AND(AT645="Baja",AW645="Mayor"),AND(AT645="Media",AW645="Mayor"),AND(AT645="Alta",AW645="Moderado"),AND(AT645="Alta",AW645="Mayor"),AND(AT645="Muy Alta",AW645="Leve"),AND(AT645="Muy Alta",AW645="Menor"),AND(AT645="Muy Alta",AW645="Moderado"),AND(AT645="Muy Alta",AW645="Mayor")),"Alto",IF(OR(AND(AT645="Muy Baja",AW645="Catastrófico"),AND(AT645="Baja",AW645="Catastrófico"),AND(AT645="Media",AW645="Catastrófico"),AND(AT645="Alta",AW645="Catastrófico"),AND(AT645="Muy Alta",AW645="Catastrófico")),"Extremo","")))),"")</f>
        <v>Bajo</v>
      </c>
      <c r="AZ645" s="598" t="s">
        <v>231</v>
      </c>
      <c r="BA645" s="593" t="s">
        <v>190</v>
      </c>
      <c r="BB645" s="593" t="s">
        <v>190</v>
      </c>
      <c r="BC645" s="593" t="s">
        <v>190</v>
      </c>
      <c r="BD645" s="593" t="s">
        <v>190</v>
      </c>
      <c r="BE645" s="1168" t="s">
        <v>190</v>
      </c>
      <c r="BF645" s="1232"/>
      <c r="BG645" s="1232"/>
      <c r="BH645" s="1232"/>
      <c r="BI645" s="1232"/>
      <c r="BJ645" s="1232"/>
      <c r="BK645" s="1232"/>
      <c r="BL645" s="1217"/>
      <c r="BM645" s="1217"/>
      <c r="BN645" s="1217"/>
      <c r="BO645" s="1285"/>
    </row>
    <row r="646" spans="1:67" ht="72">
      <c r="A646" s="1141"/>
      <c r="B646" s="1144"/>
      <c r="C646" s="1144"/>
      <c r="D646" s="1150"/>
      <c r="E646" s="1150"/>
      <c r="F646" s="1089"/>
      <c r="G646" s="593"/>
      <c r="H646" s="598"/>
      <c r="I646" s="1139"/>
      <c r="J646" s="1137"/>
      <c r="K646" s="1139"/>
      <c r="L646" s="593"/>
      <c r="M646" s="616"/>
      <c r="N646" s="761"/>
      <c r="O646" s="761"/>
      <c r="P646" s="607"/>
      <c r="Q646" s="610"/>
      <c r="R646" s="598"/>
      <c r="S646" s="613"/>
      <c r="T646" s="598"/>
      <c r="U646" s="613"/>
      <c r="V646" s="598"/>
      <c r="W646" s="613"/>
      <c r="X646" s="616"/>
      <c r="Y646" s="613"/>
      <c r="Z646" s="613"/>
      <c r="AA646" s="619"/>
      <c r="AB646" s="216">
        <v>2</v>
      </c>
      <c r="AC646" s="305" t="s">
        <v>1387</v>
      </c>
      <c r="AD646" s="218" t="s">
        <v>1782</v>
      </c>
      <c r="AE646" s="166" t="s">
        <v>1388</v>
      </c>
      <c r="AF646" s="213" t="str">
        <f t="shared" si="40"/>
        <v>Impacto</v>
      </c>
      <c r="AG646" s="219" t="s">
        <v>290</v>
      </c>
      <c r="AH646" s="214">
        <f t="shared" si="41"/>
        <v>0.1</v>
      </c>
      <c r="AI646" s="219" t="s">
        <v>180</v>
      </c>
      <c r="AJ646" s="214">
        <f t="shared" si="42"/>
        <v>0.15</v>
      </c>
      <c r="AK646" s="215">
        <f t="shared" ref="AK646:AK709" si="43">IF(OR(AH646="",AJ646=""),"",AH646+AJ646)</f>
        <v>0.25</v>
      </c>
      <c r="AL646" s="220">
        <f>IFERROR(IF(AND(AF645="Probabilidad",AF646="Probabilidad"),(AL645-(+AL645*AK646)),IF(AF646="Probabilidad",(S645-(+S645*AK646)),IF(AF646="Impacto",AL645,""))),"")</f>
        <v>0.36</v>
      </c>
      <c r="AM646" s="220">
        <f>IFERROR(IF(AND(AF645="Impacto",AF646="Impacto"),(AM645-(+AM645*AK646)),IF(AF646="Impacto",(Y645-(Y645*AK646)),IF(AF646="Probabilidad",AM645,""))),"")</f>
        <v>0.15000000000000002</v>
      </c>
      <c r="AN646" s="221" t="s">
        <v>181</v>
      </c>
      <c r="AO646" s="221" t="s">
        <v>182</v>
      </c>
      <c r="AP646" s="221" t="s">
        <v>183</v>
      </c>
      <c r="AQ646" s="598"/>
      <c r="AR646" s="626"/>
      <c r="AS646" s="626"/>
      <c r="AT646" s="619"/>
      <c r="AU646" s="626"/>
      <c r="AV646" s="626"/>
      <c r="AW646" s="619"/>
      <c r="AX646" s="619"/>
      <c r="AY646" s="619"/>
      <c r="AZ646" s="598"/>
      <c r="BA646" s="593"/>
      <c r="BB646" s="593"/>
      <c r="BC646" s="593"/>
      <c r="BD646" s="593"/>
      <c r="BE646" s="1168"/>
      <c r="BF646" s="1232"/>
      <c r="BG646" s="1232"/>
      <c r="BH646" s="1232"/>
      <c r="BI646" s="1232"/>
      <c r="BJ646" s="1232"/>
      <c r="BK646" s="1232"/>
      <c r="BL646" s="1217"/>
      <c r="BM646" s="1217"/>
      <c r="BN646" s="1217"/>
      <c r="BO646" s="1285"/>
    </row>
    <row r="647" spans="1:67" ht="150">
      <c r="A647" s="1141"/>
      <c r="B647" s="1144"/>
      <c r="C647" s="1144"/>
      <c r="D647" s="1150"/>
      <c r="E647" s="1150"/>
      <c r="F647" s="1089"/>
      <c r="G647" s="593"/>
      <c r="H647" s="598"/>
      <c r="I647" s="1139"/>
      <c r="J647" s="1137"/>
      <c r="K647" s="1139"/>
      <c r="L647" s="593"/>
      <c r="M647" s="616"/>
      <c r="N647" s="761"/>
      <c r="O647" s="761"/>
      <c r="P647" s="607"/>
      <c r="Q647" s="610"/>
      <c r="R647" s="598"/>
      <c r="S647" s="613"/>
      <c r="T647" s="598"/>
      <c r="U647" s="613"/>
      <c r="V647" s="598"/>
      <c r="W647" s="613"/>
      <c r="X647" s="616"/>
      <c r="Y647" s="613"/>
      <c r="Z647" s="613"/>
      <c r="AA647" s="619"/>
      <c r="AB647" s="216">
        <v>3</v>
      </c>
      <c r="AC647" s="306" t="s">
        <v>1389</v>
      </c>
      <c r="AD647" s="218" t="s">
        <v>1782</v>
      </c>
      <c r="AE647" s="166" t="s">
        <v>1390</v>
      </c>
      <c r="AF647" s="213" t="str">
        <f t="shared" si="40"/>
        <v>Probabilidad</v>
      </c>
      <c r="AG647" s="219" t="s">
        <v>179</v>
      </c>
      <c r="AH647" s="214">
        <f t="shared" si="41"/>
        <v>0.25</v>
      </c>
      <c r="AI647" s="219" t="s">
        <v>180</v>
      </c>
      <c r="AJ647" s="214">
        <f t="shared" si="42"/>
        <v>0.15</v>
      </c>
      <c r="AK647" s="215">
        <f t="shared" si="43"/>
        <v>0.4</v>
      </c>
      <c r="AL647" s="220">
        <f>IFERROR(IF(AND(AF646="Probabilidad",AF647="Probabilidad"),(AL646-(+AL646*AK647)),IF(AND(AF646="Impacto",AF647="Probabilidad"),(AL645-(+AL645*AK647)),IF(AF647="Impacto",AL646,""))),"")</f>
        <v>0.216</v>
      </c>
      <c r="AM647" s="220">
        <f>IFERROR(IF(AND(AF646="Impacto",AF647="Impacto"),(AM646-(+AM646*AK647)),IF(AND(AF646="Probabilidad",AF647="Impacto"),(AM645-(+AM645*AK647)),IF(AF647="Probabilidad",AM646,""))),"")</f>
        <v>0.15000000000000002</v>
      </c>
      <c r="AN647" s="221" t="s">
        <v>181</v>
      </c>
      <c r="AO647" s="221" t="s">
        <v>182</v>
      </c>
      <c r="AP647" s="221" t="s">
        <v>183</v>
      </c>
      <c r="AQ647" s="598"/>
      <c r="AR647" s="626"/>
      <c r="AS647" s="626"/>
      <c r="AT647" s="619"/>
      <c r="AU647" s="626"/>
      <c r="AV647" s="626"/>
      <c r="AW647" s="619"/>
      <c r="AX647" s="619"/>
      <c r="AY647" s="619"/>
      <c r="AZ647" s="598"/>
      <c r="BA647" s="593"/>
      <c r="BB647" s="593"/>
      <c r="BC647" s="593"/>
      <c r="BD647" s="593"/>
      <c r="BE647" s="1168"/>
      <c r="BF647" s="1232"/>
      <c r="BG647" s="1232"/>
      <c r="BH647" s="1232"/>
      <c r="BI647" s="1232"/>
      <c r="BJ647" s="1232"/>
      <c r="BK647" s="1232"/>
      <c r="BL647" s="1217"/>
      <c r="BM647" s="1217"/>
      <c r="BN647" s="1217"/>
      <c r="BO647" s="1285"/>
    </row>
    <row r="648" spans="1:67">
      <c r="A648" s="1141"/>
      <c r="B648" s="1144"/>
      <c r="C648" s="1144"/>
      <c r="D648" s="1150"/>
      <c r="E648" s="1150"/>
      <c r="F648" s="1089"/>
      <c r="G648" s="593"/>
      <c r="H648" s="598"/>
      <c r="I648" s="1139"/>
      <c r="J648" s="1137"/>
      <c r="K648" s="1139"/>
      <c r="L648" s="593"/>
      <c r="M648" s="616"/>
      <c r="N648" s="761"/>
      <c r="O648" s="761"/>
      <c r="P648" s="607"/>
      <c r="Q648" s="610"/>
      <c r="R648" s="598"/>
      <c r="S648" s="613"/>
      <c r="T648" s="598"/>
      <c r="U648" s="613"/>
      <c r="V648" s="598"/>
      <c r="W648" s="613"/>
      <c r="X648" s="616"/>
      <c r="Y648" s="613"/>
      <c r="Z648" s="613"/>
      <c r="AA648" s="619"/>
      <c r="AB648" s="216">
        <v>4</v>
      </c>
      <c r="AC648" s="218"/>
      <c r="AD648" s="218"/>
      <c r="AE648" s="218"/>
      <c r="AF648" s="213" t="str">
        <f t="shared" si="40"/>
        <v/>
      </c>
      <c r="AG648" s="219"/>
      <c r="AH648" s="214" t="str">
        <f t="shared" si="41"/>
        <v/>
      </c>
      <c r="AI648" s="219"/>
      <c r="AJ648" s="214" t="str">
        <f t="shared" si="42"/>
        <v/>
      </c>
      <c r="AK648" s="215" t="str">
        <f t="shared" si="43"/>
        <v/>
      </c>
      <c r="AL648" s="220" t="str">
        <f>IFERROR(IF(AND(AF647="Probabilidad",AF648="Probabilidad"),(AL647-(+AL647*AK648)),IF(AND(AF647="Impacto",AF648="Probabilidad"),(AL646-(+AL646*AK648)),IF(AF648="Impacto",AL647,""))),"")</f>
        <v/>
      </c>
      <c r="AM648" s="220" t="str">
        <f>IFERROR(IF(AND(AF647="Impacto",AF648="Impacto"),(AM647-(+AM647*AK648)),IF(AND(AF647="Probabilidad",AF648="Impacto"),(AM646-(+AM646*AK648)),IF(AF648="Probabilidad",AM647,""))),"")</f>
        <v/>
      </c>
      <c r="AN648" s="221"/>
      <c r="AO648" s="221"/>
      <c r="AP648" s="221"/>
      <c r="AQ648" s="598"/>
      <c r="AR648" s="626"/>
      <c r="AS648" s="626"/>
      <c r="AT648" s="619"/>
      <c r="AU648" s="626"/>
      <c r="AV648" s="626"/>
      <c r="AW648" s="619"/>
      <c r="AX648" s="619"/>
      <c r="AY648" s="619"/>
      <c r="AZ648" s="598"/>
      <c r="BA648" s="593"/>
      <c r="BB648" s="593"/>
      <c r="BC648" s="593"/>
      <c r="BD648" s="593"/>
      <c r="BE648" s="1168"/>
      <c r="BF648" s="1232"/>
      <c r="BG648" s="1232"/>
      <c r="BH648" s="1232"/>
      <c r="BI648" s="1232"/>
      <c r="BJ648" s="1232"/>
      <c r="BK648" s="1232"/>
      <c r="BL648" s="1217"/>
      <c r="BM648" s="1217"/>
      <c r="BN648" s="1217"/>
      <c r="BO648" s="1285"/>
    </row>
    <row r="649" spans="1:67">
      <c r="A649" s="1141"/>
      <c r="B649" s="1144"/>
      <c r="C649" s="1144"/>
      <c r="D649" s="1150"/>
      <c r="E649" s="1150"/>
      <c r="F649" s="1089"/>
      <c r="G649" s="593"/>
      <c r="H649" s="598"/>
      <c r="I649" s="1139"/>
      <c r="J649" s="1137"/>
      <c r="K649" s="1139"/>
      <c r="L649" s="593"/>
      <c r="M649" s="616"/>
      <c r="N649" s="761"/>
      <c r="O649" s="761"/>
      <c r="P649" s="607"/>
      <c r="Q649" s="610"/>
      <c r="R649" s="598"/>
      <c r="S649" s="613"/>
      <c r="T649" s="598"/>
      <c r="U649" s="613"/>
      <c r="V649" s="598"/>
      <c r="W649" s="613"/>
      <c r="X649" s="616"/>
      <c r="Y649" s="613"/>
      <c r="Z649" s="613"/>
      <c r="AA649" s="619"/>
      <c r="AB649" s="216">
        <v>5</v>
      </c>
      <c r="AC649" s="218"/>
      <c r="AD649" s="218"/>
      <c r="AE649" s="218"/>
      <c r="AF649" s="213" t="str">
        <f t="shared" si="40"/>
        <v/>
      </c>
      <c r="AG649" s="219"/>
      <c r="AH649" s="214" t="str">
        <f t="shared" si="41"/>
        <v/>
      </c>
      <c r="AI649" s="219"/>
      <c r="AJ649" s="214" t="str">
        <f t="shared" si="42"/>
        <v/>
      </c>
      <c r="AK649" s="215" t="str">
        <f t="shared" si="43"/>
        <v/>
      </c>
      <c r="AL649" s="220" t="str">
        <f>IFERROR(IF(AND(AF648="Probabilidad",AF649="Probabilidad"),(AL648-(+AL648*AK649)),IF(AND(AF648="Impacto",AF649="Probabilidad"),(AL647-(+AL647*AK649)),IF(AF649="Impacto",AL648,""))),"")</f>
        <v/>
      </c>
      <c r="AM649" s="220" t="str">
        <f>IFERROR(IF(AND(AF648="Impacto",AF649="Impacto"),(AM648-(+AM648*AK649)),IF(AND(AF648="Probabilidad",AF649="Impacto"),(AM647-(+AM647*AK649)),IF(AF649="Probabilidad",AM648,""))),"")</f>
        <v/>
      </c>
      <c r="AN649" s="221"/>
      <c r="AO649" s="221"/>
      <c r="AP649" s="221"/>
      <c r="AQ649" s="598"/>
      <c r="AR649" s="626"/>
      <c r="AS649" s="626"/>
      <c r="AT649" s="619"/>
      <c r="AU649" s="626"/>
      <c r="AV649" s="626"/>
      <c r="AW649" s="619"/>
      <c r="AX649" s="619"/>
      <c r="AY649" s="619"/>
      <c r="AZ649" s="598"/>
      <c r="BA649" s="593"/>
      <c r="BB649" s="593"/>
      <c r="BC649" s="593"/>
      <c r="BD649" s="593"/>
      <c r="BE649" s="1168"/>
      <c r="BF649" s="1232"/>
      <c r="BG649" s="1232"/>
      <c r="BH649" s="1232"/>
      <c r="BI649" s="1232"/>
      <c r="BJ649" s="1232"/>
      <c r="BK649" s="1232"/>
      <c r="BL649" s="1217"/>
      <c r="BM649" s="1217"/>
      <c r="BN649" s="1217"/>
      <c r="BO649" s="1285"/>
    </row>
    <row r="650" spans="1:67" ht="15.75" thickBot="1">
      <c r="A650" s="1141"/>
      <c r="B650" s="1144"/>
      <c r="C650" s="1144"/>
      <c r="D650" s="1150"/>
      <c r="E650" s="1150"/>
      <c r="F650" s="1089"/>
      <c r="G650" s="593"/>
      <c r="H650" s="598"/>
      <c r="I650" s="1139"/>
      <c r="J650" s="1162"/>
      <c r="K650" s="1139"/>
      <c r="L650" s="593"/>
      <c r="M650" s="616"/>
      <c r="N650" s="761"/>
      <c r="O650" s="761"/>
      <c r="P650" s="607"/>
      <c r="Q650" s="610"/>
      <c r="R650" s="598"/>
      <c r="S650" s="613"/>
      <c r="T650" s="598"/>
      <c r="U650" s="613"/>
      <c r="V650" s="598"/>
      <c r="W650" s="613"/>
      <c r="X650" s="616"/>
      <c r="Y650" s="613"/>
      <c r="Z650" s="613"/>
      <c r="AA650" s="619"/>
      <c r="AB650" s="216">
        <v>6</v>
      </c>
      <c r="AC650" s="218"/>
      <c r="AD650" s="218"/>
      <c r="AE650" s="218"/>
      <c r="AF650" s="213" t="str">
        <f t="shared" si="40"/>
        <v/>
      </c>
      <c r="AG650" s="219"/>
      <c r="AH650" s="214" t="str">
        <f t="shared" si="41"/>
        <v/>
      </c>
      <c r="AI650" s="219"/>
      <c r="AJ650" s="214" t="str">
        <f t="shared" si="42"/>
        <v/>
      </c>
      <c r="AK650" s="215" t="str">
        <f t="shared" si="43"/>
        <v/>
      </c>
      <c r="AL650" s="220" t="str">
        <f>IFERROR(IF(AND(AF649="Probabilidad",AF650="Probabilidad"),(AL649-(+AL649*AK650)),IF(AND(AF649="Impacto",AF650="Probabilidad"),(AL648-(+AL648*AK650)),IF(AF650="Impacto",AL649,""))),"")</f>
        <v/>
      </c>
      <c r="AM650" s="220" t="str">
        <f>IFERROR(IF(AND(AF649="Impacto",AF650="Impacto"),(AM649-(+AM649*AK650)),IF(AND(AF649="Probabilidad",AF650="Impacto"),(AM648-(+AM648*AK650)),IF(AF650="Probabilidad",AM649,""))),"")</f>
        <v/>
      </c>
      <c r="AN650" s="221"/>
      <c r="AO650" s="221"/>
      <c r="AP650" s="221"/>
      <c r="AQ650" s="598"/>
      <c r="AR650" s="626"/>
      <c r="AS650" s="626"/>
      <c r="AT650" s="619"/>
      <c r="AU650" s="626"/>
      <c r="AV650" s="626"/>
      <c r="AW650" s="619"/>
      <c r="AX650" s="619"/>
      <c r="AY650" s="619"/>
      <c r="AZ650" s="598"/>
      <c r="BA650" s="593"/>
      <c r="BB650" s="593"/>
      <c r="BC650" s="593"/>
      <c r="BD650" s="593"/>
      <c r="BE650" s="1168"/>
      <c r="BF650" s="1232"/>
      <c r="BG650" s="1232"/>
      <c r="BH650" s="1232"/>
      <c r="BI650" s="1232"/>
      <c r="BJ650" s="1232"/>
      <c r="BK650" s="1232"/>
      <c r="BL650" s="1217"/>
      <c r="BM650" s="1217"/>
      <c r="BN650" s="1217"/>
      <c r="BO650" s="1285"/>
    </row>
    <row r="651" spans="1:67" ht="96.6" customHeight="1">
      <c r="A651" s="1141"/>
      <c r="B651" s="1144"/>
      <c r="C651" s="1144"/>
      <c r="D651" s="1150" t="s">
        <v>1376</v>
      </c>
      <c r="E651" s="1150" t="s">
        <v>2041</v>
      </c>
      <c r="F651" s="1089">
        <v>8</v>
      </c>
      <c r="G651" s="593" t="s">
        <v>2067</v>
      </c>
      <c r="H651" s="598" t="s">
        <v>1379</v>
      </c>
      <c r="I651" s="1139" t="s">
        <v>1392</v>
      </c>
      <c r="J651" s="1137" t="str">
        <f>IF(D651="","",IF(D651="RG",[16]Árbol_GF!B701,IF(D651="RF",[16]Árbol_GF!B701,IF(I651="","",(CONCATENATE(I651," ",$M$2," ",G651," ",$M$3," ",O651," ",$M$4," ",N651))))))</f>
        <v>Pérdida de Disponibilidad  Fileserver/GERENCIA JURIDICA  Perdida o acceso no autorizado a la información 
Fallas Humanas
Incumplimiento en el mantenimiento del fileserver  1. Ausencia de copias de respaldo 
2. Desconocimiento de politicas de seguridad de la información
3. Ausencia de mantenimiento al fileserver</v>
      </c>
      <c r="K651" s="1139" t="s">
        <v>205</v>
      </c>
      <c r="L651" s="593" t="s">
        <v>691</v>
      </c>
      <c r="M651" s="689" t="str">
        <f>CONCATENATE(" *",[16]Árbol_GF!C659," *",[16]Árbol_GF!E659," *",[16]Árbol_GF!G659)</f>
        <v xml:space="preserve"> * * *</v>
      </c>
      <c r="N651" s="761" t="s">
        <v>1393</v>
      </c>
      <c r="O651" s="761" t="s">
        <v>1394</v>
      </c>
      <c r="P651" s="607"/>
      <c r="Q651" s="610"/>
      <c r="R651" s="598" t="s">
        <v>226</v>
      </c>
      <c r="S651" s="613">
        <f>IF(R651="Muy Alta",100%,IF(R651="Alta",80%,IF(R651="Media",60%,IF(R651="Baja",40%,IF(R651="Muy Baja",20%,"")))))</f>
        <v>0.4</v>
      </c>
      <c r="T651" s="598" t="s">
        <v>271</v>
      </c>
      <c r="U651" s="613">
        <f>IF(T651="Catastrófico",100%,IF(T651="Mayor",80%,IF(T651="Moderado",60%,IF(T651="Menor",40%,IF(T651="Leve",20%,"")))))</f>
        <v>0.2</v>
      </c>
      <c r="V651" s="598" t="s">
        <v>227</v>
      </c>
      <c r="W651" s="613">
        <f>IF(V651="Catastrófico",100%,IF(V651="Mayor",80%,IF(V651="Moderado",60%,IF(V651="Menor",40%,IF(V651="Leve",20%,"")))))</f>
        <v>0.4</v>
      </c>
      <c r="X651" s="616" t="str">
        <f>IF(Y651=100%,"Catastrófico",IF(Y651=80%,"Mayor",IF(Y651=60%,"Moderado",IF(Y651=40%,"Menor",IF(Y651=20%,"Leve","")))))</f>
        <v>Menor</v>
      </c>
      <c r="Y651" s="613">
        <f>IF(AND(U651="",W651=""),"",MAX(U651,W651))</f>
        <v>0.4</v>
      </c>
      <c r="Z651" s="613" t="str">
        <f>CONCATENATE(R651,X651)</f>
        <v>BajaMenor</v>
      </c>
      <c r="AA651" s="619" t="str">
        <f>IF(Z651="Muy AltaLeve","Alto",IF(Z651="Muy AltaMenor","Alto",IF(Z651="Muy AltaModerado","Alto",IF(Z651="Muy AltaMayor","Alto",IF(Z651="Muy AltaCatastrófico","Extremo",IF(Z651="AltaLeve","Moderado",IF(Z651="AltaMenor","Moderado",IF(Z651="AltaModerado","Alto",IF(Z651="AltaMayor","Alto",IF(Z651="AltaCatastrófico","Extremo",IF(Z651="MediaLeve","Moderado",IF(Z651="MediaMenor","Moderado",IF(Z651="MediaModerado","Moderado",IF(Z651="MediaMayor","Alto",IF(Z651="MediaCatastrófico","Extremo",IF(Z651="BajaLeve","Bajo",IF(Z651="BajaMenor","Moderado",IF(Z651="BajaModerado","Moderado",IF(Z651="BajaMayor","Alto",IF(Z651="BajaCatastrófico","Extremo",IF(Z651="Muy BajaLeve","Bajo",IF(Z651="Muy BajaMenor","Bajo",IF(Z651="Muy BajaModerado","Moderado",IF(Z651="Muy BajaMayor","Alto",IF(Z651="Muy BajaCatastrófico","Extremo","")))))))))))))))))))))))))</f>
        <v>Moderado</v>
      </c>
      <c r="AB651" s="216">
        <v>1</v>
      </c>
      <c r="AC651" s="307" t="s">
        <v>1395</v>
      </c>
      <c r="AD651" s="218" t="s">
        <v>1776</v>
      </c>
      <c r="AE651" s="166" t="s">
        <v>1385</v>
      </c>
      <c r="AF651" s="213" t="str">
        <f t="shared" si="40"/>
        <v>Probabilidad</v>
      </c>
      <c r="AG651" s="219" t="s">
        <v>179</v>
      </c>
      <c r="AH651" s="214">
        <f t="shared" si="41"/>
        <v>0.25</v>
      </c>
      <c r="AI651" s="219" t="s">
        <v>180</v>
      </c>
      <c r="AJ651" s="214">
        <f t="shared" si="42"/>
        <v>0.15</v>
      </c>
      <c r="AK651" s="215">
        <f t="shared" si="43"/>
        <v>0.4</v>
      </c>
      <c r="AL651" s="220">
        <f>IFERROR(IF(AF651="Probabilidad",(S651-(+S651*AK651)),IF(AF651="Impacto",S651,"")),"")</f>
        <v>0.24</v>
      </c>
      <c r="AM651" s="220">
        <f>IFERROR(IF(AF651="Impacto",(Y651-(+Y651*AK651)),IF(AF651="Probabilidad",Y651,"")),"")</f>
        <v>0.4</v>
      </c>
      <c r="AN651" s="221" t="s">
        <v>181</v>
      </c>
      <c r="AO651" s="221" t="s">
        <v>182</v>
      </c>
      <c r="AP651" s="221" t="s">
        <v>183</v>
      </c>
      <c r="AQ651" s="598" t="s">
        <v>2045</v>
      </c>
      <c r="AR651" s="1153">
        <f>S651</f>
        <v>0.4</v>
      </c>
      <c r="AS651" s="1153">
        <f>IF(AL651="","",MIN(AL651:AL656))</f>
        <v>8.6399999999999991E-2</v>
      </c>
      <c r="AT651" s="619" t="str">
        <f>IFERROR(IF(AS651="","",IF(AS651&lt;=0.2,"Muy Baja",IF(AS651&lt;=0.4,"Baja",IF(AS651&lt;=0.6,"Media",IF(AS651&lt;=0.8,"Alta","Muy Alta"))))),"")</f>
        <v>Muy Baja</v>
      </c>
      <c r="AU651" s="1153">
        <f>Y651</f>
        <v>0.4</v>
      </c>
      <c r="AV651" s="1153">
        <f>IF(AM651="","",MIN(AM651:AM656))</f>
        <v>0.22500000000000003</v>
      </c>
      <c r="AW651" s="619" t="str">
        <f>IFERROR(IF(AV651="","",IF(AV651&lt;=0.2,"Leve",IF(AV651&lt;=0.4,"Menor",IF(AV651&lt;=0.6,"Moderado",IF(AV651&lt;=0.8,"Mayor","Catastrófico"))))),"")</f>
        <v>Menor</v>
      </c>
      <c r="AX651" s="619" t="str">
        <f>AA651</f>
        <v>Moderado</v>
      </c>
      <c r="AY651" s="619" t="str">
        <f>IFERROR(IF(OR(AND(AT651="Muy Baja",AW651="Leve"),AND(AT651="Muy Baja",AW651="Menor"),AND(AT651="Baja",AW651="Leve")),"Bajo",IF(OR(AND(AT651="Muy baja",AW651="Moderado"),AND(AT651="Baja",AW651="Menor"),AND(AT651="Baja",AW651="Moderado"),AND(AT651="Media",AW651="Leve"),AND(AT651="Media",AW651="Menor"),AND(AT651="Media",AW651="Moderado"),AND(AT651="Alta",AW651="Leve"),AND(AT651="Alta",AW651="Menor")),"Moderado",IF(OR(AND(AT651="Muy Baja",AW651="Mayor"),AND(AT651="Baja",AW651="Mayor"),AND(AT651="Media",AW651="Mayor"),AND(AT651="Alta",AW651="Moderado"),AND(AT651="Alta",AW651="Mayor"),AND(AT651="Muy Alta",AW651="Leve"),AND(AT651="Muy Alta",AW651="Menor"),AND(AT651="Muy Alta",AW651="Moderado"),AND(AT651="Muy Alta",AW651="Mayor")),"Alto",IF(OR(AND(AT651="Muy Baja",AW651="Catastrófico"),AND(AT651="Baja",AW651="Catastrófico"),AND(AT651="Media",AW651="Catastrófico"),AND(AT651="Alta",AW651="Catastrófico"),AND(AT651="Muy Alta",AW651="Catastrófico")),"Extremo","")))),"")</f>
        <v>Bajo</v>
      </c>
      <c r="AZ651" s="598" t="s">
        <v>231</v>
      </c>
      <c r="BA651" s="593" t="s">
        <v>190</v>
      </c>
      <c r="BB651" s="593" t="s">
        <v>190</v>
      </c>
      <c r="BC651" s="593" t="s">
        <v>190</v>
      </c>
      <c r="BD651" s="593" t="s">
        <v>190</v>
      </c>
      <c r="BE651" s="1168" t="s">
        <v>190</v>
      </c>
      <c r="BF651" s="1232"/>
      <c r="BG651" s="1232"/>
      <c r="BH651" s="1232"/>
      <c r="BI651" s="1232"/>
      <c r="BJ651" s="1232"/>
      <c r="BK651" s="1232"/>
      <c r="BL651" s="1217"/>
      <c r="BM651" s="1217"/>
      <c r="BN651" s="1217"/>
      <c r="BO651" s="1285"/>
    </row>
    <row r="652" spans="1:67" ht="72">
      <c r="A652" s="1141"/>
      <c r="B652" s="1144"/>
      <c r="C652" s="1144"/>
      <c r="D652" s="1150"/>
      <c r="E652" s="1150"/>
      <c r="F652" s="1089"/>
      <c r="G652" s="593"/>
      <c r="H652" s="598"/>
      <c r="I652" s="1139"/>
      <c r="J652" s="1137"/>
      <c r="K652" s="1139"/>
      <c r="L652" s="593"/>
      <c r="M652" s="616"/>
      <c r="N652" s="761"/>
      <c r="O652" s="761"/>
      <c r="P652" s="607"/>
      <c r="Q652" s="610"/>
      <c r="R652" s="598"/>
      <c r="S652" s="613"/>
      <c r="T652" s="598"/>
      <c r="U652" s="613"/>
      <c r="V652" s="598"/>
      <c r="W652" s="613"/>
      <c r="X652" s="616"/>
      <c r="Y652" s="613"/>
      <c r="Z652" s="613"/>
      <c r="AA652" s="619"/>
      <c r="AB652" s="216">
        <v>2</v>
      </c>
      <c r="AC652" s="307" t="s">
        <v>1387</v>
      </c>
      <c r="AD652" s="218" t="s">
        <v>1776</v>
      </c>
      <c r="AE652" s="166" t="s">
        <v>1397</v>
      </c>
      <c r="AF652" s="213" t="str">
        <f t="shared" si="40"/>
        <v>Impacto</v>
      </c>
      <c r="AG652" s="219" t="s">
        <v>290</v>
      </c>
      <c r="AH652" s="214">
        <f t="shared" si="41"/>
        <v>0.1</v>
      </c>
      <c r="AI652" s="219" t="s">
        <v>180</v>
      </c>
      <c r="AJ652" s="214">
        <f t="shared" si="42"/>
        <v>0.15</v>
      </c>
      <c r="AK652" s="215">
        <f t="shared" si="43"/>
        <v>0.25</v>
      </c>
      <c r="AL652" s="220">
        <f>IFERROR(IF(AND(AF651="Probabilidad",AF652="Probabilidad"),(AL651-(+AL651*AK652)),IF(AF652="Probabilidad",(S651-(+S651*AK652)),IF(AF652="Impacto",AL651,""))),"")</f>
        <v>0.24</v>
      </c>
      <c r="AM652" s="220">
        <f>IFERROR(IF(AND(AF651="Impacto",AF652="Impacto"),(AM651-(+AM651*AK652)),IF(AF652="Impacto",(Y651-(Y651*AK652)),IF(AF652="Probabilidad",AM651,""))),"")</f>
        <v>0.30000000000000004</v>
      </c>
      <c r="AN652" s="221" t="s">
        <v>181</v>
      </c>
      <c r="AO652" s="221" t="s">
        <v>182</v>
      </c>
      <c r="AP652" s="221" t="s">
        <v>183</v>
      </c>
      <c r="AQ652" s="598"/>
      <c r="AR652" s="626"/>
      <c r="AS652" s="626"/>
      <c r="AT652" s="619"/>
      <c r="AU652" s="626"/>
      <c r="AV652" s="626"/>
      <c r="AW652" s="619"/>
      <c r="AX652" s="619"/>
      <c r="AY652" s="619"/>
      <c r="AZ652" s="598"/>
      <c r="BA652" s="593"/>
      <c r="BB652" s="593"/>
      <c r="BC652" s="593"/>
      <c r="BD652" s="593"/>
      <c r="BE652" s="1168"/>
      <c r="BF652" s="1232"/>
      <c r="BG652" s="1232"/>
      <c r="BH652" s="1232"/>
      <c r="BI652" s="1232"/>
      <c r="BJ652" s="1232"/>
      <c r="BK652" s="1232"/>
      <c r="BL652" s="1217"/>
      <c r="BM652" s="1217"/>
      <c r="BN652" s="1217"/>
      <c r="BO652" s="1285"/>
    </row>
    <row r="653" spans="1:67" ht="102">
      <c r="A653" s="1141"/>
      <c r="B653" s="1144"/>
      <c r="C653" s="1144"/>
      <c r="D653" s="1150"/>
      <c r="E653" s="1150"/>
      <c r="F653" s="1089"/>
      <c r="G653" s="593"/>
      <c r="H653" s="598"/>
      <c r="I653" s="1139"/>
      <c r="J653" s="1137"/>
      <c r="K653" s="1139"/>
      <c r="L653" s="593"/>
      <c r="M653" s="616"/>
      <c r="N653" s="761"/>
      <c r="O653" s="761"/>
      <c r="P653" s="607"/>
      <c r="Q653" s="610"/>
      <c r="R653" s="598"/>
      <c r="S653" s="613"/>
      <c r="T653" s="598"/>
      <c r="U653" s="613"/>
      <c r="V653" s="598"/>
      <c r="W653" s="613"/>
      <c r="X653" s="616"/>
      <c r="Y653" s="613"/>
      <c r="Z653" s="613"/>
      <c r="AA653" s="619"/>
      <c r="AB653" s="216">
        <v>3</v>
      </c>
      <c r="AC653" s="308" t="s">
        <v>2068</v>
      </c>
      <c r="AD653" s="218" t="s">
        <v>1776</v>
      </c>
      <c r="AE653" s="166" t="s">
        <v>1399</v>
      </c>
      <c r="AF653" s="213" t="str">
        <f t="shared" si="40"/>
        <v>Impacto</v>
      </c>
      <c r="AG653" s="219" t="s">
        <v>290</v>
      </c>
      <c r="AH653" s="214">
        <f t="shared" si="41"/>
        <v>0.1</v>
      </c>
      <c r="AI653" s="219" t="s">
        <v>180</v>
      </c>
      <c r="AJ653" s="214">
        <f t="shared" si="42"/>
        <v>0.15</v>
      </c>
      <c r="AK653" s="215">
        <f t="shared" si="43"/>
        <v>0.25</v>
      </c>
      <c r="AL653" s="220">
        <f>IFERROR(IF(AND(AF652="Probabilidad",AF653="Probabilidad"),(AL652-(+AL652*AK653)),IF(AND(AF652="Impacto",AF653="Probabilidad"),(AL651-(+AL651*AK653)),IF(AF653="Impacto",AL652,""))),"")</f>
        <v>0.24</v>
      </c>
      <c r="AM653" s="220">
        <f>IFERROR(IF(AND(AF652="Impacto",AF653="Impacto"),(AM652-(+AM652*AK653)),IF(AND(AF652="Probabilidad",AF653="Impacto"),(AM651-(+AM651*AK653)),IF(AF653="Probabilidad",AM652,""))),"")</f>
        <v>0.22500000000000003</v>
      </c>
      <c r="AN653" s="221" t="s">
        <v>181</v>
      </c>
      <c r="AO653" s="221" t="s">
        <v>182</v>
      </c>
      <c r="AP653" s="221" t="s">
        <v>183</v>
      </c>
      <c r="AQ653" s="598"/>
      <c r="AR653" s="626"/>
      <c r="AS653" s="626"/>
      <c r="AT653" s="619"/>
      <c r="AU653" s="626"/>
      <c r="AV653" s="626"/>
      <c r="AW653" s="619"/>
      <c r="AX653" s="619"/>
      <c r="AY653" s="619"/>
      <c r="AZ653" s="598"/>
      <c r="BA653" s="593"/>
      <c r="BB653" s="593"/>
      <c r="BC653" s="593"/>
      <c r="BD653" s="593"/>
      <c r="BE653" s="1168"/>
      <c r="BF653" s="1232"/>
      <c r="BG653" s="1232"/>
      <c r="BH653" s="1232"/>
      <c r="BI653" s="1232"/>
      <c r="BJ653" s="1232"/>
      <c r="BK653" s="1232"/>
      <c r="BL653" s="1217"/>
      <c r="BM653" s="1217"/>
      <c r="BN653" s="1217"/>
      <c r="BO653" s="1285"/>
    </row>
    <row r="654" spans="1:67" ht="72">
      <c r="A654" s="1141"/>
      <c r="B654" s="1144"/>
      <c r="C654" s="1144"/>
      <c r="D654" s="1150"/>
      <c r="E654" s="1150"/>
      <c r="F654" s="1089"/>
      <c r="G654" s="593"/>
      <c r="H654" s="598"/>
      <c r="I654" s="1139"/>
      <c r="J654" s="1137"/>
      <c r="K654" s="1139"/>
      <c r="L654" s="593"/>
      <c r="M654" s="616"/>
      <c r="N654" s="761"/>
      <c r="O654" s="761"/>
      <c r="P654" s="607"/>
      <c r="Q654" s="610"/>
      <c r="R654" s="598"/>
      <c r="S654" s="613"/>
      <c r="T654" s="598"/>
      <c r="U654" s="613"/>
      <c r="V654" s="598"/>
      <c r="W654" s="613"/>
      <c r="X654" s="616"/>
      <c r="Y654" s="613"/>
      <c r="Z654" s="613"/>
      <c r="AA654" s="619"/>
      <c r="AB654" s="216">
        <v>4</v>
      </c>
      <c r="AC654" s="309" t="s">
        <v>1400</v>
      </c>
      <c r="AD654" s="218" t="s">
        <v>1776</v>
      </c>
      <c r="AE654" s="189" t="s">
        <v>1401</v>
      </c>
      <c r="AF654" s="213" t="str">
        <f t="shared" si="40"/>
        <v>Probabilidad</v>
      </c>
      <c r="AG654" s="219" t="s">
        <v>179</v>
      </c>
      <c r="AH654" s="214">
        <f t="shared" si="41"/>
        <v>0.25</v>
      </c>
      <c r="AI654" s="219" t="s">
        <v>180</v>
      </c>
      <c r="AJ654" s="214">
        <f t="shared" si="42"/>
        <v>0.15</v>
      </c>
      <c r="AK654" s="215">
        <f t="shared" si="43"/>
        <v>0.4</v>
      </c>
      <c r="AL654" s="220">
        <f>IFERROR(IF(AND(AF653="Probabilidad",AF654="Probabilidad"),(AL653-(+AL653*AK654)),IF(AND(AF653="Impacto",AF654="Probabilidad"),(AL652-(+AL652*AK654)),IF(AF654="Impacto",AL653,""))),"")</f>
        <v>0.14399999999999999</v>
      </c>
      <c r="AM654" s="226">
        <f>IFERROR(IF(AND(AF653="Impacto",AF654="Impacto"),(AM653-(+AM653*AK654)),IF(AND(AF653="Probabilidad",AF654="Impacto"),(AM652-(+AM652*AK654)),IF(AF654="Probabilidad",AM653,""))),"")</f>
        <v>0.22500000000000003</v>
      </c>
      <c r="AN654" s="221" t="s">
        <v>181</v>
      </c>
      <c r="AO654" s="221" t="s">
        <v>182</v>
      </c>
      <c r="AP654" s="221" t="s">
        <v>183</v>
      </c>
      <c r="AQ654" s="598"/>
      <c r="AR654" s="626"/>
      <c r="AS654" s="626"/>
      <c r="AT654" s="619"/>
      <c r="AU654" s="626"/>
      <c r="AV654" s="626"/>
      <c r="AW654" s="619"/>
      <c r="AX654" s="619"/>
      <c r="AY654" s="619"/>
      <c r="AZ654" s="598"/>
      <c r="BA654" s="593"/>
      <c r="BB654" s="593"/>
      <c r="BC654" s="593"/>
      <c r="BD654" s="593"/>
      <c r="BE654" s="1168"/>
      <c r="BF654" s="1232"/>
      <c r="BG654" s="1232"/>
      <c r="BH654" s="1232"/>
      <c r="BI654" s="1232"/>
      <c r="BJ654" s="1232"/>
      <c r="BK654" s="1232"/>
      <c r="BL654" s="1217"/>
      <c r="BM654" s="1217"/>
      <c r="BN654" s="1217"/>
      <c r="BO654" s="1285"/>
    </row>
    <row r="655" spans="1:67" ht="165">
      <c r="A655" s="1141"/>
      <c r="B655" s="1144"/>
      <c r="C655" s="1144"/>
      <c r="D655" s="1150"/>
      <c r="E655" s="1150"/>
      <c r="F655" s="1089"/>
      <c r="G655" s="593"/>
      <c r="H655" s="598"/>
      <c r="I655" s="1139"/>
      <c r="J655" s="1137"/>
      <c r="K655" s="1139"/>
      <c r="L655" s="593"/>
      <c r="M655" s="616"/>
      <c r="N655" s="761"/>
      <c r="O655" s="761"/>
      <c r="P655" s="607"/>
      <c r="Q655" s="610"/>
      <c r="R655" s="598"/>
      <c r="S655" s="613"/>
      <c r="T655" s="598"/>
      <c r="U655" s="613"/>
      <c r="V655" s="598"/>
      <c r="W655" s="613"/>
      <c r="X655" s="616"/>
      <c r="Y655" s="613"/>
      <c r="Z655" s="613"/>
      <c r="AA655" s="619"/>
      <c r="AB655" s="216">
        <v>5</v>
      </c>
      <c r="AC655" s="184" t="s">
        <v>1402</v>
      </c>
      <c r="AD655" s="218" t="s">
        <v>1776</v>
      </c>
      <c r="AE655" s="166" t="s">
        <v>1390</v>
      </c>
      <c r="AF655" s="213" t="str">
        <f t="shared" si="40"/>
        <v>Probabilidad</v>
      </c>
      <c r="AG655" s="219" t="s">
        <v>179</v>
      </c>
      <c r="AH655" s="214">
        <f t="shared" si="41"/>
        <v>0.25</v>
      </c>
      <c r="AI655" s="219" t="s">
        <v>180</v>
      </c>
      <c r="AJ655" s="214">
        <f t="shared" si="42"/>
        <v>0.15</v>
      </c>
      <c r="AK655" s="215">
        <f t="shared" si="43"/>
        <v>0.4</v>
      </c>
      <c r="AL655" s="220">
        <f>IFERROR(IF(AND(AF654="Probabilidad",AF655="Probabilidad"),(AL654-(+AL654*AK655)),IF(AND(AF654="Impacto",AF655="Probabilidad"),(AL653-(+AL653*AK655)),IF(AF655="Impacto",AL654,""))),"")</f>
        <v>8.6399999999999991E-2</v>
      </c>
      <c r="AM655" s="220">
        <f>IFERROR(IF(AND(AF654="Impacto",AF655="Impacto"),(AM654-(+AM654*AK655)),IF(AND(AF654="Probabilidad",AF655="Impacto"),(AM653-(+AM653*AK655)),IF(AF655="Probabilidad",AM654,""))),"")</f>
        <v>0.22500000000000003</v>
      </c>
      <c r="AN655" s="221" t="s">
        <v>181</v>
      </c>
      <c r="AO655" s="221" t="s">
        <v>182</v>
      </c>
      <c r="AP655" s="221" t="s">
        <v>183</v>
      </c>
      <c r="AQ655" s="598"/>
      <c r="AR655" s="626"/>
      <c r="AS655" s="626"/>
      <c r="AT655" s="619"/>
      <c r="AU655" s="626"/>
      <c r="AV655" s="626"/>
      <c r="AW655" s="619"/>
      <c r="AX655" s="619"/>
      <c r="AY655" s="619"/>
      <c r="AZ655" s="598"/>
      <c r="BA655" s="593"/>
      <c r="BB655" s="593"/>
      <c r="BC655" s="593"/>
      <c r="BD655" s="593"/>
      <c r="BE655" s="1168"/>
      <c r="BF655" s="1232"/>
      <c r="BG655" s="1232"/>
      <c r="BH655" s="1232"/>
      <c r="BI655" s="1232"/>
      <c r="BJ655" s="1232"/>
      <c r="BK655" s="1232"/>
      <c r="BL655" s="1217"/>
      <c r="BM655" s="1217"/>
      <c r="BN655" s="1217"/>
      <c r="BO655" s="1285"/>
    </row>
    <row r="656" spans="1:67" ht="15.75" thickBot="1">
      <c r="A656" s="1142"/>
      <c r="B656" s="1145"/>
      <c r="C656" s="1145"/>
      <c r="D656" s="1159"/>
      <c r="E656" s="1159"/>
      <c r="F656" s="1114"/>
      <c r="G656" s="700"/>
      <c r="H656" s="692"/>
      <c r="I656" s="1157"/>
      <c r="J656" s="1156"/>
      <c r="K656" s="1157"/>
      <c r="L656" s="700"/>
      <c r="M656" s="693"/>
      <c r="N656" s="1158"/>
      <c r="O656" s="1158"/>
      <c r="P656" s="675"/>
      <c r="Q656" s="674"/>
      <c r="R656" s="692"/>
      <c r="S656" s="691"/>
      <c r="T656" s="692"/>
      <c r="U656" s="691"/>
      <c r="V656" s="692"/>
      <c r="W656" s="691"/>
      <c r="X656" s="693"/>
      <c r="Y656" s="691"/>
      <c r="Z656" s="691"/>
      <c r="AA656" s="694"/>
      <c r="AB656" s="141">
        <v>6</v>
      </c>
      <c r="AC656" s="139"/>
      <c r="AD656" s="139"/>
      <c r="AE656" s="139"/>
      <c r="AF656" s="149" t="str">
        <f t="shared" si="40"/>
        <v/>
      </c>
      <c r="AG656" s="142"/>
      <c r="AH656" s="140" t="str">
        <f t="shared" si="41"/>
        <v/>
      </c>
      <c r="AI656" s="142"/>
      <c r="AJ656" s="140" t="str">
        <f t="shared" si="42"/>
        <v/>
      </c>
      <c r="AK656" s="143" t="str">
        <f t="shared" si="43"/>
        <v/>
      </c>
      <c r="AL656" s="152" t="str">
        <f>IFERROR(IF(AND(AF655="Probabilidad",AF656="Probabilidad"),(AL655-(+AL655*AK656)),IF(AND(AF655="Impacto",AF656="Probabilidad"),(AL654-(+AL654*AK656)),IF(AF656="Impacto",AL655,""))),"")</f>
        <v/>
      </c>
      <c r="AM656" s="152" t="str">
        <f>IFERROR(IF(AND(AF655="Impacto",AF656="Impacto"),(AM655-(+AM655*AK656)),IF(AND(AF655="Probabilidad",AF656="Impacto"),(AM654-(+AM654*AK656)),IF(AF656="Probabilidad",AM655,""))),"")</f>
        <v/>
      </c>
      <c r="AN656" s="144"/>
      <c r="AO656" s="144"/>
      <c r="AP656" s="144"/>
      <c r="AQ656" s="692"/>
      <c r="AR656" s="696"/>
      <c r="AS656" s="696"/>
      <c r="AT656" s="694"/>
      <c r="AU656" s="696"/>
      <c r="AV656" s="696"/>
      <c r="AW656" s="694"/>
      <c r="AX656" s="694"/>
      <c r="AY656" s="694"/>
      <c r="AZ656" s="692"/>
      <c r="BA656" s="700"/>
      <c r="BB656" s="700"/>
      <c r="BC656" s="700"/>
      <c r="BD656" s="700"/>
      <c r="BE656" s="1256"/>
      <c r="BF656" s="1293"/>
      <c r="BG656" s="1293"/>
      <c r="BH656" s="1293"/>
      <c r="BI656" s="1293"/>
      <c r="BJ656" s="1293"/>
      <c r="BK656" s="1293"/>
      <c r="BL656" s="1291"/>
      <c r="BM656" s="1291"/>
      <c r="BN656" s="1291"/>
      <c r="BO656" s="1292"/>
    </row>
    <row r="657" spans="1:67" ht="96.6" customHeight="1">
      <c r="A657" s="1140" t="s">
        <v>2069</v>
      </c>
      <c r="B657" s="1143" t="s">
        <v>1374</v>
      </c>
      <c r="C657" s="1164" t="s">
        <v>869</v>
      </c>
      <c r="D657" s="1149" t="s">
        <v>1376</v>
      </c>
      <c r="E657" s="1149" t="s">
        <v>2070</v>
      </c>
      <c r="F657" s="1111">
        <v>1</v>
      </c>
      <c r="G657" s="681" t="s">
        <v>2071</v>
      </c>
      <c r="H657" s="644" t="s">
        <v>1379</v>
      </c>
      <c r="I657" s="1138" t="s">
        <v>1380</v>
      </c>
      <c r="J657" s="1136" t="str">
        <f>IF(D657="","",IF(D657="RG",[16]Árbol_GF!B707,IF(D657="RF",[16]Árbol_GF!B707,IF(I657="","",(CONCATENATE(I657," ",$M$2," ",G657," ",$M$3," ",O657," ",$M$4," ",N657))))))</f>
        <v>Pérdida de confidencialidad e integridad  Fileserver (Servicio)  Uso no autorizado de la información
Fallas Humanas  1.Ausencia de revisiones regulares por parte del jefe de dependencia
2. Desconocimiento de politicas de seguridad de la información</v>
      </c>
      <c r="K657" s="1138" t="s">
        <v>205</v>
      </c>
      <c r="L657" s="681" t="s">
        <v>691</v>
      </c>
      <c r="M657" s="689" t="str">
        <f>CONCATENATE(" *",[16]Árbol_GF!C665," *",[16]Árbol_GF!E665," *",[16]Árbol_GF!G665)</f>
        <v xml:space="preserve"> * * *</v>
      </c>
      <c r="N657" s="1133" t="s">
        <v>2072</v>
      </c>
      <c r="O657" s="1133" t="s">
        <v>1382</v>
      </c>
      <c r="P657" s="648"/>
      <c r="Q657" s="646"/>
      <c r="R657" s="644" t="s">
        <v>175</v>
      </c>
      <c r="S657" s="687">
        <f>IF(R657="Muy Alta",100%,IF(R657="Alta",80%,IF(R657="Media",60%,IF(R657="Baja",40%,IF(R657="Muy Baja",20%,"")))))</f>
        <v>0.6</v>
      </c>
      <c r="T657" s="644" t="s">
        <v>271</v>
      </c>
      <c r="U657" s="687">
        <f>IF(T657="Catastrófico",100%,IF(T657="Mayor",80%,IF(T657="Moderado",60%,IF(T657="Menor",40%,IF(T657="Leve",20%,"")))))</f>
        <v>0.2</v>
      </c>
      <c r="V657" s="644" t="s">
        <v>227</v>
      </c>
      <c r="W657" s="687">
        <f>IF(V657="Catastrófico",100%,IF(V657="Mayor",80%,IF(V657="Moderado",60%,IF(V657="Menor",40%,IF(V657="Leve",20%,"")))))</f>
        <v>0.4</v>
      </c>
      <c r="X657" s="689" t="str">
        <f>IF(Y657=100%,"Catastrófico",IF(Y657=80%,"Mayor",IF(Y657=60%,"Moderado",IF(Y657=40%,"Menor",IF(Y657=20%,"Leve","")))))</f>
        <v>Menor</v>
      </c>
      <c r="Y657" s="687">
        <f>IF(AND(U657="",W657=""),"",MAX(U657,W657))</f>
        <v>0.4</v>
      </c>
      <c r="Z657" s="687" t="str">
        <f>CONCATENATE(R657,X657)</f>
        <v>MediaMenor</v>
      </c>
      <c r="AA657" s="642" t="str">
        <f>IF(Z657="Muy AltaLeve","Alto",IF(Z657="Muy AltaMenor","Alto",IF(Z657="Muy AltaModerado","Alto",IF(Z657="Muy AltaMayor","Alto",IF(Z657="Muy AltaCatastrófico","Extremo",IF(Z657="AltaLeve","Moderado",IF(Z657="AltaMenor","Moderado",IF(Z657="AltaModerado","Alto",IF(Z657="AltaMayor","Alto",IF(Z657="AltaCatastrófico","Extremo",IF(Z657="MediaLeve","Moderado",IF(Z657="MediaMenor","Moderado",IF(Z657="MediaModerado","Moderado",IF(Z657="MediaMayor","Alto",IF(Z657="MediaCatastrófico","Extremo",IF(Z657="BajaLeve","Bajo",IF(Z657="BajaMenor","Moderado",IF(Z657="BajaModerado","Moderado",IF(Z657="BajaMayor","Alto",IF(Z657="BajaCatastrófico","Extremo",IF(Z657="Muy BajaLeve","Bajo",IF(Z657="Muy BajaMenor","Bajo",IF(Z657="Muy BajaModerado","Moderado",IF(Z657="Muy BajaMayor","Alto",IF(Z657="Muy BajaCatastrófico","Extremo","")))))))))))))))))))))))))</f>
        <v>Moderado</v>
      </c>
      <c r="AB657" s="54">
        <v>1</v>
      </c>
      <c r="AC657" s="303" t="s">
        <v>1383</v>
      </c>
      <c r="AD657" s="12">
        <v>1</v>
      </c>
      <c r="AE657" s="165" t="s">
        <v>1385</v>
      </c>
      <c r="AF657" s="20" t="str">
        <f t="shared" si="40"/>
        <v>Probabilidad</v>
      </c>
      <c r="AG657" s="13" t="s">
        <v>179</v>
      </c>
      <c r="AH657" s="22">
        <f t="shared" si="41"/>
        <v>0.25</v>
      </c>
      <c r="AI657" s="13" t="s">
        <v>180</v>
      </c>
      <c r="AJ657" s="22">
        <f t="shared" si="42"/>
        <v>0.15</v>
      </c>
      <c r="AK657" s="23">
        <f t="shared" si="43"/>
        <v>0.4</v>
      </c>
      <c r="AL657" s="24">
        <f>IFERROR(IF(AF657="Probabilidad",(S657-(+S657*AK657)),IF(AF657="Impacto",S657,"")),"")</f>
        <v>0.36</v>
      </c>
      <c r="AM657" s="24">
        <f>IFERROR(IF(AF657="Impacto",(Y657-(+Y657*AK657)),IF(AF657="Probabilidad",Y657,"")),"")</f>
        <v>0.4</v>
      </c>
      <c r="AN657" s="14" t="s">
        <v>181</v>
      </c>
      <c r="AO657" s="14" t="s">
        <v>182</v>
      </c>
      <c r="AP657" s="14" t="s">
        <v>183</v>
      </c>
      <c r="AQ657" s="644" t="s">
        <v>2073</v>
      </c>
      <c r="AR657" s="640">
        <f>S657</f>
        <v>0.6</v>
      </c>
      <c r="AS657" s="640">
        <f>IF(AL657="","",MIN(AL657:AL662))</f>
        <v>0.216</v>
      </c>
      <c r="AT657" s="642" t="str">
        <f>IFERROR(IF(AS657="","",IF(AS657&lt;=0.2,"Muy Baja",IF(AS657&lt;=0.4,"Baja",IF(AS657&lt;=0.6,"Media",IF(AS657&lt;=0.8,"Alta","Muy Alta"))))),"")</f>
        <v>Baja</v>
      </c>
      <c r="AU657" s="640">
        <f>Y657</f>
        <v>0.4</v>
      </c>
      <c r="AV657" s="640">
        <f>IF(AM657="","",MIN(AM657:AM662))</f>
        <v>0.30000000000000004</v>
      </c>
      <c r="AW657" s="642" t="str">
        <f>IFERROR(IF(AV657="","",IF(AV657&lt;=0.2,"Leve",IF(AV657&lt;=0.4,"Menor",IF(AV657&lt;=0.6,"Moderado",IF(AV657&lt;=0.8,"Mayor","Catastrófico"))))),"")</f>
        <v>Menor</v>
      </c>
      <c r="AX657" s="642" t="str">
        <f>AA657</f>
        <v>Moderado</v>
      </c>
      <c r="AY657" s="642" t="str">
        <f>IFERROR(IF(OR(AND(AT657="Muy Baja",AW657="Leve"),AND(AT657="Muy Baja",AW657="Menor"),AND(AT657="Baja",AW657="Leve")),"Bajo",IF(OR(AND(AT657="Muy baja",AW657="Moderado"),AND(AT657="Baja",AW657="Menor"),AND(AT657="Baja",AW657="Moderado"),AND(AT657="Media",AW657="Leve"),AND(AT657="Media",AW657="Menor"),AND(AT657="Media",AW657="Moderado"),AND(AT657="Alta",AW657="Leve"),AND(AT657="Alta",AW657="Menor")),"Moderado",IF(OR(AND(AT657="Muy Baja",AW657="Mayor"),AND(AT657="Baja",AW657="Mayor"),AND(AT657="Media",AW657="Mayor"),AND(AT657="Alta",AW657="Moderado"),AND(AT657="Alta",AW657="Mayor"),AND(AT657="Muy Alta",AW657="Leve"),AND(AT657="Muy Alta",AW657="Menor"),AND(AT657="Muy Alta",AW657="Moderado"),AND(AT657="Muy Alta",AW657="Mayor")),"Alto",IF(OR(AND(AT657="Muy Baja",AW657="Catastrófico"),AND(AT657="Baja",AW657="Catastrófico"),AND(AT657="Media",AW657="Catastrófico"),AND(AT657="Alta",AW657="Catastrófico"),AND(AT657="Muy Alta",AW657="Catastrófico")),"Extremo","")))),"")</f>
        <v>Moderado</v>
      </c>
      <c r="AZ657" s="1138" t="s">
        <v>185</v>
      </c>
      <c r="BA657" s="681" t="s">
        <v>2074</v>
      </c>
      <c r="BB657" s="648" t="s">
        <v>2075</v>
      </c>
      <c r="BC657" s="648" t="s">
        <v>2076</v>
      </c>
      <c r="BD657" s="648" t="s">
        <v>2077</v>
      </c>
      <c r="BE657" s="1281">
        <v>45657</v>
      </c>
      <c r="BF657" s="681"/>
      <c r="BG657" s="681"/>
      <c r="BH657" s="727"/>
      <c r="BI657" s="727"/>
      <c r="BJ657" s="727"/>
      <c r="BK657" s="727"/>
      <c r="BL657" s="646"/>
      <c r="BM657" s="648"/>
      <c r="BN657" s="648"/>
      <c r="BO657" s="650"/>
    </row>
    <row r="658" spans="1:67" ht="72">
      <c r="A658" s="1141"/>
      <c r="B658" s="1144"/>
      <c r="C658" s="1165"/>
      <c r="D658" s="1150"/>
      <c r="E658" s="1150"/>
      <c r="F658" s="1089"/>
      <c r="G658" s="593"/>
      <c r="H658" s="598"/>
      <c r="I658" s="1139"/>
      <c r="J658" s="1137"/>
      <c r="K658" s="1139"/>
      <c r="L658" s="593"/>
      <c r="M658" s="616"/>
      <c r="N658" s="761"/>
      <c r="O658" s="761"/>
      <c r="P658" s="607"/>
      <c r="Q658" s="610"/>
      <c r="R658" s="598"/>
      <c r="S658" s="613"/>
      <c r="T658" s="598"/>
      <c r="U658" s="613"/>
      <c r="V658" s="598"/>
      <c r="W658" s="613"/>
      <c r="X658" s="616"/>
      <c r="Y658" s="613"/>
      <c r="Z658" s="613"/>
      <c r="AA658" s="619"/>
      <c r="AB658" s="216">
        <v>2</v>
      </c>
      <c r="AC658" s="305" t="s">
        <v>1387</v>
      </c>
      <c r="AD658" s="217">
        <v>1</v>
      </c>
      <c r="AE658" s="166" t="s">
        <v>1388</v>
      </c>
      <c r="AF658" s="213" t="str">
        <f t="shared" si="40"/>
        <v>Impacto</v>
      </c>
      <c r="AG658" s="219" t="s">
        <v>290</v>
      </c>
      <c r="AH658" s="214">
        <f t="shared" si="41"/>
        <v>0.1</v>
      </c>
      <c r="AI658" s="219" t="s">
        <v>180</v>
      </c>
      <c r="AJ658" s="214">
        <f t="shared" si="42"/>
        <v>0.15</v>
      </c>
      <c r="AK658" s="215">
        <f t="shared" si="43"/>
        <v>0.25</v>
      </c>
      <c r="AL658" s="220">
        <f>IFERROR(IF(AND(AF657="Probabilidad",AF658="Probabilidad"),(AL657-(+AL657*AK658)),IF(AF658="Probabilidad",(S657-(+S657*AK658)),IF(AF658="Impacto",AL657,""))),"")</f>
        <v>0.36</v>
      </c>
      <c r="AM658" s="220">
        <f>IFERROR(IF(AND(AF657="Impacto",AF658="Impacto"),(AM657-(+AM657*AK658)),IF(AF658="Impacto",(Y657-(+Y657*AK658)),IF(AF658="Probabilidad",AM657,""))),"")</f>
        <v>0.30000000000000004</v>
      </c>
      <c r="AN658" s="221" t="s">
        <v>181</v>
      </c>
      <c r="AO658" s="221" t="s">
        <v>182</v>
      </c>
      <c r="AP658" s="221" t="s">
        <v>183</v>
      </c>
      <c r="AQ658" s="598"/>
      <c r="AR658" s="626"/>
      <c r="AS658" s="626"/>
      <c r="AT658" s="619"/>
      <c r="AU658" s="626"/>
      <c r="AV658" s="626"/>
      <c r="AW658" s="619"/>
      <c r="AX658" s="619"/>
      <c r="AY658" s="619"/>
      <c r="AZ658" s="1139"/>
      <c r="BA658" s="593"/>
      <c r="BB658" s="607"/>
      <c r="BC658" s="607"/>
      <c r="BD658" s="607"/>
      <c r="BE658" s="607"/>
      <c r="BF658" s="593"/>
      <c r="BG658" s="593"/>
      <c r="BH658" s="593"/>
      <c r="BI658" s="593"/>
      <c r="BJ658" s="593"/>
      <c r="BK658" s="593"/>
      <c r="BL658" s="610"/>
      <c r="BM658" s="607"/>
      <c r="BN658" s="607"/>
      <c r="BO658" s="651"/>
    </row>
    <row r="659" spans="1:67" ht="150">
      <c r="A659" s="1141"/>
      <c r="B659" s="1144"/>
      <c r="C659" s="1165"/>
      <c r="D659" s="1150"/>
      <c r="E659" s="1150"/>
      <c r="F659" s="1089"/>
      <c r="G659" s="593"/>
      <c r="H659" s="598"/>
      <c r="I659" s="1139"/>
      <c r="J659" s="1137"/>
      <c r="K659" s="1139"/>
      <c r="L659" s="593"/>
      <c r="M659" s="616"/>
      <c r="N659" s="761"/>
      <c r="O659" s="761"/>
      <c r="P659" s="607"/>
      <c r="Q659" s="610"/>
      <c r="R659" s="598"/>
      <c r="S659" s="613"/>
      <c r="T659" s="598"/>
      <c r="U659" s="613"/>
      <c r="V659" s="598"/>
      <c r="W659" s="613"/>
      <c r="X659" s="616"/>
      <c r="Y659" s="613"/>
      <c r="Z659" s="613"/>
      <c r="AA659" s="619"/>
      <c r="AB659" s="216">
        <v>3</v>
      </c>
      <c r="AC659" s="306" t="s">
        <v>1389</v>
      </c>
      <c r="AD659" s="217">
        <v>2</v>
      </c>
      <c r="AE659" s="166" t="s">
        <v>1390</v>
      </c>
      <c r="AF659" s="213" t="str">
        <f t="shared" si="40"/>
        <v>Probabilidad</v>
      </c>
      <c r="AG659" s="219" t="s">
        <v>179</v>
      </c>
      <c r="AH659" s="214">
        <f t="shared" si="41"/>
        <v>0.25</v>
      </c>
      <c r="AI659" s="219" t="s">
        <v>180</v>
      </c>
      <c r="AJ659" s="214">
        <f t="shared" si="42"/>
        <v>0.15</v>
      </c>
      <c r="AK659" s="215">
        <f t="shared" si="43"/>
        <v>0.4</v>
      </c>
      <c r="AL659" s="220">
        <f>IFERROR(IF(AND(AF658="Probabilidad",AF659="Probabilidad"),(AL658-(+AL658*AK659)),IF(AND(AF658="Impacto",AF659="Probabilidad"),(AL657-(+AL657*AK659)),IF(AF659="Impacto",AL658,""))),"")</f>
        <v>0.216</v>
      </c>
      <c r="AM659" s="220">
        <f>IFERROR(IF(AND(AF658="Impacto",AF659="Impacto"),(AM658-(+AM658*AK659)),IF(AND(AF658="Probabilidad",AF659="Impacto"),(AM657-(+AM657*AK659)),IF(AF659="Probabilidad",AM658,""))),"")</f>
        <v>0.30000000000000004</v>
      </c>
      <c r="AN659" s="221" t="s">
        <v>181</v>
      </c>
      <c r="AO659" s="221" t="s">
        <v>182</v>
      </c>
      <c r="AP659" s="221" t="s">
        <v>183</v>
      </c>
      <c r="AQ659" s="598"/>
      <c r="AR659" s="626"/>
      <c r="AS659" s="626"/>
      <c r="AT659" s="619"/>
      <c r="AU659" s="626"/>
      <c r="AV659" s="626"/>
      <c r="AW659" s="619"/>
      <c r="AX659" s="619"/>
      <c r="AY659" s="619"/>
      <c r="AZ659" s="1139"/>
      <c r="BA659" s="593"/>
      <c r="BB659" s="607"/>
      <c r="BC659" s="607"/>
      <c r="BD659" s="607"/>
      <c r="BE659" s="607"/>
      <c r="BF659" s="593"/>
      <c r="BG659" s="593"/>
      <c r="BH659" s="593"/>
      <c r="BI659" s="593"/>
      <c r="BJ659" s="593"/>
      <c r="BK659" s="593"/>
      <c r="BL659" s="610"/>
      <c r="BM659" s="607"/>
      <c r="BN659" s="607"/>
      <c r="BO659" s="651"/>
    </row>
    <row r="660" spans="1:67">
      <c r="A660" s="1141"/>
      <c r="B660" s="1144"/>
      <c r="C660" s="1165"/>
      <c r="D660" s="1150"/>
      <c r="E660" s="1150"/>
      <c r="F660" s="1089"/>
      <c r="G660" s="593"/>
      <c r="H660" s="598"/>
      <c r="I660" s="1139"/>
      <c r="J660" s="1137"/>
      <c r="K660" s="1139"/>
      <c r="L660" s="593"/>
      <c r="M660" s="616"/>
      <c r="N660" s="761"/>
      <c r="O660" s="761"/>
      <c r="P660" s="607"/>
      <c r="Q660" s="610"/>
      <c r="R660" s="598"/>
      <c r="S660" s="613"/>
      <c r="T660" s="598"/>
      <c r="U660" s="613"/>
      <c r="V660" s="598"/>
      <c r="W660" s="613"/>
      <c r="X660" s="616"/>
      <c r="Y660" s="613"/>
      <c r="Z660" s="613"/>
      <c r="AA660" s="619"/>
      <c r="AB660" s="216">
        <v>4</v>
      </c>
      <c r="AC660" s="228"/>
      <c r="AD660" s="218"/>
      <c r="AE660" s="218"/>
      <c r="AF660" s="213" t="str">
        <f t="shared" si="40"/>
        <v/>
      </c>
      <c r="AG660" s="219"/>
      <c r="AH660" s="214" t="str">
        <f t="shared" si="41"/>
        <v/>
      </c>
      <c r="AI660" s="219"/>
      <c r="AJ660" s="214" t="str">
        <f t="shared" si="42"/>
        <v/>
      </c>
      <c r="AK660" s="215" t="str">
        <f t="shared" si="43"/>
        <v/>
      </c>
      <c r="AL660" s="220" t="str">
        <f>IFERROR(IF(AND(AF659="Probabilidad",AF660="Probabilidad"),(AL659-(+AL659*AK660)),IF(AND(AF659="Impacto",AF660="Probabilidad"),(AL658-(+AL658*AK660)),IF(AF660="Impacto",AL659,""))),"")</f>
        <v/>
      </c>
      <c r="AM660" s="220" t="str">
        <f>IFERROR(IF(AND(AF659="Impacto",AF660="Impacto"),(AM659-(+AM659*AK660)),IF(AND(AF659="Probabilidad",AF660="Impacto"),(AM658-(+AM658*AK660)),IF(AF660="Probabilidad",AM659,""))),"")</f>
        <v/>
      </c>
      <c r="AN660" s="221"/>
      <c r="AO660" s="221"/>
      <c r="AP660" s="221"/>
      <c r="AQ660" s="598"/>
      <c r="AR660" s="626"/>
      <c r="AS660" s="626"/>
      <c r="AT660" s="619"/>
      <c r="AU660" s="626"/>
      <c r="AV660" s="626"/>
      <c r="AW660" s="619"/>
      <c r="AX660" s="619"/>
      <c r="AY660" s="619"/>
      <c r="AZ660" s="1139"/>
      <c r="BA660" s="593"/>
      <c r="BB660" s="607"/>
      <c r="BC660" s="607"/>
      <c r="BD660" s="607"/>
      <c r="BE660" s="607"/>
      <c r="BF660" s="593"/>
      <c r="BG660" s="593"/>
      <c r="BH660" s="593"/>
      <c r="BI660" s="593"/>
      <c r="BJ660" s="593"/>
      <c r="BK660" s="593"/>
      <c r="BL660" s="610"/>
      <c r="BM660" s="607"/>
      <c r="BN660" s="607"/>
      <c r="BO660" s="651"/>
    </row>
    <row r="661" spans="1:67">
      <c r="A661" s="1141"/>
      <c r="B661" s="1144"/>
      <c r="C661" s="1165"/>
      <c r="D661" s="1150"/>
      <c r="E661" s="1150"/>
      <c r="F661" s="1089"/>
      <c r="G661" s="593"/>
      <c r="H661" s="598"/>
      <c r="I661" s="1139"/>
      <c r="J661" s="1137"/>
      <c r="K661" s="1139"/>
      <c r="L661" s="593"/>
      <c r="M661" s="616"/>
      <c r="N661" s="761"/>
      <c r="O661" s="761"/>
      <c r="P661" s="607"/>
      <c r="Q661" s="610"/>
      <c r="R661" s="598"/>
      <c r="S661" s="613"/>
      <c r="T661" s="598"/>
      <c r="U661" s="613"/>
      <c r="V661" s="598"/>
      <c r="W661" s="613"/>
      <c r="X661" s="616"/>
      <c r="Y661" s="613"/>
      <c r="Z661" s="613"/>
      <c r="AA661" s="619"/>
      <c r="AB661" s="216">
        <v>5</v>
      </c>
      <c r="AC661" s="336"/>
      <c r="AD661" s="336"/>
      <c r="AE661" s="218"/>
      <c r="AF661" s="213" t="str">
        <f t="shared" si="40"/>
        <v/>
      </c>
      <c r="AG661" s="219"/>
      <c r="AH661" s="214" t="str">
        <f t="shared" si="41"/>
        <v/>
      </c>
      <c r="AI661" s="219"/>
      <c r="AJ661" s="214" t="str">
        <f t="shared" si="42"/>
        <v/>
      </c>
      <c r="AK661" s="215" t="str">
        <f t="shared" si="43"/>
        <v/>
      </c>
      <c r="AL661" s="220" t="str">
        <f>IFERROR(IF(AND(AF660="Probabilidad",AF661="Probabilidad"),(AL660-(+AL660*AK661)),IF(AND(AF660="Impacto",AF661="Probabilidad"),(AL659-(+AL659*AK661)),IF(AF661="Impacto",AL660,""))),"")</f>
        <v/>
      </c>
      <c r="AM661" s="220" t="str">
        <f>IFERROR(IF(AND(AF660="Impacto",AF661="Impacto"),(AM660-(+AM660*AK661)),IF(AND(AF660="Probabilidad",AF661="Impacto"),(AM659-(+AM659*AK661)),IF(AF661="Probabilidad",AM660,""))),"")</f>
        <v/>
      </c>
      <c r="AN661" s="221"/>
      <c r="AO661" s="221"/>
      <c r="AP661" s="221"/>
      <c r="AQ661" s="598"/>
      <c r="AR661" s="626"/>
      <c r="AS661" s="626"/>
      <c r="AT661" s="619"/>
      <c r="AU661" s="626"/>
      <c r="AV661" s="626"/>
      <c r="AW661" s="619"/>
      <c r="AX661" s="619"/>
      <c r="AY661" s="619"/>
      <c r="AZ661" s="1139"/>
      <c r="BA661" s="593"/>
      <c r="BB661" s="607"/>
      <c r="BC661" s="607"/>
      <c r="BD661" s="607"/>
      <c r="BE661" s="607"/>
      <c r="BF661" s="593"/>
      <c r="BG661" s="593"/>
      <c r="BH661" s="593"/>
      <c r="BI661" s="593"/>
      <c r="BJ661" s="593"/>
      <c r="BK661" s="593"/>
      <c r="BL661" s="610"/>
      <c r="BM661" s="607"/>
      <c r="BN661" s="607"/>
      <c r="BO661" s="651"/>
    </row>
    <row r="662" spans="1:67" ht="15.75" thickBot="1">
      <c r="A662" s="1141"/>
      <c r="B662" s="1144"/>
      <c r="C662" s="1165"/>
      <c r="D662" s="1150"/>
      <c r="E662" s="1150"/>
      <c r="F662" s="1089"/>
      <c r="G662" s="593"/>
      <c r="H662" s="598"/>
      <c r="I662" s="1139"/>
      <c r="J662" s="1162"/>
      <c r="K662" s="1139"/>
      <c r="L662" s="593"/>
      <c r="M662" s="616"/>
      <c r="N662" s="761"/>
      <c r="O662" s="761"/>
      <c r="P662" s="607"/>
      <c r="Q662" s="610"/>
      <c r="R662" s="598"/>
      <c r="S662" s="613"/>
      <c r="T662" s="598"/>
      <c r="U662" s="613"/>
      <c r="V662" s="598"/>
      <c r="W662" s="613"/>
      <c r="X662" s="616"/>
      <c r="Y662" s="613"/>
      <c r="Z662" s="613"/>
      <c r="AA662" s="619"/>
      <c r="AB662" s="216">
        <v>6</v>
      </c>
      <c r="AC662" s="218"/>
      <c r="AD662" s="218"/>
      <c r="AE662" s="218"/>
      <c r="AF662" s="213" t="str">
        <f t="shared" si="40"/>
        <v/>
      </c>
      <c r="AG662" s="219"/>
      <c r="AH662" s="214" t="str">
        <f t="shared" si="41"/>
        <v/>
      </c>
      <c r="AI662" s="219"/>
      <c r="AJ662" s="214" t="str">
        <f t="shared" si="42"/>
        <v/>
      </c>
      <c r="AK662" s="215" t="str">
        <f t="shared" si="43"/>
        <v/>
      </c>
      <c r="AL662" s="220" t="str">
        <f>IFERROR(IF(AND(AF661="Probabilidad",AF662="Probabilidad"),(AL661-(+AL661*AK662)),IF(AND(AF661="Impacto",AF662="Probabilidad"),(AL660-(+AL660*AK662)),IF(AF662="Impacto",AL661,""))),"")</f>
        <v/>
      </c>
      <c r="AM662" s="220" t="str">
        <f>IFERROR(IF(AND(AF661="Impacto",AF662="Impacto"),(AM661-(+AM661*AK662)),IF(AND(AF661="Probabilidad",AF662="Impacto"),(AM660-(+AM660*AK662)),IF(AF662="Probabilidad",AM661,""))),"")</f>
        <v/>
      </c>
      <c r="AN662" s="221"/>
      <c r="AO662" s="221"/>
      <c r="AP662" s="221"/>
      <c r="AQ662" s="598"/>
      <c r="AR662" s="626"/>
      <c r="AS662" s="626"/>
      <c r="AT662" s="619"/>
      <c r="AU662" s="626"/>
      <c r="AV662" s="626"/>
      <c r="AW662" s="619"/>
      <c r="AX662" s="619"/>
      <c r="AY662" s="619"/>
      <c r="AZ662" s="1139"/>
      <c r="BA662" s="593"/>
      <c r="BB662" s="607"/>
      <c r="BC662" s="607"/>
      <c r="BD662" s="607"/>
      <c r="BE662" s="607"/>
      <c r="BF662" s="593"/>
      <c r="BG662" s="593"/>
      <c r="BH662" s="593"/>
      <c r="BI662" s="593"/>
      <c r="BJ662" s="593"/>
      <c r="BK662" s="593"/>
      <c r="BL662" s="610"/>
      <c r="BM662" s="607"/>
      <c r="BN662" s="607"/>
      <c r="BO662" s="651"/>
    </row>
    <row r="663" spans="1:67" ht="96.6" customHeight="1">
      <c r="A663" s="1141"/>
      <c r="B663" s="1144"/>
      <c r="C663" s="1165"/>
      <c r="D663" s="1150" t="s">
        <v>1376</v>
      </c>
      <c r="E663" s="1150" t="s">
        <v>2070</v>
      </c>
      <c r="F663" s="1089">
        <v>2</v>
      </c>
      <c r="G663" s="593" t="s">
        <v>2071</v>
      </c>
      <c r="H663" s="598" t="s">
        <v>1379</v>
      </c>
      <c r="I663" s="1139" t="s">
        <v>1392</v>
      </c>
      <c r="J663" s="1137" t="str">
        <f>IF(D663="","",IF(D663="RG",[16]Árbol_GF!B713,IF(D663="RF",[16]Árbol_GF!B713,IF(I663="","",(CONCATENATE(I663," ",$M$2," ",G663," ",$M$3," ",O663," ",$M$4," ",N663))))))</f>
        <v>Pérdida de Disponibilidad  Fileserver (Servicio)  Perdida o acceso no autorizado a la información 
Fallas Humanas
Incumplimiento en el mantenimiento del fileserver  1. Ausencia de copias de respaldo 
2. Desconocimiento de politicas de seguridad de la información
3. Ausencia de mantenimiento al fileserver</v>
      </c>
      <c r="K663" s="1139" t="s">
        <v>205</v>
      </c>
      <c r="L663" s="593" t="s">
        <v>691</v>
      </c>
      <c r="M663" s="689" t="str">
        <f>CONCATENATE(" *",[16]Árbol_GF!C671," *",[16]Árbol_GF!E671," *",[16]Árbol_GF!G671)</f>
        <v xml:space="preserve"> * * *</v>
      </c>
      <c r="N663" s="761" t="s">
        <v>1393</v>
      </c>
      <c r="O663" s="761" t="s">
        <v>1394</v>
      </c>
      <c r="P663" s="1078"/>
      <c r="Q663" s="1081"/>
      <c r="R663" s="598" t="s">
        <v>545</v>
      </c>
      <c r="S663" s="613">
        <f>IF(R663="Muy Alta",100%,IF(R663="Alta",80%,IF(R663="Media",60%,IF(R663="Baja",40%,IF(R663="Muy Baja",20%,"")))))</f>
        <v>0.2</v>
      </c>
      <c r="T663" s="598" t="s">
        <v>271</v>
      </c>
      <c r="U663" s="613">
        <f>IF(T663="Catastrófico",100%,IF(T663="Mayor",80%,IF(T663="Moderado",60%,IF(T663="Menor",40%,IF(T663="Leve",20%,"")))))</f>
        <v>0.2</v>
      </c>
      <c r="V663" s="598" t="s">
        <v>227</v>
      </c>
      <c r="W663" s="613">
        <f>IF(V663="Catastrófico",100%,IF(V663="Mayor",80%,IF(V663="Moderado",60%,IF(V663="Menor",40%,IF(V663="Leve",20%,"")))))</f>
        <v>0.4</v>
      </c>
      <c r="X663" s="616" t="str">
        <f>IF(Y663=100%,"Catastrófico",IF(Y663=80%,"Mayor",IF(Y663=60%,"Moderado",IF(Y663=40%,"Menor",IF(Y663=20%,"Leve","")))))</f>
        <v>Menor</v>
      </c>
      <c r="Y663" s="613">
        <f>IF(AND(U663="",W663=""),"",MAX(U663,W663))</f>
        <v>0.4</v>
      </c>
      <c r="Z663" s="613" t="str">
        <f>CONCATENATE(R663,X663)</f>
        <v>Muy BajaMenor</v>
      </c>
      <c r="AA663" s="619" t="str">
        <f>IF(Z663="Muy AltaLeve","Alto",IF(Z663="Muy AltaMenor","Alto",IF(Z663="Muy AltaModerado","Alto",IF(Z663="Muy AltaMayor","Alto",IF(Z663="Muy AltaCatastrófico","Extremo",IF(Z663="AltaLeve","Moderado",IF(Z663="AltaMenor","Moderado",IF(Z663="AltaModerado","Alto",IF(Z663="AltaMayor","Alto",IF(Z663="AltaCatastrófico","Extremo",IF(Z663="MediaLeve","Moderado",IF(Z663="MediaMenor","Moderado",IF(Z663="MediaModerado","Moderado",IF(Z663="MediaMayor","Alto",IF(Z663="MediaCatastrófico","Extremo",IF(Z663="BajaLeve","Bajo",IF(Z663="BajaMenor","Moderado",IF(Z663="BajaModerado","Moderado",IF(Z663="BajaMayor","Alto",IF(Z663="BajaCatastrófico","Extremo",IF(Z663="Muy BajaLeve","Bajo",IF(Z663="Muy BajaMenor","Bajo",IF(Z663="Muy BajaModerado","Moderado",IF(Z663="Muy BajaMayor","Alto",IF(Z663="Muy BajaCatastrófico","Extremo","")))))))))))))))))))))))))</f>
        <v>Bajo</v>
      </c>
      <c r="AB663" s="216">
        <v>1</v>
      </c>
      <c r="AC663" s="307" t="s">
        <v>1395</v>
      </c>
      <c r="AD663" s="218">
        <v>2</v>
      </c>
      <c r="AE663" s="166" t="s">
        <v>1385</v>
      </c>
      <c r="AF663" s="213" t="str">
        <f t="shared" si="40"/>
        <v>Probabilidad</v>
      </c>
      <c r="AG663" s="219" t="s">
        <v>179</v>
      </c>
      <c r="AH663" s="214">
        <f t="shared" si="41"/>
        <v>0.25</v>
      </c>
      <c r="AI663" s="219" t="s">
        <v>180</v>
      </c>
      <c r="AJ663" s="214">
        <f t="shared" si="42"/>
        <v>0.15</v>
      </c>
      <c r="AK663" s="215">
        <f t="shared" si="43"/>
        <v>0.4</v>
      </c>
      <c r="AL663" s="220">
        <f>IFERROR(IF(AF663="Probabilidad",(S663-(+S663*AK663)),IF(AF663="Impacto",S663,"")),"")</f>
        <v>0.12</v>
      </c>
      <c r="AM663" s="220">
        <f>IFERROR(IF(AF663="Impacto",(Y663-(+Y663*AK663)),IF(AF663="Probabilidad",Y663,"")),"")</f>
        <v>0.4</v>
      </c>
      <c r="AN663" s="221" t="s">
        <v>181</v>
      </c>
      <c r="AO663" s="221" t="s">
        <v>182</v>
      </c>
      <c r="AP663" s="221" t="s">
        <v>183</v>
      </c>
      <c r="AQ663" s="598" t="s">
        <v>2073</v>
      </c>
      <c r="AR663" s="1153">
        <f>S663</f>
        <v>0.2</v>
      </c>
      <c r="AS663" s="1153">
        <f>IF(AL663="","",MIN(AL663:AL668))</f>
        <v>4.3199999999999995E-2</v>
      </c>
      <c r="AT663" s="619" t="str">
        <f>IFERROR(IF(AS663="","",IF(AS663&lt;=0.2,"Muy Baja",IF(AS663&lt;=0.4,"Baja",IF(AS663&lt;=0.6,"Media",IF(AS663&lt;=0.8,"Alta","Muy Alta"))))),"")</f>
        <v>Muy Baja</v>
      </c>
      <c r="AU663" s="1153">
        <f>Y663</f>
        <v>0.4</v>
      </c>
      <c r="AV663" s="1153">
        <f>IF(AM663="","",MIN(AM663:AM668))</f>
        <v>0.22500000000000003</v>
      </c>
      <c r="AW663" s="619" t="str">
        <f>IFERROR(IF(AV663="","",IF(AV663&lt;=0.2,"Leve",IF(AV663&lt;=0.4,"Menor",IF(AV663&lt;=0.6,"Moderado",IF(AV663&lt;=0.8,"Mayor","Catastrófico"))))),"")</f>
        <v>Menor</v>
      </c>
      <c r="AX663" s="619" t="str">
        <f>AA663</f>
        <v>Bajo</v>
      </c>
      <c r="AY663" s="619" t="str">
        <f>IFERROR(IF(OR(AND(AT663="Muy Baja",AW663="Leve"),AND(AT663="Muy Baja",AW663="Menor"),AND(AT663="Baja",AW663="Leve")),"Bajo",IF(OR(AND(AT663="Muy baja",AW663="Moderado"),AND(AT663="Baja",AW663="Menor"),AND(AT663="Baja",AW663="Moderado"),AND(AT663="Media",AW663="Leve"),AND(AT663="Media",AW663="Menor"),AND(AT663="Media",AW663="Moderado"),AND(AT663="Alta",AW663="Leve"),AND(AT663="Alta",AW663="Menor")),"Moderado",IF(OR(AND(AT663="Muy Baja",AW663="Mayor"),AND(AT663="Baja",AW663="Mayor"),AND(AT663="Media",AW663="Mayor"),AND(AT663="Alta",AW663="Moderado"),AND(AT663="Alta",AW663="Mayor"),AND(AT663="Muy Alta",AW663="Leve"),AND(AT663="Muy Alta",AW663="Menor"),AND(AT663="Muy Alta",AW663="Moderado"),AND(AT663="Muy Alta",AW663="Mayor")),"Alto",IF(OR(AND(AT663="Muy Baja",AW663="Catastrófico"),AND(AT663="Baja",AW663="Catastrófico"),AND(AT663="Media",AW663="Catastrófico"),AND(AT663="Alta",AW663="Catastrófico"),AND(AT663="Muy Alta",AW663="Catastrófico")),"Extremo","")))),"")</f>
        <v>Bajo</v>
      </c>
      <c r="AZ663" s="1139" t="s">
        <v>231</v>
      </c>
      <c r="BA663" s="607" t="s">
        <v>190</v>
      </c>
      <c r="BB663" s="607" t="s">
        <v>190</v>
      </c>
      <c r="BC663" s="607" t="s">
        <v>190</v>
      </c>
      <c r="BD663" s="607" t="s">
        <v>190</v>
      </c>
      <c r="BE663" s="1262" t="s">
        <v>190</v>
      </c>
      <c r="BF663" s="593"/>
      <c r="BG663" s="593"/>
      <c r="BH663" s="848"/>
      <c r="BI663" s="848"/>
      <c r="BJ663" s="848"/>
      <c r="BK663" s="848"/>
      <c r="BL663" s="610"/>
      <c r="BM663" s="607"/>
      <c r="BN663" s="607"/>
      <c r="BO663" s="651"/>
    </row>
    <row r="664" spans="1:67" ht="72">
      <c r="A664" s="1141"/>
      <c r="B664" s="1144"/>
      <c r="C664" s="1165"/>
      <c r="D664" s="1150"/>
      <c r="E664" s="1150"/>
      <c r="F664" s="1089"/>
      <c r="G664" s="593"/>
      <c r="H664" s="598"/>
      <c r="I664" s="1139"/>
      <c r="J664" s="1137"/>
      <c r="K664" s="1139"/>
      <c r="L664" s="593"/>
      <c r="M664" s="616"/>
      <c r="N664" s="761"/>
      <c r="O664" s="761"/>
      <c r="P664" s="1078"/>
      <c r="Q664" s="1081"/>
      <c r="R664" s="598"/>
      <c r="S664" s="613"/>
      <c r="T664" s="598"/>
      <c r="U664" s="613"/>
      <c r="V664" s="598"/>
      <c r="W664" s="613"/>
      <c r="X664" s="616"/>
      <c r="Y664" s="613"/>
      <c r="Z664" s="613"/>
      <c r="AA664" s="619"/>
      <c r="AB664" s="216">
        <v>2</v>
      </c>
      <c r="AC664" s="307" t="s">
        <v>1387</v>
      </c>
      <c r="AD664" s="218">
        <v>2</v>
      </c>
      <c r="AE664" s="166" t="s">
        <v>1397</v>
      </c>
      <c r="AF664" s="225" t="str">
        <f>IF(OR(AG664="Preventivo",AG664="Detectivo"),"Probabilidad",IF(AG664="Correctivo","Impacto",""))</f>
        <v>Impacto</v>
      </c>
      <c r="AG664" s="219" t="s">
        <v>290</v>
      </c>
      <c r="AH664" s="214">
        <f t="shared" si="41"/>
        <v>0.1</v>
      </c>
      <c r="AI664" s="219" t="s">
        <v>180</v>
      </c>
      <c r="AJ664" s="214">
        <f t="shared" si="42"/>
        <v>0.15</v>
      </c>
      <c r="AK664" s="215">
        <f t="shared" si="43"/>
        <v>0.25</v>
      </c>
      <c r="AL664" s="226">
        <f>IFERROR(IF(AND(AF663="Probabilidad",AF664="Probabilidad"),(AL663-(+AL663*AK664)),IF(AF664="Probabilidad",(S663-(+S663*AK664)),IF(AF664="Impacto",AL663,""))),"")</f>
        <v>0.12</v>
      </c>
      <c r="AM664" s="226">
        <f>IFERROR(IF(AND(AF663="Impacto",AF664="Impacto"),(AM663-(+AM663*AK664)),IF(AF664="Impacto",(Y663-(+Y663*AK664)),IF(AF664="Probabilidad",AM663,""))),"")</f>
        <v>0.30000000000000004</v>
      </c>
      <c r="AN664" s="221" t="s">
        <v>181</v>
      </c>
      <c r="AO664" s="221" t="s">
        <v>182</v>
      </c>
      <c r="AP664" s="221" t="s">
        <v>183</v>
      </c>
      <c r="AQ664" s="598"/>
      <c r="AR664" s="626"/>
      <c r="AS664" s="626"/>
      <c r="AT664" s="619"/>
      <c r="AU664" s="626"/>
      <c r="AV664" s="626"/>
      <c r="AW664" s="619"/>
      <c r="AX664" s="619"/>
      <c r="AY664" s="619"/>
      <c r="AZ664" s="1139"/>
      <c r="BA664" s="607"/>
      <c r="BB664" s="607"/>
      <c r="BC664" s="607"/>
      <c r="BD664" s="607"/>
      <c r="BE664" s="607"/>
      <c r="BF664" s="593"/>
      <c r="BG664" s="593"/>
      <c r="BH664" s="848"/>
      <c r="BI664" s="848"/>
      <c r="BJ664" s="848"/>
      <c r="BK664" s="848"/>
      <c r="BL664" s="610"/>
      <c r="BM664" s="607"/>
      <c r="BN664" s="607"/>
      <c r="BO664" s="651"/>
    </row>
    <row r="665" spans="1:67" ht="72">
      <c r="A665" s="1141"/>
      <c r="B665" s="1144"/>
      <c r="C665" s="1165"/>
      <c r="D665" s="1150"/>
      <c r="E665" s="1150"/>
      <c r="F665" s="1089"/>
      <c r="G665" s="593"/>
      <c r="H665" s="598"/>
      <c r="I665" s="1139"/>
      <c r="J665" s="1137"/>
      <c r="K665" s="1139"/>
      <c r="L665" s="593"/>
      <c r="M665" s="616"/>
      <c r="N665" s="761"/>
      <c r="O665" s="761"/>
      <c r="P665" s="1078"/>
      <c r="Q665" s="1081"/>
      <c r="R665" s="598"/>
      <c r="S665" s="613"/>
      <c r="T665" s="598"/>
      <c r="U665" s="613"/>
      <c r="V665" s="598"/>
      <c r="W665" s="613"/>
      <c r="X665" s="616"/>
      <c r="Y665" s="613"/>
      <c r="Z665" s="613"/>
      <c r="AA665" s="619"/>
      <c r="AB665" s="216">
        <v>3</v>
      </c>
      <c r="AC665" s="307" t="s">
        <v>1750</v>
      </c>
      <c r="AD665" s="217">
        <v>1</v>
      </c>
      <c r="AE665" s="166" t="s">
        <v>1399</v>
      </c>
      <c r="AF665" s="213" t="str">
        <f>IF(OR(AG665="Preventivo",AG665="Detectivo"),"Probabilidad",IF(AG665="Correctivo","Impacto",""))</f>
        <v>Impacto</v>
      </c>
      <c r="AG665" s="219" t="s">
        <v>290</v>
      </c>
      <c r="AH665" s="214">
        <f t="shared" si="41"/>
        <v>0.1</v>
      </c>
      <c r="AI665" s="219" t="s">
        <v>180</v>
      </c>
      <c r="AJ665" s="214">
        <f t="shared" si="42"/>
        <v>0.15</v>
      </c>
      <c r="AK665" s="215">
        <f t="shared" si="43"/>
        <v>0.25</v>
      </c>
      <c r="AL665" s="220">
        <f>IFERROR(IF(AND(AF664="Probabilidad",AF665="Probabilidad"),(AL664-(+AL664*AK665)),IF(AND(AF664="Impacto",AF665="Probabilidad"),(AL663-(+AL663*AK665)),IF(AF665="Impacto",AL664,""))),"")</f>
        <v>0.12</v>
      </c>
      <c r="AM665" s="220">
        <f>IFERROR(IF(AND(AF664="Impacto",AF665="Impacto"),(AM664-(+AM664*AK665)),IF(AND(AF664="Probabilidad",AF665="Impacto"),(AM663-(+AM663*AK665)),IF(AF665="Probabilidad",AM664,""))),"")</f>
        <v>0.22500000000000003</v>
      </c>
      <c r="AN665" s="221" t="s">
        <v>181</v>
      </c>
      <c r="AO665" s="221" t="s">
        <v>182</v>
      </c>
      <c r="AP665" s="221" t="s">
        <v>183</v>
      </c>
      <c r="AQ665" s="598"/>
      <c r="AR665" s="626"/>
      <c r="AS665" s="626"/>
      <c r="AT665" s="619"/>
      <c r="AU665" s="626"/>
      <c r="AV665" s="626"/>
      <c r="AW665" s="619"/>
      <c r="AX665" s="619"/>
      <c r="AY665" s="619"/>
      <c r="AZ665" s="1139"/>
      <c r="BA665" s="607"/>
      <c r="BB665" s="607"/>
      <c r="BC665" s="607"/>
      <c r="BD665" s="607"/>
      <c r="BE665" s="607"/>
      <c r="BF665" s="593"/>
      <c r="BG665" s="593"/>
      <c r="BH665" s="848"/>
      <c r="BI665" s="848"/>
      <c r="BJ665" s="848"/>
      <c r="BK665" s="848"/>
      <c r="BL665" s="610"/>
      <c r="BM665" s="607"/>
      <c r="BN665" s="607"/>
      <c r="BO665" s="651"/>
    </row>
    <row r="666" spans="1:67" ht="72">
      <c r="A666" s="1141"/>
      <c r="B666" s="1144"/>
      <c r="C666" s="1165"/>
      <c r="D666" s="1150"/>
      <c r="E666" s="1150"/>
      <c r="F666" s="1089"/>
      <c r="G666" s="593"/>
      <c r="H666" s="598"/>
      <c r="I666" s="1139"/>
      <c r="J666" s="1137"/>
      <c r="K666" s="1139"/>
      <c r="L666" s="593"/>
      <c r="M666" s="616"/>
      <c r="N666" s="761"/>
      <c r="O666" s="761"/>
      <c r="P666" s="1078"/>
      <c r="Q666" s="1081"/>
      <c r="R666" s="598"/>
      <c r="S666" s="613"/>
      <c r="T666" s="598"/>
      <c r="U666" s="613"/>
      <c r="V666" s="598"/>
      <c r="W666" s="613"/>
      <c r="X666" s="616"/>
      <c r="Y666" s="613"/>
      <c r="Z666" s="613"/>
      <c r="AA666" s="619"/>
      <c r="AB666" s="216">
        <v>4</v>
      </c>
      <c r="AC666" s="309" t="s">
        <v>1400</v>
      </c>
      <c r="AD666" s="218">
        <v>1</v>
      </c>
      <c r="AE666" s="189" t="s">
        <v>1401</v>
      </c>
      <c r="AF666" s="213" t="str">
        <f t="shared" si="40"/>
        <v>Probabilidad</v>
      </c>
      <c r="AG666" s="219" t="s">
        <v>179</v>
      </c>
      <c r="AH666" s="214">
        <f t="shared" si="41"/>
        <v>0.25</v>
      </c>
      <c r="AI666" s="219" t="s">
        <v>180</v>
      </c>
      <c r="AJ666" s="214">
        <f t="shared" si="42"/>
        <v>0.15</v>
      </c>
      <c r="AK666" s="215">
        <f t="shared" si="43"/>
        <v>0.4</v>
      </c>
      <c r="AL666" s="220">
        <f>IFERROR(IF(AND(AF665="Probabilidad",AF666="Probabilidad"),(AL665-(+AL665*AK666)),IF(AND(AF665="Impacto",AF666="Probabilidad"),(AL664-(+AL664*AK666)),IF(AF666="Impacto",AL665,""))),"")</f>
        <v>7.1999999999999995E-2</v>
      </c>
      <c r="AM666" s="220">
        <f>IFERROR(IF(AND(AF665="Impacto",AF666="Impacto"),(AM665-(+AM665*AK666)),IF(AND(AF665="Probabilidad",AF666="Impacto"),(AM664-(+AM664*AK666)),IF(AF666="Probabilidad",AM665,""))),"")</f>
        <v>0.22500000000000003</v>
      </c>
      <c r="AN666" s="221" t="s">
        <v>181</v>
      </c>
      <c r="AO666" s="221" t="s">
        <v>182</v>
      </c>
      <c r="AP666" s="221" t="s">
        <v>183</v>
      </c>
      <c r="AQ666" s="598"/>
      <c r="AR666" s="626"/>
      <c r="AS666" s="626"/>
      <c r="AT666" s="619"/>
      <c r="AU666" s="626"/>
      <c r="AV666" s="626"/>
      <c r="AW666" s="619"/>
      <c r="AX666" s="619"/>
      <c r="AY666" s="619"/>
      <c r="AZ666" s="1139"/>
      <c r="BA666" s="607"/>
      <c r="BB666" s="607"/>
      <c r="BC666" s="607"/>
      <c r="BD666" s="607"/>
      <c r="BE666" s="607"/>
      <c r="BF666" s="593"/>
      <c r="BG666" s="593"/>
      <c r="BH666" s="848"/>
      <c r="BI666" s="848"/>
      <c r="BJ666" s="848"/>
      <c r="BK666" s="848"/>
      <c r="BL666" s="610"/>
      <c r="BM666" s="607"/>
      <c r="BN666" s="607"/>
      <c r="BO666" s="651"/>
    </row>
    <row r="667" spans="1:67" ht="165">
      <c r="A667" s="1141"/>
      <c r="B667" s="1144"/>
      <c r="C667" s="1165"/>
      <c r="D667" s="1150"/>
      <c r="E667" s="1150"/>
      <c r="F667" s="1089"/>
      <c r="G667" s="593"/>
      <c r="H667" s="598"/>
      <c r="I667" s="1139"/>
      <c r="J667" s="1137"/>
      <c r="K667" s="1139"/>
      <c r="L667" s="593"/>
      <c r="M667" s="616"/>
      <c r="N667" s="761"/>
      <c r="O667" s="761"/>
      <c r="P667" s="1078"/>
      <c r="Q667" s="1081"/>
      <c r="R667" s="598"/>
      <c r="S667" s="613"/>
      <c r="T667" s="598"/>
      <c r="U667" s="613"/>
      <c r="V667" s="598"/>
      <c r="W667" s="613"/>
      <c r="X667" s="616"/>
      <c r="Y667" s="613"/>
      <c r="Z667" s="613"/>
      <c r="AA667" s="619"/>
      <c r="AB667" s="216">
        <v>5</v>
      </c>
      <c r="AC667" s="184" t="s">
        <v>1402</v>
      </c>
      <c r="AD667" s="217">
        <v>2</v>
      </c>
      <c r="AE667" s="166" t="s">
        <v>1390</v>
      </c>
      <c r="AF667" s="213" t="str">
        <f t="shared" si="40"/>
        <v>Probabilidad</v>
      </c>
      <c r="AG667" s="219" t="s">
        <v>179</v>
      </c>
      <c r="AH667" s="214">
        <f t="shared" si="41"/>
        <v>0.25</v>
      </c>
      <c r="AI667" s="219" t="s">
        <v>180</v>
      </c>
      <c r="AJ667" s="214">
        <f t="shared" si="42"/>
        <v>0.15</v>
      </c>
      <c r="AK667" s="215">
        <f t="shared" si="43"/>
        <v>0.4</v>
      </c>
      <c r="AL667" s="220">
        <f>IFERROR(IF(AND(AF666="Probabilidad",AF667="Probabilidad"),(AL666-(+AL666*AK667)),IF(AND(AF666="Impacto",AF667="Probabilidad"),(AL665-(+AL665*AK667)),IF(AF667="Impacto",AL666,""))),"")</f>
        <v>4.3199999999999995E-2</v>
      </c>
      <c r="AM667" s="220">
        <f>IFERROR(IF(AND(AF666="Impacto",AF667="Impacto"),(AM666-(+AM666*AK667)),IF(AND(AF666="Probabilidad",AF667="Impacto"),(AM665-(+AM665*AK667)),IF(AF667="Probabilidad",AM666,""))),"")</f>
        <v>0.22500000000000003</v>
      </c>
      <c r="AN667" s="221" t="s">
        <v>181</v>
      </c>
      <c r="AO667" s="221" t="s">
        <v>182</v>
      </c>
      <c r="AP667" s="221" t="s">
        <v>183</v>
      </c>
      <c r="AQ667" s="598"/>
      <c r="AR667" s="626"/>
      <c r="AS667" s="626"/>
      <c r="AT667" s="619"/>
      <c r="AU667" s="626"/>
      <c r="AV667" s="626"/>
      <c r="AW667" s="619"/>
      <c r="AX667" s="619"/>
      <c r="AY667" s="619"/>
      <c r="AZ667" s="1139"/>
      <c r="BA667" s="607"/>
      <c r="BB667" s="607"/>
      <c r="BC667" s="607"/>
      <c r="BD667" s="607"/>
      <c r="BE667" s="607"/>
      <c r="BF667" s="593"/>
      <c r="BG667" s="593"/>
      <c r="BH667" s="848"/>
      <c r="BI667" s="848"/>
      <c r="BJ667" s="848"/>
      <c r="BK667" s="848"/>
      <c r="BL667" s="610"/>
      <c r="BM667" s="607"/>
      <c r="BN667" s="607"/>
      <c r="BO667" s="651"/>
    </row>
    <row r="668" spans="1:67" ht="15.75" thickBot="1">
      <c r="A668" s="1141"/>
      <c r="B668" s="1144"/>
      <c r="C668" s="1165"/>
      <c r="D668" s="1150"/>
      <c r="E668" s="1150"/>
      <c r="F668" s="1089"/>
      <c r="G668" s="593"/>
      <c r="H668" s="598"/>
      <c r="I668" s="1139"/>
      <c r="J668" s="1162"/>
      <c r="K668" s="1139"/>
      <c r="L668" s="593"/>
      <c r="M668" s="616"/>
      <c r="N668" s="761"/>
      <c r="O668" s="761"/>
      <c r="P668" s="1078"/>
      <c r="Q668" s="1081"/>
      <c r="R668" s="598"/>
      <c r="S668" s="613"/>
      <c r="T668" s="598"/>
      <c r="U668" s="613"/>
      <c r="V668" s="598"/>
      <c r="W668" s="613"/>
      <c r="X668" s="616"/>
      <c r="Y668" s="613"/>
      <c r="Z668" s="613"/>
      <c r="AA668" s="619"/>
      <c r="AB668" s="216">
        <v>6</v>
      </c>
      <c r="AC668" s="218"/>
      <c r="AD668" s="218"/>
      <c r="AE668" s="218"/>
      <c r="AF668" s="213" t="str">
        <f t="shared" si="40"/>
        <v/>
      </c>
      <c r="AG668" s="219"/>
      <c r="AH668" s="214" t="str">
        <f t="shared" si="41"/>
        <v/>
      </c>
      <c r="AI668" s="219"/>
      <c r="AJ668" s="214" t="str">
        <f t="shared" si="42"/>
        <v/>
      </c>
      <c r="AK668" s="215" t="str">
        <f t="shared" si="43"/>
        <v/>
      </c>
      <c r="AL668" s="220" t="str">
        <f>IFERROR(IF(AND(AF667="Probabilidad",AF668="Probabilidad"),(AL667-(+AL667*AK668)),IF(AND(AF667="Impacto",AF668="Probabilidad"),(AL666-(+AL666*AK668)),IF(AF668="Impacto",AL667,""))),"")</f>
        <v/>
      </c>
      <c r="AM668" s="220" t="str">
        <f>IFERROR(IF(AND(AF667="Impacto",AF668="Impacto"),(AM667-(+AM667*AK668)),IF(AND(AF667="Probabilidad",AF668="Impacto"),(AM666-(+AM666*AK668)),IF(AF668="Probabilidad",AM667,""))),"")</f>
        <v/>
      </c>
      <c r="AN668" s="221"/>
      <c r="AO668" s="221"/>
      <c r="AP668" s="221"/>
      <c r="AQ668" s="598"/>
      <c r="AR668" s="626"/>
      <c r="AS668" s="626"/>
      <c r="AT668" s="619"/>
      <c r="AU668" s="626"/>
      <c r="AV668" s="626"/>
      <c r="AW668" s="619"/>
      <c r="AX668" s="619"/>
      <c r="AY668" s="619"/>
      <c r="AZ668" s="1139"/>
      <c r="BA668" s="607"/>
      <c r="BB668" s="607"/>
      <c r="BC668" s="607"/>
      <c r="BD668" s="607"/>
      <c r="BE668" s="607"/>
      <c r="BF668" s="593"/>
      <c r="BG668" s="593"/>
      <c r="BH668" s="848"/>
      <c r="BI668" s="848"/>
      <c r="BJ668" s="848"/>
      <c r="BK668" s="848"/>
      <c r="BL668" s="610"/>
      <c r="BM668" s="607"/>
      <c r="BN668" s="607"/>
      <c r="BO668" s="651"/>
    </row>
    <row r="669" spans="1:67" ht="82.9" customHeight="1">
      <c r="A669" s="1141"/>
      <c r="B669" s="1144"/>
      <c r="C669" s="1165"/>
      <c r="D669" s="1150" t="s">
        <v>1376</v>
      </c>
      <c r="E669" s="1150" t="s">
        <v>2070</v>
      </c>
      <c r="F669" s="1089">
        <v>3</v>
      </c>
      <c r="G669" s="593" t="s">
        <v>2078</v>
      </c>
      <c r="H669" s="598" t="s">
        <v>1405</v>
      </c>
      <c r="I669" s="1139" t="s">
        <v>1380</v>
      </c>
      <c r="J669" s="1137" t="str">
        <f>IF(D669="","",IF(D669="RG",[16]Árbol_GF!B719,IF(D669="RF",[16]Árbol_GF!B719,IF(I669="","",(CONCATENATE(I669," ",$M$2," ",G669," ",$M$3," ",O669," ",$M$4," ",N669))))))</f>
        <v>Pérdida de confidencialidad e integridad  Control de accesos Sistema Biométrico
SICAPITAL:ERP- SAI-SAE
SICAPITAL:ERP- OPGET
(Software)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K669" s="1139" t="s">
        <v>205</v>
      </c>
      <c r="L669" s="593" t="s">
        <v>691</v>
      </c>
      <c r="M669" s="689" t="str">
        <f>CONCATENATE(" *",[16]Árbol_GF!C677," *",[16]Árbol_GF!E677," *",[16]Árbol_GF!G677)</f>
        <v xml:space="preserve"> * * *</v>
      </c>
      <c r="N669" s="593" t="s">
        <v>2079</v>
      </c>
      <c r="O669" s="593" t="s">
        <v>2080</v>
      </c>
      <c r="P669" s="607"/>
      <c r="Q669" s="610"/>
      <c r="R669" s="598" t="s">
        <v>545</v>
      </c>
      <c r="S669" s="613">
        <f>IF(R669="Muy Alta",100%,IF(R669="Alta",80%,IF(R669="Media",60%,IF(R669="Baja",40%,IF(R669="Muy Baja",20%,"")))))</f>
        <v>0.2</v>
      </c>
      <c r="T669" s="598" t="s">
        <v>227</v>
      </c>
      <c r="U669" s="613">
        <f>IF(T669="Catastrófico",100%,IF(T669="Mayor",80%,IF(T669="Moderado",60%,IF(T669="Menor",40%,IF(T669="Leve",20%,"")))))</f>
        <v>0.4</v>
      </c>
      <c r="V669" s="598" t="s">
        <v>227</v>
      </c>
      <c r="W669" s="613">
        <f>IF(V669="Catastrófico",100%,IF(V669="Mayor",80%,IF(V669="Moderado",60%,IF(V669="Menor",40%,IF(V669="Leve",20%,"")))))</f>
        <v>0.4</v>
      </c>
      <c r="X669" s="616" t="str">
        <f>IF(Y669=100%,"Catastrófico",IF(Y669=80%,"Mayor",IF(Y669=60%,"Moderado",IF(Y669=40%,"Menor",IF(Y669=20%,"Leve","")))))</f>
        <v>Menor</v>
      </c>
      <c r="Y669" s="613">
        <f>IF(AND(U669="",W669=""),"",MAX(U669,W669))</f>
        <v>0.4</v>
      </c>
      <c r="Z669" s="613" t="str">
        <f>CONCATENATE(R669,X669)</f>
        <v>Muy BajaMenor</v>
      </c>
      <c r="AA669" s="619" t="str">
        <f>IF(Z669="Muy AltaLeve","Alto",IF(Z669="Muy AltaMenor","Alto",IF(Z669="Muy AltaModerado","Alto",IF(Z669="Muy AltaMayor","Alto",IF(Z669="Muy AltaCatastrófico","Extremo",IF(Z669="AltaLeve","Moderado",IF(Z669="AltaMenor","Moderado",IF(Z669="AltaModerado","Alto",IF(Z669="AltaMayor","Alto",IF(Z669="AltaCatastrófico","Extremo",IF(Z669="MediaLeve","Moderado",IF(Z669="MediaMenor","Moderado",IF(Z669="MediaModerado","Moderado",IF(Z669="MediaMayor","Alto",IF(Z669="MediaCatastrófico","Extremo",IF(Z669="BajaLeve","Bajo",IF(Z669="BajaMenor","Moderado",IF(Z669="BajaModerado","Moderado",IF(Z669="BajaMayor","Alto",IF(Z669="BajaCatastrófico","Extremo",IF(Z669="Muy BajaLeve","Bajo",IF(Z669="Muy BajaMenor","Bajo",IF(Z669="Muy BajaModerado","Moderado",IF(Z669="Muy BajaMayor","Alto",IF(Z669="Muy BajaCatastrófico","Extremo","")))))))))))))))))))))))))</f>
        <v>Bajo</v>
      </c>
      <c r="AB669" s="216">
        <v>1</v>
      </c>
      <c r="AC669" s="307" t="s">
        <v>2081</v>
      </c>
      <c r="AD669" s="227">
        <v>2</v>
      </c>
      <c r="AE669" s="187" t="s">
        <v>1763</v>
      </c>
      <c r="AF669" s="213" t="str">
        <f t="shared" si="40"/>
        <v>Probabilidad</v>
      </c>
      <c r="AG669" s="219" t="s">
        <v>344</v>
      </c>
      <c r="AH669" s="214">
        <f t="shared" si="41"/>
        <v>0.15</v>
      </c>
      <c r="AI669" s="219" t="s">
        <v>1440</v>
      </c>
      <c r="AJ669" s="214">
        <f t="shared" si="42"/>
        <v>0.25</v>
      </c>
      <c r="AK669" s="215">
        <f t="shared" si="43"/>
        <v>0.4</v>
      </c>
      <c r="AL669" s="220">
        <f>IFERROR(IF(AF669="Probabilidad",(S669-(+S669*AK669)),IF(AF669="Impacto",S669,"")),"")</f>
        <v>0.12</v>
      </c>
      <c r="AM669" s="220">
        <f>IFERROR(IF(AF669="Impacto",(Y669-(+Y669*AK669)),IF(AF669="Probabilidad",Y669,"")),"")</f>
        <v>0.4</v>
      </c>
      <c r="AN669" s="221" t="s">
        <v>2082</v>
      </c>
      <c r="AO669" s="221" t="s">
        <v>182</v>
      </c>
      <c r="AP669" s="221" t="s">
        <v>183</v>
      </c>
      <c r="AQ669" s="598" t="s">
        <v>2083</v>
      </c>
      <c r="AR669" s="1153">
        <f>S669</f>
        <v>0.2</v>
      </c>
      <c r="AS669" s="1153">
        <f>IF(AL669="","",MIN(AL669:AL674))</f>
        <v>4.1159999999999995E-2</v>
      </c>
      <c r="AT669" s="619" t="str">
        <f>IFERROR(IF(AS669="","",IF(AS669&lt;=0.2,"Muy Baja",IF(AS669&lt;=0.4,"Baja",IF(AS669&lt;=0.6,"Media",IF(AS669&lt;=0.8,"Alta","Muy Alta"))))),"")</f>
        <v>Muy Baja</v>
      </c>
      <c r="AU669" s="1153">
        <f>Y669</f>
        <v>0.4</v>
      </c>
      <c r="AV669" s="1153">
        <f>IF(AM669="","",MIN(AM669:AM674))</f>
        <v>0.30000000000000004</v>
      </c>
      <c r="AW669" s="619" t="str">
        <f>IFERROR(IF(AV669="","",IF(AV669&lt;=0.2,"Leve",IF(AV669&lt;=0.4,"Menor",IF(AV669&lt;=0.6,"Moderado",IF(AV669&lt;=0.8,"Mayor","Catastrófico"))))),"")</f>
        <v>Menor</v>
      </c>
      <c r="AX669" s="619" t="str">
        <f>AA669</f>
        <v>Bajo</v>
      </c>
      <c r="AY669" s="619" t="str">
        <f>IFERROR(IF(OR(AND(AT669="Muy Baja",AW669="Leve"),AND(AT669="Muy Baja",AW669="Menor"),AND(AT669="Baja",AW669="Leve")),"Bajo",IF(OR(AND(AT669="Muy baja",AW669="Moderado"),AND(AT669="Baja",AW669="Menor"),AND(AT669="Baja",AW669="Moderado"),AND(AT669="Media",AW669="Leve"),AND(AT669="Media",AW669="Menor"),AND(AT669="Media",AW669="Moderado"),AND(AT669="Alta",AW669="Leve"),AND(AT669="Alta",AW669="Menor")),"Moderado",IF(OR(AND(AT669="Muy Baja",AW669="Mayor"),AND(AT669="Baja",AW669="Mayor"),AND(AT669="Media",AW669="Mayor"),AND(AT669="Alta",AW669="Moderado"),AND(AT669="Alta",AW669="Mayor"),AND(AT669="Muy Alta",AW669="Leve"),AND(AT669="Muy Alta",AW669="Menor"),AND(AT669="Muy Alta",AW669="Moderado"),AND(AT669="Muy Alta",AW669="Mayor")),"Alto",IF(OR(AND(AT669="Muy Baja",AW669="Catastrófico"),AND(AT669="Baja",AW669="Catastrófico"),AND(AT669="Media",AW669="Catastrófico"),AND(AT669="Alta",AW669="Catastrófico"),AND(AT669="Muy Alta",AW669="Catastrófico")),"Extremo","")))),"")</f>
        <v>Bajo</v>
      </c>
      <c r="AZ669" s="1139" t="s">
        <v>231</v>
      </c>
      <c r="BA669" s="607" t="s">
        <v>190</v>
      </c>
      <c r="BB669" s="607" t="s">
        <v>190</v>
      </c>
      <c r="BC669" s="607" t="s">
        <v>190</v>
      </c>
      <c r="BD669" s="607" t="s">
        <v>190</v>
      </c>
      <c r="BE669" s="1262" t="s">
        <v>190</v>
      </c>
      <c r="BF669" s="593"/>
      <c r="BG669" s="593"/>
      <c r="BH669" s="848"/>
      <c r="BI669" s="848"/>
      <c r="BJ669" s="848"/>
      <c r="BK669" s="848"/>
      <c r="BL669" s="610"/>
      <c r="BM669" s="610"/>
      <c r="BN669" s="593"/>
      <c r="BO669" s="798"/>
    </row>
    <row r="670" spans="1:67" ht="76.5">
      <c r="A670" s="1141"/>
      <c r="B670" s="1144"/>
      <c r="C670" s="1165"/>
      <c r="D670" s="1150"/>
      <c r="E670" s="1150"/>
      <c r="F670" s="1089"/>
      <c r="G670" s="593"/>
      <c r="H670" s="598"/>
      <c r="I670" s="1139"/>
      <c r="J670" s="1137"/>
      <c r="K670" s="1139"/>
      <c r="L670" s="593"/>
      <c r="M670" s="616"/>
      <c r="N670" s="593"/>
      <c r="O670" s="593"/>
      <c r="P670" s="607"/>
      <c r="Q670" s="610"/>
      <c r="R670" s="598"/>
      <c r="S670" s="613"/>
      <c r="T670" s="598"/>
      <c r="U670" s="613"/>
      <c r="V670" s="598"/>
      <c r="W670" s="613"/>
      <c r="X670" s="616"/>
      <c r="Y670" s="613"/>
      <c r="Z670" s="613"/>
      <c r="AA670" s="619"/>
      <c r="AB670" s="216">
        <v>2</v>
      </c>
      <c r="AC670" s="307" t="s">
        <v>1569</v>
      </c>
      <c r="AD670" s="227">
        <v>3.4</v>
      </c>
      <c r="AE670" s="166" t="s">
        <v>1570</v>
      </c>
      <c r="AF670" s="213" t="str">
        <f t="shared" si="40"/>
        <v>Probabilidad</v>
      </c>
      <c r="AG670" s="219" t="s">
        <v>344</v>
      </c>
      <c r="AH670" s="214">
        <f t="shared" si="41"/>
        <v>0.15</v>
      </c>
      <c r="AI670" s="219" t="s">
        <v>180</v>
      </c>
      <c r="AJ670" s="214">
        <f t="shared" si="42"/>
        <v>0.15</v>
      </c>
      <c r="AK670" s="215">
        <f t="shared" si="43"/>
        <v>0.3</v>
      </c>
      <c r="AL670" s="220">
        <f>IFERROR(IF(AND(AF669="Probabilidad",AF670="Probabilidad"),(AL669-(+AL669*AK670)),IF(AF670="Probabilidad",(S669-(+S669*AK670)),IF(AF670="Impacto",AL669,""))),"")</f>
        <v>8.3999999999999991E-2</v>
      </c>
      <c r="AM670" s="220">
        <f>IFERROR(IF(AND(AF669="Impacto",AF670="Impacto"),(AM669-(+AM669*AK670)),IF(AF670="Impacto",(Y669-(+Y669*AK670)),IF(AF670="Probabilidad",AM669,""))),"")</f>
        <v>0.4</v>
      </c>
      <c r="AN670" s="221" t="s">
        <v>2082</v>
      </c>
      <c r="AO670" s="221" t="s">
        <v>182</v>
      </c>
      <c r="AP670" s="221" t="s">
        <v>183</v>
      </c>
      <c r="AQ670" s="598"/>
      <c r="AR670" s="626"/>
      <c r="AS670" s="626"/>
      <c r="AT670" s="619"/>
      <c r="AU670" s="626"/>
      <c r="AV670" s="626"/>
      <c r="AW670" s="619"/>
      <c r="AX670" s="619"/>
      <c r="AY670" s="619"/>
      <c r="AZ670" s="1139"/>
      <c r="BA670" s="607"/>
      <c r="BB670" s="607"/>
      <c r="BC670" s="607"/>
      <c r="BD670" s="607"/>
      <c r="BE670" s="607"/>
      <c r="BF670" s="593"/>
      <c r="BG670" s="593"/>
      <c r="BH670" s="848"/>
      <c r="BI670" s="848"/>
      <c r="BJ670" s="848"/>
      <c r="BK670" s="848"/>
      <c r="BL670" s="848"/>
      <c r="BM670" s="848"/>
      <c r="BN670" s="593"/>
      <c r="BO670" s="798"/>
    </row>
    <row r="671" spans="1:67" ht="76.5">
      <c r="A671" s="1141"/>
      <c r="B671" s="1144"/>
      <c r="C671" s="1165"/>
      <c r="D671" s="1150"/>
      <c r="E671" s="1150"/>
      <c r="F671" s="1089"/>
      <c r="G671" s="593"/>
      <c r="H671" s="598"/>
      <c r="I671" s="1139"/>
      <c r="J671" s="1137"/>
      <c r="K671" s="1139"/>
      <c r="L671" s="593"/>
      <c r="M671" s="616"/>
      <c r="N671" s="593"/>
      <c r="O671" s="593"/>
      <c r="P671" s="607"/>
      <c r="Q671" s="610"/>
      <c r="R671" s="598"/>
      <c r="S671" s="613"/>
      <c r="T671" s="598"/>
      <c r="U671" s="613"/>
      <c r="V671" s="598"/>
      <c r="W671" s="613"/>
      <c r="X671" s="616"/>
      <c r="Y671" s="613"/>
      <c r="Z671" s="613"/>
      <c r="AA671" s="619"/>
      <c r="AB671" s="216">
        <v>3</v>
      </c>
      <c r="AC671" s="307" t="s">
        <v>1569</v>
      </c>
      <c r="AD671" s="227" t="s">
        <v>2084</v>
      </c>
      <c r="AE671" s="166" t="s">
        <v>1570</v>
      </c>
      <c r="AF671" s="213" t="str">
        <f t="shared" si="40"/>
        <v>Impacto</v>
      </c>
      <c r="AG671" s="219" t="s">
        <v>290</v>
      </c>
      <c r="AH671" s="214">
        <f t="shared" si="41"/>
        <v>0.1</v>
      </c>
      <c r="AI671" s="219" t="s">
        <v>180</v>
      </c>
      <c r="AJ671" s="214">
        <f t="shared" si="42"/>
        <v>0.15</v>
      </c>
      <c r="AK671" s="215">
        <f t="shared" si="43"/>
        <v>0.25</v>
      </c>
      <c r="AL671" s="220">
        <f>IFERROR(IF(AND(AF670="Probabilidad",AF671="Probabilidad"),(AL670-(+AL670*AK671)),IF(AND(AF670="Impacto",AF671="Probabilidad"),(AL669-(+AL669*AK671)),IF(AF671="Impacto",AL670,""))),"")</f>
        <v>8.3999999999999991E-2</v>
      </c>
      <c r="AM671" s="220">
        <f>IFERROR(IF(AND(AF670="Impacto",AF671="Impacto"),(AM670-(+AM670*AK671)),IF(AND(AF670="Probabilidad",AF671="Impacto"),(AM669-(+AM669*AK671)),IF(AF671="Probabilidad",AM670,""))),"")</f>
        <v>0.30000000000000004</v>
      </c>
      <c r="AN671" s="221" t="s">
        <v>2082</v>
      </c>
      <c r="AO671" s="221" t="s">
        <v>182</v>
      </c>
      <c r="AP671" s="221" t="s">
        <v>183</v>
      </c>
      <c r="AQ671" s="598"/>
      <c r="AR671" s="626"/>
      <c r="AS671" s="626"/>
      <c r="AT671" s="619"/>
      <c r="AU671" s="626"/>
      <c r="AV671" s="626"/>
      <c r="AW671" s="619"/>
      <c r="AX671" s="619"/>
      <c r="AY671" s="619"/>
      <c r="AZ671" s="1139"/>
      <c r="BA671" s="607"/>
      <c r="BB671" s="607"/>
      <c r="BC671" s="607"/>
      <c r="BD671" s="607"/>
      <c r="BE671" s="607"/>
      <c r="BF671" s="593"/>
      <c r="BG671" s="593"/>
      <c r="BH671" s="848"/>
      <c r="BI671" s="848"/>
      <c r="BJ671" s="848"/>
      <c r="BK671" s="848"/>
      <c r="BL671" s="848"/>
      <c r="BM671" s="848"/>
      <c r="BN671" s="593"/>
      <c r="BO671" s="798"/>
    </row>
    <row r="672" spans="1:67" ht="76.5">
      <c r="A672" s="1141"/>
      <c r="B672" s="1144"/>
      <c r="C672" s="1165"/>
      <c r="D672" s="1150"/>
      <c r="E672" s="1150"/>
      <c r="F672" s="1089"/>
      <c r="G672" s="593"/>
      <c r="H672" s="598"/>
      <c r="I672" s="1139"/>
      <c r="J672" s="1137"/>
      <c r="K672" s="1139"/>
      <c r="L672" s="593"/>
      <c r="M672" s="616"/>
      <c r="N672" s="593"/>
      <c r="O672" s="593"/>
      <c r="P672" s="607"/>
      <c r="Q672" s="610"/>
      <c r="R672" s="598"/>
      <c r="S672" s="613"/>
      <c r="T672" s="598"/>
      <c r="U672" s="613"/>
      <c r="V672" s="598"/>
      <c r="W672" s="613"/>
      <c r="X672" s="616"/>
      <c r="Y672" s="613"/>
      <c r="Z672" s="613"/>
      <c r="AA672" s="619"/>
      <c r="AB672" s="216">
        <v>4</v>
      </c>
      <c r="AC672" s="313" t="s">
        <v>1571</v>
      </c>
      <c r="AD672" s="227">
        <v>3.4</v>
      </c>
      <c r="AE672" s="166" t="s">
        <v>1570</v>
      </c>
      <c r="AF672" s="213" t="str">
        <f t="shared" si="40"/>
        <v>Probabilidad</v>
      </c>
      <c r="AG672" s="219" t="s">
        <v>344</v>
      </c>
      <c r="AH672" s="214">
        <f t="shared" si="41"/>
        <v>0.15</v>
      </c>
      <c r="AI672" s="219" t="s">
        <v>180</v>
      </c>
      <c r="AJ672" s="214">
        <f t="shared" si="42"/>
        <v>0.15</v>
      </c>
      <c r="AK672" s="215">
        <f t="shared" si="43"/>
        <v>0.3</v>
      </c>
      <c r="AL672" s="220">
        <f>IFERROR(IF(AND(AF671="Probabilidad",AF672="Probabilidad"),(AL671-(+AL671*AK672)),IF(AND(AF671="Impacto",AF672="Probabilidad"),(AL670-(+AL670*AK672)),IF(AF672="Impacto",AL671,""))),"")</f>
        <v>5.8799999999999991E-2</v>
      </c>
      <c r="AM672" s="220">
        <f>IFERROR(IF(AND(AF671="Impacto",AF672="Impacto"),(AM671-(+AM671*AK672)),IF(AND(AF671="Probabilidad",AF672="Impacto"),(AM670-(+AM670*AK672)),IF(AF672="Probabilidad",AM671,""))),"")</f>
        <v>0.30000000000000004</v>
      </c>
      <c r="AN672" s="221" t="s">
        <v>2082</v>
      </c>
      <c r="AO672" s="221" t="s">
        <v>182</v>
      </c>
      <c r="AP672" s="221" t="s">
        <v>183</v>
      </c>
      <c r="AQ672" s="598"/>
      <c r="AR672" s="626"/>
      <c r="AS672" s="626"/>
      <c r="AT672" s="619"/>
      <c r="AU672" s="626"/>
      <c r="AV672" s="626"/>
      <c r="AW672" s="619"/>
      <c r="AX672" s="619"/>
      <c r="AY672" s="619"/>
      <c r="AZ672" s="1139"/>
      <c r="BA672" s="607"/>
      <c r="BB672" s="607"/>
      <c r="BC672" s="607"/>
      <c r="BD672" s="607"/>
      <c r="BE672" s="607"/>
      <c r="BF672" s="593"/>
      <c r="BG672" s="593"/>
      <c r="BH672" s="848"/>
      <c r="BI672" s="848"/>
      <c r="BJ672" s="848"/>
      <c r="BK672" s="848"/>
      <c r="BL672" s="848"/>
      <c r="BM672" s="848"/>
      <c r="BN672" s="593"/>
      <c r="BO672" s="798"/>
    </row>
    <row r="673" spans="1:67" ht="114.75">
      <c r="A673" s="1141"/>
      <c r="B673" s="1144"/>
      <c r="C673" s="1165"/>
      <c r="D673" s="1150"/>
      <c r="E673" s="1150"/>
      <c r="F673" s="1089"/>
      <c r="G673" s="593"/>
      <c r="H673" s="598"/>
      <c r="I673" s="1139"/>
      <c r="J673" s="1137"/>
      <c r="K673" s="1139"/>
      <c r="L673" s="593"/>
      <c r="M673" s="616"/>
      <c r="N673" s="593"/>
      <c r="O673" s="593"/>
      <c r="P673" s="607"/>
      <c r="Q673" s="610"/>
      <c r="R673" s="598"/>
      <c r="S673" s="613"/>
      <c r="T673" s="598"/>
      <c r="U673" s="613"/>
      <c r="V673" s="598"/>
      <c r="W673" s="613"/>
      <c r="X673" s="616"/>
      <c r="Y673" s="613"/>
      <c r="Z673" s="613"/>
      <c r="AA673" s="619"/>
      <c r="AB673" s="216">
        <v>5</v>
      </c>
      <c r="AC673" s="307" t="s">
        <v>2085</v>
      </c>
      <c r="AD673" s="228">
        <v>4</v>
      </c>
      <c r="AE673" s="166" t="s">
        <v>1390</v>
      </c>
      <c r="AF673" s="213" t="str">
        <f t="shared" si="40"/>
        <v>Probabilidad</v>
      </c>
      <c r="AG673" s="219" t="s">
        <v>344</v>
      </c>
      <c r="AH673" s="214">
        <f t="shared" si="41"/>
        <v>0.15</v>
      </c>
      <c r="AI673" s="219" t="s">
        <v>180</v>
      </c>
      <c r="AJ673" s="214">
        <f t="shared" si="42"/>
        <v>0.15</v>
      </c>
      <c r="AK673" s="215">
        <f t="shared" si="43"/>
        <v>0.3</v>
      </c>
      <c r="AL673" s="220">
        <f>IFERROR(IF(AND(AF672="Probabilidad",AF673="Probabilidad"),(AL672-(+AL672*AK673)),IF(AND(AF672="Impacto",AF673="Probabilidad"),(AL671-(+AL671*AK673)),IF(AF673="Impacto",AL672,""))),"")</f>
        <v>4.1159999999999995E-2</v>
      </c>
      <c r="AM673" s="220">
        <f>IFERROR(IF(AND(AF672="Impacto",AF673="Impacto"),(AM672-(+AM672*AK673)),IF(AND(AF672="Probabilidad",AF673="Impacto"),(AM671-(+AM671*AK673)),IF(AF673="Probabilidad",AM672,""))),"")</f>
        <v>0.30000000000000004</v>
      </c>
      <c r="AN673" s="221" t="s">
        <v>2082</v>
      </c>
      <c r="AO673" s="221" t="s">
        <v>182</v>
      </c>
      <c r="AP673" s="221" t="s">
        <v>183</v>
      </c>
      <c r="AQ673" s="598"/>
      <c r="AR673" s="626"/>
      <c r="AS673" s="626"/>
      <c r="AT673" s="619"/>
      <c r="AU673" s="626"/>
      <c r="AV673" s="626"/>
      <c r="AW673" s="619"/>
      <c r="AX673" s="619"/>
      <c r="AY673" s="619"/>
      <c r="AZ673" s="1139"/>
      <c r="BA673" s="607"/>
      <c r="BB673" s="607"/>
      <c r="BC673" s="607"/>
      <c r="BD673" s="607"/>
      <c r="BE673" s="607"/>
      <c r="BF673" s="593"/>
      <c r="BG673" s="593"/>
      <c r="BH673" s="848"/>
      <c r="BI673" s="848"/>
      <c r="BJ673" s="848"/>
      <c r="BK673" s="848"/>
      <c r="BL673" s="848"/>
      <c r="BM673" s="848"/>
      <c r="BN673" s="593"/>
      <c r="BO673" s="798"/>
    </row>
    <row r="674" spans="1:67" ht="15.75" thickBot="1">
      <c r="A674" s="1141"/>
      <c r="B674" s="1144"/>
      <c r="C674" s="1165"/>
      <c r="D674" s="1150"/>
      <c r="E674" s="1150"/>
      <c r="F674" s="1089"/>
      <c r="G674" s="593"/>
      <c r="H674" s="598"/>
      <c r="I674" s="1139"/>
      <c r="J674" s="1162"/>
      <c r="K674" s="1139"/>
      <c r="L674" s="593"/>
      <c r="M674" s="616"/>
      <c r="N674" s="593"/>
      <c r="O674" s="593"/>
      <c r="P674" s="607"/>
      <c r="Q674" s="610"/>
      <c r="R674" s="598"/>
      <c r="S674" s="613"/>
      <c r="T674" s="598"/>
      <c r="U674" s="613"/>
      <c r="V674" s="598"/>
      <c r="W674" s="613"/>
      <c r="X674" s="616"/>
      <c r="Y674" s="613"/>
      <c r="Z674" s="613"/>
      <c r="AA674" s="619"/>
      <c r="AB674" s="216">
        <v>6</v>
      </c>
      <c r="AC674" s="218"/>
      <c r="AD674" s="218"/>
      <c r="AE674" s="218"/>
      <c r="AF674" s="213" t="str">
        <f t="shared" si="40"/>
        <v/>
      </c>
      <c r="AG674" s="219"/>
      <c r="AH674" s="214" t="str">
        <f t="shared" si="41"/>
        <v/>
      </c>
      <c r="AI674" s="219"/>
      <c r="AJ674" s="214" t="str">
        <f t="shared" si="42"/>
        <v/>
      </c>
      <c r="AK674" s="215" t="str">
        <f t="shared" si="43"/>
        <v/>
      </c>
      <c r="AL674" s="220" t="str">
        <f>IFERROR(IF(AND(AF673="Probabilidad",AF674="Probabilidad"),(AL673-(+AL673*AK674)),IF(AND(AF673="Impacto",AF674="Probabilidad"),(AL672-(+AL672*AK674)),IF(AF674="Impacto",AL673,""))),"")</f>
        <v/>
      </c>
      <c r="AM674" s="220" t="str">
        <f>IFERROR(IF(AND(AF673="Impacto",AF674="Impacto"),(AM673-(+AM673*AK674)),IF(AND(AF673="Probabilidad",AF674="Impacto"),(AM672-(+AM672*AK674)),IF(AF674="Probabilidad",AM673,""))),"")</f>
        <v/>
      </c>
      <c r="AN674" s="221"/>
      <c r="AO674" s="221"/>
      <c r="AP674" s="221"/>
      <c r="AQ674" s="598"/>
      <c r="AR674" s="626"/>
      <c r="AS674" s="626"/>
      <c r="AT674" s="619"/>
      <c r="AU674" s="626"/>
      <c r="AV674" s="626"/>
      <c r="AW674" s="619"/>
      <c r="AX674" s="619"/>
      <c r="AY674" s="619"/>
      <c r="AZ674" s="1139"/>
      <c r="BA674" s="607"/>
      <c r="BB674" s="607"/>
      <c r="BC674" s="607"/>
      <c r="BD674" s="607"/>
      <c r="BE674" s="607"/>
      <c r="BF674" s="593"/>
      <c r="BG674" s="593"/>
      <c r="BH674" s="848"/>
      <c r="BI674" s="848"/>
      <c r="BJ674" s="848"/>
      <c r="BK674" s="848"/>
      <c r="BL674" s="848"/>
      <c r="BM674" s="848"/>
      <c r="BN674" s="593"/>
      <c r="BO674" s="798"/>
    </row>
    <row r="675" spans="1:67" ht="82.9" customHeight="1">
      <c r="A675" s="1141"/>
      <c r="B675" s="1144"/>
      <c r="C675" s="1165"/>
      <c r="D675" s="1150" t="s">
        <v>1376</v>
      </c>
      <c r="E675" s="1150" t="s">
        <v>2070</v>
      </c>
      <c r="F675" s="1089">
        <v>4</v>
      </c>
      <c r="G675" s="593" t="s">
        <v>2078</v>
      </c>
      <c r="H675" s="598" t="s">
        <v>1405</v>
      </c>
      <c r="I675" s="1139" t="s">
        <v>1392</v>
      </c>
      <c r="J675" s="1137" t="str">
        <f>IF(D675="","",IF(D675="RG",[16]Árbol_GF!B725,IF(D675="RF",[16]Árbol_GF!B725,IF(I675="","",(CONCATENATE(I675," ",$M$2," ",G675," ",$M$3," ",O675," ",$M$4," ",N675))))))</f>
        <v>Pérdida de Disponibilidad  Control de accesos Sistema Biométrico
SICAPITAL:ERP- SAI-SAE
SICAPITAL:ERP- OPGET
(Software)
1. Error en el uso / Fallas Humanas.
2. Fallas en la plataforma tecnológica.
3. Perdida de información.  1. Desconocimiento de políticas de seguridad de la información.
2. Falta de mantenimientos preventivos y correctivos.
6. Falta de cumplimiento del monitoreo permanente de la plataforma.
3. Falta realización de copias de respaldo.
4. Ausencia de planes de continuidad de negocio.</v>
      </c>
      <c r="K675" s="1139" t="s">
        <v>205</v>
      </c>
      <c r="L675" s="593" t="s">
        <v>691</v>
      </c>
      <c r="M675" s="689" t="str">
        <f>CONCATENATE(" *",[16]Árbol_GF!C683," *",[16]Árbol_GF!E683," *",[16]Árbol_GF!G683)</f>
        <v xml:space="preserve"> * * *</v>
      </c>
      <c r="N675" s="593" t="s">
        <v>2086</v>
      </c>
      <c r="O675" s="593" t="s">
        <v>2087</v>
      </c>
      <c r="P675" s="607"/>
      <c r="Q675" s="754"/>
      <c r="R675" s="598" t="s">
        <v>545</v>
      </c>
      <c r="S675" s="613">
        <f>IF(R675="Muy Alta",100%,IF(R675="Alta",80%,IF(R675="Media",60%,IF(R675="Baja",40%,IF(R675="Muy Baja",20%,"")))))</f>
        <v>0.2</v>
      </c>
      <c r="T675" s="598" t="s">
        <v>227</v>
      </c>
      <c r="U675" s="613">
        <f>IF(T675="Catastrófico",100%,IF(T675="Mayor",80%,IF(T675="Moderado",60%,IF(T675="Menor",40%,IF(T675="Leve",20%,"")))))</f>
        <v>0.4</v>
      </c>
      <c r="V675" s="598" t="s">
        <v>227</v>
      </c>
      <c r="W675" s="613">
        <f>IF(V675="Catastrófico",100%,IF(V675="Mayor",80%,IF(V675="Moderado",60%,IF(V675="Menor",40%,IF(V675="Leve",20%,"")))))</f>
        <v>0.4</v>
      </c>
      <c r="X675" s="616" t="str">
        <f>IF(Y675=100%,"Catastrófico",IF(Y675=80%,"Mayor",IF(Y675=60%,"Moderado",IF(Y675=40%,"Menor",IF(Y675=20%,"Leve","")))))</f>
        <v>Menor</v>
      </c>
      <c r="Y675" s="613">
        <f>IF(AND(U675="",W675=""),"",MAX(U675,W675))</f>
        <v>0.4</v>
      </c>
      <c r="Z675" s="613" t="str">
        <f>CONCATENATE(R675,X675)</f>
        <v>Muy BajaMenor</v>
      </c>
      <c r="AA675" s="619" t="str">
        <f>IF(Z675="Muy AltaLeve","Alto",IF(Z675="Muy AltaMenor","Alto",IF(Z675="Muy AltaModerado","Alto",IF(Z675="Muy AltaMayor","Alto",IF(Z675="Muy AltaCatastrófico","Extremo",IF(Z675="AltaLeve","Moderado",IF(Z675="AltaMenor","Moderado",IF(Z675="AltaModerado","Alto",IF(Z675="AltaMayor","Alto",IF(Z675="AltaCatastrófico","Extremo",IF(Z675="MediaLeve","Moderado",IF(Z675="MediaMenor","Moderado",IF(Z675="MediaModerado","Moderado",IF(Z675="MediaMayor","Alto",IF(Z675="MediaCatastrófico","Extremo",IF(Z675="BajaLeve","Bajo",IF(Z675="BajaMenor","Moderado",IF(Z675="BajaModerado","Moderado",IF(Z675="BajaMayor","Alto",IF(Z675="BajaCatastrófico","Extremo",IF(Z675="Muy BajaLeve","Bajo",IF(Z675="Muy BajaMenor","Bajo",IF(Z675="Muy BajaModerado","Moderado",IF(Z675="Muy BajaMayor","Alto",IF(Z675="Muy BajaCatastrófico","Extremo","")))))))))))))))))))))))))</f>
        <v>Bajo</v>
      </c>
      <c r="AB675" s="216">
        <v>1</v>
      </c>
      <c r="AC675" s="307" t="s">
        <v>2088</v>
      </c>
      <c r="AD675" s="218">
        <v>2</v>
      </c>
      <c r="AE675" s="166" t="s">
        <v>1596</v>
      </c>
      <c r="AF675" s="213" t="str">
        <f t="shared" si="40"/>
        <v>Probabilidad</v>
      </c>
      <c r="AG675" s="219" t="s">
        <v>344</v>
      </c>
      <c r="AH675" s="214">
        <f t="shared" si="41"/>
        <v>0.15</v>
      </c>
      <c r="AI675" s="219" t="s">
        <v>180</v>
      </c>
      <c r="AJ675" s="214">
        <f t="shared" si="42"/>
        <v>0.15</v>
      </c>
      <c r="AK675" s="215">
        <f t="shared" si="43"/>
        <v>0.3</v>
      </c>
      <c r="AL675" s="220">
        <f>IFERROR(IF(AF675="Probabilidad",(S675-(+S675*AK675)),IF(AF675="Impacto",S675,"")),"")</f>
        <v>0.14000000000000001</v>
      </c>
      <c r="AM675" s="220">
        <f>IFERROR(IF(AF675="Impacto",(Y675-(+Y675*AK675)),IF(AF675="Probabilidad",Y675,"")),"")</f>
        <v>0.4</v>
      </c>
      <c r="AN675" s="221" t="s">
        <v>2082</v>
      </c>
      <c r="AO675" s="221" t="s">
        <v>182</v>
      </c>
      <c r="AP675" s="221" t="s">
        <v>183</v>
      </c>
      <c r="AQ675" s="598" t="s">
        <v>2083</v>
      </c>
      <c r="AR675" s="1153">
        <f>S675</f>
        <v>0.2</v>
      </c>
      <c r="AS675" s="1153">
        <f>IF(AL675="","",MIN(AL675:AL680))</f>
        <v>5.8800000000000005E-2</v>
      </c>
      <c r="AT675" s="619" t="str">
        <f>IFERROR(IF(AS675="","",IF(AS675&lt;=0.2,"Muy Baja",IF(AS675&lt;=0.4,"Baja",IF(AS675&lt;=0.6,"Media",IF(AS675&lt;=0.8,"Alta","Muy Alta"))))),"")</f>
        <v>Muy Baja</v>
      </c>
      <c r="AU675" s="1153">
        <f>Y675</f>
        <v>0.4</v>
      </c>
      <c r="AV675" s="1153">
        <f>IF(AM675="","",MIN(AM675:AM680))</f>
        <v>0.30000000000000004</v>
      </c>
      <c r="AW675" s="619" t="str">
        <f>IFERROR(IF(AV675="","",IF(AV675&lt;=0.2,"Leve",IF(AV675&lt;=0.4,"Menor",IF(AV675&lt;=0.6,"Moderado",IF(AV675&lt;=0.8,"Mayor","Catastrófico"))))),"")</f>
        <v>Menor</v>
      </c>
      <c r="AX675" s="619" t="str">
        <f>AA675</f>
        <v>Bajo</v>
      </c>
      <c r="AY675" s="619" t="str">
        <f>IFERROR(IF(OR(AND(AT675="Muy Baja",AW675="Leve"),AND(AT675="Muy Baja",AW675="Menor"),AND(AT675="Baja",AW675="Leve")),"Bajo",IF(OR(AND(AT675="Muy baja",AW675="Moderado"),AND(AT675="Baja",AW675="Menor"),AND(AT675="Baja",AW675="Moderado"),AND(AT675="Media",AW675="Leve"),AND(AT675="Media",AW675="Menor"),AND(AT675="Media",AW675="Moderado"),AND(AT675="Alta",AW675="Leve"),AND(AT675="Alta",AW675="Menor")),"Moderado",IF(OR(AND(AT675="Muy Baja",AW675="Mayor"),AND(AT675="Baja",AW675="Mayor"),AND(AT675="Media",AW675="Mayor"),AND(AT675="Alta",AW675="Moderado"),AND(AT675="Alta",AW675="Mayor"),AND(AT675="Muy Alta",AW675="Leve"),AND(AT675="Muy Alta",AW675="Menor"),AND(AT675="Muy Alta",AW675="Moderado"),AND(AT675="Muy Alta",AW675="Mayor")),"Alto",IF(OR(AND(AT675="Muy Baja",AW675="Catastrófico"),AND(AT675="Baja",AW675="Catastrófico"),AND(AT675="Media",AW675="Catastrófico"),AND(AT675="Alta",AW675="Catastrófico"),AND(AT675="Muy Alta",AW675="Catastrófico")),"Extremo","")))),"")</f>
        <v>Bajo</v>
      </c>
      <c r="AZ675" s="1139" t="s">
        <v>231</v>
      </c>
      <c r="BA675" s="607" t="s">
        <v>190</v>
      </c>
      <c r="BB675" s="607" t="s">
        <v>190</v>
      </c>
      <c r="BC675" s="607" t="s">
        <v>190</v>
      </c>
      <c r="BD675" s="607" t="s">
        <v>190</v>
      </c>
      <c r="BE675" s="607" t="s">
        <v>190</v>
      </c>
      <c r="BF675" s="593"/>
      <c r="BG675" s="593"/>
      <c r="BH675" s="848"/>
      <c r="BI675" s="848"/>
      <c r="BJ675" s="848"/>
      <c r="BK675" s="848"/>
      <c r="BL675" s="848"/>
      <c r="BM675" s="593"/>
      <c r="BN675" s="593"/>
      <c r="BO675" s="798"/>
    </row>
    <row r="676" spans="1:67" ht="114.75">
      <c r="A676" s="1141"/>
      <c r="B676" s="1144"/>
      <c r="C676" s="1165"/>
      <c r="D676" s="1150"/>
      <c r="E676" s="1150"/>
      <c r="F676" s="1089"/>
      <c r="G676" s="593"/>
      <c r="H676" s="598"/>
      <c r="I676" s="1139"/>
      <c r="J676" s="1137"/>
      <c r="K676" s="1139"/>
      <c r="L676" s="593"/>
      <c r="M676" s="616"/>
      <c r="N676" s="593"/>
      <c r="O676" s="593"/>
      <c r="P676" s="607"/>
      <c r="Q676" s="754"/>
      <c r="R676" s="598"/>
      <c r="S676" s="613"/>
      <c r="T676" s="598"/>
      <c r="U676" s="613"/>
      <c r="V676" s="598"/>
      <c r="W676" s="613"/>
      <c r="X676" s="616"/>
      <c r="Y676" s="613"/>
      <c r="Z676" s="613"/>
      <c r="AA676" s="619"/>
      <c r="AB676" s="216">
        <v>2</v>
      </c>
      <c r="AC676" s="307" t="s">
        <v>2089</v>
      </c>
      <c r="AD676" s="218">
        <v>2</v>
      </c>
      <c r="AE676" s="166" t="s">
        <v>1596</v>
      </c>
      <c r="AF676" s="213" t="str">
        <f t="shared" si="40"/>
        <v>Probabilidad</v>
      </c>
      <c r="AG676" s="219" t="s">
        <v>179</v>
      </c>
      <c r="AH676" s="214">
        <f t="shared" si="41"/>
        <v>0.25</v>
      </c>
      <c r="AI676" s="219" t="s">
        <v>180</v>
      </c>
      <c r="AJ676" s="214">
        <f t="shared" si="42"/>
        <v>0.15</v>
      </c>
      <c r="AK676" s="215">
        <f t="shared" si="43"/>
        <v>0.4</v>
      </c>
      <c r="AL676" s="220">
        <f>IFERROR(IF(AND(AF675="Probabilidad",AF676="Probabilidad"),(AL675-(+AL675*AK676)),IF(AF676="Probabilidad",(S675-(+S675*AK676)),IF(AF676="Impacto",AL675,""))),"")</f>
        <v>8.4000000000000005E-2</v>
      </c>
      <c r="AM676" s="220">
        <f>IFERROR(IF(AND(AF675="Impacto",AF676="Impacto"),(AM675-(+AM675*AK676)),IF(AF676="Impacto",(Y675-(+Y675*AK676)),IF(AF676="Probabilidad",AM675,""))),"")</f>
        <v>0.4</v>
      </c>
      <c r="AN676" s="221" t="s">
        <v>2082</v>
      </c>
      <c r="AO676" s="221" t="s">
        <v>182</v>
      </c>
      <c r="AP676" s="221" t="s">
        <v>183</v>
      </c>
      <c r="AQ676" s="598"/>
      <c r="AR676" s="626"/>
      <c r="AS676" s="626"/>
      <c r="AT676" s="619"/>
      <c r="AU676" s="626"/>
      <c r="AV676" s="626"/>
      <c r="AW676" s="619"/>
      <c r="AX676" s="619"/>
      <c r="AY676" s="619"/>
      <c r="AZ676" s="1139"/>
      <c r="BA676" s="607"/>
      <c r="BB676" s="607"/>
      <c r="BC676" s="607"/>
      <c r="BD676" s="607"/>
      <c r="BE676" s="607"/>
      <c r="BF676" s="593"/>
      <c r="BG676" s="593"/>
      <c r="BH676" s="848"/>
      <c r="BI676" s="848"/>
      <c r="BJ676" s="848"/>
      <c r="BK676" s="848"/>
      <c r="BL676" s="848"/>
      <c r="BM676" s="593"/>
      <c r="BN676" s="593"/>
      <c r="BO676" s="798"/>
    </row>
    <row r="677" spans="1:67" ht="114.75">
      <c r="A677" s="1141"/>
      <c r="B677" s="1144"/>
      <c r="C677" s="1165"/>
      <c r="D677" s="1150"/>
      <c r="E677" s="1150"/>
      <c r="F677" s="1089"/>
      <c r="G677" s="593"/>
      <c r="H677" s="598"/>
      <c r="I677" s="1139"/>
      <c r="J677" s="1137"/>
      <c r="K677" s="1139"/>
      <c r="L677" s="593"/>
      <c r="M677" s="616"/>
      <c r="N677" s="593"/>
      <c r="O677" s="593"/>
      <c r="P677" s="607"/>
      <c r="Q677" s="754"/>
      <c r="R677" s="598"/>
      <c r="S677" s="613"/>
      <c r="T677" s="598"/>
      <c r="U677" s="613"/>
      <c r="V677" s="598"/>
      <c r="W677" s="613"/>
      <c r="X677" s="616"/>
      <c r="Y677" s="613"/>
      <c r="Z677" s="613"/>
      <c r="AA677" s="619"/>
      <c r="AB677" s="216">
        <v>3</v>
      </c>
      <c r="AC677" s="307" t="s">
        <v>2089</v>
      </c>
      <c r="AD677" s="218">
        <v>1.4</v>
      </c>
      <c r="AE677" s="166" t="s">
        <v>1596</v>
      </c>
      <c r="AF677" s="213" t="str">
        <f t="shared" si="40"/>
        <v>Impacto</v>
      </c>
      <c r="AG677" s="219" t="s">
        <v>290</v>
      </c>
      <c r="AH677" s="214">
        <f t="shared" si="41"/>
        <v>0.1</v>
      </c>
      <c r="AI677" s="219" t="s">
        <v>180</v>
      </c>
      <c r="AJ677" s="214">
        <f t="shared" si="42"/>
        <v>0.15</v>
      </c>
      <c r="AK677" s="215">
        <f t="shared" si="43"/>
        <v>0.25</v>
      </c>
      <c r="AL677" s="220">
        <f>IFERROR(IF(AND(AF676="Probabilidad",AF677="Probabilidad"),(AL676-(+AL676*AK677)),IF(AND(AF676="Impacto",AF677="Probabilidad"),(AL675-(+AL675*AK677)),IF(AF677="Impacto",AL676,""))),"")</f>
        <v>8.4000000000000005E-2</v>
      </c>
      <c r="AM677" s="220">
        <f>IFERROR(IF(AND(AF676="Impacto",AF677="Impacto"),(AM676-(+AM676*AK677)),IF(AND(AF676="Probabilidad",AF677="Impacto"),(AM675-(+AM675*AK677)),IF(AF677="Probabilidad",AM676,""))),"")</f>
        <v>0.30000000000000004</v>
      </c>
      <c r="AN677" s="221" t="s">
        <v>2082</v>
      </c>
      <c r="AO677" s="221" t="s">
        <v>182</v>
      </c>
      <c r="AP677" s="221" t="s">
        <v>183</v>
      </c>
      <c r="AQ677" s="598"/>
      <c r="AR677" s="626"/>
      <c r="AS677" s="626"/>
      <c r="AT677" s="619"/>
      <c r="AU677" s="626"/>
      <c r="AV677" s="626"/>
      <c r="AW677" s="619"/>
      <c r="AX677" s="619"/>
      <c r="AY677" s="619"/>
      <c r="AZ677" s="1139"/>
      <c r="BA677" s="607"/>
      <c r="BB677" s="607"/>
      <c r="BC677" s="607"/>
      <c r="BD677" s="607"/>
      <c r="BE677" s="607"/>
      <c r="BF677" s="593"/>
      <c r="BG677" s="593"/>
      <c r="BH677" s="848"/>
      <c r="BI677" s="848"/>
      <c r="BJ677" s="848"/>
      <c r="BK677" s="848"/>
      <c r="BL677" s="848"/>
      <c r="BM677" s="593"/>
      <c r="BN677" s="593"/>
      <c r="BO677" s="798"/>
    </row>
    <row r="678" spans="1:67" ht="114.75">
      <c r="A678" s="1141"/>
      <c r="B678" s="1144"/>
      <c r="C678" s="1165"/>
      <c r="D678" s="1150"/>
      <c r="E678" s="1150"/>
      <c r="F678" s="1089"/>
      <c r="G678" s="593"/>
      <c r="H678" s="598"/>
      <c r="I678" s="1139"/>
      <c r="J678" s="1137"/>
      <c r="K678" s="1139"/>
      <c r="L678" s="593"/>
      <c r="M678" s="616"/>
      <c r="N678" s="593"/>
      <c r="O678" s="593"/>
      <c r="P678" s="607"/>
      <c r="Q678" s="754"/>
      <c r="R678" s="598"/>
      <c r="S678" s="613"/>
      <c r="T678" s="598"/>
      <c r="U678" s="613"/>
      <c r="V678" s="598"/>
      <c r="W678" s="613"/>
      <c r="X678" s="616"/>
      <c r="Y678" s="613"/>
      <c r="Z678" s="613"/>
      <c r="AA678" s="619"/>
      <c r="AB678" s="216">
        <v>4</v>
      </c>
      <c r="AC678" s="307" t="s">
        <v>2085</v>
      </c>
      <c r="AD678" s="218">
        <v>1</v>
      </c>
      <c r="AE678" s="166" t="s">
        <v>1390</v>
      </c>
      <c r="AF678" s="213" t="str">
        <f t="shared" si="40"/>
        <v>Probabilidad</v>
      </c>
      <c r="AG678" s="219" t="s">
        <v>344</v>
      </c>
      <c r="AH678" s="214">
        <f t="shared" si="41"/>
        <v>0.15</v>
      </c>
      <c r="AI678" s="219" t="s">
        <v>180</v>
      </c>
      <c r="AJ678" s="214">
        <f t="shared" si="42"/>
        <v>0.15</v>
      </c>
      <c r="AK678" s="215">
        <f t="shared" si="43"/>
        <v>0.3</v>
      </c>
      <c r="AL678" s="220">
        <f>IFERROR(IF(AND(AF677="Probabilidad",AF678="Probabilidad"),(AL677-(+AL677*AK678)),IF(AND(AF677="Impacto",AF678="Probabilidad"),(AL676-(+AL676*AK678)),IF(AF678="Impacto",AL677,""))),"")</f>
        <v>5.8800000000000005E-2</v>
      </c>
      <c r="AM678" s="220">
        <f>IFERROR(IF(AND(AF677="Impacto",AF678="Impacto"),(AM677-(+AM677*AK678)),IF(AND(AF677="Probabilidad",AF678="Impacto"),(AM676-(+AM676*AK678)),IF(AF678="Probabilidad",AM677,""))),"")</f>
        <v>0.30000000000000004</v>
      </c>
      <c r="AN678" s="221" t="s">
        <v>2082</v>
      </c>
      <c r="AO678" s="221" t="s">
        <v>182</v>
      </c>
      <c r="AP678" s="221" t="s">
        <v>183</v>
      </c>
      <c r="AQ678" s="598"/>
      <c r="AR678" s="626"/>
      <c r="AS678" s="626"/>
      <c r="AT678" s="619"/>
      <c r="AU678" s="626"/>
      <c r="AV678" s="626"/>
      <c r="AW678" s="619"/>
      <c r="AX678" s="619"/>
      <c r="AY678" s="619"/>
      <c r="AZ678" s="1139"/>
      <c r="BA678" s="607"/>
      <c r="BB678" s="607"/>
      <c r="BC678" s="607"/>
      <c r="BD678" s="607"/>
      <c r="BE678" s="607"/>
      <c r="BF678" s="593"/>
      <c r="BG678" s="593"/>
      <c r="BH678" s="848"/>
      <c r="BI678" s="848"/>
      <c r="BJ678" s="848"/>
      <c r="BK678" s="848"/>
      <c r="BL678" s="848"/>
      <c r="BM678" s="593"/>
      <c r="BN678" s="593"/>
      <c r="BO678" s="798"/>
    </row>
    <row r="679" spans="1:67">
      <c r="A679" s="1141"/>
      <c r="B679" s="1144"/>
      <c r="C679" s="1165"/>
      <c r="D679" s="1150"/>
      <c r="E679" s="1150"/>
      <c r="F679" s="1089"/>
      <c r="G679" s="593"/>
      <c r="H679" s="598"/>
      <c r="I679" s="1139"/>
      <c r="J679" s="1137"/>
      <c r="K679" s="1139"/>
      <c r="L679" s="593"/>
      <c r="M679" s="616"/>
      <c r="N679" s="593"/>
      <c r="O679" s="593"/>
      <c r="P679" s="607"/>
      <c r="Q679" s="754"/>
      <c r="R679" s="598"/>
      <c r="S679" s="613"/>
      <c r="T679" s="598"/>
      <c r="U679" s="613"/>
      <c r="V679" s="598"/>
      <c r="W679" s="613"/>
      <c r="X679" s="616"/>
      <c r="Y679" s="613"/>
      <c r="Z679" s="613"/>
      <c r="AA679" s="619"/>
      <c r="AB679" s="216">
        <v>5</v>
      </c>
      <c r="AC679" s="218"/>
      <c r="AD679" s="218"/>
      <c r="AE679" s="218"/>
      <c r="AF679" s="213" t="str">
        <f t="shared" si="40"/>
        <v/>
      </c>
      <c r="AG679" s="219"/>
      <c r="AH679" s="214" t="str">
        <f t="shared" si="41"/>
        <v/>
      </c>
      <c r="AI679" s="219"/>
      <c r="AJ679" s="214" t="str">
        <f t="shared" si="42"/>
        <v/>
      </c>
      <c r="AK679" s="215" t="str">
        <f t="shared" si="43"/>
        <v/>
      </c>
      <c r="AL679" s="220" t="str">
        <f>IFERROR(IF(AND(AF678="Probabilidad",AF679="Probabilidad"),(AL678-(+AL678*AK679)),IF(AND(AF678="Impacto",AF679="Probabilidad"),(AL677-(+AL677*AK679)),IF(AF679="Impacto",AL678,""))),"")</f>
        <v/>
      </c>
      <c r="AM679" s="220" t="str">
        <f>IFERROR(IF(AND(AF678="Impacto",AF679="Impacto"),(AM678-(+AM678*AK679)),IF(AND(AF678="Probabilidad",AF679="Impacto"),(AM677-(+AM677*AK679)),IF(AF679="Probabilidad",AM678,""))),"")</f>
        <v/>
      </c>
      <c r="AN679" s="221"/>
      <c r="AO679" s="221"/>
      <c r="AP679" s="221"/>
      <c r="AQ679" s="598"/>
      <c r="AR679" s="626"/>
      <c r="AS679" s="626"/>
      <c r="AT679" s="619"/>
      <c r="AU679" s="626"/>
      <c r="AV679" s="626"/>
      <c r="AW679" s="619"/>
      <c r="AX679" s="619"/>
      <c r="AY679" s="619"/>
      <c r="AZ679" s="1139"/>
      <c r="BA679" s="607"/>
      <c r="BB679" s="607"/>
      <c r="BC679" s="607"/>
      <c r="BD679" s="607"/>
      <c r="BE679" s="607"/>
      <c r="BF679" s="593"/>
      <c r="BG679" s="593"/>
      <c r="BH679" s="848"/>
      <c r="BI679" s="848"/>
      <c r="BJ679" s="848"/>
      <c r="BK679" s="848"/>
      <c r="BL679" s="848"/>
      <c r="BM679" s="593"/>
      <c r="BN679" s="593"/>
      <c r="BO679" s="798"/>
    </row>
    <row r="680" spans="1:67" ht="15.75" thickBot="1">
      <c r="A680" s="1142"/>
      <c r="B680" s="1145"/>
      <c r="C680" s="1166"/>
      <c r="D680" s="1159"/>
      <c r="E680" s="1159"/>
      <c r="F680" s="1114"/>
      <c r="G680" s="700"/>
      <c r="H680" s="692"/>
      <c r="I680" s="1157"/>
      <c r="J680" s="1156"/>
      <c r="K680" s="1157"/>
      <c r="L680" s="700"/>
      <c r="M680" s="693"/>
      <c r="N680" s="700"/>
      <c r="O680" s="700"/>
      <c r="P680" s="675"/>
      <c r="Q680" s="873"/>
      <c r="R680" s="692"/>
      <c r="S680" s="691"/>
      <c r="T680" s="692"/>
      <c r="U680" s="691"/>
      <c r="V680" s="692"/>
      <c r="W680" s="691"/>
      <c r="X680" s="693"/>
      <c r="Y680" s="691"/>
      <c r="Z680" s="691"/>
      <c r="AA680" s="694"/>
      <c r="AB680" s="141">
        <v>6</v>
      </c>
      <c r="AC680" s="139"/>
      <c r="AD680" s="139"/>
      <c r="AE680" s="139"/>
      <c r="AF680" s="149" t="str">
        <f t="shared" si="40"/>
        <v/>
      </c>
      <c r="AG680" s="142"/>
      <c r="AH680" s="140" t="str">
        <f t="shared" si="41"/>
        <v/>
      </c>
      <c r="AI680" s="142"/>
      <c r="AJ680" s="140" t="str">
        <f t="shared" si="42"/>
        <v/>
      </c>
      <c r="AK680" s="143" t="str">
        <f t="shared" si="43"/>
        <v/>
      </c>
      <c r="AL680" s="152" t="str">
        <f>IFERROR(IF(AND(AF679="Probabilidad",AF680="Probabilidad"),(AL679-(+AL679*AK680)),IF(AND(AF679="Impacto",AF680="Probabilidad"),(AL678-(+AL678*AK680)),IF(AF680="Impacto",AL679,""))),"")</f>
        <v/>
      </c>
      <c r="AM680" s="152" t="str">
        <f>IFERROR(IF(AND(AF679="Impacto",AF680="Impacto"),(AM679-(+AM679*AK680)),IF(AND(AF679="Probabilidad",AF680="Impacto"),(AM678-(+AM678*AK680)),IF(AF680="Probabilidad",AM679,""))),"")</f>
        <v/>
      </c>
      <c r="AN680" s="144"/>
      <c r="AO680" s="144"/>
      <c r="AP680" s="144"/>
      <c r="AQ680" s="692"/>
      <c r="AR680" s="696"/>
      <c r="AS680" s="696"/>
      <c r="AT680" s="694"/>
      <c r="AU680" s="696"/>
      <c r="AV680" s="696"/>
      <c r="AW680" s="694"/>
      <c r="AX680" s="694"/>
      <c r="AY680" s="694"/>
      <c r="AZ680" s="1157"/>
      <c r="BA680" s="675"/>
      <c r="BB680" s="675"/>
      <c r="BC680" s="675"/>
      <c r="BD680" s="675"/>
      <c r="BE680" s="675"/>
      <c r="BF680" s="700"/>
      <c r="BG680" s="700"/>
      <c r="BH680" s="1113"/>
      <c r="BI680" s="1113"/>
      <c r="BJ680" s="1113"/>
      <c r="BK680" s="1113"/>
      <c r="BL680" s="1113"/>
      <c r="BM680" s="700"/>
      <c r="BN680" s="700"/>
      <c r="BO680" s="1110"/>
    </row>
    <row r="681" spans="1:67" ht="89.25">
      <c r="A681" s="1140" t="s">
        <v>2090</v>
      </c>
      <c r="B681" s="1143" t="s">
        <v>1374</v>
      </c>
      <c r="C681" s="1143" t="s">
        <v>2091</v>
      </c>
      <c r="D681" s="1149" t="s">
        <v>1376</v>
      </c>
      <c r="E681" s="1149" t="s">
        <v>2092</v>
      </c>
      <c r="F681" s="1111">
        <v>1</v>
      </c>
      <c r="G681" s="648" t="s">
        <v>2093</v>
      </c>
      <c r="H681" s="644" t="s">
        <v>1443</v>
      </c>
      <c r="I681" s="1138" t="s">
        <v>1380</v>
      </c>
      <c r="J681" s="1136" t="str">
        <f>IF(D681="","",IF(D681="RG",[16]Árbol_GF!B731,IF(D681="RF",[16]Árbol_GF!B731,IF(I681="","",(CONCATENATE(I681," ",$M$2," ",G681," ",$M$3," ",O681," ",$M$4," ",N681))))))</f>
        <v>Pérdida de confidencialidad e integridad  Expediente de Contratos (Información Digital)  1. Hurto, perdida o modificación de documentos.
2. Abuso de derechos.
3. Fallas Humanas.  1. Ausencia en el control de acceso al fileserver.
2. Asignación erronea de permisos de acceso.
3. Desconocimiento de politicas de seguridad de la información.</v>
      </c>
      <c r="K681" s="1138" t="s">
        <v>205</v>
      </c>
      <c r="L681" s="681" t="s">
        <v>691</v>
      </c>
      <c r="M681" s="689" t="str">
        <f>CONCATENATE(" *",[16]Árbol_GF!C689," *",[16]Árbol_GF!E689," *",[16]Árbol_GF!G689)</f>
        <v xml:space="preserve"> * * *</v>
      </c>
      <c r="N681" s="681" t="s">
        <v>2094</v>
      </c>
      <c r="O681" s="681" t="s">
        <v>2095</v>
      </c>
      <c r="P681" s="648"/>
      <c r="Q681" s="646"/>
      <c r="R681" s="648" t="s">
        <v>297</v>
      </c>
      <c r="S681" s="687">
        <f>IF(R681="Muy Alta",100%,IF(R681="Alta",80%,IF(R681="Media",60%,IF(R681="Baja",40%,IF(R681="Muy Baja",20%,"")))))</f>
        <v>0.8</v>
      </c>
      <c r="T681" s="648" t="s">
        <v>271</v>
      </c>
      <c r="U681" s="687">
        <f>IF(T681="Catastrófico",100%,IF(T681="Mayor",80%,IF(T681="Moderado",60%,IF(T681="Menor",40%,IF(T681="Leve",20%,"")))))</f>
        <v>0.2</v>
      </c>
      <c r="V681" s="648" t="s">
        <v>227</v>
      </c>
      <c r="W681" s="687">
        <f>IF(V681="Catastrófico",100%,IF(V681="Mayor",80%,IF(V681="Moderado",60%,IF(V681="Menor",40%,IF(V681="Leve",20%,"")))))</f>
        <v>0.4</v>
      </c>
      <c r="X681" s="689" t="str">
        <f>IF(Y681=100%,"Catastrófico",IF(Y681=80%,"Mayor",IF(Y681=60%,"Moderado",IF(Y681=40%,"Menor",IF(Y681=20%,"Leve","")))))</f>
        <v>Menor</v>
      </c>
      <c r="Y681" s="687">
        <f>IF(AND(U681="",W681=""),"",MAX(U681,W681))</f>
        <v>0.4</v>
      </c>
      <c r="Z681" s="687" t="str">
        <f>CONCATENATE(R681,X681)</f>
        <v>AltaMenor</v>
      </c>
      <c r="AA681" s="642" t="str">
        <f>IF(Z681="Muy AltaLeve","Alto",IF(Z681="Muy AltaMenor","Alto",IF(Z681="Muy AltaModerado","Alto",IF(Z681="Muy AltaMayor","Alto",IF(Z681="Muy AltaCatastrófico","Extremo",IF(Z681="AltaLeve","Moderado",IF(Z681="AltaMenor","Moderado",IF(Z681="AltaModerado","Alto",IF(Z681="AltaMayor","Alto",IF(Z681="AltaCatastrófico","Extremo",IF(Z681="MediaLeve","Moderado",IF(Z681="MediaMenor","Moderado",IF(Z681="MediaModerado","Moderado",IF(Z681="MediaMayor","Alto",IF(Z681="MediaCatastrófico","Extremo",IF(Z681="BajaLeve","Bajo",IF(Z681="BajaMenor","Moderado",IF(Z681="BajaModerado","Moderado",IF(Z681="BajaMayor","Alto",IF(Z681="BajaCatastrófico","Extremo",IF(Z681="Muy BajaLeve","Bajo",IF(Z681="Muy BajaMenor","Bajo",IF(Z681="Muy BajaModerado","Moderado",IF(Z681="Muy BajaMayor","Alto",IF(Z681="Muy BajaCatastrófico","Extremo","")))))))))))))))))))))))))</f>
        <v>Moderado</v>
      </c>
      <c r="AB681" s="54">
        <v>1</v>
      </c>
      <c r="AC681" s="310" t="s">
        <v>1534</v>
      </c>
      <c r="AD681" s="12">
        <v>2</v>
      </c>
      <c r="AE681" s="99" t="s">
        <v>2096</v>
      </c>
      <c r="AF681" s="20" t="str">
        <f t="shared" si="40"/>
        <v>Probabilidad</v>
      </c>
      <c r="AG681" s="13" t="s">
        <v>179</v>
      </c>
      <c r="AH681" s="22">
        <f t="shared" si="41"/>
        <v>0.25</v>
      </c>
      <c r="AI681" s="13" t="s">
        <v>180</v>
      </c>
      <c r="AJ681" s="22">
        <f t="shared" si="42"/>
        <v>0.15</v>
      </c>
      <c r="AK681" s="23">
        <f t="shared" si="43"/>
        <v>0.4</v>
      </c>
      <c r="AL681" s="24">
        <f>IFERROR(IF(AF681="Probabilidad",(S681-(+S681*AK681)),IF(AF681="Impacto",S681,"")),"")</f>
        <v>0.48</v>
      </c>
      <c r="AM681" s="24">
        <f>IFERROR(IF(AF681="Impacto",(Y681-(+Y681*AK681)),IF(AF681="Probabilidad",Y681,"")),"")</f>
        <v>0.4</v>
      </c>
      <c r="AN681" s="14" t="s">
        <v>181</v>
      </c>
      <c r="AO681" s="14" t="s">
        <v>182</v>
      </c>
      <c r="AP681" s="14" t="s">
        <v>183</v>
      </c>
      <c r="AQ681" s="644" t="s">
        <v>2097</v>
      </c>
      <c r="AR681" s="640">
        <f>S681</f>
        <v>0.8</v>
      </c>
      <c r="AS681" s="640">
        <f>IF(AL681="","",MIN(AL681:AL686))</f>
        <v>0.23519999999999996</v>
      </c>
      <c r="AT681" s="642" t="str">
        <f>IFERROR(IF(AS681="","",IF(AS681&lt;=0.2,"Muy Baja",IF(AS681&lt;=0.4,"Baja",IF(AS681&lt;=0.6,"Media",IF(AS681&lt;=0.8,"Alta","Muy Alta"))))),"")</f>
        <v>Baja</v>
      </c>
      <c r="AU681" s="640">
        <f>Y681</f>
        <v>0.4</v>
      </c>
      <c r="AV681" s="640">
        <f>IF(AM681="","",MIN(AM681:AM686))</f>
        <v>0.4</v>
      </c>
      <c r="AW681" s="642" t="str">
        <f>IFERROR(IF(AV681="","",IF(AV681&lt;=0.2,"Leve",IF(AV681&lt;=0.4,"Menor",IF(AV681&lt;=0.6,"Moderado",IF(AV681&lt;=0.8,"Mayor","Catastrófico"))))),"")</f>
        <v>Menor</v>
      </c>
      <c r="AX681" s="642" t="str">
        <f>AA681</f>
        <v>Moderado</v>
      </c>
      <c r="AY681" s="642" t="str">
        <f>IFERROR(IF(OR(AND(AT681="Muy Baja",AW681="Leve"),AND(AT681="Muy Baja",AW681="Menor"),AND(AT681="Baja",AW681="Leve")),"Bajo",IF(OR(AND(AT681="Muy baja",AW681="Moderado"),AND(AT681="Baja",AW681="Menor"),AND(AT681="Baja",AW681="Moderado"),AND(AT681="Media",AW681="Leve"),AND(AT681="Media",AW681="Menor"),AND(AT681="Media",AW681="Moderado"),AND(AT681="Alta",AW681="Leve"),AND(AT681="Alta",AW681="Menor")),"Moderado",IF(OR(AND(AT681="Muy Baja",AW681="Mayor"),AND(AT681="Baja",AW681="Mayor"),AND(AT681="Media",AW681="Mayor"),AND(AT681="Alta",AW681="Moderado"),AND(AT681="Alta",AW681="Mayor"),AND(AT681="Muy Alta",AW681="Leve"),AND(AT681="Muy Alta",AW681="Menor"),AND(AT681="Muy Alta",AW681="Moderado"),AND(AT681="Muy Alta",AW681="Mayor")),"Alto",IF(OR(AND(AT681="Muy Baja",AW681="Catastrófico"),AND(AT681="Baja",AW681="Catastrófico"),AND(AT681="Media",AW681="Catastrófico"),AND(AT681="Alta",AW681="Catastrófico"),AND(AT681="Muy Alta",AW681="Catastrófico")),"Extremo","")))),"")</f>
        <v>Moderado</v>
      </c>
      <c r="AZ681" s="1138" t="s">
        <v>185</v>
      </c>
      <c r="BA681" s="908" t="s">
        <v>2098</v>
      </c>
      <c r="BB681" s="1205" t="s">
        <v>2099</v>
      </c>
      <c r="BC681" s="681" t="s">
        <v>2100</v>
      </c>
      <c r="BD681" s="681" t="s">
        <v>2077</v>
      </c>
      <c r="BE681" s="1167">
        <v>45657</v>
      </c>
      <c r="BF681" s="681"/>
      <c r="BG681" s="681"/>
      <c r="BH681" s="727"/>
      <c r="BI681" s="727"/>
      <c r="BJ681" s="681"/>
      <c r="BK681" s="681"/>
      <c r="BL681" s="646"/>
      <c r="BM681" s="648"/>
      <c r="BN681" s="648"/>
      <c r="BO681" s="650"/>
    </row>
    <row r="682" spans="1:67" ht="89.25">
      <c r="A682" s="1141"/>
      <c r="B682" s="1144"/>
      <c r="C682" s="1144"/>
      <c r="D682" s="1150"/>
      <c r="E682" s="1150"/>
      <c r="F682" s="1089"/>
      <c r="G682" s="607"/>
      <c r="H682" s="598"/>
      <c r="I682" s="1139"/>
      <c r="J682" s="1137"/>
      <c r="K682" s="1139"/>
      <c r="L682" s="593"/>
      <c r="M682" s="616"/>
      <c r="N682" s="593"/>
      <c r="O682" s="593"/>
      <c r="P682" s="607"/>
      <c r="Q682" s="610"/>
      <c r="R682" s="607"/>
      <c r="S682" s="613"/>
      <c r="T682" s="607"/>
      <c r="U682" s="613"/>
      <c r="V682" s="607"/>
      <c r="W682" s="613"/>
      <c r="X682" s="616"/>
      <c r="Y682" s="613"/>
      <c r="Z682" s="613"/>
      <c r="AA682" s="619"/>
      <c r="AB682" s="216">
        <v>2</v>
      </c>
      <c r="AC682" s="307" t="s">
        <v>1545</v>
      </c>
      <c r="AD682" s="217">
        <v>1.2</v>
      </c>
      <c r="AE682" s="166" t="s">
        <v>2101</v>
      </c>
      <c r="AF682" s="213" t="str">
        <f t="shared" si="40"/>
        <v>Probabilidad</v>
      </c>
      <c r="AG682" s="219" t="s">
        <v>344</v>
      </c>
      <c r="AH682" s="214">
        <f t="shared" si="41"/>
        <v>0.15</v>
      </c>
      <c r="AI682" s="219" t="s">
        <v>180</v>
      </c>
      <c r="AJ682" s="214">
        <f t="shared" si="42"/>
        <v>0.15</v>
      </c>
      <c r="AK682" s="215">
        <f t="shared" si="43"/>
        <v>0.3</v>
      </c>
      <c r="AL682" s="220">
        <f>IFERROR(IF(AND(AF681="Probabilidad",AF682="Probabilidad"),(AL681-(+AL681*AK682)),IF(AF682="Probabilidad",(S681-(+S681*AK682)),IF(AF682="Impacto",AL681,""))),"")</f>
        <v>0.33599999999999997</v>
      </c>
      <c r="AM682" s="220">
        <f>IFERROR(IF(AND(AF681="Impacto",AF682="Impacto"),(AM681-(+AM681*AK682)),IF(AF682="Impacto",(Y681-(+Y681*AK682)),IF(AF682="Probabilidad",AM681,""))),"")</f>
        <v>0.4</v>
      </c>
      <c r="AN682" s="221" t="s">
        <v>181</v>
      </c>
      <c r="AO682" s="221" t="s">
        <v>182</v>
      </c>
      <c r="AP682" s="221" t="s">
        <v>183</v>
      </c>
      <c r="AQ682" s="598"/>
      <c r="AR682" s="626"/>
      <c r="AS682" s="626"/>
      <c r="AT682" s="619"/>
      <c r="AU682" s="626"/>
      <c r="AV682" s="626"/>
      <c r="AW682" s="619"/>
      <c r="AX682" s="619"/>
      <c r="AY682" s="619"/>
      <c r="AZ682" s="1139"/>
      <c r="BA682" s="909"/>
      <c r="BB682" s="607"/>
      <c r="BC682" s="593"/>
      <c r="BD682" s="593"/>
      <c r="BE682" s="1168"/>
      <c r="BF682" s="593"/>
      <c r="BG682" s="593"/>
      <c r="BH682" s="593"/>
      <c r="BI682" s="593"/>
      <c r="BJ682" s="593"/>
      <c r="BK682" s="593"/>
      <c r="BL682" s="610"/>
      <c r="BM682" s="607"/>
      <c r="BN682" s="607"/>
      <c r="BO682" s="651"/>
    </row>
    <row r="683" spans="1:67" ht="114.75">
      <c r="A683" s="1141"/>
      <c r="B683" s="1144"/>
      <c r="C683" s="1144"/>
      <c r="D683" s="1150"/>
      <c r="E683" s="1150"/>
      <c r="F683" s="1089"/>
      <c r="G683" s="607"/>
      <c r="H683" s="598"/>
      <c r="I683" s="1139"/>
      <c r="J683" s="1137"/>
      <c r="K683" s="1139"/>
      <c r="L683" s="593"/>
      <c r="M683" s="616"/>
      <c r="N683" s="593"/>
      <c r="O683" s="593"/>
      <c r="P683" s="607"/>
      <c r="Q683" s="610"/>
      <c r="R683" s="607"/>
      <c r="S683" s="613"/>
      <c r="T683" s="607"/>
      <c r="U683" s="613"/>
      <c r="V683" s="607"/>
      <c r="W683" s="613"/>
      <c r="X683" s="616"/>
      <c r="Y683" s="613"/>
      <c r="Z683" s="613"/>
      <c r="AA683" s="619"/>
      <c r="AB683" s="216">
        <v>3</v>
      </c>
      <c r="AC683" s="307" t="s">
        <v>2102</v>
      </c>
      <c r="AD683" s="217">
        <v>3</v>
      </c>
      <c r="AE683" s="166" t="s">
        <v>2103</v>
      </c>
      <c r="AF683" s="213" t="str">
        <f t="shared" si="40"/>
        <v>Probabilidad</v>
      </c>
      <c r="AG683" s="219" t="s">
        <v>344</v>
      </c>
      <c r="AH683" s="214">
        <f t="shared" si="41"/>
        <v>0.15</v>
      </c>
      <c r="AI683" s="219" t="s">
        <v>180</v>
      </c>
      <c r="AJ683" s="214">
        <f t="shared" si="42"/>
        <v>0.15</v>
      </c>
      <c r="AK683" s="215">
        <f t="shared" si="43"/>
        <v>0.3</v>
      </c>
      <c r="AL683" s="220">
        <f>IFERROR(IF(AND(AF682="Probabilidad",AF683="Probabilidad"),(AL682-(+AL682*AK683)),IF(AND(AF682="Impacto",AF683="Probabilidad"),(AL681-(+AL681*AK683)),IF(AF683="Impacto",AL682,""))),"")</f>
        <v>0.23519999999999996</v>
      </c>
      <c r="AM683" s="220">
        <f>IFERROR(IF(AND(AF682="Impacto",AF683="Impacto"),(AM682-(+AM682*AK683)),IF(AND(AF682="Probabilidad",AF683="Impacto"),(AM681-(+AM681*AK683)),IF(AF683="Probabilidad",AM682,""))),"")</f>
        <v>0.4</v>
      </c>
      <c r="AN683" s="221" t="s">
        <v>181</v>
      </c>
      <c r="AO683" s="221" t="s">
        <v>182</v>
      </c>
      <c r="AP683" s="221" t="s">
        <v>183</v>
      </c>
      <c r="AQ683" s="598"/>
      <c r="AR683" s="626"/>
      <c r="AS683" s="626"/>
      <c r="AT683" s="619"/>
      <c r="AU683" s="626"/>
      <c r="AV683" s="626"/>
      <c r="AW683" s="619"/>
      <c r="AX683" s="619"/>
      <c r="AY683" s="619"/>
      <c r="AZ683" s="1139"/>
      <c r="BA683" s="909"/>
      <c r="BB683" s="607"/>
      <c r="BC683" s="593"/>
      <c r="BD683" s="593"/>
      <c r="BE683" s="1168"/>
      <c r="BF683" s="593"/>
      <c r="BG683" s="593"/>
      <c r="BH683" s="593"/>
      <c r="BI683" s="593"/>
      <c r="BJ683" s="593"/>
      <c r="BK683" s="593"/>
      <c r="BL683" s="610"/>
      <c r="BM683" s="607"/>
      <c r="BN683" s="607"/>
      <c r="BO683" s="651"/>
    </row>
    <row r="684" spans="1:67">
      <c r="A684" s="1141"/>
      <c r="B684" s="1144"/>
      <c r="C684" s="1144"/>
      <c r="D684" s="1150"/>
      <c r="E684" s="1150"/>
      <c r="F684" s="1089"/>
      <c r="G684" s="607"/>
      <c r="H684" s="598"/>
      <c r="I684" s="1139"/>
      <c r="J684" s="1137"/>
      <c r="K684" s="1139"/>
      <c r="L684" s="593"/>
      <c r="M684" s="616"/>
      <c r="N684" s="593"/>
      <c r="O684" s="593"/>
      <c r="P684" s="607"/>
      <c r="Q684" s="610"/>
      <c r="R684" s="607"/>
      <c r="S684" s="613"/>
      <c r="T684" s="607"/>
      <c r="U684" s="613"/>
      <c r="V684" s="607"/>
      <c r="W684" s="613"/>
      <c r="X684" s="616"/>
      <c r="Y684" s="613"/>
      <c r="Z684" s="613"/>
      <c r="AA684" s="619"/>
      <c r="AB684" s="216">
        <v>4</v>
      </c>
      <c r="AC684" s="218"/>
      <c r="AD684" s="218"/>
      <c r="AE684" s="218"/>
      <c r="AF684" s="213" t="str">
        <f t="shared" si="40"/>
        <v/>
      </c>
      <c r="AG684" s="219"/>
      <c r="AH684" s="214" t="str">
        <f t="shared" si="41"/>
        <v/>
      </c>
      <c r="AI684" s="219"/>
      <c r="AJ684" s="214" t="str">
        <f t="shared" si="42"/>
        <v/>
      </c>
      <c r="AK684" s="215" t="str">
        <f t="shared" si="43"/>
        <v/>
      </c>
      <c r="AL684" s="220" t="str">
        <f>IFERROR(IF(AND(AF683="Probabilidad",AF684="Probabilidad"),(AL683-(+AL683*AK684)),IF(AND(AF683="Impacto",AF684="Probabilidad"),(AL682-(+AL682*AK684)),IF(AF684="Impacto",AL683,""))),"")</f>
        <v/>
      </c>
      <c r="AM684" s="220" t="str">
        <f>IFERROR(IF(AND(AF683="Impacto",AF684="Impacto"),(AM683-(+AM683*AK684)),IF(AND(AF683="Probabilidad",AF684="Impacto"),(AM682-(+AM682*AK684)),IF(AF684="Probabilidad",AM683,""))),"")</f>
        <v/>
      </c>
      <c r="AN684" s="221"/>
      <c r="AO684" s="221"/>
      <c r="AP684" s="221"/>
      <c r="AQ684" s="598"/>
      <c r="AR684" s="626"/>
      <c r="AS684" s="626"/>
      <c r="AT684" s="619"/>
      <c r="AU684" s="626"/>
      <c r="AV684" s="626"/>
      <c r="AW684" s="619"/>
      <c r="AX684" s="619"/>
      <c r="AY684" s="619"/>
      <c r="AZ684" s="1139"/>
      <c r="BA684" s="909"/>
      <c r="BB684" s="607"/>
      <c r="BC684" s="593"/>
      <c r="BD684" s="593"/>
      <c r="BE684" s="1168"/>
      <c r="BF684" s="593"/>
      <c r="BG684" s="593"/>
      <c r="BH684" s="593"/>
      <c r="BI684" s="593"/>
      <c r="BJ684" s="593"/>
      <c r="BK684" s="593"/>
      <c r="BL684" s="610"/>
      <c r="BM684" s="607"/>
      <c r="BN684" s="607"/>
      <c r="BO684" s="651"/>
    </row>
    <row r="685" spans="1:67">
      <c r="A685" s="1141"/>
      <c r="B685" s="1144"/>
      <c r="C685" s="1144"/>
      <c r="D685" s="1150"/>
      <c r="E685" s="1150"/>
      <c r="F685" s="1089"/>
      <c r="G685" s="607"/>
      <c r="H685" s="598"/>
      <c r="I685" s="1139"/>
      <c r="J685" s="1137"/>
      <c r="K685" s="1139"/>
      <c r="L685" s="593"/>
      <c r="M685" s="616"/>
      <c r="N685" s="593"/>
      <c r="O685" s="593"/>
      <c r="P685" s="607"/>
      <c r="Q685" s="610"/>
      <c r="R685" s="607"/>
      <c r="S685" s="613"/>
      <c r="T685" s="607"/>
      <c r="U685" s="613"/>
      <c r="V685" s="607"/>
      <c r="W685" s="613"/>
      <c r="X685" s="616"/>
      <c r="Y685" s="613"/>
      <c r="Z685" s="613"/>
      <c r="AA685" s="619"/>
      <c r="AB685" s="216">
        <v>5</v>
      </c>
      <c r="AC685" s="336"/>
      <c r="AD685" s="336"/>
      <c r="AE685" s="218"/>
      <c r="AF685" s="213" t="str">
        <f t="shared" si="40"/>
        <v/>
      </c>
      <c r="AG685" s="219"/>
      <c r="AH685" s="214" t="str">
        <f t="shared" si="41"/>
        <v/>
      </c>
      <c r="AI685" s="219"/>
      <c r="AJ685" s="214" t="str">
        <f t="shared" si="42"/>
        <v/>
      </c>
      <c r="AK685" s="215" t="str">
        <f t="shared" si="43"/>
        <v/>
      </c>
      <c r="AL685" s="220" t="str">
        <f>IFERROR(IF(AND(AF684="Probabilidad",AF685="Probabilidad"),(AL684-(+AL684*AK685)),IF(AND(AF684="Impacto",AF685="Probabilidad"),(AL683-(+AL683*AK685)),IF(AF685="Impacto",AL684,""))),"")</f>
        <v/>
      </c>
      <c r="AM685" s="220" t="str">
        <f>IFERROR(IF(AND(AF684="Impacto",AF685="Impacto"),(AM684-(+AM684*AK685)),IF(AND(AF684="Probabilidad",AF685="Impacto"),(AM683-(+AM683*AK685)),IF(AF685="Probabilidad",AM684,""))),"")</f>
        <v/>
      </c>
      <c r="AN685" s="221"/>
      <c r="AO685" s="221"/>
      <c r="AP685" s="221"/>
      <c r="AQ685" s="598"/>
      <c r="AR685" s="626"/>
      <c r="AS685" s="626"/>
      <c r="AT685" s="619"/>
      <c r="AU685" s="626"/>
      <c r="AV685" s="626"/>
      <c r="AW685" s="619"/>
      <c r="AX685" s="619"/>
      <c r="AY685" s="619"/>
      <c r="AZ685" s="1139"/>
      <c r="BA685" s="909"/>
      <c r="BB685" s="607"/>
      <c r="BC685" s="593"/>
      <c r="BD685" s="593"/>
      <c r="BE685" s="1168"/>
      <c r="BF685" s="593"/>
      <c r="BG685" s="593"/>
      <c r="BH685" s="593"/>
      <c r="BI685" s="593"/>
      <c r="BJ685" s="593"/>
      <c r="BK685" s="593"/>
      <c r="BL685" s="610"/>
      <c r="BM685" s="607"/>
      <c r="BN685" s="607"/>
      <c r="BO685" s="651"/>
    </row>
    <row r="686" spans="1:67" ht="15.75" thickBot="1">
      <c r="A686" s="1141"/>
      <c r="B686" s="1144"/>
      <c r="C686" s="1144"/>
      <c r="D686" s="1150"/>
      <c r="E686" s="1150"/>
      <c r="F686" s="1089"/>
      <c r="G686" s="607"/>
      <c r="H686" s="598"/>
      <c r="I686" s="1139"/>
      <c r="J686" s="1162"/>
      <c r="K686" s="1139"/>
      <c r="L686" s="593"/>
      <c r="M686" s="616"/>
      <c r="N686" s="593"/>
      <c r="O686" s="593"/>
      <c r="P686" s="607"/>
      <c r="Q686" s="610"/>
      <c r="R686" s="607"/>
      <c r="S686" s="613"/>
      <c r="T686" s="607"/>
      <c r="U686" s="613"/>
      <c r="V686" s="607"/>
      <c r="W686" s="613"/>
      <c r="X686" s="616"/>
      <c r="Y686" s="613"/>
      <c r="Z686" s="613"/>
      <c r="AA686" s="619"/>
      <c r="AB686" s="216">
        <v>6</v>
      </c>
      <c r="AC686" s="218"/>
      <c r="AD686" s="218"/>
      <c r="AE686" s="218"/>
      <c r="AF686" s="213" t="str">
        <f t="shared" si="40"/>
        <v/>
      </c>
      <c r="AG686" s="219"/>
      <c r="AH686" s="214" t="str">
        <f t="shared" si="41"/>
        <v/>
      </c>
      <c r="AI686" s="219"/>
      <c r="AJ686" s="214" t="str">
        <f t="shared" si="42"/>
        <v/>
      </c>
      <c r="AK686" s="215" t="str">
        <f t="shared" si="43"/>
        <v/>
      </c>
      <c r="AL686" s="220" t="str">
        <f>IFERROR(IF(AND(AF685="Probabilidad",AF686="Probabilidad"),(AL685-(+AL685*AK686)),IF(AND(AF685="Impacto",AF686="Probabilidad"),(AL684-(+AL684*AK686)),IF(AF686="Impacto",AL685,""))),"")</f>
        <v/>
      </c>
      <c r="AM686" s="220" t="str">
        <f>IFERROR(IF(AND(AF685="Impacto",AF686="Impacto"),(AM685-(+AM685*AK686)),IF(AND(AF685="Probabilidad",AF686="Impacto"),(AM684-(+AM684*AK686)),IF(AF686="Probabilidad",AM685,""))),"")</f>
        <v/>
      </c>
      <c r="AN686" s="221"/>
      <c r="AO686" s="221"/>
      <c r="AP686" s="221"/>
      <c r="AQ686" s="598"/>
      <c r="AR686" s="626"/>
      <c r="AS686" s="626"/>
      <c r="AT686" s="619"/>
      <c r="AU686" s="626"/>
      <c r="AV686" s="626"/>
      <c r="AW686" s="619"/>
      <c r="AX686" s="619"/>
      <c r="AY686" s="619"/>
      <c r="AZ686" s="1139"/>
      <c r="BA686" s="909"/>
      <c r="BB686" s="607"/>
      <c r="BC686" s="593"/>
      <c r="BD686" s="593"/>
      <c r="BE686" s="1168"/>
      <c r="BF686" s="593"/>
      <c r="BG686" s="593"/>
      <c r="BH686" s="593"/>
      <c r="BI686" s="593"/>
      <c r="BJ686" s="593"/>
      <c r="BK686" s="593"/>
      <c r="BL686" s="610"/>
      <c r="BM686" s="607"/>
      <c r="BN686" s="607"/>
      <c r="BO686" s="651"/>
    </row>
    <row r="687" spans="1:67" ht="69" customHeight="1">
      <c r="A687" s="1141"/>
      <c r="B687" s="1144"/>
      <c r="C687" s="1144"/>
      <c r="D687" s="1150" t="s">
        <v>1376</v>
      </c>
      <c r="E687" s="1150" t="s">
        <v>2092</v>
      </c>
      <c r="F687" s="1089">
        <v>2</v>
      </c>
      <c r="G687" s="593" t="s">
        <v>2093</v>
      </c>
      <c r="H687" s="598" t="s">
        <v>1443</v>
      </c>
      <c r="I687" s="1139" t="s">
        <v>1392</v>
      </c>
      <c r="J687" s="1137" t="str">
        <f>IF(D687="","",IF(D687="RG",[16]Árbol_GF!B737,IF(D687="RF",[16]Árbol_GF!B737,IF(I687="","",(CONCATENATE(I687," ",$M$2," ",G687," ",$M$3," ",O687," ",$M$4," ",N687))))))</f>
        <v>Pérdida de Disponibilidad  Expediente de Contratos (Información Digital)  
1. Fallas Humanas.
2. Conflicto de Intereses.
3. Pérdida de información.
4. Fallas Humanas.  1. Borrado de información (incluye  datos personales ) por error humano.
2. Borrado intencional de información.
3. Ausencia de copias de respaldo o backups de la información.
4. Desconocimiento de politicas de seguridad de la información</v>
      </c>
      <c r="K687" s="1139" t="s">
        <v>205</v>
      </c>
      <c r="L687" s="593" t="s">
        <v>691</v>
      </c>
      <c r="M687" s="689" t="str">
        <f>CONCATENATE(" *",[16]Árbol_GF!C695," *",[16]Árbol_GF!E695," *",[16]Árbol_GF!G695)</f>
        <v xml:space="preserve"> * * *</v>
      </c>
      <c r="N687" s="593" t="s">
        <v>2104</v>
      </c>
      <c r="O687" s="593" t="s">
        <v>2105</v>
      </c>
      <c r="P687" s="1078"/>
      <c r="Q687" s="1081"/>
      <c r="R687" s="607" t="s">
        <v>297</v>
      </c>
      <c r="S687" s="613">
        <f>IF(R687="Muy Alta",100%,IF(R687="Alta",80%,IF(R687="Media",60%,IF(R687="Baja",40%,IF(R687="Muy Baja",20%,"")))))</f>
        <v>0.8</v>
      </c>
      <c r="T687" s="607" t="s">
        <v>271</v>
      </c>
      <c r="U687" s="613">
        <f>IF(T687="Catastrófico",100%,IF(T687="Mayor",80%,IF(T687="Moderado",60%,IF(T687="Menor",40%,IF(T687="Leve",20%,"")))))</f>
        <v>0.2</v>
      </c>
      <c r="V687" s="607" t="s">
        <v>271</v>
      </c>
      <c r="W687" s="613">
        <f>IF(V687="Catastrófico",100%,IF(V687="Mayor",80%,IF(V687="Moderado",60%,IF(V687="Menor",40%,IF(V687="Leve",20%,"")))))</f>
        <v>0.2</v>
      </c>
      <c r="X687" s="616" t="str">
        <f>IF(Y687=100%,"Catastrófico",IF(Y687=80%,"Mayor",IF(Y687=60%,"Moderado",IF(Y687=40%,"Menor",IF(Y687=20%,"Leve","")))))</f>
        <v>Leve</v>
      </c>
      <c r="Y687" s="613">
        <f>IF(AND(U687="",W687=""),"",MAX(U687,W687))</f>
        <v>0.2</v>
      </c>
      <c r="Z687" s="613" t="str">
        <f>CONCATENATE(R687,X687)</f>
        <v>AltaLeve</v>
      </c>
      <c r="AA687" s="619" t="str">
        <f>IF(Z687="Muy AltaLeve","Alto",IF(Z687="Muy AltaMenor","Alto",IF(Z687="Muy AltaModerado","Alto",IF(Z687="Muy AltaMayor","Alto",IF(Z687="Muy AltaCatastrófico","Extremo",IF(Z687="AltaLeve","Moderado",IF(Z687="AltaMenor","Moderado",IF(Z687="AltaModerado","Alto",IF(Z687="AltaMayor","Alto",IF(Z687="AltaCatastrófico","Extremo",IF(Z687="MediaLeve","Moderado",IF(Z687="MediaMenor","Moderado",IF(Z687="MediaModerado","Moderado",IF(Z687="MediaMayor","Alto",IF(Z687="MediaCatastrófico","Extremo",IF(Z687="BajaLeve","Bajo",IF(Z687="BajaMenor","Moderado",IF(Z687="BajaModerado","Moderado",IF(Z687="BajaMayor","Alto",IF(Z687="BajaCatastrófico","Extremo",IF(Z687="Muy BajaLeve","Bajo",IF(Z687="Muy BajaMenor","Bajo",IF(Z687="Muy BajaModerado","Moderado",IF(Z687="Muy BajaMayor","Alto",IF(Z687="Muy BajaCatastrófico","Extremo","")))))))))))))))))))))))))</f>
        <v>Moderado</v>
      </c>
      <c r="AB687" s="216">
        <v>1</v>
      </c>
      <c r="AC687" s="311" t="s">
        <v>1553</v>
      </c>
      <c r="AD687" s="218">
        <v>3</v>
      </c>
      <c r="AE687" s="166" t="s">
        <v>1555</v>
      </c>
      <c r="AF687" s="213" t="str">
        <f t="shared" si="40"/>
        <v>Probabilidad</v>
      </c>
      <c r="AG687" s="219" t="s">
        <v>179</v>
      </c>
      <c r="AH687" s="214">
        <f t="shared" si="41"/>
        <v>0.25</v>
      </c>
      <c r="AI687" s="219" t="s">
        <v>180</v>
      </c>
      <c r="AJ687" s="214">
        <f t="shared" si="42"/>
        <v>0.15</v>
      </c>
      <c r="AK687" s="215">
        <f t="shared" si="43"/>
        <v>0.4</v>
      </c>
      <c r="AL687" s="220">
        <f>IFERROR(IF(AF687="Probabilidad",(S687-(+S687*AK687)),IF(AF687="Impacto",S687,"")),"")</f>
        <v>0.48</v>
      </c>
      <c r="AM687" s="220">
        <f>IFERROR(IF(AF687="Impacto",(Y687-(+Y687*AK687)),IF(AF687="Probabilidad",Y687,"")),"")</f>
        <v>0.2</v>
      </c>
      <c r="AN687" s="221" t="s">
        <v>2082</v>
      </c>
      <c r="AO687" s="221" t="s">
        <v>182</v>
      </c>
      <c r="AP687" s="221" t="s">
        <v>183</v>
      </c>
      <c r="AQ687" s="598" t="s">
        <v>2097</v>
      </c>
      <c r="AR687" s="1153">
        <f>S687</f>
        <v>0.8</v>
      </c>
      <c r="AS687" s="1153">
        <f>IF(AL687="","",MIN(AL687:AL692))</f>
        <v>0.12095999999999998</v>
      </c>
      <c r="AT687" s="619" t="str">
        <f>IFERROR(IF(AS687="","",IF(AS687&lt;=0.2,"Muy Baja",IF(AS687&lt;=0.4,"Baja",IF(AS687&lt;=0.6,"Media",IF(AS687&lt;=0.8,"Alta","Muy Alta"))))),"")</f>
        <v>Muy Baja</v>
      </c>
      <c r="AU687" s="1153">
        <f>Y687</f>
        <v>0.2</v>
      </c>
      <c r="AV687" s="1153">
        <f>IF(AM687="","",MIN(AM687:AM692))</f>
        <v>0.11250000000000002</v>
      </c>
      <c r="AW687" s="619" t="str">
        <f>IFERROR(IF(AV687="","",IF(AV687&lt;=0.2,"Leve",IF(AV687&lt;=0.4,"Menor",IF(AV687&lt;=0.6,"Moderado",IF(AV687&lt;=0.8,"Mayor","Catastrófico"))))),"")</f>
        <v>Leve</v>
      </c>
      <c r="AX687" s="619" t="str">
        <f>AA687</f>
        <v>Moderado</v>
      </c>
      <c r="AY687" s="619" t="str">
        <f>IFERROR(IF(OR(AND(AT687="Muy Baja",AW687="Leve"),AND(AT687="Muy Baja",AW687="Menor"),AND(AT687="Baja",AW687="Leve")),"Bajo",IF(OR(AND(AT687="Muy baja",AW687="Moderado"),AND(AT687="Baja",AW687="Menor"),AND(AT687="Baja",AW687="Moderado"),AND(AT687="Media",AW687="Leve"),AND(AT687="Media",AW687="Menor"),AND(AT687="Media",AW687="Moderado"),AND(AT687="Alta",AW687="Leve"),AND(AT687="Alta",AW687="Menor")),"Moderado",IF(OR(AND(AT687="Muy Baja",AW687="Mayor"),AND(AT687="Baja",AW687="Mayor"),AND(AT687="Media",AW687="Mayor"),AND(AT687="Alta",AW687="Moderado"),AND(AT687="Alta",AW687="Mayor"),AND(AT687="Muy Alta",AW687="Leve"),AND(AT687="Muy Alta",AW687="Menor"),AND(AT687="Muy Alta",AW687="Moderado"),AND(AT687="Muy Alta",AW687="Mayor")),"Alto",IF(OR(AND(AT687="Muy Baja",AW687="Catastrófico"),AND(AT687="Baja",AW687="Catastrófico"),AND(AT687="Media",AW687="Catastrófico"),AND(AT687="Alta",AW687="Catastrófico"),AND(AT687="Muy Alta",AW687="Catastrófico")),"Extremo","")))),"")</f>
        <v>Bajo</v>
      </c>
      <c r="AZ687" s="1139" t="s">
        <v>231</v>
      </c>
      <c r="BA687" s="593" t="s">
        <v>190</v>
      </c>
      <c r="BB687" s="593" t="s">
        <v>190</v>
      </c>
      <c r="BC687" s="593" t="s">
        <v>190</v>
      </c>
      <c r="BD687" s="593" t="s">
        <v>190</v>
      </c>
      <c r="BE687" s="1168" t="s">
        <v>190</v>
      </c>
      <c r="BF687" s="593"/>
      <c r="BG687" s="593"/>
      <c r="BH687" s="848"/>
      <c r="BI687" s="848"/>
      <c r="BJ687" s="848"/>
      <c r="BK687" s="848"/>
      <c r="BL687" s="848"/>
      <c r="BM687" s="593"/>
      <c r="BN687" s="607"/>
      <c r="BO687" s="651"/>
    </row>
    <row r="688" spans="1:67" ht="114.75">
      <c r="A688" s="1141"/>
      <c r="B688" s="1144"/>
      <c r="C688" s="1144"/>
      <c r="D688" s="1150"/>
      <c r="E688" s="1150"/>
      <c r="F688" s="1089"/>
      <c r="G688" s="593"/>
      <c r="H688" s="598"/>
      <c r="I688" s="1139"/>
      <c r="J688" s="1137"/>
      <c r="K688" s="1139"/>
      <c r="L688" s="593"/>
      <c r="M688" s="616"/>
      <c r="N688" s="593"/>
      <c r="O688" s="593"/>
      <c r="P688" s="1078"/>
      <c r="Q688" s="1081"/>
      <c r="R688" s="607"/>
      <c r="S688" s="613"/>
      <c r="T688" s="607"/>
      <c r="U688" s="613"/>
      <c r="V688" s="607"/>
      <c r="W688" s="613"/>
      <c r="X688" s="616"/>
      <c r="Y688" s="613"/>
      <c r="Z688" s="613"/>
      <c r="AA688" s="619"/>
      <c r="AB688" s="216">
        <v>2</v>
      </c>
      <c r="AC688" s="311" t="s">
        <v>2102</v>
      </c>
      <c r="AD688" s="218">
        <v>4</v>
      </c>
      <c r="AE688" s="166" t="s">
        <v>1431</v>
      </c>
      <c r="AF688" s="225" t="str">
        <f>IF(OR(AG688="Preventivo",AG688="Detectivo"),"Probabilidad",IF(AG688="Correctivo","Impacto",""))</f>
        <v>Probabilidad</v>
      </c>
      <c r="AG688" s="221" t="s">
        <v>344</v>
      </c>
      <c r="AH688" s="214">
        <f t="shared" si="41"/>
        <v>0.15</v>
      </c>
      <c r="AI688" s="221" t="s">
        <v>180</v>
      </c>
      <c r="AJ688" s="214">
        <f t="shared" si="42"/>
        <v>0.15</v>
      </c>
      <c r="AK688" s="215">
        <f t="shared" si="43"/>
        <v>0.3</v>
      </c>
      <c r="AL688" s="226">
        <f>IFERROR(IF(AND(AF687="Probabilidad",AF688="Probabilidad"),(AL687-(+AL687*AK688)),IF(AF688="Probabilidad",(S687-(+S687*AK688)),IF(AF688="Impacto",AL687,""))),"")</f>
        <v>0.33599999999999997</v>
      </c>
      <c r="AM688" s="226">
        <f>IFERROR(IF(AND(AF687="Impacto",AF688="Impacto"),(AM687-(+AM687*AK688)),IF(AF688="Impacto",(Y687-(+Y687*AK688)),IF(AF688="Probabilidad",AM687,""))),"")</f>
        <v>0.2</v>
      </c>
      <c r="AN688" s="221" t="s">
        <v>2082</v>
      </c>
      <c r="AO688" s="221" t="s">
        <v>182</v>
      </c>
      <c r="AP688" s="221" t="s">
        <v>183</v>
      </c>
      <c r="AQ688" s="598"/>
      <c r="AR688" s="626"/>
      <c r="AS688" s="626"/>
      <c r="AT688" s="619"/>
      <c r="AU688" s="626"/>
      <c r="AV688" s="626"/>
      <c r="AW688" s="619"/>
      <c r="AX688" s="619"/>
      <c r="AY688" s="619"/>
      <c r="AZ688" s="1139"/>
      <c r="BA688" s="593"/>
      <c r="BB688" s="593"/>
      <c r="BC688" s="593"/>
      <c r="BD688" s="593"/>
      <c r="BE688" s="1168"/>
      <c r="BF688" s="593"/>
      <c r="BG688" s="593"/>
      <c r="BH688" s="848"/>
      <c r="BI688" s="848"/>
      <c r="BJ688" s="848"/>
      <c r="BK688" s="848"/>
      <c r="BL688" s="848"/>
      <c r="BM688" s="593"/>
      <c r="BN688" s="607"/>
      <c r="BO688" s="651"/>
    </row>
    <row r="689" spans="1:67" ht="153">
      <c r="A689" s="1141"/>
      <c r="B689" s="1144"/>
      <c r="C689" s="1144"/>
      <c r="D689" s="1150"/>
      <c r="E689" s="1150"/>
      <c r="F689" s="1089"/>
      <c r="G689" s="593"/>
      <c r="H689" s="598"/>
      <c r="I689" s="1139"/>
      <c r="J689" s="1137"/>
      <c r="K689" s="1139"/>
      <c r="L689" s="593"/>
      <c r="M689" s="616"/>
      <c r="N689" s="593"/>
      <c r="O689" s="593"/>
      <c r="P689" s="1078"/>
      <c r="Q689" s="1081"/>
      <c r="R689" s="607"/>
      <c r="S689" s="613"/>
      <c r="T689" s="607"/>
      <c r="U689" s="613"/>
      <c r="V689" s="607"/>
      <c r="W689" s="613"/>
      <c r="X689" s="616"/>
      <c r="Y689" s="613"/>
      <c r="Z689" s="613"/>
      <c r="AA689" s="619"/>
      <c r="AB689" s="216">
        <v>3</v>
      </c>
      <c r="AC689" s="312" t="s">
        <v>1562</v>
      </c>
      <c r="AD689" s="217" t="s">
        <v>552</v>
      </c>
      <c r="AE689" s="184" t="s">
        <v>1563</v>
      </c>
      <c r="AF689" s="213" t="str">
        <f>IF(OR(AG689="Preventivo",AG689="Detectivo"),"Probabilidad",IF(AG689="Correctivo","Impacto",""))</f>
        <v>Probabilidad</v>
      </c>
      <c r="AG689" s="219" t="s">
        <v>179</v>
      </c>
      <c r="AH689" s="214">
        <f t="shared" ref="AH689:AH752" si="44">IF(AG689="","",IF(AG689="Preventivo",25%,IF(AG689="Detectivo",15%,IF(AG689="Correctivo",10%))))</f>
        <v>0.25</v>
      </c>
      <c r="AI689" s="219" t="s">
        <v>180</v>
      </c>
      <c r="AJ689" s="214">
        <f t="shared" ref="AJ689:AJ752" si="45">IF(AI689="Automático",25%,IF(AI689="Manual",15%,""))</f>
        <v>0.15</v>
      </c>
      <c r="AK689" s="215">
        <f t="shared" si="43"/>
        <v>0.4</v>
      </c>
      <c r="AL689" s="220">
        <f>IFERROR(IF(AND(AF688="Probabilidad",AF689="Probabilidad"),(AL688-(+AL688*AK689)),IF(AND(AF688="Impacto",AF689="Probabilidad"),(AL687-(+AL687*AK689)),IF(AF689="Impacto",AL688,""))),"")</f>
        <v>0.20159999999999997</v>
      </c>
      <c r="AM689" s="220">
        <f>IFERROR(IF(AND(AF688="Impacto",AF689="Impacto"),(AM688-(+AM688*AK689)),IF(AND(AF688="Probabilidad",AF689="Impacto"),(AM687-(+AM687*AK689)),IF(AF689="Probabilidad",AM688,""))),"")</f>
        <v>0.2</v>
      </c>
      <c r="AN689" s="221" t="s">
        <v>2082</v>
      </c>
      <c r="AO689" s="221" t="s">
        <v>182</v>
      </c>
      <c r="AP689" s="221" t="s">
        <v>183</v>
      </c>
      <c r="AQ689" s="598"/>
      <c r="AR689" s="626"/>
      <c r="AS689" s="626"/>
      <c r="AT689" s="619"/>
      <c r="AU689" s="626"/>
      <c r="AV689" s="626"/>
      <c r="AW689" s="619"/>
      <c r="AX689" s="619"/>
      <c r="AY689" s="619"/>
      <c r="AZ689" s="1139"/>
      <c r="BA689" s="593"/>
      <c r="BB689" s="593"/>
      <c r="BC689" s="593"/>
      <c r="BD689" s="593"/>
      <c r="BE689" s="1168"/>
      <c r="BF689" s="593"/>
      <c r="BG689" s="593"/>
      <c r="BH689" s="848"/>
      <c r="BI689" s="848"/>
      <c r="BJ689" s="848"/>
      <c r="BK689" s="848"/>
      <c r="BL689" s="848"/>
      <c r="BM689" s="593"/>
      <c r="BN689" s="607"/>
      <c r="BO689" s="651"/>
    </row>
    <row r="690" spans="1:67" ht="89.25">
      <c r="A690" s="1141"/>
      <c r="B690" s="1144"/>
      <c r="C690" s="1144"/>
      <c r="D690" s="1150"/>
      <c r="E690" s="1150"/>
      <c r="F690" s="1089"/>
      <c r="G690" s="593"/>
      <c r="H690" s="598"/>
      <c r="I690" s="1139"/>
      <c r="J690" s="1137"/>
      <c r="K690" s="1139"/>
      <c r="L690" s="593"/>
      <c r="M690" s="616"/>
      <c r="N690" s="593"/>
      <c r="O690" s="593"/>
      <c r="P690" s="1078"/>
      <c r="Q690" s="1081"/>
      <c r="R690" s="607"/>
      <c r="S690" s="613"/>
      <c r="T690" s="607"/>
      <c r="U690" s="613"/>
      <c r="V690" s="607"/>
      <c r="W690" s="613"/>
      <c r="X690" s="616"/>
      <c r="Y690" s="613"/>
      <c r="Z690" s="613"/>
      <c r="AA690" s="619"/>
      <c r="AB690" s="216">
        <v>4</v>
      </c>
      <c r="AC690" s="312" t="s">
        <v>2106</v>
      </c>
      <c r="AD690" s="218" t="s">
        <v>552</v>
      </c>
      <c r="AE690" s="166" t="s">
        <v>1555</v>
      </c>
      <c r="AF690" s="213" t="str">
        <f t="shared" ref="AF690:AF753" si="46">IF(OR(AG690="Preventivo",AG690="Detectivo"),"Probabilidad",IF(AG690="Correctivo","Impacto",""))</f>
        <v>Impacto</v>
      </c>
      <c r="AG690" s="219" t="s">
        <v>290</v>
      </c>
      <c r="AH690" s="214">
        <f t="shared" si="44"/>
        <v>0.1</v>
      </c>
      <c r="AI690" s="219" t="s">
        <v>180</v>
      </c>
      <c r="AJ690" s="214">
        <f t="shared" si="45"/>
        <v>0.15</v>
      </c>
      <c r="AK690" s="215">
        <f t="shared" si="43"/>
        <v>0.25</v>
      </c>
      <c r="AL690" s="220">
        <f>IFERROR(IF(AND(AF689="Probabilidad",AF690="Probabilidad"),(AL689-(+AL689*AK690)),IF(AND(AF689="Impacto",AF690="Probabilidad"),(AL688-(+AL688*AK690)),IF(AF690="Impacto",AL689,""))),"")</f>
        <v>0.20159999999999997</v>
      </c>
      <c r="AM690" s="220">
        <f>IFERROR(IF(AND(AF689="Impacto",AF690="Impacto"),(AM689-(+AM689*AK690)),IF(AND(AF689="Probabilidad",AF690="Impacto"),(AM688-(+AM688*AK690)),IF(AF690="Probabilidad",AM689,""))),"")</f>
        <v>0.15000000000000002</v>
      </c>
      <c r="AN690" s="221" t="s">
        <v>2082</v>
      </c>
      <c r="AO690" s="221" t="s">
        <v>182</v>
      </c>
      <c r="AP690" s="221" t="s">
        <v>183</v>
      </c>
      <c r="AQ690" s="598"/>
      <c r="AR690" s="626"/>
      <c r="AS690" s="626"/>
      <c r="AT690" s="619"/>
      <c r="AU690" s="626"/>
      <c r="AV690" s="626"/>
      <c r="AW690" s="619"/>
      <c r="AX690" s="619"/>
      <c r="AY690" s="619"/>
      <c r="AZ690" s="1139"/>
      <c r="BA690" s="593"/>
      <c r="BB690" s="593"/>
      <c r="BC690" s="593"/>
      <c r="BD690" s="593"/>
      <c r="BE690" s="1168"/>
      <c r="BF690" s="593"/>
      <c r="BG690" s="593"/>
      <c r="BH690" s="848"/>
      <c r="BI690" s="848"/>
      <c r="BJ690" s="848"/>
      <c r="BK690" s="848"/>
      <c r="BL690" s="848"/>
      <c r="BM690" s="593"/>
      <c r="BN690" s="607"/>
      <c r="BO690" s="651"/>
    </row>
    <row r="691" spans="1:67" ht="114.75">
      <c r="A691" s="1141"/>
      <c r="B691" s="1144"/>
      <c r="C691" s="1144"/>
      <c r="D691" s="1150"/>
      <c r="E691" s="1150"/>
      <c r="F691" s="1089"/>
      <c r="G691" s="593"/>
      <c r="H691" s="598"/>
      <c r="I691" s="1139"/>
      <c r="J691" s="1137"/>
      <c r="K691" s="1139"/>
      <c r="L691" s="593"/>
      <c r="M691" s="616"/>
      <c r="N691" s="593"/>
      <c r="O691" s="593"/>
      <c r="P691" s="1078"/>
      <c r="Q691" s="1081"/>
      <c r="R691" s="607"/>
      <c r="S691" s="613"/>
      <c r="T691" s="607"/>
      <c r="U691" s="613"/>
      <c r="V691" s="607"/>
      <c r="W691" s="613"/>
      <c r="X691" s="616"/>
      <c r="Y691" s="613"/>
      <c r="Z691" s="613"/>
      <c r="AA691" s="619"/>
      <c r="AB691" s="216">
        <v>5</v>
      </c>
      <c r="AC691" s="311" t="s">
        <v>2089</v>
      </c>
      <c r="AD691" s="217" t="s">
        <v>552</v>
      </c>
      <c r="AE691" s="166" t="s">
        <v>1555</v>
      </c>
      <c r="AF691" s="213" t="str">
        <f t="shared" si="46"/>
        <v>Probabilidad</v>
      </c>
      <c r="AG691" s="219" t="s">
        <v>179</v>
      </c>
      <c r="AH691" s="214">
        <f t="shared" si="44"/>
        <v>0.25</v>
      </c>
      <c r="AI691" s="219" t="s">
        <v>180</v>
      </c>
      <c r="AJ691" s="214">
        <f t="shared" si="45"/>
        <v>0.15</v>
      </c>
      <c r="AK691" s="215">
        <f t="shared" si="43"/>
        <v>0.4</v>
      </c>
      <c r="AL691" s="220">
        <f>IFERROR(IF(AND(AF690="Probabilidad",AF691="Probabilidad"),(AL690-(+AL690*AK691)),IF(AND(AF690="Impacto",AF691="Probabilidad"),(AL689-(+AL689*AK691)),IF(AF691="Impacto",AL690,""))),"")</f>
        <v>0.12095999999999998</v>
      </c>
      <c r="AM691" s="220">
        <f>IFERROR(IF(AND(AF690="Impacto",AF691="Impacto"),(AM690-(+AM690*AK691)),IF(AND(AF690="Probabilidad",AF691="Impacto"),(AM689-(+AM689*AK691)),IF(AF691="Probabilidad",AM690,""))),"")</f>
        <v>0.15000000000000002</v>
      </c>
      <c r="AN691" s="221" t="s">
        <v>2082</v>
      </c>
      <c r="AO691" s="221" t="s">
        <v>182</v>
      </c>
      <c r="AP691" s="221" t="s">
        <v>183</v>
      </c>
      <c r="AQ691" s="598"/>
      <c r="AR691" s="626"/>
      <c r="AS691" s="626"/>
      <c r="AT691" s="619"/>
      <c r="AU691" s="626"/>
      <c r="AV691" s="626"/>
      <c r="AW691" s="619"/>
      <c r="AX691" s="619"/>
      <c r="AY691" s="619"/>
      <c r="AZ691" s="1139"/>
      <c r="BA691" s="593"/>
      <c r="BB691" s="593"/>
      <c r="BC691" s="593"/>
      <c r="BD691" s="593"/>
      <c r="BE691" s="1168"/>
      <c r="BF691" s="593"/>
      <c r="BG691" s="593"/>
      <c r="BH691" s="848"/>
      <c r="BI691" s="848"/>
      <c r="BJ691" s="848"/>
      <c r="BK691" s="848"/>
      <c r="BL691" s="848"/>
      <c r="BM691" s="593"/>
      <c r="BN691" s="607"/>
      <c r="BO691" s="651"/>
    </row>
    <row r="692" spans="1:67" ht="115.5" thickBot="1">
      <c r="A692" s="1141"/>
      <c r="B692" s="1144"/>
      <c r="C692" s="1144"/>
      <c r="D692" s="1150"/>
      <c r="E692" s="1150"/>
      <c r="F692" s="1089"/>
      <c r="G692" s="593"/>
      <c r="H692" s="598"/>
      <c r="I692" s="1139"/>
      <c r="J692" s="1162"/>
      <c r="K692" s="1139"/>
      <c r="L692" s="593"/>
      <c r="M692" s="616"/>
      <c r="N692" s="593"/>
      <c r="O692" s="593"/>
      <c r="P692" s="1078"/>
      <c r="Q692" s="1081"/>
      <c r="R692" s="607"/>
      <c r="S692" s="613"/>
      <c r="T692" s="607"/>
      <c r="U692" s="613"/>
      <c r="V692" s="607"/>
      <c r="W692" s="613"/>
      <c r="X692" s="616"/>
      <c r="Y692" s="613"/>
      <c r="Z692" s="613"/>
      <c r="AA692" s="619"/>
      <c r="AB692" s="216">
        <v>6</v>
      </c>
      <c r="AC692" s="311" t="s">
        <v>2089</v>
      </c>
      <c r="AD692" s="218" t="s">
        <v>552</v>
      </c>
      <c r="AE692" s="166" t="s">
        <v>1555</v>
      </c>
      <c r="AF692" s="213" t="str">
        <f t="shared" si="46"/>
        <v>Impacto</v>
      </c>
      <c r="AG692" s="219" t="s">
        <v>290</v>
      </c>
      <c r="AH692" s="214">
        <f t="shared" si="44"/>
        <v>0.1</v>
      </c>
      <c r="AI692" s="219" t="s">
        <v>180</v>
      </c>
      <c r="AJ692" s="214">
        <f t="shared" si="45"/>
        <v>0.15</v>
      </c>
      <c r="AK692" s="215">
        <f t="shared" si="43"/>
        <v>0.25</v>
      </c>
      <c r="AL692" s="220">
        <f>IFERROR(IF(AND(AF691="Probabilidad",AF692="Probabilidad"),(AL691-(+AL691*AK692)),IF(AND(AF691="Impacto",AF692="Probabilidad"),(AL690-(+AL690*AK692)),IF(AF692="Impacto",AL691,""))),"")</f>
        <v>0.12095999999999998</v>
      </c>
      <c r="AM692" s="220">
        <f>IFERROR(IF(AND(AF691="Impacto",AF692="Impacto"),(AM691-(+AM691*AK692)),IF(AND(AF691="Probabilidad",AF692="Impacto"),(AM690-(+AM690*AK692)),IF(AF692="Probabilidad",AM691,""))),"")</f>
        <v>0.11250000000000002</v>
      </c>
      <c r="AN692" s="221" t="s">
        <v>2082</v>
      </c>
      <c r="AO692" s="221" t="s">
        <v>182</v>
      </c>
      <c r="AP692" s="221" t="s">
        <v>183</v>
      </c>
      <c r="AQ692" s="598"/>
      <c r="AR692" s="626"/>
      <c r="AS692" s="626"/>
      <c r="AT692" s="619"/>
      <c r="AU692" s="626"/>
      <c r="AV692" s="626"/>
      <c r="AW692" s="619"/>
      <c r="AX692" s="619"/>
      <c r="AY692" s="619"/>
      <c r="AZ692" s="1139"/>
      <c r="BA692" s="593"/>
      <c r="BB692" s="593"/>
      <c r="BC692" s="593"/>
      <c r="BD692" s="593"/>
      <c r="BE692" s="1168"/>
      <c r="BF692" s="593"/>
      <c r="BG692" s="593"/>
      <c r="BH692" s="848"/>
      <c r="BI692" s="848"/>
      <c r="BJ692" s="848"/>
      <c r="BK692" s="848"/>
      <c r="BL692" s="848"/>
      <c r="BM692" s="593"/>
      <c r="BN692" s="607"/>
      <c r="BO692" s="651"/>
    </row>
    <row r="693" spans="1:67" ht="82.9" customHeight="1">
      <c r="A693" s="1141"/>
      <c r="B693" s="1144"/>
      <c r="C693" s="1144"/>
      <c r="D693" s="1150" t="s">
        <v>1376</v>
      </c>
      <c r="E693" s="1150" t="s">
        <v>2092</v>
      </c>
      <c r="F693" s="1089">
        <v>3</v>
      </c>
      <c r="G693" s="593" t="s">
        <v>2107</v>
      </c>
      <c r="H693" s="598" t="s">
        <v>1405</v>
      </c>
      <c r="I693" s="1139" t="s">
        <v>1380</v>
      </c>
      <c r="J693" s="1137" t="str">
        <f>IF(D693="","",IF(D693="RG",[16]Árbol_GF!B743,IF(D693="RF",[16]Árbol_GF!B743,IF(I693="","",(CONCATENATE(I693," ",$M$2," ",G693," ",$M$3," ",O693," ",$M$4," ",N693))))))</f>
        <v>Pérdida de confidencialidad e integridad  1. SICAPITAL: LIMAY: LIBRO MAYOR (Software)
2. SICAPITAL-OPGET: SISTEMA OPERACIÓN Y GESTIÓN DE TESORERÍA (Software)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K693" s="1139" t="s">
        <v>205</v>
      </c>
      <c r="L693" s="593" t="s">
        <v>691</v>
      </c>
      <c r="M693" s="689" t="str">
        <f>CONCATENATE(" *",[16]Árbol_GF!C701," *",[16]Árbol_GF!E701," *",[16]Árbol_GF!G701)</f>
        <v xml:space="preserve"> * * *</v>
      </c>
      <c r="N693" s="593" t="s">
        <v>2079</v>
      </c>
      <c r="O693" s="593" t="s">
        <v>2080</v>
      </c>
      <c r="P693" s="607"/>
      <c r="Q693" s="610"/>
      <c r="R693" s="607" t="s">
        <v>175</v>
      </c>
      <c r="S693" s="613">
        <f>IF(R693="Muy Alta",100%,IF(R693="Alta",80%,IF(R693="Media",60%,IF(R693="Baja",40%,IF(R693="Muy Baja",20%,"")))))</f>
        <v>0.6</v>
      </c>
      <c r="T693" s="607" t="s">
        <v>271</v>
      </c>
      <c r="U693" s="613">
        <f>IF(T693="Catastrófico",100%,IF(T693="Mayor",80%,IF(T693="Moderado",60%,IF(T693="Menor",40%,IF(T693="Leve",20%,"")))))</f>
        <v>0.2</v>
      </c>
      <c r="V693" s="607" t="s">
        <v>176</v>
      </c>
      <c r="W693" s="613">
        <f>IF(V693="Catastrófico",100%,IF(V693="Mayor",80%,IF(V693="Moderado",60%,IF(V693="Menor",40%,IF(V693="Leve",20%,"")))))</f>
        <v>0.6</v>
      </c>
      <c r="X693" s="616" t="str">
        <f>IF(Y693=100%,"Catastrófico",IF(Y693=80%,"Mayor",IF(Y693=60%,"Moderado",IF(Y693=40%,"Menor",IF(Y693=20%,"Leve","")))))</f>
        <v>Moderado</v>
      </c>
      <c r="Y693" s="613">
        <f>IF(AND(U693="",W693=""),"",MAX(U693,W693))</f>
        <v>0.6</v>
      </c>
      <c r="Z693" s="613" t="str">
        <f>CONCATENATE(R693,X693)</f>
        <v>MediaModerado</v>
      </c>
      <c r="AA693" s="619" t="str">
        <f>IF(Z693="Muy AltaLeve","Alto",IF(Z693="Muy AltaMenor","Alto",IF(Z693="Muy AltaModerado","Alto",IF(Z693="Muy AltaMayor","Alto",IF(Z693="Muy AltaCatastrófico","Extremo",IF(Z693="AltaLeve","Moderado",IF(Z693="AltaMenor","Moderado",IF(Z693="AltaModerado","Alto",IF(Z693="AltaMayor","Alto",IF(Z693="AltaCatastrófico","Extremo",IF(Z693="MediaLeve","Moderado",IF(Z693="MediaMenor","Moderado",IF(Z693="MediaModerado","Moderado",IF(Z693="MediaMayor","Alto",IF(Z693="MediaCatastrófico","Extremo",IF(Z693="BajaLeve","Bajo",IF(Z693="BajaMenor","Moderado",IF(Z693="BajaModerado","Moderado",IF(Z693="BajaMayor","Alto",IF(Z693="BajaCatastrófico","Extremo",IF(Z693="Muy BajaLeve","Bajo",IF(Z693="Muy BajaMenor","Bajo",IF(Z693="Muy BajaModerado","Moderado",IF(Z693="Muy BajaMayor","Alto",IF(Z693="Muy BajaCatastrófico","Extremo","")))))))))))))))))))))))))</f>
        <v>Moderado</v>
      </c>
      <c r="AB693" s="216">
        <v>1</v>
      </c>
      <c r="AC693" s="307" t="s">
        <v>2081</v>
      </c>
      <c r="AD693" s="227">
        <v>2</v>
      </c>
      <c r="AE693" s="187" t="s">
        <v>1763</v>
      </c>
      <c r="AF693" s="213" t="str">
        <f t="shared" si="46"/>
        <v>Probabilidad</v>
      </c>
      <c r="AG693" s="219" t="s">
        <v>344</v>
      </c>
      <c r="AH693" s="214">
        <f t="shared" si="44"/>
        <v>0.15</v>
      </c>
      <c r="AI693" s="219" t="s">
        <v>1440</v>
      </c>
      <c r="AJ693" s="214">
        <f t="shared" si="45"/>
        <v>0.25</v>
      </c>
      <c r="AK693" s="215">
        <f t="shared" si="43"/>
        <v>0.4</v>
      </c>
      <c r="AL693" s="220">
        <f>IFERROR(IF(AF693="Probabilidad",(S693-(+S693*AK693)),IF(AF693="Impacto",S693,"")),"")</f>
        <v>0.36</v>
      </c>
      <c r="AM693" s="220">
        <f>IFERROR(IF(AF693="Impacto",(Y693-(+Y693*AK693)),IF(AF693="Probabilidad",Y693,"")),"")</f>
        <v>0.6</v>
      </c>
      <c r="AN693" s="221" t="s">
        <v>2082</v>
      </c>
      <c r="AO693" s="221" t="s">
        <v>182</v>
      </c>
      <c r="AP693" s="221" t="s">
        <v>183</v>
      </c>
      <c r="AQ693" s="598" t="s">
        <v>2097</v>
      </c>
      <c r="AR693" s="1153">
        <f>S693</f>
        <v>0.6</v>
      </c>
      <c r="AS693" s="1153">
        <f>IF(AL693="","",MIN(AL693:AL698))</f>
        <v>0.12348000000000001</v>
      </c>
      <c r="AT693" s="619" t="str">
        <f>IFERROR(IF(AS693="","",IF(AS693&lt;=0.2,"Muy Baja",IF(AS693&lt;=0.4,"Baja",IF(AS693&lt;=0.6,"Media",IF(AS693&lt;=0.8,"Alta","Muy Alta"))))),"")</f>
        <v>Muy Baja</v>
      </c>
      <c r="AU693" s="1153">
        <f>Y693</f>
        <v>0.6</v>
      </c>
      <c r="AV693" s="1153">
        <f>IF(AM693="","",MIN(AM693:AM698))</f>
        <v>0.44999999999999996</v>
      </c>
      <c r="AW693" s="619" t="str">
        <f>IFERROR(IF(AV693="","",IF(AV693&lt;=0.2,"Leve",IF(AV693&lt;=0.4,"Menor",IF(AV693&lt;=0.6,"Moderado",IF(AV693&lt;=0.8,"Mayor","Catastrófico"))))),"")</f>
        <v>Moderado</v>
      </c>
      <c r="AX693" s="619" t="str">
        <f>AA693</f>
        <v>Moderado</v>
      </c>
      <c r="AY693" s="619" t="str">
        <f>IFERROR(IF(OR(AND(AT693="Muy Baja",AW693="Leve"),AND(AT693="Muy Baja",AW693="Menor"),AND(AT693="Baja",AW693="Leve")),"Bajo",IF(OR(AND(AT693="Muy baja",AW693="Moderado"),AND(AT693="Baja",AW693="Menor"),AND(AT693="Baja",AW693="Moderado"),AND(AT693="Media",AW693="Leve"),AND(AT693="Media",AW693="Menor"),AND(AT693="Media",AW693="Moderado"),AND(AT693="Alta",AW693="Leve"),AND(AT693="Alta",AW693="Menor")),"Moderado",IF(OR(AND(AT693="Muy Baja",AW693="Mayor"),AND(AT693="Baja",AW693="Mayor"),AND(AT693="Media",AW693="Mayor"),AND(AT693="Alta",AW693="Moderado"),AND(AT693="Alta",AW693="Mayor"),AND(AT693="Muy Alta",AW693="Leve"),AND(AT693="Muy Alta",AW693="Menor"),AND(AT693="Muy Alta",AW693="Moderado"),AND(AT693="Muy Alta",AW693="Mayor")),"Alto",IF(OR(AND(AT693="Muy Baja",AW693="Catastrófico"),AND(AT693="Baja",AW693="Catastrófico"),AND(AT693="Media",AW693="Catastrófico"),AND(AT693="Alta",AW693="Catastrófico"),AND(AT693="Muy Alta",AW693="Catastrófico")),"Extremo","")))),"")</f>
        <v>Moderado</v>
      </c>
      <c r="AZ693" s="1139" t="s">
        <v>185</v>
      </c>
      <c r="BA693" s="607" t="s">
        <v>2108</v>
      </c>
      <c r="BB693" s="593" t="s">
        <v>2109</v>
      </c>
      <c r="BC693" s="593" t="s">
        <v>2076</v>
      </c>
      <c r="BD693" s="593" t="s">
        <v>2077</v>
      </c>
      <c r="BE693" s="1168">
        <v>45657</v>
      </c>
      <c r="BF693" s="593"/>
      <c r="BG693" s="593"/>
      <c r="BH693" s="848"/>
      <c r="BI693" s="848"/>
      <c r="BJ693" s="593"/>
      <c r="BK693" s="593"/>
      <c r="BL693" s="610"/>
      <c r="BM693" s="607"/>
      <c r="BN693" s="607"/>
      <c r="BO693" s="651"/>
    </row>
    <row r="694" spans="1:67" ht="76.5">
      <c r="A694" s="1141"/>
      <c r="B694" s="1144"/>
      <c r="C694" s="1144"/>
      <c r="D694" s="1150"/>
      <c r="E694" s="1150"/>
      <c r="F694" s="1089"/>
      <c r="G694" s="593"/>
      <c r="H694" s="598"/>
      <c r="I694" s="1139"/>
      <c r="J694" s="1137"/>
      <c r="K694" s="1139"/>
      <c r="L694" s="593"/>
      <c r="M694" s="616"/>
      <c r="N694" s="593"/>
      <c r="O694" s="593"/>
      <c r="P694" s="607"/>
      <c r="Q694" s="610"/>
      <c r="R694" s="607"/>
      <c r="S694" s="613"/>
      <c r="T694" s="607"/>
      <c r="U694" s="613"/>
      <c r="V694" s="607"/>
      <c r="W694" s="613"/>
      <c r="X694" s="616"/>
      <c r="Y694" s="613"/>
      <c r="Z694" s="613"/>
      <c r="AA694" s="619"/>
      <c r="AB694" s="216">
        <v>2</v>
      </c>
      <c r="AC694" s="307" t="s">
        <v>1569</v>
      </c>
      <c r="AD694" s="227">
        <v>3</v>
      </c>
      <c r="AE694" s="166" t="s">
        <v>1570</v>
      </c>
      <c r="AF694" s="213" t="str">
        <f t="shared" si="46"/>
        <v>Probabilidad</v>
      </c>
      <c r="AG694" s="219" t="s">
        <v>344</v>
      </c>
      <c r="AH694" s="214">
        <f t="shared" si="44"/>
        <v>0.15</v>
      </c>
      <c r="AI694" s="219" t="s">
        <v>180</v>
      </c>
      <c r="AJ694" s="214">
        <f t="shared" si="45"/>
        <v>0.15</v>
      </c>
      <c r="AK694" s="215">
        <f t="shared" si="43"/>
        <v>0.3</v>
      </c>
      <c r="AL694" s="220">
        <f>IFERROR(IF(AND(AF693="Probabilidad",AF694="Probabilidad"),(AL693-(+AL693*AK694)),IF(AF694="Probabilidad",(S693-(+S693*AK694)),IF(AF694="Impacto",AL693,""))),"")</f>
        <v>0.252</v>
      </c>
      <c r="AM694" s="220">
        <f>IFERROR(IF(AND(AF693="Impacto",AF694="Impacto"),(AM693-(+AM693*AK694)),IF(AF694="Impacto",(Y693-(+Y693*AK694)),IF(AF694="Probabilidad",AM693,""))),"")</f>
        <v>0.6</v>
      </c>
      <c r="AN694" s="221" t="s">
        <v>2082</v>
      </c>
      <c r="AO694" s="221" t="s">
        <v>182</v>
      </c>
      <c r="AP694" s="221" t="s">
        <v>183</v>
      </c>
      <c r="AQ694" s="598"/>
      <c r="AR694" s="626"/>
      <c r="AS694" s="626"/>
      <c r="AT694" s="619"/>
      <c r="AU694" s="626"/>
      <c r="AV694" s="626"/>
      <c r="AW694" s="619"/>
      <c r="AX694" s="619"/>
      <c r="AY694" s="619"/>
      <c r="AZ694" s="1139"/>
      <c r="BA694" s="607"/>
      <c r="BB694" s="593"/>
      <c r="BC694" s="593"/>
      <c r="BD694" s="593"/>
      <c r="BE694" s="1168"/>
      <c r="BF694" s="593"/>
      <c r="BG694" s="593"/>
      <c r="BH694" s="593"/>
      <c r="BI694" s="593"/>
      <c r="BJ694" s="593"/>
      <c r="BK694" s="593"/>
      <c r="BL694" s="610"/>
      <c r="BM694" s="607"/>
      <c r="BN694" s="607"/>
      <c r="BO694" s="651"/>
    </row>
    <row r="695" spans="1:67" ht="76.5">
      <c r="A695" s="1141"/>
      <c r="B695" s="1144"/>
      <c r="C695" s="1144"/>
      <c r="D695" s="1150"/>
      <c r="E695" s="1150"/>
      <c r="F695" s="1089"/>
      <c r="G695" s="593"/>
      <c r="H695" s="598"/>
      <c r="I695" s="1139"/>
      <c r="J695" s="1137"/>
      <c r="K695" s="1139"/>
      <c r="L695" s="593"/>
      <c r="M695" s="616"/>
      <c r="N695" s="593"/>
      <c r="O695" s="593"/>
      <c r="P695" s="607"/>
      <c r="Q695" s="610"/>
      <c r="R695" s="607"/>
      <c r="S695" s="613"/>
      <c r="T695" s="607"/>
      <c r="U695" s="613"/>
      <c r="V695" s="607"/>
      <c r="W695" s="613"/>
      <c r="X695" s="616"/>
      <c r="Y695" s="613"/>
      <c r="Z695" s="613"/>
      <c r="AA695" s="619"/>
      <c r="AB695" s="216">
        <v>3</v>
      </c>
      <c r="AC695" s="307" t="s">
        <v>1569</v>
      </c>
      <c r="AD695" s="227">
        <v>3</v>
      </c>
      <c r="AE695" s="166" t="s">
        <v>1570</v>
      </c>
      <c r="AF695" s="213" t="str">
        <f t="shared" si="46"/>
        <v>Impacto</v>
      </c>
      <c r="AG695" s="219" t="s">
        <v>290</v>
      </c>
      <c r="AH695" s="214">
        <f t="shared" si="44"/>
        <v>0.1</v>
      </c>
      <c r="AI695" s="219" t="s">
        <v>180</v>
      </c>
      <c r="AJ695" s="214">
        <f t="shared" si="45"/>
        <v>0.15</v>
      </c>
      <c r="AK695" s="215">
        <f t="shared" si="43"/>
        <v>0.25</v>
      </c>
      <c r="AL695" s="220">
        <f>IFERROR(IF(AND(AF694="Probabilidad",AF695="Probabilidad"),(AL694-(+AL694*AK695)),IF(AND(AF694="Impacto",AF695="Probabilidad"),(AL693-(+AL693*AK695)),IF(AF695="Impacto",AL694,""))),"")</f>
        <v>0.252</v>
      </c>
      <c r="AM695" s="220">
        <f>IFERROR(IF(AND(AF694="Impacto",AF695="Impacto"),(AM694-(+AM694*AK695)),IF(AND(AF694="Probabilidad",AF695="Impacto"),(AM693-(+AM693*AK695)),IF(AF695="Probabilidad",AM694,""))),"")</f>
        <v>0.44999999999999996</v>
      </c>
      <c r="AN695" s="221" t="s">
        <v>2082</v>
      </c>
      <c r="AO695" s="221" t="s">
        <v>182</v>
      </c>
      <c r="AP695" s="221" t="s">
        <v>183</v>
      </c>
      <c r="AQ695" s="598"/>
      <c r="AR695" s="626"/>
      <c r="AS695" s="626"/>
      <c r="AT695" s="619"/>
      <c r="AU695" s="626"/>
      <c r="AV695" s="626"/>
      <c r="AW695" s="619"/>
      <c r="AX695" s="619"/>
      <c r="AY695" s="619"/>
      <c r="AZ695" s="1139"/>
      <c r="BA695" s="607"/>
      <c r="BB695" s="593"/>
      <c r="BC695" s="593"/>
      <c r="BD695" s="593"/>
      <c r="BE695" s="1168"/>
      <c r="BF695" s="593"/>
      <c r="BG695" s="593"/>
      <c r="BH695" s="593"/>
      <c r="BI695" s="593"/>
      <c r="BJ695" s="593"/>
      <c r="BK695" s="593"/>
      <c r="BL695" s="610"/>
      <c r="BM695" s="607"/>
      <c r="BN695" s="607"/>
      <c r="BO695" s="651"/>
    </row>
    <row r="696" spans="1:67" ht="76.5">
      <c r="A696" s="1141"/>
      <c r="B696" s="1144"/>
      <c r="C696" s="1144"/>
      <c r="D696" s="1150"/>
      <c r="E696" s="1150"/>
      <c r="F696" s="1089"/>
      <c r="G696" s="593"/>
      <c r="H696" s="598"/>
      <c r="I696" s="1139"/>
      <c r="J696" s="1137"/>
      <c r="K696" s="1139"/>
      <c r="L696" s="593"/>
      <c r="M696" s="616"/>
      <c r="N696" s="593"/>
      <c r="O696" s="593"/>
      <c r="P696" s="607"/>
      <c r="Q696" s="610"/>
      <c r="R696" s="607"/>
      <c r="S696" s="613"/>
      <c r="T696" s="607"/>
      <c r="U696" s="613"/>
      <c r="V696" s="607"/>
      <c r="W696" s="613"/>
      <c r="X696" s="616"/>
      <c r="Y696" s="613"/>
      <c r="Z696" s="613"/>
      <c r="AA696" s="619"/>
      <c r="AB696" s="216">
        <v>4</v>
      </c>
      <c r="AC696" s="313" t="s">
        <v>1571</v>
      </c>
      <c r="AD696" s="227">
        <v>3</v>
      </c>
      <c r="AE696" s="166" t="s">
        <v>1570</v>
      </c>
      <c r="AF696" s="213" t="str">
        <f t="shared" si="46"/>
        <v>Probabilidad</v>
      </c>
      <c r="AG696" s="219" t="s">
        <v>344</v>
      </c>
      <c r="AH696" s="214">
        <f t="shared" si="44"/>
        <v>0.15</v>
      </c>
      <c r="AI696" s="219" t="s">
        <v>180</v>
      </c>
      <c r="AJ696" s="214">
        <f t="shared" si="45"/>
        <v>0.15</v>
      </c>
      <c r="AK696" s="215">
        <f t="shared" si="43"/>
        <v>0.3</v>
      </c>
      <c r="AL696" s="220">
        <f>IFERROR(IF(AND(AF695="Probabilidad",AF696="Probabilidad"),(AL695-(+AL695*AK696)),IF(AND(AF695="Impacto",AF696="Probabilidad"),(AL694-(+AL694*AK696)),IF(AF696="Impacto",AL695,""))),"")</f>
        <v>0.1764</v>
      </c>
      <c r="AM696" s="220">
        <f>IFERROR(IF(AND(AF695="Impacto",AF696="Impacto"),(AM695-(+AM695*AK696)),IF(AND(AF695="Probabilidad",AF696="Impacto"),(AM694-(+AM694*AK696)),IF(AF696="Probabilidad",AM695,""))),"")</f>
        <v>0.44999999999999996</v>
      </c>
      <c r="AN696" s="221" t="s">
        <v>2082</v>
      </c>
      <c r="AO696" s="221" t="s">
        <v>182</v>
      </c>
      <c r="AP696" s="221" t="s">
        <v>183</v>
      </c>
      <c r="AQ696" s="598"/>
      <c r="AR696" s="626"/>
      <c r="AS696" s="626"/>
      <c r="AT696" s="619"/>
      <c r="AU696" s="626"/>
      <c r="AV696" s="626"/>
      <c r="AW696" s="619"/>
      <c r="AX696" s="619"/>
      <c r="AY696" s="619"/>
      <c r="AZ696" s="1139"/>
      <c r="BA696" s="607"/>
      <c r="BB696" s="593"/>
      <c r="BC696" s="593"/>
      <c r="BD696" s="593"/>
      <c r="BE696" s="1168"/>
      <c r="BF696" s="593"/>
      <c r="BG696" s="593"/>
      <c r="BH696" s="593"/>
      <c r="BI696" s="593"/>
      <c r="BJ696" s="593"/>
      <c r="BK696" s="593"/>
      <c r="BL696" s="610"/>
      <c r="BM696" s="607"/>
      <c r="BN696" s="607"/>
      <c r="BO696" s="651"/>
    </row>
    <row r="697" spans="1:67" ht="114.75">
      <c r="A697" s="1141"/>
      <c r="B697" s="1144"/>
      <c r="C697" s="1144"/>
      <c r="D697" s="1150"/>
      <c r="E697" s="1150"/>
      <c r="F697" s="1089"/>
      <c r="G697" s="593"/>
      <c r="H697" s="598"/>
      <c r="I697" s="1139"/>
      <c r="J697" s="1137"/>
      <c r="K697" s="1139"/>
      <c r="L697" s="593"/>
      <c r="M697" s="616"/>
      <c r="N697" s="593"/>
      <c r="O697" s="593"/>
      <c r="P697" s="607"/>
      <c r="Q697" s="610"/>
      <c r="R697" s="607"/>
      <c r="S697" s="613"/>
      <c r="T697" s="607"/>
      <c r="U697" s="613"/>
      <c r="V697" s="607"/>
      <c r="W697" s="613"/>
      <c r="X697" s="616"/>
      <c r="Y697" s="613"/>
      <c r="Z697" s="613"/>
      <c r="AA697" s="619"/>
      <c r="AB697" s="216">
        <v>5</v>
      </c>
      <c r="AC697" s="307" t="s">
        <v>2085</v>
      </c>
      <c r="AD697" s="228">
        <v>4</v>
      </c>
      <c r="AE697" s="166" t="s">
        <v>1390</v>
      </c>
      <c r="AF697" s="213" t="str">
        <f t="shared" si="46"/>
        <v>Probabilidad</v>
      </c>
      <c r="AG697" s="219" t="s">
        <v>344</v>
      </c>
      <c r="AH697" s="214">
        <f t="shared" si="44"/>
        <v>0.15</v>
      </c>
      <c r="AI697" s="219" t="s">
        <v>180</v>
      </c>
      <c r="AJ697" s="214">
        <f t="shared" si="45"/>
        <v>0.15</v>
      </c>
      <c r="AK697" s="215">
        <f t="shared" si="43"/>
        <v>0.3</v>
      </c>
      <c r="AL697" s="220">
        <f>IFERROR(IF(AND(AF696="Probabilidad",AF697="Probabilidad"),(AL696-(+AL696*AK697)),IF(AND(AF696="Impacto",AF697="Probabilidad"),(AL695-(+AL695*AK697)),IF(AF697="Impacto",AL696,""))),"")</f>
        <v>0.12348000000000001</v>
      </c>
      <c r="AM697" s="220">
        <f>IFERROR(IF(AND(AF696="Impacto",AF697="Impacto"),(AM696-(+AM696*AK697)),IF(AND(AF696="Probabilidad",AF697="Impacto"),(AM695-(+AM695*AK697)),IF(AF697="Probabilidad",AM696,""))),"")</f>
        <v>0.44999999999999996</v>
      </c>
      <c r="AN697" s="221" t="s">
        <v>2082</v>
      </c>
      <c r="AO697" s="221" t="s">
        <v>182</v>
      </c>
      <c r="AP697" s="221" t="s">
        <v>183</v>
      </c>
      <c r="AQ697" s="598"/>
      <c r="AR697" s="626"/>
      <c r="AS697" s="626"/>
      <c r="AT697" s="619"/>
      <c r="AU697" s="626"/>
      <c r="AV697" s="626"/>
      <c r="AW697" s="619"/>
      <c r="AX697" s="619"/>
      <c r="AY697" s="619"/>
      <c r="AZ697" s="1139"/>
      <c r="BA697" s="607"/>
      <c r="BB697" s="593"/>
      <c r="BC697" s="593"/>
      <c r="BD697" s="593"/>
      <c r="BE697" s="1168"/>
      <c r="BF697" s="593"/>
      <c r="BG697" s="593"/>
      <c r="BH697" s="593"/>
      <c r="BI697" s="593"/>
      <c r="BJ697" s="593"/>
      <c r="BK697" s="593"/>
      <c r="BL697" s="610"/>
      <c r="BM697" s="607"/>
      <c r="BN697" s="607"/>
      <c r="BO697" s="651"/>
    </row>
    <row r="698" spans="1:67" ht="15.75" thickBot="1">
      <c r="A698" s="1141"/>
      <c r="B698" s="1144"/>
      <c r="C698" s="1144"/>
      <c r="D698" s="1150"/>
      <c r="E698" s="1150"/>
      <c r="F698" s="1089"/>
      <c r="G698" s="593"/>
      <c r="H698" s="598"/>
      <c r="I698" s="1139"/>
      <c r="J698" s="1162"/>
      <c r="K698" s="1139"/>
      <c r="L698" s="593"/>
      <c r="M698" s="616"/>
      <c r="N698" s="593"/>
      <c r="O698" s="593"/>
      <c r="P698" s="607"/>
      <c r="Q698" s="610"/>
      <c r="R698" s="607"/>
      <c r="S698" s="613"/>
      <c r="T698" s="607"/>
      <c r="U698" s="613"/>
      <c r="V698" s="607"/>
      <c r="W698" s="613"/>
      <c r="X698" s="616"/>
      <c r="Y698" s="613"/>
      <c r="Z698" s="613"/>
      <c r="AA698" s="619"/>
      <c r="AB698" s="216">
        <v>6</v>
      </c>
      <c r="AC698" s="218"/>
      <c r="AD698" s="218"/>
      <c r="AE698" s="218"/>
      <c r="AF698" s="213" t="str">
        <f t="shared" si="46"/>
        <v/>
      </c>
      <c r="AG698" s="219"/>
      <c r="AH698" s="214" t="str">
        <f t="shared" si="44"/>
        <v/>
      </c>
      <c r="AI698" s="219"/>
      <c r="AJ698" s="214" t="str">
        <f t="shared" si="45"/>
        <v/>
      </c>
      <c r="AK698" s="215" t="str">
        <f t="shared" si="43"/>
        <v/>
      </c>
      <c r="AL698" s="220" t="str">
        <f>IFERROR(IF(AND(AF697="Probabilidad",AF698="Probabilidad"),(AL697-(+AL697*AK698)),IF(AND(AF697="Impacto",AF698="Probabilidad"),(AL696-(+AL696*AK698)),IF(AF698="Impacto",AL697,""))),"")</f>
        <v/>
      </c>
      <c r="AM698" s="220" t="str">
        <f>IFERROR(IF(AND(AF697="Impacto",AF698="Impacto"),(AM697-(+AM697*AK698)),IF(AND(AF697="Probabilidad",AF698="Impacto"),(AM696-(+AM696*AK698)),IF(AF698="Probabilidad",AM697,""))),"")</f>
        <v/>
      </c>
      <c r="AN698" s="221"/>
      <c r="AO698" s="221"/>
      <c r="AP698" s="221"/>
      <c r="AQ698" s="598"/>
      <c r="AR698" s="626"/>
      <c r="AS698" s="626"/>
      <c r="AT698" s="619"/>
      <c r="AU698" s="626"/>
      <c r="AV698" s="626"/>
      <c r="AW698" s="619"/>
      <c r="AX698" s="619"/>
      <c r="AY698" s="619"/>
      <c r="AZ698" s="1139"/>
      <c r="BA698" s="607"/>
      <c r="BB698" s="593"/>
      <c r="BC698" s="593"/>
      <c r="BD698" s="593"/>
      <c r="BE698" s="1168"/>
      <c r="BF698" s="593"/>
      <c r="BG698" s="593"/>
      <c r="BH698" s="593"/>
      <c r="BI698" s="593"/>
      <c r="BJ698" s="593"/>
      <c r="BK698" s="593"/>
      <c r="BL698" s="610"/>
      <c r="BM698" s="607"/>
      <c r="BN698" s="607"/>
      <c r="BO698" s="651"/>
    </row>
    <row r="699" spans="1:67" ht="82.9" customHeight="1">
      <c r="A699" s="1141"/>
      <c r="B699" s="1144"/>
      <c r="C699" s="1144"/>
      <c r="D699" s="1150" t="s">
        <v>1376</v>
      </c>
      <c r="E699" s="1150" t="s">
        <v>2092</v>
      </c>
      <c r="F699" s="1089">
        <v>4</v>
      </c>
      <c r="G699" s="593" t="s">
        <v>2107</v>
      </c>
      <c r="H699" s="598" t="s">
        <v>1405</v>
      </c>
      <c r="I699" s="1139" t="s">
        <v>1392</v>
      </c>
      <c r="J699" s="1137" t="str">
        <f>IF(D699="","",IF(D699="RG",[16]Árbol_GF!B749,IF(D699="RF",[16]Árbol_GF!B749,IF(I699="","",(CONCATENATE(I699," ",$M$2," ",G699," ",$M$3," ",O699," ",$M$4," ",N699))))))</f>
        <v>Pérdida de Disponibilidad  1. SICAPITAL: LIMAY: LIBRO MAYOR (Software)
2. SICAPITAL-OPGET: SISTEMA OPERACIÓN Y GESTIÓN DE TESORERÍA (Software)
1. Error en el uso / Fallas Humanas.
2. Fallas en la plataforma tecnológica.
3. Perdida de información.  1. Desconocimiento de políticas de seguridad de la información.
2. Falta de mantenimientos preventivos y correctivos.
3. Falta realización de copias de respaldo.
4. Ausencia de planes de continuidad de negocio.
5. Falta de cumplimiento del monitoreo permanente de la plataforma.</v>
      </c>
      <c r="K699" s="1139" t="s">
        <v>205</v>
      </c>
      <c r="L699" s="593" t="s">
        <v>691</v>
      </c>
      <c r="M699" s="689" t="str">
        <f>CONCATENATE(" *",[16]Árbol_GF!C707," *",[16]Árbol_GF!E707," *",[16]Árbol_GF!G707)</f>
        <v xml:space="preserve"> * * *</v>
      </c>
      <c r="N699" s="593" t="s">
        <v>2110</v>
      </c>
      <c r="O699" s="593" t="s">
        <v>2087</v>
      </c>
      <c r="P699" s="607"/>
      <c r="Q699" s="754"/>
      <c r="R699" s="607" t="s">
        <v>175</v>
      </c>
      <c r="S699" s="613">
        <f>IF(R699="Muy Alta",100%,IF(R699="Alta",80%,IF(R699="Media",60%,IF(R699="Baja",40%,IF(R699="Muy Baja",20%,"")))))</f>
        <v>0.6</v>
      </c>
      <c r="T699" s="598"/>
      <c r="U699" s="613" t="str">
        <f>IF(T699="Catastrófico",100%,IF(T699="Mayor",80%,IF(T699="Moderado",60%,IF(T699="Menor",40%,IF(T699="Leve",20%,"")))))</f>
        <v/>
      </c>
      <c r="V699" s="607" t="s">
        <v>271</v>
      </c>
      <c r="W699" s="613">
        <f>IF(V699="Catastrófico",100%,IF(V699="Mayor",80%,IF(V699="Moderado",60%,IF(V699="Menor",40%,IF(V699="Leve",20%,"")))))</f>
        <v>0.2</v>
      </c>
      <c r="X699" s="616" t="str">
        <f>IF(Y699=100%,"Catastrófico",IF(Y699=80%,"Mayor",IF(Y699=60%,"Moderado",IF(Y699=40%,"Menor",IF(Y699=20%,"Leve","")))))</f>
        <v>Leve</v>
      </c>
      <c r="Y699" s="613">
        <f>IF(AND(U699="",W699=""),"",MAX(U699,W699))</f>
        <v>0.2</v>
      </c>
      <c r="Z699" s="613" t="str">
        <f>CONCATENATE(R699,X699)</f>
        <v>MediaLeve</v>
      </c>
      <c r="AA699" s="619" t="str">
        <f>IF(Z699="Muy AltaLeve","Alto",IF(Z699="Muy AltaMenor","Alto",IF(Z699="Muy AltaModerado","Alto",IF(Z699="Muy AltaMayor","Alto",IF(Z699="Muy AltaCatastrófico","Extremo",IF(Z699="AltaLeve","Moderado",IF(Z699="AltaMenor","Moderado",IF(Z699="AltaModerado","Alto",IF(Z699="AltaMayor","Alto",IF(Z699="AltaCatastrófico","Extremo",IF(Z699="MediaLeve","Moderado",IF(Z699="MediaMenor","Moderado",IF(Z699="MediaModerado","Moderado",IF(Z699="MediaMayor","Alto",IF(Z699="MediaCatastrófico","Extremo",IF(Z699="BajaLeve","Bajo",IF(Z699="BajaMenor","Moderado",IF(Z699="BajaModerado","Moderado",IF(Z699="BajaMayor","Alto",IF(Z699="BajaCatastrófico","Extremo",IF(Z699="Muy BajaLeve","Bajo",IF(Z699="Muy BajaMenor","Bajo",IF(Z699="Muy BajaModerado","Moderado",IF(Z699="Muy BajaMayor","Alto",IF(Z699="Muy BajaCatastrófico","Extremo","")))))))))))))))))))))))))</f>
        <v>Moderado</v>
      </c>
      <c r="AB699" s="216">
        <v>1</v>
      </c>
      <c r="AC699" s="307" t="s">
        <v>2111</v>
      </c>
      <c r="AD699" s="218">
        <v>3.4</v>
      </c>
      <c r="AE699" s="166" t="s">
        <v>1596</v>
      </c>
      <c r="AF699" s="213" t="str">
        <f t="shared" si="46"/>
        <v>Probabilidad</v>
      </c>
      <c r="AG699" s="219" t="s">
        <v>344</v>
      </c>
      <c r="AH699" s="214">
        <f t="shared" si="44"/>
        <v>0.15</v>
      </c>
      <c r="AI699" s="219" t="s">
        <v>180</v>
      </c>
      <c r="AJ699" s="214">
        <f t="shared" si="45"/>
        <v>0.15</v>
      </c>
      <c r="AK699" s="215">
        <f t="shared" si="43"/>
        <v>0.3</v>
      </c>
      <c r="AL699" s="220">
        <f>IFERROR(IF(AF699="Probabilidad",(S699-(+S699*AK699)),IF(AF699="Impacto",S699,"")),"")</f>
        <v>0.42</v>
      </c>
      <c r="AM699" s="220">
        <f>IFERROR(IF(AF699="Impacto",(Y699-(+Y699*AK699)),IF(AF699="Probabilidad",Y699,"")),"")</f>
        <v>0.2</v>
      </c>
      <c r="AN699" s="221" t="s">
        <v>2082</v>
      </c>
      <c r="AO699" s="221" t="s">
        <v>182</v>
      </c>
      <c r="AP699" s="221" t="s">
        <v>183</v>
      </c>
      <c r="AQ699" s="598" t="s">
        <v>2097</v>
      </c>
      <c r="AR699" s="1153">
        <f>S699</f>
        <v>0.6</v>
      </c>
      <c r="AS699" s="1153">
        <f>IF(AL699="","",MIN(AL699:AL704))</f>
        <v>0.1764</v>
      </c>
      <c r="AT699" s="619" t="str">
        <f>IFERROR(IF(AS699="","",IF(AS699&lt;=0.2,"Muy Baja",IF(AS699&lt;=0.4,"Baja",IF(AS699&lt;=0.6,"Media",IF(AS699&lt;=0.8,"Alta","Muy Alta"))))),"")</f>
        <v>Muy Baja</v>
      </c>
      <c r="AU699" s="1153">
        <f>Y699</f>
        <v>0.2</v>
      </c>
      <c r="AV699" s="1153">
        <f>IF(AM699="","",MIN(AM699:AM704))</f>
        <v>0.15000000000000002</v>
      </c>
      <c r="AW699" s="619" t="str">
        <f>IFERROR(IF(AV699="","",IF(AV699&lt;=0.2,"Leve",IF(AV699&lt;=0.4,"Menor",IF(AV699&lt;=0.6,"Moderado",IF(AV699&lt;=0.8,"Mayor","Catastrófico"))))),"")</f>
        <v>Leve</v>
      </c>
      <c r="AX699" s="619" t="str">
        <f>AA699</f>
        <v>Moderado</v>
      </c>
      <c r="AY699" s="619" t="str">
        <f>IFERROR(IF(OR(AND(AT699="Muy Baja",AW699="Leve"),AND(AT699="Muy Baja",AW699="Menor"),AND(AT699="Baja",AW699="Leve")),"Bajo",IF(OR(AND(AT699="Muy baja",AW699="Moderado"),AND(AT699="Baja",AW699="Menor"),AND(AT699="Baja",AW699="Moderado"),AND(AT699="Media",AW699="Leve"),AND(AT699="Media",AW699="Menor"),AND(AT699="Media",AW699="Moderado"),AND(AT699="Alta",AW699="Leve"),AND(AT699="Alta",AW699="Menor")),"Moderado",IF(OR(AND(AT699="Muy Baja",AW699="Mayor"),AND(AT699="Baja",AW699="Mayor"),AND(AT699="Media",AW699="Mayor"),AND(AT699="Alta",AW699="Moderado"),AND(AT699="Alta",AW699="Mayor"),AND(AT699="Muy Alta",AW699="Leve"),AND(AT699="Muy Alta",AW699="Menor"),AND(AT699="Muy Alta",AW699="Moderado"),AND(AT699="Muy Alta",AW699="Mayor")),"Alto",IF(OR(AND(AT699="Muy Baja",AW699="Catastrófico"),AND(AT699="Baja",AW699="Catastrófico"),AND(AT699="Media",AW699="Catastrófico"),AND(AT699="Alta",AW699="Catastrófico"),AND(AT699="Muy Alta",AW699="Catastrófico")),"Extremo","")))),"")</f>
        <v>Bajo</v>
      </c>
      <c r="AZ699" s="1139" t="s">
        <v>231</v>
      </c>
      <c r="BA699" s="593" t="s">
        <v>190</v>
      </c>
      <c r="BB699" s="593" t="s">
        <v>190</v>
      </c>
      <c r="BC699" s="593" t="s">
        <v>190</v>
      </c>
      <c r="BD699" s="593" t="s">
        <v>190</v>
      </c>
      <c r="BE699" s="1168" t="s">
        <v>190</v>
      </c>
      <c r="BF699" s="593"/>
      <c r="BG699" s="593"/>
      <c r="BH699" s="848"/>
      <c r="BI699" s="848"/>
      <c r="BJ699" s="848"/>
      <c r="BK699" s="848"/>
      <c r="BL699" s="848"/>
      <c r="BM699" s="593"/>
      <c r="BN699" s="607"/>
      <c r="BO699" s="651"/>
    </row>
    <row r="700" spans="1:67" ht="114.75">
      <c r="A700" s="1141"/>
      <c r="B700" s="1144"/>
      <c r="C700" s="1144"/>
      <c r="D700" s="1150"/>
      <c r="E700" s="1150"/>
      <c r="F700" s="1089"/>
      <c r="G700" s="593"/>
      <c r="H700" s="598"/>
      <c r="I700" s="1139"/>
      <c r="J700" s="1137"/>
      <c r="K700" s="1139"/>
      <c r="L700" s="593"/>
      <c r="M700" s="616"/>
      <c r="N700" s="593"/>
      <c r="O700" s="593"/>
      <c r="P700" s="607"/>
      <c r="Q700" s="754"/>
      <c r="R700" s="607"/>
      <c r="S700" s="613"/>
      <c r="T700" s="598"/>
      <c r="U700" s="613"/>
      <c r="V700" s="607"/>
      <c r="W700" s="613"/>
      <c r="X700" s="616"/>
      <c r="Y700" s="613"/>
      <c r="Z700" s="613"/>
      <c r="AA700" s="619"/>
      <c r="AB700" s="216">
        <v>2</v>
      </c>
      <c r="AC700" s="307" t="s">
        <v>2089</v>
      </c>
      <c r="AD700" s="218" t="s">
        <v>2112</v>
      </c>
      <c r="AE700" s="166" t="s">
        <v>1596</v>
      </c>
      <c r="AF700" s="213" t="str">
        <f t="shared" si="46"/>
        <v>Probabilidad</v>
      </c>
      <c r="AG700" s="219" t="s">
        <v>179</v>
      </c>
      <c r="AH700" s="214">
        <f t="shared" si="44"/>
        <v>0.25</v>
      </c>
      <c r="AI700" s="219" t="s">
        <v>180</v>
      </c>
      <c r="AJ700" s="214">
        <f t="shared" si="45"/>
        <v>0.15</v>
      </c>
      <c r="AK700" s="215">
        <f t="shared" si="43"/>
        <v>0.4</v>
      </c>
      <c r="AL700" s="220">
        <f>IFERROR(IF(AND(AF699="Probabilidad",AF700="Probabilidad"),(AL699-(+AL699*AK700)),IF(AF700="Probabilidad",(S699-(+S699*AK700)),IF(AF700="Impacto",AL699,""))),"")</f>
        <v>0.252</v>
      </c>
      <c r="AM700" s="220">
        <f>IFERROR(IF(AND(AF699="Impacto",AF700="Impacto"),(AM699-(+AM699*AK700)),IF(AF700="Impacto",(Y699-(+Y699*AK700)),IF(AF700="Probabilidad",AM699,""))),"")</f>
        <v>0.2</v>
      </c>
      <c r="AN700" s="221" t="s">
        <v>2082</v>
      </c>
      <c r="AO700" s="221" t="s">
        <v>182</v>
      </c>
      <c r="AP700" s="221" t="s">
        <v>183</v>
      </c>
      <c r="AQ700" s="598"/>
      <c r="AR700" s="626"/>
      <c r="AS700" s="626"/>
      <c r="AT700" s="619"/>
      <c r="AU700" s="626"/>
      <c r="AV700" s="626"/>
      <c r="AW700" s="619"/>
      <c r="AX700" s="619"/>
      <c r="AY700" s="619"/>
      <c r="AZ700" s="1139"/>
      <c r="BA700" s="593"/>
      <c r="BB700" s="593"/>
      <c r="BC700" s="593"/>
      <c r="BD700" s="593"/>
      <c r="BE700" s="1168"/>
      <c r="BF700" s="593"/>
      <c r="BG700" s="593"/>
      <c r="BH700" s="848"/>
      <c r="BI700" s="848"/>
      <c r="BJ700" s="848"/>
      <c r="BK700" s="848"/>
      <c r="BL700" s="848"/>
      <c r="BM700" s="593"/>
      <c r="BN700" s="607"/>
      <c r="BO700" s="651"/>
    </row>
    <row r="701" spans="1:67" ht="114.75">
      <c r="A701" s="1141"/>
      <c r="B701" s="1144"/>
      <c r="C701" s="1144"/>
      <c r="D701" s="1150"/>
      <c r="E701" s="1150"/>
      <c r="F701" s="1089"/>
      <c r="G701" s="593"/>
      <c r="H701" s="598"/>
      <c r="I701" s="1139"/>
      <c r="J701" s="1137"/>
      <c r="K701" s="1139"/>
      <c r="L701" s="593"/>
      <c r="M701" s="616"/>
      <c r="N701" s="593"/>
      <c r="O701" s="593"/>
      <c r="P701" s="607"/>
      <c r="Q701" s="754"/>
      <c r="R701" s="607"/>
      <c r="S701" s="613"/>
      <c r="T701" s="598"/>
      <c r="U701" s="613"/>
      <c r="V701" s="607"/>
      <c r="W701" s="613"/>
      <c r="X701" s="616"/>
      <c r="Y701" s="613"/>
      <c r="Z701" s="613"/>
      <c r="AA701" s="619"/>
      <c r="AB701" s="216">
        <v>3</v>
      </c>
      <c r="AC701" s="307" t="s">
        <v>2089</v>
      </c>
      <c r="AD701" s="218" t="s">
        <v>2112</v>
      </c>
      <c r="AE701" s="166" t="s">
        <v>1596</v>
      </c>
      <c r="AF701" s="213" t="str">
        <f t="shared" si="46"/>
        <v>Impacto</v>
      </c>
      <c r="AG701" s="219" t="s">
        <v>290</v>
      </c>
      <c r="AH701" s="214">
        <f t="shared" si="44"/>
        <v>0.1</v>
      </c>
      <c r="AI701" s="219" t="s">
        <v>180</v>
      </c>
      <c r="AJ701" s="214">
        <f t="shared" si="45"/>
        <v>0.15</v>
      </c>
      <c r="AK701" s="215">
        <f t="shared" si="43"/>
        <v>0.25</v>
      </c>
      <c r="AL701" s="220">
        <f>IFERROR(IF(AND(AF700="Probabilidad",AF701="Probabilidad"),(AL700-(+AL700*AK701)),IF(AND(AF700="Impacto",AF701="Probabilidad"),(AL699-(+AL699*AK701)),IF(AF701="Impacto",AL700,""))),"")</f>
        <v>0.252</v>
      </c>
      <c r="AM701" s="220">
        <f>IFERROR(IF(AND(AF700="Impacto",AF701="Impacto"),(AM700-(+AM700*AK701)),IF(AND(AF700="Probabilidad",AF701="Impacto"),(AM699-(+AM699*AK701)),IF(AF701="Probabilidad",AM700,""))),"")</f>
        <v>0.15000000000000002</v>
      </c>
      <c r="AN701" s="221" t="s">
        <v>2082</v>
      </c>
      <c r="AO701" s="221" t="s">
        <v>182</v>
      </c>
      <c r="AP701" s="221" t="s">
        <v>183</v>
      </c>
      <c r="AQ701" s="598"/>
      <c r="AR701" s="626"/>
      <c r="AS701" s="626"/>
      <c r="AT701" s="619"/>
      <c r="AU701" s="626"/>
      <c r="AV701" s="626"/>
      <c r="AW701" s="619"/>
      <c r="AX701" s="619"/>
      <c r="AY701" s="619"/>
      <c r="AZ701" s="1139"/>
      <c r="BA701" s="593"/>
      <c r="BB701" s="593"/>
      <c r="BC701" s="593"/>
      <c r="BD701" s="593"/>
      <c r="BE701" s="1168"/>
      <c r="BF701" s="593"/>
      <c r="BG701" s="593"/>
      <c r="BH701" s="848"/>
      <c r="BI701" s="848"/>
      <c r="BJ701" s="848"/>
      <c r="BK701" s="848"/>
      <c r="BL701" s="848"/>
      <c r="BM701" s="593"/>
      <c r="BN701" s="607"/>
      <c r="BO701" s="651"/>
    </row>
    <row r="702" spans="1:67" ht="114.75">
      <c r="A702" s="1141"/>
      <c r="B702" s="1144"/>
      <c r="C702" s="1144"/>
      <c r="D702" s="1150"/>
      <c r="E702" s="1150"/>
      <c r="F702" s="1089"/>
      <c r="G702" s="593"/>
      <c r="H702" s="598"/>
      <c r="I702" s="1139"/>
      <c r="J702" s="1137"/>
      <c r="K702" s="1139"/>
      <c r="L702" s="593"/>
      <c r="M702" s="616"/>
      <c r="N702" s="593"/>
      <c r="O702" s="593"/>
      <c r="P702" s="607"/>
      <c r="Q702" s="754"/>
      <c r="R702" s="607"/>
      <c r="S702" s="613"/>
      <c r="T702" s="598"/>
      <c r="U702" s="613"/>
      <c r="V702" s="607"/>
      <c r="W702" s="613"/>
      <c r="X702" s="616"/>
      <c r="Y702" s="613"/>
      <c r="Z702" s="613"/>
      <c r="AA702" s="619"/>
      <c r="AB702" s="216">
        <v>4</v>
      </c>
      <c r="AC702" s="307" t="s">
        <v>2085</v>
      </c>
      <c r="AD702" s="218">
        <v>1</v>
      </c>
      <c r="AE702" s="166" t="s">
        <v>1390</v>
      </c>
      <c r="AF702" s="213" t="str">
        <f t="shared" si="46"/>
        <v>Probabilidad</v>
      </c>
      <c r="AG702" s="219" t="s">
        <v>344</v>
      </c>
      <c r="AH702" s="214">
        <f t="shared" si="44"/>
        <v>0.15</v>
      </c>
      <c r="AI702" s="219" t="s">
        <v>180</v>
      </c>
      <c r="AJ702" s="214">
        <f t="shared" si="45"/>
        <v>0.15</v>
      </c>
      <c r="AK702" s="215">
        <f t="shared" si="43"/>
        <v>0.3</v>
      </c>
      <c r="AL702" s="220">
        <f>IFERROR(IF(AND(AF701="Probabilidad",AF702="Probabilidad"),(AL701-(+AL701*AK702)),IF(AND(AF701="Impacto",AF702="Probabilidad"),(AL700-(+AL700*AK702)),IF(AF702="Impacto",AL701,""))),"")</f>
        <v>0.1764</v>
      </c>
      <c r="AM702" s="220">
        <f>IFERROR(IF(AND(AF701="Impacto",AF702="Impacto"),(AM701-(+AM701*AK702)),IF(AND(AF701="Probabilidad",AF702="Impacto"),(AM700-(+AM700*AK702)),IF(AF702="Probabilidad",AM701,""))),"")</f>
        <v>0.15000000000000002</v>
      </c>
      <c r="AN702" s="221" t="s">
        <v>2082</v>
      </c>
      <c r="AO702" s="221" t="s">
        <v>182</v>
      </c>
      <c r="AP702" s="221" t="s">
        <v>183</v>
      </c>
      <c r="AQ702" s="598"/>
      <c r="AR702" s="626"/>
      <c r="AS702" s="626"/>
      <c r="AT702" s="619"/>
      <c r="AU702" s="626"/>
      <c r="AV702" s="626"/>
      <c r="AW702" s="619"/>
      <c r="AX702" s="619"/>
      <c r="AY702" s="619"/>
      <c r="AZ702" s="1139"/>
      <c r="BA702" s="593"/>
      <c r="BB702" s="593"/>
      <c r="BC702" s="593"/>
      <c r="BD702" s="593"/>
      <c r="BE702" s="1168"/>
      <c r="BF702" s="593"/>
      <c r="BG702" s="593"/>
      <c r="BH702" s="848"/>
      <c r="BI702" s="848"/>
      <c r="BJ702" s="848"/>
      <c r="BK702" s="848"/>
      <c r="BL702" s="848"/>
      <c r="BM702" s="593"/>
      <c r="BN702" s="607"/>
      <c r="BO702" s="651"/>
    </row>
    <row r="703" spans="1:67">
      <c r="A703" s="1141"/>
      <c r="B703" s="1144"/>
      <c r="C703" s="1144"/>
      <c r="D703" s="1150"/>
      <c r="E703" s="1150"/>
      <c r="F703" s="1089"/>
      <c r="G703" s="593"/>
      <c r="H703" s="598"/>
      <c r="I703" s="1139"/>
      <c r="J703" s="1137"/>
      <c r="K703" s="1139"/>
      <c r="L703" s="593"/>
      <c r="M703" s="616"/>
      <c r="N703" s="593"/>
      <c r="O703" s="593"/>
      <c r="P703" s="607"/>
      <c r="Q703" s="754"/>
      <c r="R703" s="607"/>
      <c r="S703" s="613"/>
      <c r="T703" s="598"/>
      <c r="U703" s="613"/>
      <c r="V703" s="607"/>
      <c r="W703" s="613"/>
      <c r="X703" s="616"/>
      <c r="Y703" s="613"/>
      <c r="Z703" s="613"/>
      <c r="AA703" s="619"/>
      <c r="AB703" s="216">
        <v>5</v>
      </c>
      <c r="AC703" s="218"/>
      <c r="AD703" s="218"/>
      <c r="AE703" s="218"/>
      <c r="AF703" s="213" t="str">
        <f t="shared" si="46"/>
        <v/>
      </c>
      <c r="AG703" s="219"/>
      <c r="AH703" s="214" t="str">
        <f t="shared" si="44"/>
        <v/>
      </c>
      <c r="AI703" s="219"/>
      <c r="AJ703" s="214" t="str">
        <f t="shared" si="45"/>
        <v/>
      </c>
      <c r="AK703" s="215" t="str">
        <f t="shared" si="43"/>
        <v/>
      </c>
      <c r="AL703" s="220" t="str">
        <f>IFERROR(IF(AND(AF702="Probabilidad",AF703="Probabilidad"),(AL702-(+AL702*AK703)),IF(AND(AF702="Impacto",AF703="Probabilidad"),(AL701-(+AL701*AK703)),IF(AF703="Impacto",AL702,""))),"")</f>
        <v/>
      </c>
      <c r="AM703" s="220" t="str">
        <f>IFERROR(IF(AND(AF702="Impacto",AF703="Impacto"),(AM702-(+AM702*AK703)),IF(AND(AF702="Probabilidad",AF703="Impacto"),(AM701-(+AM701*AK703)),IF(AF703="Probabilidad",AM702,""))),"")</f>
        <v/>
      </c>
      <c r="AN703" s="221"/>
      <c r="AO703" s="221"/>
      <c r="AP703" s="221"/>
      <c r="AQ703" s="598"/>
      <c r="AR703" s="626"/>
      <c r="AS703" s="626"/>
      <c r="AT703" s="619"/>
      <c r="AU703" s="626"/>
      <c r="AV703" s="626"/>
      <c r="AW703" s="619"/>
      <c r="AX703" s="619"/>
      <c r="AY703" s="619"/>
      <c r="AZ703" s="1139"/>
      <c r="BA703" s="593"/>
      <c r="BB703" s="593"/>
      <c r="BC703" s="593"/>
      <c r="BD703" s="593"/>
      <c r="BE703" s="1168"/>
      <c r="BF703" s="593"/>
      <c r="BG703" s="593"/>
      <c r="BH703" s="848"/>
      <c r="BI703" s="848"/>
      <c r="BJ703" s="848"/>
      <c r="BK703" s="848"/>
      <c r="BL703" s="848"/>
      <c r="BM703" s="593"/>
      <c r="BN703" s="607"/>
      <c r="BO703" s="651"/>
    </row>
    <row r="704" spans="1:67" ht="15.75" thickBot="1">
      <c r="A704" s="1141"/>
      <c r="B704" s="1144"/>
      <c r="C704" s="1144"/>
      <c r="D704" s="1150"/>
      <c r="E704" s="1150"/>
      <c r="F704" s="1089"/>
      <c r="G704" s="593"/>
      <c r="H704" s="598"/>
      <c r="I704" s="1139"/>
      <c r="J704" s="1162"/>
      <c r="K704" s="1139"/>
      <c r="L704" s="593"/>
      <c r="M704" s="616"/>
      <c r="N704" s="593"/>
      <c r="O704" s="593"/>
      <c r="P704" s="607"/>
      <c r="Q704" s="754"/>
      <c r="R704" s="607"/>
      <c r="S704" s="613"/>
      <c r="T704" s="598"/>
      <c r="U704" s="613"/>
      <c r="V704" s="607"/>
      <c r="W704" s="613"/>
      <c r="X704" s="616"/>
      <c r="Y704" s="613"/>
      <c r="Z704" s="613"/>
      <c r="AA704" s="619"/>
      <c r="AB704" s="216">
        <v>6</v>
      </c>
      <c r="AC704" s="218"/>
      <c r="AD704" s="218"/>
      <c r="AE704" s="218"/>
      <c r="AF704" s="213" t="str">
        <f t="shared" si="46"/>
        <v/>
      </c>
      <c r="AG704" s="219"/>
      <c r="AH704" s="214" t="str">
        <f t="shared" si="44"/>
        <v/>
      </c>
      <c r="AI704" s="219"/>
      <c r="AJ704" s="214" t="str">
        <f t="shared" si="45"/>
        <v/>
      </c>
      <c r="AK704" s="215" t="str">
        <f t="shared" si="43"/>
        <v/>
      </c>
      <c r="AL704" s="220" t="str">
        <f>IFERROR(IF(AND(AF703="Probabilidad",AF704="Probabilidad"),(AL703-(+AL703*AK704)),IF(AND(AF703="Impacto",AF704="Probabilidad"),(AL702-(+AL702*AK704)),IF(AF704="Impacto",AL703,""))),"")</f>
        <v/>
      </c>
      <c r="AM704" s="220" t="str">
        <f>IFERROR(IF(AND(AF703="Impacto",AF704="Impacto"),(AM703-(+AM703*AK704)),IF(AND(AF703="Probabilidad",AF704="Impacto"),(AM702-(+AM702*AK704)),IF(AF704="Probabilidad",AM703,""))),"")</f>
        <v/>
      </c>
      <c r="AN704" s="221"/>
      <c r="AO704" s="221"/>
      <c r="AP704" s="221"/>
      <c r="AQ704" s="598"/>
      <c r="AR704" s="626"/>
      <c r="AS704" s="626"/>
      <c r="AT704" s="619"/>
      <c r="AU704" s="626"/>
      <c r="AV704" s="626"/>
      <c r="AW704" s="619"/>
      <c r="AX704" s="619"/>
      <c r="AY704" s="619"/>
      <c r="AZ704" s="1139"/>
      <c r="BA704" s="593"/>
      <c r="BB704" s="593"/>
      <c r="BC704" s="593"/>
      <c r="BD704" s="593"/>
      <c r="BE704" s="1168"/>
      <c r="BF704" s="593"/>
      <c r="BG704" s="593"/>
      <c r="BH704" s="848"/>
      <c r="BI704" s="848"/>
      <c r="BJ704" s="848"/>
      <c r="BK704" s="848"/>
      <c r="BL704" s="848"/>
      <c r="BM704" s="593"/>
      <c r="BN704" s="607"/>
      <c r="BO704" s="651"/>
    </row>
    <row r="705" spans="1:67" ht="110.45" customHeight="1">
      <c r="A705" s="1141"/>
      <c r="B705" s="1144"/>
      <c r="C705" s="1144"/>
      <c r="D705" s="1150" t="s">
        <v>1376</v>
      </c>
      <c r="E705" s="1150" t="s">
        <v>2092</v>
      </c>
      <c r="F705" s="1089">
        <v>5</v>
      </c>
      <c r="G705" s="593" t="s">
        <v>2113</v>
      </c>
      <c r="H705" s="598" t="s">
        <v>1379</v>
      </c>
      <c r="I705" s="1139" t="s">
        <v>1380</v>
      </c>
      <c r="J705" s="1137" t="str">
        <f>IF(D705="","",IF(D705="RG",[16]Árbol_GF!B755,IF(D705="RF",[16]Árbol_GF!B755,IF(I705="","",(CONCATENATE(I705," ",$M$2," ",G705," ",$M$3," ",O705," ",$M$4," ",N705))))))</f>
        <v>Pérdida de confidencialidad e integridad  Fileserver de SAF - Financiera  1. Pérdida, borrado, modificación de información o acceso no autorizado a los expedientes digitales con Datos Personales. 
2. Ataque intencionado de acceso a la información digital - Abuso de derechos.
3. Fallas humanas.  
1. Ausencia de control de acceso a la información  digital.
2. Deficiencia en la asignación de permisos.
3. Desconocimiento de políticas de seguridad de la información.</v>
      </c>
      <c r="K705" s="1139" t="s">
        <v>205</v>
      </c>
      <c r="L705" s="593" t="s">
        <v>691</v>
      </c>
      <c r="M705" s="689" t="str">
        <f>CONCATENATE(" *",[16]Árbol_GF!C713," *",[16]Árbol_GF!E713," *",[16]Árbol_GF!G713)</f>
        <v xml:space="preserve"> * * *</v>
      </c>
      <c r="N705" s="593" t="s">
        <v>2114</v>
      </c>
      <c r="O705" s="593" t="s">
        <v>2115</v>
      </c>
      <c r="P705" s="828"/>
      <c r="Q705" s="754"/>
      <c r="R705" s="607" t="s">
        <v>297</v>
      </c>
      <c r="S705" s="613">
        <f>IF(R705="Muy Alta",100%,IF(R705="Alta",80%,IF(R705="Media",60%,IF(R705="Baja",40%,IF(R705="Muy Baja",20%,"")))))</f>
        <v>0.8</v>
      </c>
      <c r="T705" s="607" t="s">
        <v>271</v>
      </c>
      <c r="U705" s="613">
        <f>IF(T705="Catastrófico",100%,IF(T705="Mayor",80%,IF(T705="Moderado",60%,IF(T705="Menor",40%,IF(T705="Leve",20%,"")))))</f>
        <v>0.2</v>
      </c>
      <c r="V705" s="607" t="s">
        <v>271</v>
      </c>
      <c r="W705" s="613">
        <f>IF(V705="Catastrófico",100%,IF(V705="Mayor",80%,IF(V705="Moderado",60%,IF(V705="Menor",40%,IF(V705="Leve",20%,"")))))</f>
        <v>0.2</v>
      </c>
      <c r="X705" s="616" t="str">
        <f>IF(Y705=100%,"Catastrófico",IF(Y705=80%,"Mayor",IF(Y705=60%,"Moderado",IF(Y705=40%,"Menor",IF(Y705=20%,"Leve","")))))</f>
        <v>Leve</v>
      </c>
      <c r="Y705" s="613">
        <f>IF(AND(U705="",W705=""),"",MAX(U705,W705))</f>
        <v>0.2</v>
      </c>
      <c r="Z705" s="613" t="str">
        <f>CONCATENATE(R705,X705)</f>
        <v>AltaLeve</v>
      </c>
      <c r="AA705" s="619" t="str">
        <f>IF(Z705="Muy AltaLeve","Alto",IF(Z705="Muy AltaMenor","Alto",IF(Z705="Muy AltaModerado","Alto",IF(Z705="Muy AltaMayor","Alto",IF(Z705="Muy AltaCatastrófico","Extremo",IF(Z705="AltaLeve","Moderado",IF(Z705="AltaMenor","Moderado",IF(Z705="AltaModerado","Alto",IF(Z705="AltaMayor","Alto",IF(Z705="AltaCatastrófico","Extremo",IF(Z705="MediaLeve","Moderado",IF(Z705="MediaMenor","Moderado",IF(Z705="MediaModerado","Moderado",IF(Z705="MediaMayor","Alto",IF(Z705="MediaCatastrófico","Extremo",IF(Z705="BajaLeve","Bajo",IF(Z705="BajaMenor","Moderado",IF(Z705="BajaModerado","Moderado",IF(Z705="BajaMayor","Alto",IF(Z705="BajaCatastrófico","Extremo",IF(Z705="Muy BajaLeve","Bajo",IF(Z705="Muy BajaMenor","Bajo",IF(Z705="Muy BajaModerado","Moderado",IF(Z705="Muy BajaMayor","Alto",IF(Z705="Muy BajaCatastrófico","Extremo","")))))))))))))))))))))))))</f>
        <v>Moderado</v>
      </c>
      <c r="AB705" s="216">
        <v>1</v>
      </c>
      <c r="AC705" s="307" t="s">
        <v>2058</v>
      </c>
      <c r="AD705" s="218">
        <v>1.2</v>
      </c>
      <c r="AE705" s="166" t="s">
        <v>1385</v>
      </c>
      <c r="AF705" s="213" t="str">
        <f t="shared" si="46"/>
        <v>Probabilidad</v>
      </c>
      <c r="AG705" s="219" t="s">
        <v>179</v>
      </c>
      <c r="AH705" s="214">
        <f t="shared" si="44"/>
        <v>0.25</v>
      </c>
      <c r="AI705" s="219" t="s">
        <v>180</v>
      </c>
      <c r="AJ705" s="214">
        <f t="shared" si="45"/>
        <v>0.15</v>
      </c>
      <c r="AK705" s="215">
        <f t="shared" si="43"/>
        <v>0.4</v>
      </c>
      <c r="AL705" s="220">
        <f>IFERROR(IF(AF705="Probabilidad",(S705-(+S705*AK705)),IF(AF705="Impacto",S705,"")),"")</f>
        <v>0.48</v>
      </c>
      <c r="AM705" s="220">
        <f>IFERROR(IF(AF705="Impacto",(Y705-(+Y705*AK705)),IF(AF705="Probabilidad",Y705,"")),"")</f>
        <v>0.2</v>
      </c>
      <c r="AN705" s="221" t="s">
        <v>2082</v>
      </c>
      <c r="AO705" s="221" t="s">
        <v>182</v>
      </c>
      <c r="AP705" s="221" t="s">
        <v>183</v>
      </c>
      <c r="AQ705" s="598" t="s">
        <v>2116</v>
      </c>
      <c r="AR705" s="1153">
        <f>S705</f>
        <v>0.8</v>
      </c>
      <c r="AS705" s="1153">
        <f>IF(AL705="","",MIN(AL705:AL710))</f>
        <v>0.23519999999999996</v>
      </c>
      <c r="AT705" s="619" t="str">
        <f>IFERROR(IF(AS705="","",IF(AS705&lt;=0.2,"Muy Baja",IF(AS705&lt;=0.4,"Baja",IF(AS705&lt;=0.6,"Media",IF(AS705&lt;=0.8,"Alta","Muy Alta"))))),"")</f>
        <v>Baja</v>
      </c>
      <c r="AU705" s="1153">
        <f>Y705</f>
        <v>0.2</v>
      </c>
      <c r="AV705" s="1153">
        <f>IF(AM705="","",MIN(AM705:AM710))</f>
        <v>0.11250000000000002</v>
      </c>
      <c r="AW705" s="619" t="str">
        <f>IFERROR(IF(AV705="","",IF(AV705&lt;=0.2,"Leve",IF(AV705&lt;=0.4,"Menor",IF(AV705&lt;=0.6,"Moderado",IF(AV705&lt;=0.8,"Mayor","Catastrófico"))))),"")</f>
        <v>Leve</v>
      </c>
      <c r="AX705" s="619" t="str">
        <f>AA705</f>
        <v>Moderado</v>
      </c>
      <c r="AY705" s="619" t="str">
        <f>IFERROR(IF(OR(AND(AT705="Muy Baja",AW705="Leve"),AND(AT705="Muy Baja",AW705="Menor"),AND(AT705="Baja",AW705="Leve")),"Bajo",IF(OR(AND(AT705="Muy baja",AW705="Moderado"),AND(AT705="Baja",AW705="Menor"),AND(AT705="Baja",AW705="Moderado"),AND(AT705="Media",AW705="Leve"),AND(AT705="Media",AW705="Menor"),AND(AT705="Media",AW705="Moderado"),AND(AT705="Alta",AW705="Leve"),AND(AT705="Alta",AW705="Menor")),"Moderado",IF(OR(AND(AT705="Muy Baja",AW705="Mayor"),AND(AT705="Baja",AW705="Mayor"),AND(AT705="Media",AW705="Mayor"),AND(AT705="Alta",AW705="Moderado"),AND(AT705="Alta",AW705="Mayor"),AND(AT705="Muy Alta",AW705="Leve"),AND(AT705="Muy Alta",AW705="Menor"),AND(AT705="Muy Alta",AW705="Moderado"),AND(AT705="Muy Alta",AW705="Mayor")),"Alto",IF(OR(AND(AT705="Muy Baja",AW705="Catastrófico"),AND(AT705="Baja",AW705="Catastrófico"),AND(AT705="Media",AW705="Catastrófico"),AND(AT705="Alta",AW705="Catastrófico"),AND(AT705="Muy Alta",AW705="Catastrófico")),"Extremo","")))),"")</f>
        <v>Bajo</v>
      </c>
      <c r="AZ705" s="1139" t="s">
        <v>231</v>
      </c>
      <c r="BA705" s="593" t="s">
        <v>190</v>
      </c>
      <c r="BB705" s="593" t="s">
        <v>190</v>
      </c>
      <c r="BC705" s="593" t="s">
        <v>190</v>
      </c>
      <c r="BD705" s="593" t="s">
        <v>190</v>
      </c>
      <c r="BE705" s="1168" t="s">
        <v>190</v>
      </c>
      <c r="BF705" s="593"/>
      <c r="BG705" s="593"/>
      <c r="BH705" s="848"/>
      <c r="BI705" s="848"/>
      <c r="BJ705" s="848"/>
      <c r="BK705" s="848"/>
      <c r="BL705" s="848"/>
      <c r="BM705" s="593"/>
      <c r="BN705" s="607"/>
      <c r="BO705" s="651"/>
    </row>
    <row r="706" spans="1:67" ht="71.25">
      <c r="A706" s="1141"/>
      <c r="B706" s="1144"/>
      <c r="C706" s="1144"/>
      <c r="D706" s="1150"/>
      <c r="E706" s="1150"/>
      <c r="F706" s="1089"/>
      <c r="G706" s="593"/>
      <c r="H706" s="598"/>
      <c r="I706" s="1139"/>
      <c r="J706" s="1137"/>
      <c r="K706" s="1139"/>
      <c r="L706" s="593"/>
      <c r="M706" s="616"/>
      <c r="N706" s="593"/>
      <c r="O706" s="593"/>
      <c r="P706" s="828"/>
      <c r="Q706" s="754"/>
      <c r="R706" s="607"/>
      <c r="S706" s="613"/>
      <c r="T706" s="607"/>
      <c r="U706" s="613"/>
      <c r="V706" s="607"/>
      <c r="W706" s="613"/>
      <c r="X706" s="616"/>
      <c r="Y706" s="613"/>
      <c r="Z706" s="613"/>
      <c r="AA706" s="619"/>
      <c r="AB706" s="216">
        <v>2</v>
      </c>
      <c r="AC706" s="307" t="s">
        <v>1589</v>
      </c>
      <c r="AD706" s="218">
        <v>3</v>
      </c>
      <c r="AE706" s="166" t="s">
        <v>1397</v>
      </c>
      <c r="AF706" s="213" t="str">
        <f t="shared" si="46"/>
        <v>Impacto</v>
      </c>
      <c r="AG706" s="219" t="s">
        <v>290</v>
      </c>
      <c r="AH706" s="214">
        <f t="shared" si="44"/>
        <v>0.1</v>
      </c>
      <c r="AI706" s="219" t="s">
        <v>180</v>
      </c>
      <c r="AJ706" s="214">
        <f t="shared" si="45"/>
        <v>0.15</v>
      </c>
      <c r="AK706" s="215">
        <f t="shared" si="43"/>
        <v>0.25</v>
      </c>
      <c r="AL706" s="220">
        <f>IFERROR(IF(AND(AF705="Probabilidad",AF706="Probabilidad"),(AL705-(+AL705*AK706)),IF(AF706="Probabilidad",(S705-(+S705*AK706)),IF(AF706="Impacto",AL705,""))),"")</f>
        <v>0.48</v>
      </c>
      <c r="AM706" s="220">
        <f>IFERROR(IF(AND(AF705="Impacto",AF706="Impacto"),(AM705-(+AM705*AK706)),IF(AF706="Impacto",(Y705-(+Y705*AK706)),IF(AF706="Probabilidad",AM705,""))),"")</f>
        <v>0.15000000000000002</v>
      </c>
      <c r="AN706" s="221" t="s">
        <v>2082</v>
      </c>
      <c r="AO706" s="221" t="s">
        <v>182</v>
      </c>
      <c r="AP706" s="221" t="s">
        <v>183</v>
      </c>
      <c r="AQ706" s="598"/>
      <c r="AR706" s="626"/>
      <c r="AS706" s="626"/>
      <c r="AT706" s="619"/>
      <c r="AU706" s="626"/>
      <c r="AV706" s="626"/>
      <c r="AW706" s="619"/>
      <c r="AX706" s="619"/>
      <c r="AY706" s="619"/>
      <c r="AZ706" s="1139"/>
      <c r="BA706" s="593"/>
      <c r="BB706" s="593"/>
      <c r="BC706" s="593"/>
      <c r="BD706" s="593"/>
      <c r="BE706" s="1168"/>
      <c r="BF706" s="593"/>
      <c r="BG706" s="593"/>
      <c r="BH706" s="848"/>
      <c r="BI706" s="848"/>
      <c r="BJ706" s="848"/>
      <c r="BK706" s="848"/>
      <c r="BL706" s="848"/>
      <c r="BM706" s="593"/>
      <c r="BN706" s="607"/>
      <c r="BO706" s="651"/>
    </row>
    <row r="707" spans="1:67" ht="89.25">
      <c r="A707" s="1141"/>
      <c r="B707" s="1144"/>
      <c r="C707" s="1144"/>
      <c r="D707" s="1150"/>
      <c r="E707" s="1150"/>
      <c r="F707" s="1089"/>
      <c r="G707" s="593"/>
      <c r="H707" s="598"/>
      <c r="I707" s="1139"/>
      <c r="J707" s="1137"/>
      <c r="K707" s="1139"/>
      <c r="L707" s="593"/>
      <c r="M707" s="616"/>
      <c r="N707" s="593"/>
      <c r="O707" s="593"/>
      <c r="P707" s="828"/>
      <c r="Q707" s="754"/>
      <c r="R707" s="607"/>
      <c r="S707" s="613"/>
      <c r="T707" s="607"/>
      <c r="U707" s="613"/>
      <c r="V707" s="607"/>
      <c r="W707" s="613"/>
      <c r="X707" s="616"/>
      <c r="Y707" s="613"/>
      <c r="Z707" s="613"/>
      <c r="AA707" s="619"/>
      <c r="AB707" s="216">
        <v>3</v>
      </c>
      <c r="AC707" s="307" t="s">
        <v>1545</v>
      </c>
      <c r="AD707" s="218">
        <v>1.2</v>
      </c>
      <c r="AE707" s="166" t="s">
        <v>1546</v>
      </c>
      <c r="AF707" s="213" t="str">
        <f t="shared" si="46"/>
        <v>Probabilidad</v>
      </c>
      <c r="AG707" s="219" t="s">
        <v>344</v>
      </c>
      <c r="AH707" s="214">
        <f t="shared" si="44"/>
        <v>0.15</v>
      </c>
      <c r="AI707" s="219" t="s">
        <v>180</v>
      </c>
      <c r="AJ707" s="214">
        <f t="shared" si="45"/>
        <v>0.15</v>
      </c>
      <c r="AK707" s="215">
        <f t="shared" si="43"/>
        <v>0.3</v>
      </c>
      <c r="AL707" s="220">
        <f>IFERROR(IF(AND(AF706="Probabilidad",AF707="Probabilidad"),(AL706-(+AL706*AK707)),IF(AND(AF706="Impacto",AF707="Probabilidad"),(AL705-(+AL705*AK707)),IF(AF707="Impacto",AL706,""))),"")</f>
        <v>0.33599999999999997</v>
      </c>
      <c r="AM707" s="220">
        <f>IFERROR(IF(AND(AF706="Impacto",AF707="Impacto"),(AM706-(+AM706*AK707)),IF(AND(AF706="Probabilidad",AF707="Impacto"),(AM705-(+AM705*AK707)),IF(AF707="Probabilidad",AM706,""))),"")</f>
        <v>0.15000000000000002</v>
      </c>
      <c r="AN707" s="221" t="s">
        <v>2082</v>
      </c>
      <c r="AO707" s="221" t="s">
        <v>182</v>
      </c>
      <c r="AP707" s="221" t="s">
        <v>183</v>
      </c>
      <c r="AQ707" s="598"/>
      <c r="AR707" s="626"/>
      <c r="AS707" s="626"/>
      <c r="AT707" s="619"/>
      <c r="AU707" s="626"/>
      <c r="AV707" s="626"/>
      <c r="AW707" s="619"/>
      <c r="AX707" s="619"/>
      <c r="AY707" s="619"/>
      <c r="AZ707" s="1139"/>
      <c r="BA707" s="593"/>
      <c r="BB707" s="593"/>
      <c r="BC707" s="593"/>
      <c r="BD707" s="593"/>
      <c r="BE707" s="1168"/>
      <c r="BF707" s="593"/>
      <c r="BG707" s="593"/>
      <c r="BH707" s="848"/>
      <c r="BI707" s="848"/>
      <c r="BJ707" s="848"/>
      <c r="BK707" s="848"/>
      <c r="BL707" s="848"/>
      <c r="BM707" s="593"/>
      <c r="BN707" s="607"/>
      <c r="BO707" s="651"/>
    </row>
    <row r="708" spans="1:67" ht="89.25">
      <c r="A708" s="1141"/>
      <c r="B708" s="1144"/>
      <c r="C708" s="1144"/>
      <c r="D708" s="1150"/>
      <c r="E708" s="1150"/>
      <c r="F708" s="1089"/>
      <c r="G708" s="593"/>
      <c r="H708" s="598"/>
      <c r="I708" s="1139"/>
      <c r="J708" s="1137"/>
      <c r="K708" s="1139"/>
      <c r="L708" s="593"/>
      <c r="M708" s="616"/>
      <c r="N708" s="593"/>
      <c r="O708" s="593"/>
      <c r="P708" s="828"/>
      <c r="Q708" s="754"/>
      <c r="R708" s="607"/>
      <c r="S708" s="613"/>
      <c r="T708" s="607"/>
      <c r="U708" s="613"/>
      <c r="V708" s="607"/>
      <c r="W708" s="613"/>
      <c r="X708" s="616"/>
      <c r="Y708" s="613"/>
      <c r="Z708" s="613"/>
      <c r="AA708" s="619"/>
      <c r="AB708" s="216">
        <v>4</v>
      </c>
      <c r="AC708" s="307" t="s">
        <v>1545</v>
      </c>
      <c r="AD708" s="218">
        <v>1.2</v>
      </c>
      <c r="AE708" s="166" t="s">
        <v>1546</v>
      </c>
      <c r="AF708" s="213" t="str">
        <f t="shared" si="46"/>
        <v>Impacto</v>
      </c>
      <c r="AG708" s="219" t="s">
        <v>290</v>
      </c>
      <c r="AH708" s="214">
        <f t="shared" si="44"/>
        <v>0.1</v>
      </c>
      <c r="AI708" s="219" t="s">
        <v>180</v>
      </c>
      <c r="AJ708" s="214">
        <f t="shared" si="45"/>
        <v>0.15</v>
      </c>
      <c r="AK708" s="215">
        <f t="shared" si="43"/>
        <v>0.25</v>
      </c>
      <c r="AL708" s="220">
        <f>IFERROR(IF(AND(AF707="Probabilidad",AF708="Probabilidad"),(AL707-(+AL707*AK708)),IF(AND(AF707="Impacto",AF708="Probabilidad"),(AL706-(+AL706*AK708)),IF(AF708="Impacto",AL707,""))),"")</f>
        <v>0.33599999999999997</v>
      </c>
      <c r="AM708" s="220">
        <f>IFERROR(IF(AND(AF707="Impacto",AF708="Impacto"),(AM707-(+AM707*AK708)),IF(AND(AF707="Probabilidad",AF708="Impacto"),(AM706-(+AM706*AK708)),IF(AF708="Probabilidad",AM707,""))),"")</f>
        <v>0.11250000000000002</v>
      </c>
      <c r="AN708" s="221" t="s">
        <v>2082</v>
      </c>
      <c r="AO708" s="221" t="s">
        <v>182</v>
      </c>
      <c r="AP708" s="221" t="s">
        <v>183</v>
      </c>
      <c r="AQ708" s="598"/>
      <c r="AR708" s="626"/>
      <c r="AS708" s="626"/>
      <c r="AT708" s="619"/>
      <c r="AU708" s="626"/>
      <c r="AV708" s="626"/>
      <c r="AW708" s="619"/>
      <c r="AX708" s="619"/>
      <c r="AY708" s="619"/>
      <c r="AZ708" s="1139"/>
      <c r="BA708" s="593"/>
      <c r="BB708" s="593"/>
      <c r="BC708" s="593"/>
      <c r="BD708" s="593"/>
      <c r="BE708" s="1168"/>
      <c r="BF708" s="593"/>
      <c r="BG708" s="593"/>
      <c r="BH708" s="848"/>
      <c r="BI708" s="848"/>
      <c r="BJ708" s="848"/>
      <c r="BK708" s="848"/>
      <c r="BL708" s="848"/>
      <c r="BM708" s="593"/>
      <c r="BN708" s="607"/>
      <c r="BO708" s="651"/>
    </row>
    <row r="709" spans="1:67" ht="114.75">
      <c r="A709" s="1141"/>
      <c r="B709" s="1144"/>
      <c r="C709" s="1144"/>
      <c r="D709" s="1150"/>
      <c r="E709" s="1150"/>
      <c r="F709" s="1089"/>
      <c r="G709" s="593"/>
      <c r="H709" s="598"/>
      <c r="I709" s="1139"/>
      <c r="J709" s="1137"/>
      <c r="K709" s="1139"/>
      <c r="L709" s="593"/>
      <c r="M709" s="616"/>
      <c r="N709" s="593"/>
      <c r="O709" s="593"/>
      <c r="P709" s="828"/>
      <c r="Q709" s="754"/>
      <c r="R709" s="607"/>
      <c r="S709" s="613"/>
      <c r="T709" s="607"/>
      <c r="U709" s="613"/>
      <c r="V709" s="607"/>
      <c r="W709" s="613"/>
      <c r="X709" s="616"/>
      <c r="Y709" s="613"/>
      <c r="Z709" s="613"/>
      <c r="AA709" s="619"/>
      <c r="AB709" s="216">
        <v>5</v>
      </c>
      <c r="AC709" s="307" t="s">
        <v>2085</v>
      </c>
      <c r="AD709" s="218">
        <v>3</v>
      </c>
      <c r="AE709" s="166" t="s">
        <v>1390</v>
      </c>
      <c r="AF709" s="213" t="str">
        <f t="shared" si="46"/>
        <v>Probabilidad</v>
      </c>
      <c r="AG709" s="219" t="s">
        <v>344</v>
      </c>
      <c r="AH709" s="214">
        <f t="shared" si="44"/>
        <v>0.15</v>
      </c>
      <c r="AI709" s="219" t="s">
        <v>180</v>
      </c>
      <c r="AJ709" s="214">
        <f t="shared" si="45"/>
        <v>0.15</v>
      </c>
      <c r="AK709" s="215">
        <f t="shared" si="43"/>
        <v>0.3</v>
      </c>
      <c r="AL709" s="220">
        <f>IFERROR(IF(AND(AF708="Probabilidad",AF709="Probabilidad"),(AL708-(+AL708*AK709)),IF(AND(AF708="Impacto",AF709="Probabilidad"),(AL707-(+AL707*AK709)),IF(AF709="Impacto",AL708,""))),"")</f>
        <v>0.23519999999999996</v>
      </c>
      <c r="AM709" s="220">
        <f>IFERROR(IF(AND(AF708="Impacto",AF709="Impacto"),(AM708-(+AM708*AK709)),IF(AND(AF708="Probabilidad",AF709="Impacto"),(AM707-(+AM707*AK709)),IF(AF709="Probabilidad",AM708,""))),"")</f>
        <v>0.11250000000000002</v>
      </c>
      <c r="AN709" s="221" t="s">
        <v>2082</v>
      </c>
      <c r="AO709" s="221" t="s">
        <v>182</v>
      </c>
      <c r="AP709" s="221" t="s">
        <v>183</v>
      </c>
      <c r="AQ709" s="598"/>
      <c r="AR709" s="626"/>
      <c r="AS709" s="626"/>
      <c r="AT709" s="619"/>
      <c r="AU709" s="626"/>
      <c r="AV709" s="626"/>
      <c r="AW709" s="619"/>
      <c r="AX709" s="619"/>
      <c r="AY709" s="619"/>
      <c r="AZ709" s="1139"/>
      <c r="BA709" s="593"/>
      <c r="BB709" s="593"/>
      <c r="BC709" s="593"/>
      <c r="BD709" s="593"/>
      <c r="BE709" s="1168"/>
      <c r="BF709" s="593"/>
      <c r="BG709" s="593"/>
      <c r="BH709" s="848"/>
      <c r="BI709" s="848"/>
      <c r="BJ709" s="848"/>
      <c r="BK709" s="848"/>
      <c r="BL709" s="848"/>
      <c r="BM709" s="593"/>
      <c r="BN709" s="607"/>
      <c r="BO709" s="651"/>
    </row>
    <row r="710" spans="1:67" ht="15.75" thickBot="1">
      <c r="A710" s="1141"/>
      <c r="B710" s="1144"/>
      <c r="C710" s="1144"/>
      <c r="D710" s="1150"/>
      <c r="E710" s="1150"/>
      <c r="F710" s="1089"/>
      <c r="G710" s="593"/>
      <c r="H710" s="598"/>
      <c r="I710" s="1139"/>
      <c r="J710" s="1162"/>
      <c r="K710" s="1139"/>
      <c r="L710" s="593"/>
      <c r="M710" s="616"/>
      <c r="N710" s="593"/>
      <c r="O710" s="593"/>
      <c r="P710" s="828"/>
      <c r="Q710" s="754"/>
      <c r="R710" s="607"/>
      <c r="S710" s="613"/>
      <c r="T710" s="607"/>
      <c r="U710" s="613"/>
      <c r="V710" s="607"/>
      <c r="W710" s="613"/>
      <c r="X710" s="616"/>
      <c r="Y710" s="613"/>
      <c r="Z710" s="613"/>
      <c r="AA710" s="619"/>
      <c r="AB710" s="216">
        <v>6</v>
      </c>
      <c r="AC710" s="218"/>
      <c r="AD710" s="218"/>
      <c r="AE710" s="218"/>
      <c r="AF710" s="213" t="str">
        <f t="shared" si="46"/>
        <v/>
      </c>
      <c r="AG710" s="219"/>
      <c r="AH710" s="214" t="str">
        <f t="shared" si="44"/>
        <v/>
      </c>
      <c r="AI710" s="219"/>
      <c r="AJ710" s="214" t="str">
        <f t="shared" si="45"/>
        <v/>
      </c>
      <c r="AK710" s="215" t="str">
        <f t="shared" ref="AK710:AK773" si="47">IF(OR(AH710="",AJ710=""),"",AH710+AJ710)</f>
        <v/>
      </c>
      <c r="AL710" s="220" t="str">
        <f>IFERROR(IF(AND(AF709="Probabilidad",AF710="Probabilidad"),(AL709-(+AL709*AK710)),IF(AND(AF709="Impacto",AF710="Probabilidad"),(AL708-(+AL708*AK710)),IF(AF710="Impacto",AL709,""))),"")</f>
        <v/>
      </c>
      <c r="AM710" s="220" t="str">
        <f>IFERROR(IF(AND(AF709="Impacto",AF710="Impacto"),(AM709-(+AM709*AK710)),IF(AND(AF709="Probabilidad",AF710="Impacto"),(AM708-(+AM708*AK710)),IF(AF710="Probabilidad",AM709,""))),"")</f>
        <v/>
      </c>
      <c r="AN710" s="221"/>
      <c r="AO710" s="221"/>
      <c r="AP710" s="221"/>
      <c r="AQ710" s="598"/>
      <c r="AR710" s="626"/>
      <c r="AS710" s="626"/>
      <c r="AT710" s="619"/>
      <c r="AU710" s="626"/>
      <c r="AV710" s="626"/>
      <c r="AW710" s="619"/>
      <c r="AX710" s="619"/>
      <c r="AY710" s="619"/>
      <c r="AZ710" s="1139"/>
      <c r="BA710" s="593"/>
      <c r="BB710" s="593"/>
      <c r="BC710" s="593"/>
      <c r="BD710" s="593"/>
      <c r="BE710" s="1168"/>
      <c r="BF710" s="593"/>
      <c r="BG710" s="593"/>
      <c r="BH710" s="848"/>
      <c r="BI710" s="848"/>
      <c r="BJ710" s="848"/>
      <c r="BK710" s="848"/>
      <c r="BL710" s="848"/>
      <c r="BM710" s="593"/>
      <c r="BN710" s="607"/>
      <c r="BO710" s="651"/>
    </row>
    <row r="711" spans="1:67" ht="69" customHeight="1">
      <c r="A711" s="1141"/>
      <c r="B711" s="1144"/>
      <c r="C711" s="1144"/>
      <c r="D711" s="1150" t="s">
        <v>1376</v>
      </c>
      <c r="E711" s="1150" t="s">
        <v>2092</v>
      </c>
      <c r="F711" s="1089">
        <v>6</v>
      </c>
      <c r="G711" s="593" t="s">
        <v>2113</v>
      </c>
      <c r="H711" s="598" t="s">
        <v>1379</v>
      </c>
      <c r="I711" s="1139" t="s">
        <v>1392</v>
      </c>
      <c r="J711" s="1137" t="str">
        <f>IF(D711="","",IF(D711="RG",[16]Árbol_GF!B761,IF(D711="RF",[16]Árbol_GF!B761,IF(I711="","",(CONCATENATE(I711," ",$M$2," ",G711," ",$M$3," ",O711," ",$M$4," ",N711))))))</f>
        <v>Pérdida de Disponibilidad  Fileserver de SAF - Financiera  1. Perdida o borrado de la información.
2. Fallas Humanas.  1. Ausencia de copias de respaldo.
2. Desconocimiento de políticas de seguridad de la información.
3. Ausencia de planes de continuidad.</v>
      </c>
      <c r="K711" s="1139" t="s">
        <v>205</v>
      </c>
      <c r="L711" s="593" t="s">
        <v>691</v>
      </c>
      <c r="M711" s="689" t="str">
        <f>CONCATENATE(" *",[16]Árbol_GF!C719," *",[16]Árbol_GF!E719," *",[16]Árbol_GF!G719)</f>
        <v xml:space="preserve"> * * *</v>
      </c>
      <c r="N711" s="593" t="s">
        <v>2117</v>
      </c>
      <c r="O711" s="593" t="s">
        <v>2118</v>
      </c>
      <c r="P711" s="607"/>
      <c r="Q711" s="610"/>
      <c r="R711" s="607" t="s">
        <v>297</v>
      </c>
      <c r="S711" s="613">
        <f>IF(R711="Muy Alta",100%,IF(R711="Alta",80%,IF(R711="Media",60%,IF(R711="Baja",40%,IF(R711="Muy Baja",20%,"")))))</f>
        <v>0.8</v>
      </c>
      <c r="T711" s="598"/>
      <c r="U711" s="613" t="str">
        <f>IF(T711="Catastrófico",100%,IF(T711="Mayor",80%,IF(T711="Moderado",60%,IF(T711="Menor",40%,IF(T711="Leve",20%,"")))))</f>
        <v/>
      </c>
      <c r="V711" s="607" t="s">
        <v>271</v>
      </c>
      <c r="W711" s="613">
        <f>IF(V711="Catastrófico",100%,IF(V711="Mayor",80%,IF(V711="Moderado",60%,IF(V711="Menor",40%,IF(V711="Leve",20%,"")))))</f>
        <v>0.2</v>
      </c>
      <c r="X711" s="616" t="str">
        <f>IF(Y711=100%,"Catastrófico",IF(Y711=80%,"Mayor",IF(Y711=60%,"Moderado",IF(Y711=40%,"Menor",IF(Y711=20%,"Leve","")))))</f>
        <v>Leve</v>
      </c>
      <c r="Y711" s="613">
        <f>IF(AND(U711="",W711=""),"",MAX(U711,W711))</f>
        <v>0.2</v>
      </c>
      <c r="Z711" s="613" t="str">
        <f>CONCATENATE(R711,X711)</f>
        <v>AltaLeve</v>
      </c>
      <c r="AA711" s="619" t="str">
        <f>IF(Z711="Muy AltaLeve","Alto",IF(Z711="Muy AltaMenor","Alto",IF(Z711="Muy AltaModerado","Alto",IF(Z711="Muy AltaMayor","Alto",IF(Z711="Muy AltaCatastrófico","Extremo",IF(Z711="AltaLeve","Moderado",IF(Z711="AltaMenor","Moderado",IF(Z711="AltaModerado","Alto",IF(Z711="AltaMayor","Alto",IF(Z711="AltaCatastrófico","Extremo",IF(Z711="MediaLeve","Moderado",IF(Z711="MediaMenor","Moderado",IF(Z711="MediaModerado","Moderado",IF(Z711="MediaMayor","Alto",IF(Z711="MediaCatastrófico","Extremo",IF(Z711="BajaLeve","Bajo",IF(Z711="BajaMenor","Moderado",IF(Z711="BajaModerado","Moderado",IF(Z711="BajaMayor","Alto",IF(Z711="BajaCatastrófico","Extremo",IF(Z711="Muy BajaLeve","Bajo",IF(Z711="Muy BajaMenor","Bajo",IF(Z711="Muy BajaModerado","Moderado",IF(Z711="Muy BajaMayor","Alto",IF(Z711="Muy BajaCatastrófico","Extremo","")))))))))))))))))))))))))</f>
        <v>Moderado</v>
      </c>
      <c r="AB711" s="216">
        <v>1</v>
      </c>
      <c r="AC711" s="307" t="s">
        <v>2062</v>
      </c>
      <c r="AD711" s="218">
        <v>1.3</v>
      </c>
      <c r="AE711" s="166" t="s">
        <v>1399</v>
      </c>
      <c r="AF711" s="213" t="str">
        <f t="shared" si="46"/>
        <v>Probabilidad</v>
      </c>
      <c r="AG711" s="219" t="s">
        <v>344</v>
      </c>
      <c r="AH711" s="214">
        <f t="shared" si="44"/>
        <v>0.15</v>
      </c>
      <c r="AI711" s="219" t="s">
        <v>180</v>
      </c>
      <c r="AJ711" s="214">
        <f t="shared" si="45"/>
        <v>0.15</v>
      </c>
      <c r="AK711" s="215">
        <f t="shared" si="47"/>
        <v>0.3</v>
      </c>
      <c r="AL711" s="220">
        <f>IFERROR(IF(AF711="Probabilidad",(S711-(+S711*AK711)),IF(AF711="Impacto",S711,"")),"")</f>
        <v>0.56000000000000005</v>
      </c>
      <c r="AM711" s="220">
        <f>IFERROR(IF(AF711="Impacto",(Y711-(+Y711*AK711)),IF(AF711="Probabilidad",Y711,"")),"")</f>
        <v>0.2</v>
      </c>
      <c r="AN711" s="221" t="s">
        <v>2082</v>
      </c>
      <c r="AO711" s="221" t="s">
        <v>182</v>
      </c>
      <c r="AP711" s="221" t="s">
        <v>183</v>
      </c>
      <c r="AQ711" s="598" t="s">
        <v>2116</v>
      </c>
      <c r="AR711" s="1153">
        <f>S711</f>
        <v>0.8</v>
      </c>
      <c r="AS711" s="1153">
        <f>IF(AL711="","",MIN(AL711:AL716))</f>
        <v>0.33600000000000002</v>
      </c>
      <c r="AT711" s="619" t="str">
        <f>IFERROR(IF(AS711="","",IF(AS711&lt;=0.2,"Muy Baja",IF(AS711&lt;=0.4,"Baja",IF(AS711&lt;=0.6,"Media",IF(AS711&lt;=0.8,"Alta","Muy Alta"))))),"")</f>
        <v>Baja</v>
      </c>
      <c r="AU711" s="1153">
        <f>Y711</f>
        <v>0.2</v>
      </c>
      <c r="AV711" s="1153">
        <f>IF(AM711="","",MIN(AM711:AM716))</f>
        <v>0.11250000000000002</v>
      </c>
      <c r="AW711" s="619" t="str">
        <f>IFERROR(IF(AV711="","",IF(AV711&lt;=0.2,"Leve",IF(AV711&lt;=0.4,"Menor",IF(AV711&lt;=0.6,"Moderado",IF(AV711&lt;=0.8,"Mayor","Catastrófico"))))),"")</f>
        <v>Leve</v>
      </c>
      <c r="AX711" s="619" t="str">
        <f>AA711</f>
        <v>Moderado</v>
      </c>
      <c r="AY711" s="619" t="str">
        <f>IFERROR(IF(OR(AND(AT711="Muy Baja",AW711="Leve"),AND(AT711="Muy Baja",AW711="Menor"),AND(AT711="Baja",AW711="Leve")),"Bajo",IF(OR(AND(AT711="Muy baja",AW711="Moderado"),AND(AT711="Baja",AW711="Menor"),AND(AT711="Baja",AW711="Moderado"),AND(AT711="Media",AW711="Leve"),AND(AT711="Media",AW711="Menor"),AND(AT711="Media",AW711="Moderado"),AND(AT711="Alta",AW711="Leve"),AND(AT711="Alta",AW711="Menor")),"Moderado",IF(OR(AND(AT711="Muy Baja",AW711="Mayor"),AND(AT711="Baja",AW711="Mayor"),AND(AT711="Media",AW711="Mayor"),AND(AT711="Alta",AW711="Moderado"),AND(AT711="Alta",AW711="Mayor"),AND(AT711="Muy Alta",AW711="Leve"),AND(AT711="Muy Alta",AW711="Menor"),AND(AT711="Muy Alta",AW711="Moderado"),AND(AT711="Muy Alta",AW711="Mayor")),"Alto",IF(OR(AND(AT711="Muy Baja",AW711="Catastrófico"),AND(AT711="Baja",AW711="Catastrófico"),AND(AT711="Media",AW711="Catastrófico"),AND(AT711="Alta",AW711="Catastrófico"),AND(AT711="Muy Alta",AW711="Catastrófico")),"Extremo","")))),"")</f>
        <v>Bajo</v>
      </c>
      <c r="AZ711" s="1139" t="s">
        <v>231</v>
      </c>
      <c r="BA711" s="593" t="s">
        <v>190</v>
      </c>
      <c r="BB711" s="593" t="s">
        <v>190</v>
      </c>
      <c r="BC711" s="593" t="s">
        <v>190</v>
      </c>
      <c r="BD711" s="593" t="s">
        <v>190</v>
      </c>
      <c r="BE711" s="1168" t="s">
        <v>190</v>
      </c>
      <c r="BF711" s="593"/>
      <c r="BG711" s="593"/>
      <c r="BH711" s="848"/>
      <c r="BI711" s="848"/>
      <c r="BJ711" s="848"/>
      <c r="BK711" s="848"/>
      <c r="BL711" s="848"/>
      <c r="BM711" s="593"/>
      <c r="BN711" s="607"/>
      <c r="BO711" s="651"/>
    </row>
    <row r="712" spans="1:67" ht="89.25">
      <c r="A712" s="1141"/>
      <c r="B712" s="1144"/>
      <c r="C712" s="1144"/>
      <c r="D712" s="1150"/>
      <c r="E712" s="1150"/>
      <c r="F712" s="1089"/>
      <c r="G712" s="593"/>
      <c r="H712" s="598"/>
      <c r="I712" s="1139"/>
      <c r="J712" s="1137"/>
      <c r="K712" s="1139"/>
      <c r="L712" s="593"/>
      <c r="M712" s="616"/>
      <c r="N712" s="593"/>
      <c r="O712" s="593"/>
      <c r="P712" s="607"/>
      <c r="Q712" s="610"/>
      <c r="R712" s="607"/>
      <c r="S712" s="613"/>
      <c r="T712" s="598"/>
      <c r="U712" s="613"/>
      <c r="V712" s="607"/>
      <c r="W712" s="613"/>
      <c r="X712" s="616"/>
      <c r="Y712" s="613"/>
      <c r="Z712" s="613"/>
      <c r="AA712" s="619"/>
      <c r="AB712" s="216">
        <v>2</v>
      </c>
      <c r="AC712" s="313" t="s">
        <v>2106</v>
      </c>
      <c r="AD712" s="218">
        <v>1</v>
      </c>
      <c r="AE712" s="166" t="s">
        <v>1399</v>
      </c>
      <c r="AF712" s="213" t="str">
        <f t="shared" si="46"/>
        <v>Impacto</v>
      </c>
      <c r="AG712" s="219" t="s">
        <v>290</v>
      </c>
      <c r="AH712" s="214">
        <f t="shared" si="44"/>
        <v>0.1</v>
      </c>
      <c r="AI712" s="219" t="s">
        <v>180</v>
      </c>
      <c r="AJ712" s="214">
        <f t="shared" si="45"/>
        <v>0.15</v>
      </c>
      <c r="AK712" s="215">
        <f t="shared" si="47"/>
        <v>0.25</v>
      </c>
      <c r="AL712" s="220">
        <f>IFERROR(IF(AND(AF711="Probabilidad",AF712="Probabilidad"),(AL711-(+AL711*AK712)),IF(AF712="Probabilidad",(S711-(+S711*AK712)),IF(AF712="Impacto",AL711,""))),"")</f>
        <v>0.56000000000000005</v>
      </c>
      <c r="AM712" s="220">
        <f>IFERROR(IF(AND(AF711="Impacto",AF712="Impacto"),(AM711-(+AM711*AK712)),IF(AF712="Impacto",(Y711-(+Y711*AK712)),IF(AF712="Probabilidad",AM711,""))),"")</f>
        <v>0.15000000000000002</v>
      </c>
      <c r="AN712" s="221" t="s">
        <v>2082</v>
      </c>
      <c r="AO712" s="221" t="s">
        <v>182</v>
      </c>
      <c r="AP712" s="221" t="s">
        <v>183</v>
      </c>
      <c r="AQ712" s="598"/>
      <c r="AR712" s="626"/>
      <c r="AS712" s="626"/>
      <c r="AT712" s="619"/>
      <c r="AU712" s="626"/>
      <c r="AV712" s="626"/>
      <c r="AW712" s="619"/>
      <c r="AX712" s="619"/>
      <c r="AY712" s="619"/>
      <c r="AZ712" s="1139"/>
      <c r="BA712" s="593"/>
      <c r="BB712" s="593"/>
      <c r="BC712" s="593"/>
      <c r="BD712" s="593"/>
      <c r="BE712" s="1168"/>
      <c r="BF712" s="593"/>
      <c r="BG712" s="593"/>
      <c r="BH712" s="848"/>
      <c r="BI712" s="848"/>
      <c r="BJ712" s="848"/>
      <c r="BK712" s="848"/>
      <c r="BL712" s="848"/>
      <c r="BM712" s="593"/>
      <c r="BN712" s="607"/>
      <c r="BO712" s="651"/>
    </row>
    <row r="713" spans="1:67" ht="114.75">
      <c r="A713" s="1141"/>
      <c r="B713" s="1144"/>
      <c r="C713" s="1144"/>
      <c r="D713" s="1150"/>
      <c r="E713" s="1150"/>
      <c r="F713" s="1089"/>
      <c r="G713" s="593"/>
      <c r="H713" s="598"/>
      <c r="I713" s="1139"/>
      <c r="J713" s="1137"/>
      <c r="K713" s="1139"/>
      <c r="L713" s="593"/>
      <c r="M713" s="616"/>
      <c r="N713" s="593"/>
      <c r="O713" s="593"/>
      <c r="P713" s="607"/>
      <c r="Q713" s="610"/>
      <c r="R713" s="607"/>
      <c r="S713" s="613"/>
      <c r="T713" s="598"/>
      <c r="U713" s="613"/>
      <c r="V713" s="607"/>
      <c r="W713" s="613"/>
      <c r="X713" s="616"/>
      <c r="Y713" s="613"/>
      <c r="Z713" s="613"/>
      <c r="AA713" s="619"/>
      <c r="AB713" s="216">
        <v>3</v>
      </c>
      <c r="AC713" s="307" t="s">
        <v>2089</v>
      </c>
      <c r="AD713" s="218">
        <v>1.3</v>
      </c>
      <c r="AE713" s="166" t="s">
        <v>1399</v>
      </c>
      <c r="AF713" s="213" t="str">
        <f t="shared" si="46"/>
        <v>Probabilidad</v>
      </c>
      <c r="AG713" s="219" t="s">
        <v>179</v>
      </c>
      <c r="AH713" s="214">
        <f t="shared" si="44"/>
        <v>0.25</v>
      </c>
      <c r="AI713" s="219" t="s">
        <v>180</v>
      </c>
      <c r="AJ713" s="214">
        <f t="shared" si="45"/>
        <v>0.15</v>
      </c>
      <c r="AK713" s="215">
        <f t="shared" si="47"/>
        <v>0.4</v>
      </c>
      <c r="AL713" s="220">
        <f>IFERROR(IF(AND(AF712="Probabilidad",AF713="Probabilidad"),(AL712-(+AL712*AK713)),IF(AND(AF712="Impacto",AF713="Probabilidad"),(AL711-(+AL711*AK713)),IF(AF713="Impacto",AL712,""))),"")</f>
        <v>0.33600000000000002</v>
      </c>
      <c r="AM713" s="220">
        <f>IFERROR(IF(AND(AF712="Impacto",AF713="Impacto"),(AM712-(+AM712*AK713)),IF(AND(AF712="Probabilidad",AF713="Impacto"),(AM711-(+AM711*AK713)),IF(AF713="Probabilidad",AM712,""))),"")</f>
        <v>0.15000000000000002</v>
      </c>
      <c r="AN713" s="221" t="s">
        <v>2082</v>
      </c>
      <c r="AO713" s="221" t="s">
        <v>182</v>
      </c>
      <c r="AP713" s="221" t="s">
        <v>183</v>
      </c>
      <c r="AQ713" s="598"/>
      <c r="AR713" s="626"/>
      <c r="AS713" s="626"/>
      <c r="AT713" s="619"/>
      <c r="AU713" s="626"/>
      <c r="AV713" s="626"/>
      <c r="AW713" s="619"/>
      <c r="AX713" s="619"/>
      <c r="AY713" s="619"/>
      <c r="AZ713" s="1139"/>
      <c r="BA713" s="593"/>
      <c r="BB713" s="593"/>
      <c r="BC713" s="593"/>
      <c r="BD713" s="593"/>
      <c r="BE713" s="1168"/>
      <c r="BF713" s="593"/>
      <c r="BG713" s="593"/>
      <c r="BH713" s="848"/>
      <c r="BI713" s="848"/>
      <c r="BJ713" s="848"/>
      <c r="BK713" s="848"/>
      <c r="BL713" s="848"/>
      <c r="BM713" s="593"/>
      <c r="BN713" s="607"/>
      <c r="BO713" s="651"/>
    </row>
    <row r="714" spans="1:67" ht="114.75">
      <c r="A714" s="1141"/>
      <c r="B714" s="1144"/>
      <c r="C714" s="1144"/>
      <c r="D714" s="1150"/>
      <c r="E714" s="1150"/>
      <c r="F714" s="1089"/>
      <c r="G714" s="593"/>
      <c r="H714" s="598"/>
      <c r="I714" s="1139"/>
      <c r="J714" s="1137"/>
      <c r="K714" s="1139"/>
      <c r="L714" s="593"/>
      <c r="M714" s="616"/>
      <c r="N714" s="593"/>
      <c r="O714" s="593"/>
      <c r="P714" s="607"/>
      <c r="Q714" s="610"/>
      <c r="R714" s="607"/>
      <c r="S714" s="613"/>
      <c r="T714" s="598"/>
      <c r="U714" s="613"/>
      <c r="V714" s="607"/>
      <c r="W714" s="613"/>
      <c r="X714" s="616"/>
      <c r="Y714" s="613"/>
      <c r="Z714" s="613"/>
      <c r="AA714" s="619"/>
      <c r="AB714" s="216">
        <v>4</v>
      </c>
      <c r="AC714" s="307" t="s">
        <v>2089</v>
      </c>
      <c r="AD714" s="218">
        <v>1.3</v>
      </c>
      <c r="AE714" s="166" t="s">
        <v>1399</v>
      </c>
      <c r="AF714" s="213" t="str">
        <f t="shared" si="46"/>
        <v>Impacto</v>
      </c>
      <c r="AG714" s="219" t="s">
        <v>290</v>
      </c>
      <c r="AH714" s="214">
        <f t="shared" si="44"/>
        <v>0.1</v>
      </c>
      <c r="AI714" s="219" t="s">
        <v>180</v>
      </c>
      <c r="AJ714" s="214">
        <f t="shared" si="45"/>
        <v>0.15</v>
      </c>
      <c r="AK714" s="215">
        <f t="shared" si="47"/>
        <v>0.25</v>
      </c>
      <c r="AL714" s="220">
        <f>IFERROR(IF(AND(AF713="Probabilidad",AF714="Probabilidad"),(AL713-(+AL713*AK714)),IF(AND(AF713="Impacto",AF714="Probabilidad"),(AL712-(+AL712*AK714)),IF(AF714="Impacto",AL713,""))),"")</f>
        <v>0.33600000000000002</v>
      </c>
      <c r="AM714" s="220">
        <f>IFERROR(IF(AND(AF713="Impacto",AF714="Impacto"),(AM713-(+AM713*AK714)),IF(AND(AF713="Probabilidad",AF714="Impacto"),(AM712-(+AM712*AK714)),IF(AF714="Probabilidad",AM713,""))),"")</f>
        <v>0.11250000000000002</v>
      </c>
      <c r="AN714" s="221" t="s">
        <v>2082</v>
      </c>
      <c r="AO714" s="221" t="s">
        <v>182</v>
      </c>
      <c r="AP714" s="221" t="s">
        <v>183</v>
      </c>
      <c r="AQ714" s="598"/>
      <c r="AR714" s="626"/>
      <c r="AS714" s="626"/>
      <c r="AT714" s="619"/>
      <c r="AU714" s="626"/>
      <c r="AV714" s="626"/>
      <c r="AW714" s="619"/>
      <c r="AX714" s="619"/>
      <c r="AY714" s="619"/>
      <c r="AZ714" s="1139"/>
      <c r="BA714" s="593"/>
      <c r="BB714" s="593"/>
      <c r="BC714" s="593"/>
      <c r="BD714" s="593"/>
      <c r="BE714" s="1168"/>
      <c r="BF714" s="593"/>
      <c r="BG714" s="593"/>
      <c r="BH714" s="848"/>
      <c r="BI714" s="848"/>
      <c r="BJ714" s="848"/>
      <c r="BK714" s="848"/>
      <c r="BL714" s="848"/>
      <c r="BM714" s="593"/>
      <c r="BN714" s="607"/>
      <c r="BO714" s="651"/>
    </row>
    <row r="715" spans="1:67">
      <c r="A715" s="1141"/>
      <c r="B715" s="1144"/>
      <c r="C715" s="1144"/>
      <c r="D715" s="1150"/>
      <c r="E715" s="1150"/>
      <c r="F715" s="1089"/>
      <c r="G715" s="593"/>
      <c r="H715" s="598"/>
      <c r="I715" s="1139"/>
      <c r="J715" s="1137"/>
      <c r="K715" s="1139"/>
      <c r="L715" s="593"/>
      <c r="M715" s="616"/>
      <c r="N715" s="593"/>
      <c r="O715" s="593"/>
      <c r="P715" s="607"/>
      <c r="Q715" s="610"/>
      <c r="R715" s="607"/>
      <c r="S715" s="613"/>
      <c r="T715" s="598"/>
      <c r="U715" s="613"/>
      <c r="V715" s="607"/>
      <c r="W715" s="613"/>
      <c r="X715" s="616"/>
      <c r="Y715" s="613"/>
      <c r="Z715" s="613"/>
      <c r="AA715" s="619"/>
      <c r="AB715" s="216">
        <v>5</v>
      </c>
      <c r="AC715" s="218"/>
      <c r="AD715" s="218"/>
      <c r="AE715" s="218"/>
      <c r="AF715" s="213" t="str">
        <f t="shared" si="46"/>
        <v/>
      </c>
      <c r="AG715" s="219"/>
      <c r="AH715" s="214" t="str">
        <f t="shared" si="44"/>
        <v/>
      </c>
      <c r="AI715" s="219"/>
      <c r="AJ715" s="214" t="str">
        <f t="shared" si="45"/>
        <v/>
      </c>
      <c r="AK715" s="215" t="str">
        <f t="shared" si="47"/>
        <v/>
      </c>
      <c r="AL715" s="220" t="str">
        <f>IFERROR(IF(AND(AF714="Probabilidad",AF715="Probabilidad"),(AL714-(+AL714*AK715)),IF(AND(AF714="Impacto",AF715="Probabilidad"),(AL713-(+AL713*AK715)),IF(AF715="Impacto",AL714,""))),"")</f>
        <v/>
      </c>
      <c r="AM715" s="220" t="str">
        <f>IFERROR(IF(AND(AF714="Impacto",AF715="Impacto"),(AM714-(+AM714*AK715)),IF(AND(AF714="Probabilidad",AF715="Impacto"),(AM713-(+AM713*AK715)),IF(AF715="Probabilidad",AM714,""))),"")</f>
        <v/>
      </c>
      <c r="AN715" s="221"/>
      <c r="AO715" s="221"/>
      <c r="AP715" s="221"/>
      <c r="AQ715" s="598"/>
      <c r="AR715" s="626"/>
      <c r="AS715" s="626"/>
      <c r="AT715" s="619"/>
      <c r="AU715" s="626"/>
      <c r="AV715" s="626"/>
      <c r="AW715" s="619"/>
      <c r="AX715" s="619"/>
      <c r="AY715" s="619"/>
      <c r="AZ715" s="1139"/>
      <c r="BA715" s="593"/>
      <c r="BB715" s="593"/>
      <c r="BC715" s="593"/>
      <c r="BD715" s="593"/>
      <c r="BE715" s="1168"/>
      <c r="BF715" s="593"/>
      <c r="BG715" s="593"/>
      <c r="BH715" s="848"/>
      <c r="BI715" s="848"/>
      <c r="BJ715" s="848"/>
      <c r="BK715" s="848"/>
      <c r="BL715" s="848"/>
      <c r="BM715" s="593"/>
      <c r="BN715" s="607"/>
      <c r="BO715" s="651"/>
    </row>
    <row r="716" spans="1:67" ht="15.75" thickBot="1">
      <c r="A716" s="1141"/>
      <c r="B716" s="1144"/>
      <c r="C716" s="1144"/>
      <c r="D716" s="1150"/>
      <c r="E716" s="1150"/>
      <c r="F716" s="1089"/>
      <c r="G716" s="593"/>
      <c r="H716" s="598"/>
      <c r="I716" s="1139"/>
      <c r="J716" s="1162"/>
      <c r="K716" s="1139"/>
      <c r="L716" s="593"/>
      <c r="M716" s="616"/>
      <c r="N716" s="593"/>
      <c r="O716" s="593"/>
      <c r="P716" s="607"/>
      <c r="Q716" s="610"/>
      <c r="R716" s="607"/>
      <c r="S716" s="613"/>
      <c r="T716" s="598"/>
      <c r="U716" s="613"/>
      <c r="V716" s="607"/>
      <c r="W716" s="613"/>
      <c r="X716" s="616"/>
      <c r="Y716" s="613"/>
      <c r="Z716" s="613"/>
      <c r="AA716" s="619"/>
      <c r="AB716" s="216">
        <v>6</v>
      </c>
      <c r="AC716" s="218"/>
      <c r="AD716" s="218"/>
      <c r="AE716" s="218"/>
      <c r="AF716" s="213" t="str">
        <f t="shared" si="46"/>
        <v/>
      </c>
      <c r="AG716" s="219"/>
      <c r="AH716" s="214" t="str">
        <f t="shared" si="44"/>
        <v/>
      </c>
      <c r="AI716" s="219"/>
      <c r="AJ716" s="214" t="str">
        <f t="shared" si="45"/>
        <v/>
      </c>
      <c r="AK716" s="215" t="str">
        <f t="shared" si="47"/>
        <v/>
      </c>
      <c r="AL716" s="220" t="str">
        <f>IFERROR(IF(AND(AF715="Probabilidad",AF716="Probabilidad"),(AL715-(+AL715*AK716)),IF(AND(AF715="Impacto",AF716="Probabilidad"),(AL714-(+AL714*AK716)),IF(AF716="Impacto",AL715,""))),"")</f>
        <v/>
      </c>
      <c r="AM716" s="220" t="str">
        <f>IFERROR(IF(AND(AF715="Impacto",AF716="Impacto"),(AM715-(+AM715*AK716)),IF(AND(AF715="Probabilidad",AF716="Impacto"),(AM714-(+AM714*AK716)),IF(AF716="Probabilidad",AM715,""))),"")</f>
        <v/>
      </c>
      <c r="AN716" s="221"/>
      <c r="AO716" s="221"/>
      <c r="AP716" s="221"/>
      <c r="AQ716" s="598"/>
      <c r="AR716" s="626"/>
      <c r="AS716" s="626"/>
      <c r="AT716" s="619"/>
      <c r="AU716" s="626"/>
      <c r="AV716" s="626"/>
      <c r="AW716" s="619"/>
      <c r="AX716" s="619"/>
      <c r="AY716" s="619"/>
      <c r="AZ716" s="1139"/>
      <c r="BA716" s="593"/>
      <c r="BB716" s="593"/>
      <c r="BC716" s="593"/>
      <c r="BD716" s="593"/>
      <c r="BE716" s="1168"/>
      <c r="BF716" s="593"/>
      <c r="BG716" s="593"/>
      <c r="BH716" s="848"/>
      <c r="BI716" s="848"/>
      <c r="BJ716" s="848"/>
      <c r="BK716" s="848"/>
      <c r="BL716" s="848"/>
      <c r="BM716" s="593"/>
      <c r="BN716" s="607"/>
      <c r="BO716" s="651"/>
    </row>
    <row r="717" spans="1:67" ht="66">
      <c r="A717" s="1141"/>
      <c r="B717" s="1144"/>
      <c r="C717" s="1144"/>
      <c r="D717" s="1150" t="s">
        <v>1376</v>
      </c>
      <c r="E717" s="1150" t="s">
        <v>2092</v>
      </c>
      <c r="F717" s="1089">
        <v>7</v>
      </c>
      <c r="G717" s="593" t="s">
        <v>2119</v>
      </c>
      <c r="H717" s="598" t="s">
        <v>1613</v>
      </c>
      <c r="I717" s="1139" t="s">
        <v>1380</v>
      </c>
      <c r="J717" s="1137" t="str">
        <f>IF(D717="","",IF(D717="RG",[16]Árbol_GF!B767,IF(D717="RF",[16]Árbol_GF!B767,IF(I717="","",(CONCATENATE(I717," ",$M$2," ",G717," ",$M$3," ",O717," ",$M$4," ",N717))))))</f>
        <v>Pérdida de confidencialidad e integridad  Equipos de Financiera  1. Perdida o modificación de información. 
2. Fallas Humanas.  1. Ausencia de control de acceso.
2. Desconocimiento de políticas de seguridad de la información.</v>
      </c>
      <c r="K717" s="1139" t="s">
        <v>205</v>
      </c>
      <c r="L717" s="593" t="s">
        <v>691</v>
      </c>
      <c r="M717" s="689" t="str">
        <f>CONCATENATE(" *",[16]Árbol_GF!C725," *",[16]Árbol_GF!E725," *",[16]Árbol_GF!G725)</f>
        <v xml:space="preserve"> * * *</v>
      </c>
      <c r="N717" s="593" t="s">
        <v>2120</v>
      </c>
      <c r="O717" s="593" t="s">
        <v>2121</v>
      </c>
      <c r="P717" s="607"/>
      <c r="Q717" s="610"/>
      <c r="R717" s="607" t="s">
        <v>297</v>
      </c>
      <c r="S717" s="613">
        <f>IF(R717="Muy Alta",100%,IF(R717="Alta",80%,IF(R717="Media",60%,IF(R717="Baja",40%,IF(R717="Muy Baja",20%,"")))))</f>
        <v>0.8</v>
      </c>
      <c r="T717" s="607" t="s">
        <v>271</v>
      </c>
      <c r="U717" s="613">
        <f>IF(T717="Catastrófico",100%,IF(T717="Mayor",80%,IF(T717="Moderado",60%,IF(T717="Menor",40%,IF(T717="Leve",20%,"")))))</f>
        <v>0.2</v>
      </c>
      <c r="V717" s="607" t="s">
        <v>271</v>
      </c>
      <c r="W717" s="613">
        <f>IF(V717="Catastrófico",100%,IF(V717="Mayor",80%,IF(V717="Moderado",60%,IF(V717="Menor",40%,IF(V717="Leve",20%,"")))))</f>
        <v>0.2</v>
      </c>
      <c r="X717" s="616" t="str">
        <f>IF(Y717=100%,"Catastrófico",IF(Y717=80%,"Mayor",IF(Y717=60%,"Moderado",IF(Y717=40%,"Menor",IF(Y717=20%,"Leve","")))))</f>
        <v>Leve</v>
      </c>
      <c r="Y717" s="613">
        <f>IF(AND(U717="",W717=""),"",MAX(U717,W717))</f>
        <v>0.2</v>
      </c>
      <c r="Z717" s="613" t="str">
        <f>CONCATENATE(R717,X717)</f>
        <v>AltaLeve</v>
      </c>
      <c r="AA717" s="619" t="str">
        <f>IF(Z717="Muy AltaLeve","Alto",IF(Z717="Muy AltaMenor","Alto",IF(Z717="Muy AltaModerado","Alto",IF(Z717="Muy AltaMayor","Alto",IF(Z717="Muy AltaCatastrófico","Extremo",IF(Z717="AltaLeve","Moderado",IF(Z717="AltaMenor","Moderado",IF(Z717="AltaModerado","Alto",IF(Z717="AltaMayor","Alto",IF(Z717="AltaCatastrófico","Extremo",IF(Z717="MediaLeve","Moderado",IF(Z717="MediaMenor","Moderado",IF(Z717="MediaModerado","Moderado",IF(Z717="MediaMayor","Alto",IF(Z717="MediaCatastrófico","Extremo",IF(Z717="BajaLeve","Bajo",IF(Z717="BajaMenor","Moderado",IF(Z717="BajaModerado","Moderado",IF(Z717="BajaMayor","Alto",IF(Z717="BajaCatastrófico","Extremo",IF(Z717="Muy BajaLeve","Bajo",IF(Z717="Muy BajaMenor","Bajo",IF(Z717="Muy BajaModerado","Moderado",IF(Z717="Muy BajaMayor","Alto",IF(Z717="Muy BajaCatastrófico","Extremo","")))))))))))))))))))))))))</f>
        <v>Moderado</v>
      </c>
      <c r="AB717" s="216">
        <v>1</v>
      </c>
      <c r="AC717" s="307" t="s">
        <v>1617</v>
      </c>
      <c r="AD717" s="218">
        <v>1</v>
      </c>
      <c r="AE717" s="166" t="s">
        <v>1619</v>
      </c>
      <c r="AF717" s="213" t="str">
        <f t="shared" si="46"/>
        <v>Probabilidad</v>
      </c>
      <c r="AG717" s="219" t="s">
        <v>179</v>
      </c>
      <c r="AH717" s="214">
        <f t="shared" si="44"/>
        <v>0.25</v>
      </c>
      <c r="AI717" s="219" t="s">
        <v>1440</v>
      </c>
      <c r="AJ717" s="214">
        <f t="shared" si="45"/>
        <v>0.25</v>
      </c>
      <c r="AK717" s="215">
        <f t="shared" si="47"/>
        <v>0.5</v>
      </c>
      <c r="AL717" s="220">
        <f>IFERROR(IF(AF717="Probabilidad",(S717-(+S717*AK717)),IF(AF717="Impacto",S717,"")),"")</f>
        <v>0.4</v>
      </c>
      <c r="AM717" s="220">
        <f>IFERROR(IF(AF717="Impacto",(Y717-(+Y717*AK717)),IF(AF717="Probabilidad",Y717,"")),"")</f>
        <v>0.2</v>
      </c>
      <c r="AN717" s="221" t="s">
        <v>180</v>
      </c>
      <c r="AO717" s="221" t="s">
        <v>182</v>
      </c>
      <c r="AP717" s="221" t="s">
        <v>183</v>
      </c>
      <c r="AQ717" s="598" t="s">
        <v>2122</v>
      </c>
      <c r="AR717" s="1153">
        <f>S717</f>
        <v>0.8</v>
      </c>
      <c r="AS717" s="1153">
        <f>IF(AL717="","",MIN(AL717:AL722))</f>
        <v>0.14399999999999999</v>
      </c>
      <c r="AT717" s="619" t="str">
        <f>IFERROR(IF(AS717="","",IF(AS717&lt;=0.2,"Muy Baja",IF(AS717&lt;=0.4,"Baja",IF(AS717&lt;=0.6,"Media",IF(AS717&lt;=0.8,"Alta","Muy Alta"))))),"")</f>
        <v>Muy Baja</v>
      </c>
      <c r="AU717" s="1153">
        <f>Y717</f>
        <v>0.2</v>
      </c>
      <c r="AV717" s="1153">
        <f>IF(AM717="","",MIN(AM717:AM722))</f>
        <v>0.2</v>
      </c>
      <c r="AW717" s="619" t="str">
        <f>IFERROR(IF(AV717="","",IF(AV717&lt;=0.2,"Leve",IF(AV717&lt;=0.4,"Menor",IF(AV717&lt;=0.6,"Moderado",IF(AV717&lt;=0.8,"Mayor","Catastrófico"))))),"")</f>
        <v>Leve</v>
      </c>
      <c r="AX717" s="619" t="str">
        <f>AA717</f>
        <v>Moderado</v>
      </c>
      <c r="AY717" s="619" t="str">
        <f>IFERROR(IF(OR(AND(AT717="Muy Baja",AW717="Leve"),AND(AT717="Muy Baja",AW717="Menor"),AND(AT717="Baja",AW717="Leve")),"Bajo",IF(OR(AND(AT717="Muy baja",AW717="Moderado"),AND(AT717="Baja",AW717="Menor"),AND(AT717="Baja",AW717="Moderado"),AND(AT717="Media",AW717="Leve"),AND(AT717="Media",AW717="Menor"),AND(AT717="Media",AW717="Moderado"),AND(AT717="Alta",AW717="Leve"),AND(AT717="Alta",AW717="Menor")),"Moderado",IF(OR(AND(AT717="Muy Baja",AW717="Mayor"),AND(AT717="Baja",AW717="Mayor"),AND(AT717="Media",AW717="Mayor"),AND(AT717="Alta",AW717="Moderado"),AND(AT717="Alta",AW717="Mayor"),AND(AT717="Muy Alta",AW717="Leve"),AND(AT717="Muy Alta",AW717="Menor"),AND(AT717="Muy Alta",AW717="Moderado"),AND(AT717="Muy Alta",AW717="Mayor")),"Alto",IF(OR(AND(AT717="Muy Baja",AW717="Catastrófico"),AND(AT717="Baja",AW717="Catastrófico"),AND(AT717="Media",AW717="Catastrófico"),AND(AT717="Alta",AW717="Catastrófico"),AND(AT717="Muy Alta",AW717="Catastrófico")),"Extremo","")))),"")</f>
        <v>Bajo</v>
      </c>
      <c r="AZ717" s="598" t="s">
        <v>231</v>
      </c>
      <c r="BA717" s="593" t="s">
        <v>190</v>
      </c>
      <c r="BB717" s="593" t="s">
        <v>190</v>
      </c>
      <c r="BC717" s="593" t="s">
        <v>190</v>
      </c>
      <c r="BD717" s="593" t="s">
        <v>190</v>
      </c>
      <c r="BE717" s="1168" t="s">
        <v>190</v>
      </c>
      <c r="BF717" s="593"/>
      <c r="BG717" s="593"/>
      <c r="BH717" s="848"/>
      <c r="BI717" s="848"/>
      <c r="BJ717" s="848"/>
      <c r="BK717" s="848"/>
      <c r="BL717" s="848"/>
      <c r="BM717" s="593"/>
      <c r="BN717" s="607"/>
      <c r="BO717" s="651"/>
    </row>
    <row r="718" spans="1:67" ht="66">
      <c r="A718" s="1141"/>
      <c r="B718" s="1144"/>
      <c r="C718" s="1144"/>
      <c r="D718" s="1150"/>
      <c r="E718" s="1150"/>
      <c r="F718" s="1089"/>
      <c r="G718" s="593"/>
      <c r="H718" s="598"/>
      <c r="I718" s="1139"/>
      <c r="J718" s="1137"/>
      <c r="K718" s="1139"/>
      <c r="L718" s="593"/>
      <c r="M718" s="616"/>
      <c r="N718" s="593"/>
      <c r="O718" s="593"/>
      <c r="P718" s="607"/>
      <c r="Q718" s="610"/>
      <c r="R718" s="607"/>
      <c r="S718" s="613"/>
      <c r="T718" s="607"/>
      <c r="U718" s="613"/>
      <c r="V718" s="607"/>
      <c r="W718" s="613"/>
      <c r="X718" s="616"/>
      <c r="Y718" s="613"/>
      <c r="Z718" s="613"/>
      <c r="AA718" s="619"/>
      <c r="AB718" s="216">
        <v>2</v>
      </c>
      <c r="AC718" s="307" t="s">
        <v>1620</v>
      </c>
      <c r="AD718" s="218">
        <v>1</v>
      </c>
      <c r="AE718" s="166" t="s">
        <v>1619</v>
      </c>
      <c r="AF718" s="213" t="str">
        <f t="shared" si="46"/>
        <v>Probabilidad</v>
      </c>
      <c r="AG718" s="219" t="s">
        <v>344</v>
      </c>
      <c r="AH718" s="214">
        <f t="shared" si="44"/>
        <v>0.15</v>
      </c>
      <c r="AI718" s="219" t="s">
        <v>1440</v>
      </c>
      <c r="AJ718" s="214">
        <f t="shared" si="45"/>
        <v>0.25</v>
      </c>
      <c r="AK718" s="215">
        <f t="shared" si="47"/>
        <v>0.4</v>
      </c>
      <c r="AL718" s="220">
        <f>IFERROR(IF(AND(AF717="Probabilidad",AF718="Probabilidad"),(AL717-(+AL717*AK718)),IF(AF718="Probabilidad",(S717-(+S717*AK718)),IF(AF718="Impacto",AL717,""))),"")</f>
        <v>0.24</v>
      </c>
      <c r="AM718" s="220">
        <f>IFERROR(IF(AND(AF717="Impacto",AF718="Impacto"),(AM717-(+AM717*AK718)),IF(AF718="Impacto",(Y717-(Y717*AK718)),IF(AF718="Probabilidad",AM717,""))),"")</f>
        <v>0.2</v>
      </c>
      <c r="AN718" s="221" t="s">
        <v>180</v>
      </c>
      <c r="AO718" s="221" t="s">
        <v>182</v>
      </c>
      <c r="AP718" s="221" t="s">
        <v>183</v>
      </c>
      <c r="AQ718" s="598"/>
      <c r="AR718" s="626"/>
      <c r="AS718" s="626"/>
      <c r="AT718" s="619"/>
      <c r="AU718" s="626"/>
      <c r="AV718" s="626"/>
      <c r="AW718" s="619"/>
      <c r="AX718" s="619"/>
      <c r="AY718" s="619"/>
      <c r="AZ718" s="598"/>
      <c r="BA718" s="593"/>
      <c r="BB718" s="593"/>
      <c r="BC718" s="593"/>
      <c r="BD718" s="593"/>
      <c r="BE718" s="1168"/>
      <c r="BF718" s="593"/>
      <c r="BG718" s="593"/>
      <c r="BH718" s="848"/>
      <c r="BI718" s="848"/>
      <c r="BJ718" s="848"/>
      <c r="BK718" s="848"/>
      <c r="BL718" s="848"/>
      <c r="BM718" s="593"/>
      <c r="BN718" s="607"/>
      <c r="BO718" s="651"/>
    </row>
    <row r="719" spans="1:67" ht="66">
      <c r="A719" s="1141"/>
      <c r="B719" s="1144"/>
      <c r="C719" s="1144"/>
      <c r="D719" s="1150"/>
      <c r="E719" s="1150"/>
      <c r="F719" s="1089"/>
      <c r="G719" s="593"/>
      <c r="H719" s="598"/>
      <c r="I719" s="1139"/>
      <c r="J719" s="1137"/>
      <c r="K719" s="1139"/>
      <c r="L719" s="593"/>
      <c r="M719" s="616"/>
      <c r="N719" s="593"/>
      <c r="O719" s="593"/>
      <c r="P719" s="607"/>
      <c r="Q719" s="610"/>
      <c r="R719" s="607"/>
      <c r="S719" s="613"/>
      <c r="T719" s="607"/>
      <c r="U719" s="613"/>
      <c r="V719" s="607"/>
      <c r="W719" s="613"/>
      <c r="X719" s="616"/>
      <c r="Y719" s="613"/>
      <c r="Z719" s="613"/>
      <c r="AA719" s="619"/>
      <c r="AB719" s="216">
        <v>3</v>
      </c>
      <c r="AC719" s="307" t="s">
        <v>1622</v>
      </c>
      <c r="AD719" s="218">
        <v>1</v>
      </c>
      <c r="AE719" s="166" t="s">
        <v>1619</v>
      </c>
      <c r="AF719" s="213" t="str">
        <f t="shared" si="46"/>
        <v>Probabilidad</v>
      </c>
      <c r="AG719" s="219" t="s">
        <v>344</v>
      </c>
      <c r="AH719" s="214">
        <f t="shared" si="44"/>
        <v>0.15</v>
      </c>
      <c r="AI719" s="219" t="s">
        <v>1440</v>
      </c>
      <c r="AJ719" s="214">
        <f t="shared" si="45"/>
        <v>0.25</v>
      </c>
      <c r="AK719" s="215">
        <f t="shared" si="47"/>
        <v>0.4</v>
      </c>
      <c r="AL719" s="220">
        <f>IFERROR(IF(AND(AF718="Probabilidad",AF719="Probabilidad"),(AL718-(+AL718*AK719)),IF(AND(AF718="Impacto",AF719="Probabilidad"),(AL717-(+AL717*AK719)),IF(AF719="Impacto",AL718,""))),"")</f>
        <v>0.14399999999999999</v>
      </c>
      <c r="AM719" s="220">
        <f>IFERROR(IF(AND(AF718="Impacto",AF719="Impacto"),(AM718-(+AM718*AK719)),IF(AND(AF718="Probabilidad",AF719="Impacto"),(AM717-(+AM717*AK719)),IF(AF719="Probabilidad",AM718,""))),"")</f>
        <v>0.2</v>
      </c>
      <c r="AN719" s="221"/>
      <c r="AO719" s="221" t="s">
        <v>182</v>
      </c>
      <c r="AP719" s="221" t="s">
        <v>183</v>
      </c>
      <c r="AQ719" s="598"/>
      <c r="AR719" s="626"/>
      <c r="AS719" s="626"/>
      <c r="AT719" s="619"/>
      <c r="AU719" s="626"/>
      <c r="AV719" s="626"/>
      <c r="AW719" s="619"/>
      <c r="AX719" s="619"/>
      <c r="AY719" s="619"/>
      <c r="AZ719" s="598"/>
      <c r="BA719" s="593"/>
      <c r="BB719" s="593"/>
      <c r="BC719" s="593"/>
      <c r="BD719" s="593"/>
      <c r="BE719" s="1168"/>
      <c r="BF719" s="593"/>
      <c r="BG719" s="593"/>
      <c r="BH719" s="848"/>
      <c r="BI719" s="848"/>
      <c r="BJ719" s="848"/>
      <c r="BK719" s="848"/>
      <c r="BL719" s="848"/>
      <c r="BM719" s="593"/>
      <c r="BN719" s="607"/>
      <c r="BO719" s="651"/>
    </row>
    <row r="720" spans="1:67">
      <c r="A720" s="1141"/>
      <c r="B720" s="1144"/>
      <c r="C720" s="1144"/>
      <c r="D720" s="1150"/>
      <c r="E720" s="1150"/>
      <c r="F720" s="1089"/>
      <c r="G720" s="593"/>
      <c r="H720" s="598"/>
      <c r="I720" s="1139"/>
      <c r="J720" s="1137"/>
      <c r="K720" s="1139"/>
      <c r="L720" s="593"/>
      <c r="M720" s="616"/>
      <c r="N720" s="593"/>
      <c r="O720" s="593"/>
      <c r="P720" s="607"/>
      <c r="Q720" s="610"/>
      <c r="R720" s="607"/>
      <c r="S720" s="613"/>
      <c r="T720" s="607"/>
      <c r="U720" s="613"/>
      <c r="V720" s="607"/>
      <c r="W720" s="613"/>
      <c r="X720" s="616"/>
      <c r="Y720" s="613"/>
      <c r="Z720" s="613"/>
      <c r="AA720" s="619"/>
      <c r="AB720" s="216">
        <v>4</v>
      </c>
      <c r="AC720" s="218"/>
      <c r="AD720" s="218"/>
      <c r="AE720" s="218"/>
      <c r="AF720" s="213" t="str">
        <f t="shared" si="46"/>
        <v/>
      </c>
      <c r="AG720" s="219"/>
      <c r="AH720" s="214" t="str">
        <f t="shared" si="44"/>
        <v/>
      </c>
      <c r="AI720" s="219"/>
      <c r="AJ720" s="214" t="str">
        <f t="shared" si="45"/>
        <v/>
      </c>
      <c r="AK720" s="215" t="str">
        <f t="shared" si="47"/>
        <v/>
      </c>
      <c r="AL720" s="220" t="str">
        <f>IFERROR(IF(AND(AF719="Probabilidad",AF720="Probabilidad"),(AL719-(+AL719*AK720)),IF(AND(AF719="Impacto",AF720="Probabilidad"),(AL718-(+AL718*AK720)),IF(AF720="Impacto",AL719,""))),"")</f>
        <v/>
      </c>
      <c r="AM720" s="220" t="str">
        <f>IFERROR(IF(AND(AF719="Impacto",AF720="Impacto"),(AM719-(+AM719*AK720)),IF(AND(AF719="Probabilidad",AF720="Impacto"),(AM718-(+AM718*AK720)),IF(AF720="Probabilidad",AM719,""))),"")</f>
        <v/>
      </c>
      <c r="AN720" s="221"/>
      <c r="AO720" s="221"/>
      <c r="AP720" s="221"/>
      <c r="AQ720" s="598"/>
      <c r="AR720" s="626"/>
      <c r="AS720" s="626"/>
      <c r="AT720" s="619"/>
      <c r="AU720" s="626"/>
      <c r="AV720" s="626"/>
      <c r="AW720" s="619"/>
      <c r="AX720" s="619"/>
      <c r="AY720" s="619"/>
      <c r="AZ720" s="598"/>
      <c r="BA720" s="593"/>
      <c r="BB720" s="593"/>
      <c r="BC720" s="593"/>
      <c r="BD720" s="593"/>
      <c r="BE720" s="1168"/>
      <c r="BF720" s="593"/>
      <c r="BG720" s="593"/>
      <c r="BH720" s="848"/>
      <c r="BI720" s="848"/>
      <c r="BJ720" s="848"/>
      <c r="BK720" s="848"/>
      <c r="BL720" s="848"/>
      <c r="BM720" s="593"/>
      <c r="BN720" s="607"/>
      <c r="BO720" s="651"/>
    </row>
    <row r="721" spans="1:67">
      <c r="A721" s="1141"/>
      <c r="B721" s="1144"/>
      <c r="C721" s="1144"/>
      <c r="D721" s="1150"/>
      <c r="E721" s="1150"/>
      <c r="F721" s="1089"/>
      <c r="G721" s="593"/>
      <c r="H721" s="598"/>
      <c r="I721" s="1139"/>
      <c r="J721" s="1137"/>
      <c r="K721" s="1139"/>
      <c r="L721" s="593"/>
      <c r="M721" s="616"/>
      <c r="N721" s="593"/>
      <c r="O721" s="593"/>
      <c r="P721" s="607"/>
      <c r="Q721" s="610"/>
      <c r="R721" s="607"/>
      <c r="S721" s="613"/>
      <c r="T721" s="607"/>
      <c r="U721" s="613"/>
      <c r="V721" s="607"/>
      <c r="W721" s="613"/>
      <c r="X721" s="616"/>
      <c r="Y721" s="613"/>
      <c r="Z721" s="613"/>
      <c r="AA721" s="619"/>
      <c r="AB721" s="216">
        <v>5</v>
      </c>
      <c r="AC721" s="218"/>
      <c r="AD721" s="218"/>
      <c r="AE721" s="218"/>
      <c r="AF721" s="213" t="str">
        <f t="shared" si="46"/>
        <v/>
      </c>
      <c r="AG721" s="219"/>
      <c r="AH721" s="214" t="str">
        <f t="shared" si="44"/>
        <v/>
      </c>
      <c r="AI721" s="219"/>
      <c r="AJ721" s="214" t="str">
        <f t="shared" si="45"/>
        <v/>
      </c>
      <c r="AK721" s="215" t="str">
        <f t="shared" si="47"/>
        <v/>
      </c>
      <c r="AL721" s="220" t="str">
        <f>IFERROR(IF(AND(AF720="Probabilidad",AF721="Probabilidad"),(AL720-(+AL720*AK721)),IF(AND(AF720="Impacto",AF721="Probabilidad"),(AL719-(+AL719*AK721)),IF(AF721="Impacto",AL720,""))),"")</f>
        <v/>
      </c>
      <c r="AM721" s="220" t="str">
        <f>IFERROR(IF(AND(AF720="Impacto",AF721="Impacto"),(AM720-(+AM720*AK721)),IF(AND(AF720="Probabilidad",AF721="Impacto"),(AM719-(+AM719*AK721)),IF(AF721="Probabilidad",AM720,""))),"")</f>
        <v/>
      </c>
      <c r="AN721" s="221"/>
      <c r="AO721" s="221"/>
      <c r="AP721" s="221"/>
      <c r="AQ721" s="598"/>
      <c r="AR721" s="626"/>
      <c r="AS721" s="626"/>
      <c r="AT721" s="619"/>
      <c r="AU721" s="626"/>
      <c r="AV721" s="626"/>
      <c r="AW721" s="619"/>
      <c r="AX721" s="619"/>
      <c r="AY721" s="619"/>
      <c r="AZ721" s="598"/>
      <c r="BA721" s="593"/>
      <c r="BB721" s="593"/>
      <c r="BC721" s="593"/>
      <c r="BD721" s="593"/>
      <c r="BE721" s="1168"/>
      <c r="BF721" s="593"/>
      <c r="BG721" s="593"/>
      <c r="BH721" s="848"/>
      <c r="BI721" s="848"/>
      <c r="BJ721" s="848"/>
      <c r="BK721" s="848"/>
      <c r="BL721" s="848"/>
      <c r="BM721" s="593"/>
      <c r="BN721" s="607"/>
      <c r="BO721" s="651"/>
    </row>
    <row r="722" spans="1:67" ht="15.75" thickBot="1">
      <c r="A722" s="1141"/>
      <c r="B722" s="1144"/>
      <c r="C722" s="1144"/>
      <c r="D722" s="1150"/>
      <c r="E722" s="1150"/>
      <c r="F722" s="1089"/>
      <c r="G722" s="593"/>
      <c r="H722" s="598"/>
      <c r="I722" s="1139"/>
      <c r="J722" s="1162"/>
      <c r="K722" s="1139"/>
      <c r="L722" s="593"/>
      <c r="M722" s="616"/>
      <c r="N722" s="593"/>
      <c r="O722" s="593"/>
      <c r="P722" s="607"/>
      <c r="Q722" s="610"/>
      <c r="R722" s="607"/>
      <c r="S722" s="613"/>
      <c r="T722" s="607"/>
      <c r="U722" s="613"/>
      <c r="V722" s="607"/>
      <c r="W722" s="613"/>
      <c r="X722" s="616"/>
      <c r="Y722" s="613"/>
      <c r="Z722" s="613"/>
      <c r="AA722" s="619"/>
      <c r="AB722" s="216">
        <v>6</v>
      </c>
      <c r="AC722" s="218"/>
      <c r="AD722" s="218"/>
      <c r="AE722" s="218"/>
      <c r="AF722" s="213" t="str">
        <f t="shared" si="46"/>
        <v/>
      </c>
      <c r="AG722" s="219"/>
      <c r="AH722" s="214" t="str">
        <f t="shared" si="44"/>
        <v/>
      </c>
      <c r="AI722" s="219"/>
      <c r="AJ722" s="214" t="str">
        <f t="shared" si="45"/>
        <v/>
      </c>
      <c r="AK722" s="215" t="str">
        <f t="shared" si="47"/>
        <v/>
      </c>
      <c r="AL722" s="220" t="str">
        <f>IFERROR(IF(AND(AF721="Probabilidad",AF722="Probabilidad"),(AL721-(+AL721*AK722)),IF(AND(AF721="Impacto",AF722="Probabilidad"),(AL720-(+AL720*AK722)),IF(AF722="Impacto",AL721,""))),"")</f>
        <v/>
      </c>
      <c r="AM722" s="220" t="str">
        <f>IFERROR(IF(AND(AF721="Impacto",AF722="Impacto"),(AM721-(+AM721*AK722)),IF(AND(AF721="Probabilidad",AF722="Impacto"),(AM720-(+AM720*AK722)),IF(AF722="Probabilidad",AM721,""))),"")</f>
        <v/>
      </c>
      <c r="AN722" s="221"/>
      <c r="AO722" s="221"/>
      <c r="AP722" s="221"/>
      <c r="AQ722" s="598"/>
      <c r="AR722" s="626"/>
      <c r="AS722" s="626"/>
      <c r="AT722" s="619"/>
      <c r="AU722" s="626"/>
      <c r="AV722" s="626"/>
      <c r="AW722" s="619"/>
      <c r="AX722" s="619"/>
      <c r="AY722" s="619"/>
      <c r="AZ722" s="598"/>
      <c r="BA722" s="593"/>
      <c r="BB722" s="593"/>
      <c r="BC722" s="593"/>
      <c r="BD722" s="593"/>
      <c r="BE722" s="1168"/>
      <c r="BF722" s="593"/>
      <c r="BG722" s="593"/>
      <c r="BH722" s="848"/>
      <c r="BI722" s="848"/>
      <c r="BJ722" s="848"/>
      <c r="BK722" s="848"/>
      <c r="BL722" s="848"/>
      <c r="BM722" s="593"/>
      <c r="BN722" s="607"/>
      <c r="BO722" s="651"/>
    </row>
    <row r="723" spans="1:67" ht="69" customHeight="1">
      <c r="A723" s="1141"/>
      <c r="B723" s="1144"/>
      <c r="C723" s="1144"/>
      <c r="D723" s="1150" t="s">
        <v>1376</v>
      </c>
      <c r="E723" s="1150" t="s">
        <v>2092</v>
      </c>
      <c r="F723" s="1089">
        <v>8</v>
      </c>
      <c r="G723" s="593" t="s">
        <v>2119</v>
      </c>
      <c r="H723" s="598" t="s">
        <v>1613</v>
      </c>
      <c r="I723" s="1139" t="s">
        <v>1392</v>
      </c>
      <c r="J723" s="1137" t="str">
        <f>IF(D723="","",IF(D723="RG",[16]Árbol_GF!B773,IF(D723="RF",[16]Árbol_GF!B773,IF(I723="","",(CONCATENATE(I723," ",$M$2," ",G723," ",$M$3," ",O723," ",$M$4," ",N723))))))</f>
        <v>Pérdida de Disponibilidad  Equipos de Financiera  1. Perdida o borrado de información. 
2. Fallas Humanas.
3. Incumplimiento en el mantenimiento de los equipos de cómputo.  1. Ausencia de copias de respaldo.
2. Desconocimiento u omisión de políticas de seguridad de la información.
3. Ausencia de planes de continuidad.
4. Mantenimiento insuficiente / Instalación fallida de los medios de almacenamiento.</v>
      </c>
      <c r="K723" s="1139" t="s">
        <v>205</v>
      </c>
      <c r="L723" s="593" t="s">
        <v>691</v>
      </c>
      <c r="M723" s="689" t="str">
        <f>CONCATENATE(" *",[16]Árbol_GF!C731," *",[16]Árbol_GF!E731," *",[16]Árbol_GF!G731)</f>
        <v xml:space="preserve"> * * *</v>
      </c>
      <c r="N723" s="593" t="s">
        <v>2123</v>
      </c>
      <c r="O723" s="593" t="s">
        <v>2124</v>
      </c>
      <c r="P723" s="607"/>
      <c r="Q723" s="610"/>
      <c r="R723" s="607" t="s">
        <v>297</v>
      </c>
      <c r="S723" s="613">
        <f>IF(R723="Muy Alta",100%,IF(R723="Alta",80%,IF(R723="Media",60%,IF(R723="Baja",40%,IF(R723="Muy Baja",20%,"")))))</f>
        <v>0.8</v>
      </c>
      <c r="T723" s="607" t="s">
        <v>271</v>
      </c>
      <c r="U723" s="613">
        <f>IF(T723="Catastrófico",100%,IF(T723="Mayor",80%,IF(T723="Moderado",60%,IF(T723="Menor",40%,IF(T723="Leve",20%,"")))))</f>
        <v>0.2</v>
      </c>
      <c r="V723" s="607" t="s">
        <v>271</v>
      </c>
      <c r="W723" s="613">
        <f>IF(V723="Catastrófico",100%,IF(V723="Mayor",80%,IF(V723="Moderado",60%,IF(V723="Menor",40%,IF(V723="Leve",20%,"")))))</f>
        <v>0.2</v>
      </c>
      <c r="X723" s="616" t="str">
        <f>IF(Y723=100%,"Catastrófico",IF(Y723=80%,"Mayor",IF(Y723=60%,"Moderado",IF(Y723=40%,"Menor",IF(Y723=20%,"Leve","")))))</f>
        <v>Leve</v>
      </c>
      <c r="Y723" s="613">
        <f>IF(AND(U723="",W723=""),"",MAX(U723,W723))</f>
        <v>0.2</v>
      </c>
      <c r="Z723" s="613" t="str">
        <f>CONCATENATE(R723,X723)</f>
        <v>AltaLeve</v>
      </c>
      <c r="AA723" s="619" t="str">
        <f>IF(Z723="Muy AltaLeve","Alto",IF(Z723="Muy AltaMenor","Alto",IF(Z723="Muy AltaModerado","Alto",IF(Z723="Muy AltaMayor","Alto",IF(Z723="Muy AltaCatastrófico","Extremo",IF(Z723="AltaLeve","Moderado",IF(Z723="AltaMenor","Moderado",IF(Z723="AltaModerado","Alto",IF(Z723="AltaMayor","Alto",IF(Z723="AltaCatastrófico","Extremo",IF(Z723="MediaLeve","Moderado",IF(Z723="MediaMenor","Moderado",IF(Z723="MediaModerado","Moderado",IF(Z723="MediaMayor","Alto",IF(Z723="MediaCatastrófico","Extremo",IF(Z723="BajaLeve","Bajo",IF(Z723="BajaMenor","Moderado",IF(Z723="BajaModerado","Moderado",IF(Z723="BajaMayor","Alto",IF(Z723="BajaCatastrófico","Extremo",IF(Z723="Muy BajaLeve","Bajo",IF(Z723="Muy BajaMenor","Bajo",IF(Z723="Muy BajaModerado","Moderado",IF(Z723="Muy BajaMayor","Alto",IF(Z723="Muy BajaCatastrófico","Extremo","")))))))))))))))))))))))))</f>
        <v>Moderado</v>
      </c>
      <c r="AB723" s="216">
        <v>1</v>
      </c>
      <c r="AC723" s="307" t="s">
        <v>1626</v>
      </c>
      <c r="AD723" s="218">
        <v>3</v>
      </c>
      <c r="AE723" s="166" t="s">
        <v>1627</v>
      </c>
      <c r="AF723" s="213" t="str">
        <f t="shared" si="46"/>
        <v>Probabilidad</v>
      </c>
      <c r="AG723" s="219" t="s">
        <v>179</v>
      </c>
      <c r="AH723" s="214">
        <f t="shared" si="44"/>
        <v>0.25</v>
      </c>
      <c r="AI723" s="219" t="s">
        <v>1440</v>
      </c>
      <c r="AJ723" s="214">
        <f t="shared" si="45"/>
        <v>0.25</v>
      </c>
      <c r="AK723" s="215">
        <f t="shared" si="47"/>
        <v>0.5</v>
      </c>
      <c r="AL723" s="220">
        <f>IFERROR(IF(AF723="Probabilidad",(S723-(+S723*AK723)),IF(AF723="Impacto",S723,"")),"")</f>
        <v>0.4</v>
      </c>
      <c r="AM723" s="220">
        <f>IFERROR(IF(AF723="Impacto",(Y723-(+Y723*AK723)),IF(AF723="Probabilidad",Y723,"")),"")</f>
        <v>0.2</v>
      </c>
      <c r="AN723" s="221" t="s">
        <v>180</v>
      </c>
      <c r="AO723" s="221" t="s">
        <v>182</v>
      </c>
      <c r="AP723" s="221" t="s">
        <v>183</v>
      </c>
      <c r="AQ723" s="598" t="s">
        <v>2122</v>
      </c>
      <c r="AR723" s="1153">
        <f>S723</f>
        <v>0.8</v>
      </c>
      <c r="AS723" s="1153">
        <f>IF(AL723="","",MIN(AL723:AL728))</f>
        <v>0.24</v>
      </c>
      <c r="AT723" s="619" t="str">
        <f>IFERROR(IF(AS723="","",IF(AS723&lt;=0.2,"Muy Baja",IF(AS723&lt;=0.4,"Baja",IF(AS723&lt;=0.6,"Media",IF(AS723&lt;=0.8,"Alta","Muy Alta"))))),"")</f>
        <v>Baja</v>
      </c>
      <c r="AU723" s="1153">
        <f>Y723</f>
        <v>0.2</v>
      </c>
      <c r="AV723" s="1153">
        <f>IF(AM723="","",MIN(AM723:AM728))</f>
        <v>0.13</v>
      </c>
      <c r="AW723" s="619" t="str">
        <f>IFERROR(IF(AV723="","",IF(AV723&lt;=0.2,"Leve",IF(AV723&lt;=0.4,"Menor",IF(AV723&lt;=0.6,"Moderado",IF(AV723&lt;=0.8,"Mayor","Catastrófico"))))),"")</f>
        <v>Leve</v>
      </c>
      <c r="AX723" s="619" t="str">
        <f>AA723</f>
        <v>Moderado</v>
      </c>
      <c r="AY723" s="619" t="str">
        <f>IFERROR(IF(OR(AND(AT723="Muy Baja",AW723="Leve"),AND(AT723="Muy Baja",AW723="Menor"),AND(AT723="Baja",AW723="Leve")),"Bajo",IF(OR(AND(AT723="Muy baja",AW723="Moderado"),AND(AT723="Baja",AW723="Menor"),AND(AT723="Baja",AW723="Moderado"),AND(AT723="Media",AW723="Leve"),AND(AT723="Media",AW723="Menor"),AND(AT723="Media",AW723="Moderado"),AND(AT723="Alta",AW723="Leve"),AND(AT723="Alta",AW723="Menor")),"Moderado",IF(OR(AND(AT723="Muy Baja",AW723="Mayor"),AND(AT723="Baja",AW723="Mayor"),AND(AT723="Media",AW723="Mayor"),AND(AT723="Alta",AW723="Moderado"),AND(AT723="Alta",AW723="Mayor"),AND(AT723="Muy Alta",AW723="Leve"),AND(AT723="Muy Alta",AW723="Menor"),AND(AT723="Muy Alta",AW723="Moderado"),AND(AT723="Muy Alta",AW723="Mayor")),"Alto",IF(OR(AND(AT723="Muy Baja",AW723="Catastrófico"),AND(AT723="Baja",AW723="Catastrófico"),AND(AT723="Media",AW723="Catastrófico"),AND(AT723="Alta",AW723="Catastrófico"),AND(AT723="Muy Alta",AW723="Catastrófico")),"Extremo","")))),"")</f>
        <v>Bajo</v>
      </c>
      <c r="AZ723" s="598" t="s">
        <v>231</v>
      </c>
      <c r="BA723" s="593" t="s">
        <v>190</v>
      </c>
      <c r="BB723" s="593" t="s">
        <v>190</v>
      </c>
      <c r="BC723" s="593" t="s">
        <v>190</v>
      </c>
      <c r="BD723" s="593" t="s">
        <v>190</v>
      </c>
      <c r="BE723" s="1168" t="s">
        <v>190</v>
      </c>
      <c r="BF723" s="593"/>
      <c r="BG723" s="593"/>
      <c r="BH723" s="848"/>
      <c r="BI723" s="848"/>
      <c r="BJ723" s="848"/>
      <c r="BK723" s="848"/>
      <c r="BL723" s="848"/>
      <c r="BM723" s="593"/>
      <c r="BN723" s="607"/>
      <c r="BO723" s="651"/>
    </row>
    <row r="724" spans="1:67" ht="66">
      <c r="A724" s="1141"/>
      <c r="B724" s="1144"/>
      <c r="C724" s="1144"/>
      <c r="D724" s="1150"/>
      <c r="E724" s="1150"/>
      <c r="F724" s="1089"/>
      <c r="G724" s="593"/>
      <c r="H724" s="598"/>
      <c r="I724" s="1139"/>
      <c r="J724" s="1137"/>
      <c r="K724" s="1139"/>
      <c r="L724" s="593"/>
      <c r="M724" s="616"/>
      <c r="N724" s="593"/>
      <c r="O724" s="593"/>
      <c r="P724" s="607"/>
      <c r="Q724" s="610"/>
      <c r="R724" s="607"/>
      <c r="S724" s="613"/>
      <c r="T724" s="607"/>
      <c r="U724" s="613"/>
      <c r="V724" s="607"/>
      <c r="W724" s="613"/>
      <c r="X724" s="616"/>
      <c r="Y724" s="613"/>
      <c r="Z724" s="613"/>
      <c r="AA724" s="619"/>
      <c r="AB724" s="216">
        <v>2</v>
      </c>
      <c r="AC724" s="307" t="s">
        <v>1626</v>
      </c>
      <c r="AD724" s="218">
        <v>3</v>
      </c>
      <c r="AE724" s="166" t="s">
        <v>1627</v>
      </c>
      <c r="AF724" s="213" t="str">
        <f t="shared" si="46"/>
        <v>Probabilidad</v>
      </c>
      <c r="AG724" s="219" t="s">
        <v>344</v>
      </c>
      <c r="AH724" s="214">
        <f t="shared" si="44"/>
        <v>0.15</v>
      </c>
      <c r="AI724" s="219" t="s">
        <v>1440</v>
      </c>
      <c r="AJ724" s="214">
        <f t="shared" si="45"/>
        <v>0.25</v>
      </c>
      <c r="AK724" s="215">
        <f t="shared" si="47"/>
        <v>0.4</v>
      </c>
      <c r="AL724" s="220">
        <f>IFERROR(IF(AND(AF723="Probabilidad",AF724="Probabilidad"),(AL723-(+AL723*AK724)),IF(AF724="Probabilidad",(S723-(+S723*AK724)),IF(AF724="Impacto",AL723,""))),"")</f>
        <v>0.24</v>
      </c>
      <c r="AM724" s="220">
        <f>IFERROR(IF(AND(AF723="Impacto",AF724="Impacto"),(AM723-(+AM723*AK724)),IF(AF724="Impacto",(Y723-(Y723*AK724)),IF(AF724="Probabilidad",AM723,""))),"")</f>
        <v>0.2</v>
      </c>
      <c r="AN724" s="221" t="s">
        <v>180</v>
      </c>
      <c r="AO724" s="221" t="s">
        <v>182</v>
      </c>
      <c r="AP724" s="221" t="s">
        <v>183</v>
      </c>
      <c r="AQ724" s="598"/>
      <c r="AR724" s="626"/>
      <c r="AS724" s="626"/>
      <c r="AT724" s="619"/>
      <c r="AU724" s="626"/>
      <c r="AV724" s="626"/>
      <c r="AW724" s="619"/>
      <c r="AX724" s="619"/>
      <c r="AY724" s="619"/>
      <c r="AZ724" s="598"/>
      <c r="BA724" s="593"/>
      <c r="BB724" s="593"/>
      <c r="BC724" s="593"/>
      <c r="BD724" s="593"/>
      <c r="BE724" s="1168"/>
      <c r="BF724" s="593"/>
      <c r="BG724" s="593"/>
      <c r="BH724" s="848"/>
      <c r="BI724" s="848"/>
      <c r="BJ724" s="848"/>
      <c r="BK724" s="848"/>
      <c r="BL724" s="848"/>
      <c r="BM724" s="593"/>
      <c r="BN724" s="607"/>
      <c r="BO724" s="651"/>
    </row>
    <row r="725" spans="1:67" ht="65.25">
      <c r="A725" s="1141"/>
      <c r="B725" s="1144"/>
      <c r="C725" s="1144"/>
      <c r="D725" s="1150"/>
      <c r="E725" s="1150"/>
      <c r="F725" s="1089"/>
      <c r="G725" s="593"/>
      <c r="H725" s="598"/>
      <c r="I725" s="1139"/>
      <c r="J725" s="1137"/>
      <c r="K725" s="1139"/>
      <c r="L725" s="593"/>
      <c r="M725" s="616"/>
      <c r="N725" s="593"/>
      <c r="O725" s="593"/>
      <c r="P725" s="607"/>
      <c r="Q725" s="610"/>
      <c r="R725" s="607"/>
      <c r="S725" s="613"/>
      <c r="T725" s="607"/>
      <c r="U725" s="613"/>
      <c r="V725" s="607"/>
      <c r="W725" s="613"/>
      <c r="X725" s="616"/>
      <c r="Y725" s="613"/>
      <c r="Z725" s="613"/>
      <c r="AA725" s="619"/>
      <c r="AB725" s="216">
        <v>3</v>
      </c>
      <c r="AC725" s="307" t="s">
        <v>1626</v>
      </c>
      <c r="AD725" s="218">
        <v>3</v>
      </c>
      <c r="AE725" s="166" t="s">
        <v>1627</v>
      </c>
      <c r="AF725" s="213" t="str">
        <f t="shared" si="46"/>
        <v>Impacto</v>
      </c>
      <c r="AG725" s="219" t="s">
        <v>290</v>
      </c>
      <c r="AH725" s="214">
        <f t="shared" si="44"/>
        <v>0.1</v>
      </c>
      <c r="AI725" s="219" t="s">
        <v>1440</v>
      </c>
      <c r="AJ725" s="214">
        <f t="shared" si="45"/>
        <v>0.25</v>
      </c>
      <c r="AK725" s="215">
        <f t="shared" si="47"/>
        <v>0.35</v>
      </c>
      <c r="AL725" s="220">
        <f>IFERROR(IF(AND(AF724="Probabilidad",AF725="Probabilidad"),(AL724-(+AL724*AK725)),IF(AND(AF724="Impacto",AF725="Probabilidad"),(AL723-(+AL723*AK725)),IF(AF725="Impacto",AL724,""))),"")</f>
        <v>0.24</v>
      </c>
      <c r="AM725" s="220">
        <f>IFERROR(IF(AND(AF724="Impacto",AF725="Impacto"),(AM724-(+AM724*AK725)),IF(AND(AF724="Probabilidad",AF725="Impacto"),(AM723-(+AM723*AK725)),IF(AF725="Probabilidad",AM724,""))),"")</f>
        <v>0.13</v>
      </c>
      <c r="AN725" s="221"/>
      <c r="AO725" s="221" t="s">
        <v>182</v>
      </c>
      <c r="AP725" s="221" t="s">
        <v>183</v>
      </c>
      <c r="AQ725" s="598"/>
      <c r="AR725" s="626"/>
      <c r="AS725" s="626"/>
      <c r="AT725" s="619"/>
      <c r="AU725" s="626"/>
      <c r="AV725" s="626"/>
      <c r="AW725" s="619"/>
      <c r="AX725" s="619"/>
      <c r="AY725" s="619"/>
      <c r="AZ725" s="598"/>
      <c r="BA725" s="593"/>
      <c r="BB725" s="593"/>
      <c r="BC725" s="593"/>
      <c r="BD725" s="593"/>
      <c r="BE725" s="1168"/>
      <c r="BF725" s="593"/>
      <c r="BG725" s="593"/>
      <c r="BH725" s="848"/>
      <c r="BI725" s="848"/>
      <c r="BJ725" s="848"/>
      <c r="BK725" s="848"/>
      <c r="BL725" s="848"/>
      <c r="BM725" s="593"/>
      <c r="BN725" s="607"/>
      <c r="BO725" s="651"/>
    </row>
    <row r="726" spans="1:67">
      <c r="A726" s="1141"/>
      <c r="B726" s="1144"/>
      <c r="C726" s="1144"/>
      <c r="D726" s="1150"/>
      <c r="E726" s="1150"/>
      <c r="F726" s="1089"/>
      <c r="G726" s="593"/>
      <c r="H726" s="598"/>
      <c r="I726" s="1139"/>
      <c r="J726" s="1137"/>
      <c r="K726" s="1139"/>
      <c r="L726" s="593"/>
      <c r="M726" s="616"/>
      <c r="N726" s="593"/>
      <c r="O726" s="593"/>
      <c r="P726" s="607"/>
      <c r="Q726" s="610"/>
      <c r="R726" s="607"/>
      <c r="S726" s="613"/>
      <c r="T726" s="607"/>
      <c r="U726" s="613"/>
      <c r="V726" s="607"/>
      <c r="W726" s="613"/>
      <c r="X726" s="616"/>
      <c r="Y726" s="613"/>
      <c r="Z726" s="613"/>
      <c r="AA726" s="619"/>
      <c r="AB726" s="216">
        <v>4</v>
      </c>
      <c r="AC726" s="218"/>
      <c r="AD726" s="218"/>
      <c r="AE726" s="218"/>
      <c r="AF726" s="213" t="str">
        <f t="shared" si="46"/>
        <v/>
      </c>
      <c r="AG726" s="219"/>
      <c r="AH726" s="214" t="str">
        <f t="shared" si="44"/>
        <v/>
      </c>
      <c r="AI726" s="219"/>
      <c r="AJ726" s="214" t="str">
        <f t="shared" si="45"/>
        <v/>
      </c>
      <c r="AK726" s="215" t="str">
        <f t="shared" si="47"/>
        <v/>
      </c>
      <c r="AL726" s="220" t="str">
        <f>IFERROR(IF(AND(AF725="Probabilidad",AF726="Probabilidad"),(AL725-(+AL725*AK726)),IF(AND(AF725="Impacto",AF726="Probabilidad"),(AL724-(+AL724*AK726)),IF(AF726="Impacto",AL725,""))),"")</f>
        <v/>
      </c>
      <c r="AM726" s="226" t="str">
        <f>IFERROR(IF(AND(AF725="Impacto",AF726="Impacto"),(AM725-(+AM725*AK726)),IF(AND(AF725="Probabilidad",AF726="Impacto"),(AM724-(+AM724*AK726)),IF(AF726="Probabilidad",AM725,""))),"")</f>
        <v/>
      </c>
      <c r="AN726" s="221"/>
      <c r="AO726" s="221"/>
      <c r="AP726" s="221"/>
      <c r="AQ726" s="598"/>
      <c r="AR726" s="626"/>
      <c r="AS726" s="626"/>
      <c r="AT726" s="619"/>
      <c r="AU726" s="626"/>
      <c r="AV726" s="626"/>
      <c r="AW726" s="619"/>
      <c r="AX726" s="619"/>
      <c r="AY726" s="619"/>
      <c r="AZ726" s="598"/>
      <c r="BA726" s="593"/>
      <c r="BB726" s="593"/>
      <c r="BC726" s="593"/>
      <c r="BD726" s="593"/>
      <c r="BE726" s="1168"/>
      <c r="BF726" s="593"/>
      <c r="BG726" s="593"/>
      <c r="BH726" s="848"/>
      <c r="BI726" s="848"/>
      <c r="BJ726" s="848"/>
      <c r="BK726" s="848"/>
      <c r="BL726" s="848"/>
      <c r="BM726" s="593"/>
      <c r="BN726" s="607"/>
      <c r="BO726" s="651"/>
    </row>
    <row r="727" spans="1:67">
      <c r="A727" s="1141"/>
      <c r="B727" s="1144"/>
      <c r="C727" s="1144"/>
      <c r="D727" s="1150"/>
      <c r="E727" s="1150"/>
      <c r="F727" s="1089"/>
      <c r="G727" s="593"/>
      <c r="H727" s="598"/>
      <c r="I727" s="1139"/>
      <c r="J727" s="1137"/>
      <c r="K727" s="1139"/>
      <c r="L727" s="593"/>
      <c r="M727" s="616"/>
      <c r="N727" s="593"/>
      <c r="O727" s="593"/>
      <c r="P727" s="607"/>
      <c r="Q727" s="610"/>
      <c r="R727" s="607"/>
      <c r="S727" s="613"/>
      <c r="T727" s="607"/>
      <c r="U727" s="613"/>
      <c r="V727" s="607"/>
      <c r="W727" s="613"/>
      <c r="X727" s="616"/>
      <c r="Y727" s="613"/>
      <c r="Z727" s="613"/>
      <c r="AA727" s="619"/>
      <c r="AB727" s="216">
        <v>5</v>
      </c>
      <c r="AC727" s="218"/>
      <c r="AD727" s="218"/>
      <c r="AE727" s="218"/>
      <c r="AF727" s="213" t="str">
        <f t="shared" si="46"/>
        <v/>
      </c>
      <c r="AG727" s="219"/>
      <c r="AH727" s="214" t="str">
        <f t="shared" si="44"/>
        <v/>
      </c>
      <c r="AI727" s="219"/>
      <c r="AJ727" s="214" t="str">
        <f t="shared" si="45"/>
        <v/>
      </c>
      <c r="AK727" s="215" t="str">
        <f t="shared" si="47"/>
        <v/>
      </c>
      <c r="AL727" s="220" t="str">
        <f>IFERROR(IF(AND(AF726="Probabilidad",AF727="Probabilidad"),(AL726-(+AL726*AK727)),IF(AND(AF726="Impacto",AF727="Probabilidad"),(AL725-(+AL725*AK727)),IF(AF727="Impacto",AL726,""))),"")</f>
        <v/>
      </c>
      <c r="AM727" s="220" t="str">
        <f>IFERROR(IF(AND(AF726="Impacto",AF727="Impacto"),(AM726-(+AM726*AK727)),IF(AND(AF726="Probabilidad",AF727="Impacto"),(AM725-(+AM725*AK727)),IF(AF727="Probabilidad",AM726,""))),"")</f>
        <v/>
      </c>
      <c r="AN727" s="221"/>
      <c r="AO727" s="221"/>
      <c r="AP727" s="221"/>
      <c r="AQ727" s="598"/>
      <c r="AR727" s="626"/>
      <c r="AS727" s="626"/>
      <c r="AT727" s="619"/>
      <c r="AU727" s="626"/>
      <c r="AV727" s="626"/>
      <c r="AW727" s="619"/>
      <c r="AX727" s="619"/>
      <c r="AY727" s="619"/>
      <c r="AZ727" s="598"/>
      <c r="BA727" s="593"/>
      <c r="BB727" s="593"/>
      <c r="BC727" s="593"/>
      <c r="BD727" s="593"/>
      <c r="BE727" s="1168"/>
      <c r="BF727" s="593"/>
      <c r="BG727" s="593"/>
      <c r="BH727" s="848"/>
      <c r="BI727" s="848"/>
      <c r="BJ727" s="848"/>
      <c r="BK727" s="848"/>
      <c r="BL727" s="848"/>
      <c r="BM727" s="593"/>
      <c r="BN727" s="607"/>
      <c r="BO727" s="651"/>
    </row>
    <row r="728" spans="1:67" ht="15.75" thickBot="1">
      <c r="A728" s="1141"/>
      <c r="B728" s="1144"/>
      <c r="C728" s="1144"/>
      <c r="D728" s="1150"/>
      <c r="E728" s="1150"/>
      <c r="F728" s="1089"/>
      <c r="G728" s="593"/>
      <c r="H728" s="598"/>
      <c r="I728" s="1139"/>
      <c r="J728" s="1162"/>
      <c r="K728" s="1139"/>
      <c r="L728" s="593"/>
      <c r="M728" s="616"/>
      <c r="N728" s="593"/>
      <c r="O728" s="593"/>
      <c r="P728" s="607"/>
      <c r="Q728" s="610"/>
      <c r="R728" s="607"/>
      <c r="S728" s="613"/>
      <c r="T728" s="607"/>
      <c r="U728" s="613"/>
      <c r="V728" s="607"/>
      <c r="W728" s="613"/>
      <c r="X728" s="616"/>
      <c r="Y728" s="613"/>
      <c r="Z728" s="613"/>
      <c r="AA728" s="619"/>
      <c r="AB728" s="216">
        <v>6</v>
      </c>
      <c r="AC728" s="218"/>
      <c r="AD728" s="218"/>
      <c r="AE728" s="218"/>
      <c r="AF728" s="213" t="str">
        <f t="shared" si="46"/>
        <v/>
      </c>
      <c r="AG728" s="219"/>
      <c r="AH728" s="214" t="str">
        <f t="shared" si="44"/>
        <v/>
      </c>
      <c r="AI728" s="219"/>
      <c r="AJ728" s="214" t="str">
        <f t="shared" si="45"/>
        <v/>
      </c>
      <c r="AK728" s="215" t="str">
        <f t="shared" si="47"/>
        <v/>
      </c>
      <c r="AL728" s="220" t="str">
        <f>IFERROR(IF(AND(AF727="Probabilidad",AF728="Probabilidad"),(AL727-(+AL727*AK728)),IF(AND(AF727="Impacto",AF728="Probabilidad"),(AL726-(+AL726*AK728)),IF(AF728="Impacto",AL727,""))),"")</f>
        <v/>
      </c>
      <c r="AM728" s="220" t="str">
        <f>IFERROR(IF(AND(AF727="Impacto",AF728="Impacto"),(AM727-(+AM727*AK728)),IF(AND(AF727="Probabilidad",AF728="Impacto"),(AM726-(+AM726*AK728)),IF(AF728="Probabilidad",AM727,""))),"")</f>
        <v/>
      </c>
      <c r="AN728" s="221"/>
      <c r="AO728" s="221"/>
      <c r="AP728" s="221"/>
      <c r="AQ728" s="598"/>
      <c r="AR728" s="626"/>
      <c r="AS728" s="626"/>
      <c r="AT728" s="619"/>
      <c r="AU728" s="626"/>
      <c r="AV728" s="626"/>
      <c r="AW728" s="619"/>
      <c r="AX728" s="619"/>
      <c r="AY728" s="619"/>
      <c r="AZ728" s="598"/>
      <c r="BA728" s="593"/>
      <c r="BB728" s="593"/>
      <c r="BC728" s="593"/>
      <c r="BD728" s="593"/>
      <c r="BE728" s="1168"/>
      <c r="BF728" s="593"/>
      <c r="BG728" s="593"/>
      <c r="BH728" s="848"/>
      <c r="BI728" s="848"/>
      <c r="BJ728" s="848"/>
      <c r="BK728" s="848"/>
      <c r="BL728" s="848"/>
      <c r="BM728" s="593"/>
      <c r="BN728" s="607"/>
      <c r="BO728" s="651"/>
    </row>
    <row r="729" spans="1:67" ht="114.75">
      <c r="A729" s="1141"/>
      <c r="B729" s="1144"/>
      <c r="C729" s="1144"/>
      <c r="D729" s="1150" t="s">
        <v>1376</v>
      </c>
      <c r="E729" s="1150" t="s">
        <v>2092</v>
      </c>
      <c r="F729" s="1089">
        <v>9</v>
      </c>
      <c r="G729" s="593" t="s">
        <v>2125</v>
      </c>
      <c r="H729" s="598" t="s">
        <v>1460</v>
      </c>
      <c r="I729" s="1139" t="s">
        <v>1461</v>
      </c>
      <c r="J729" s="1137" t="str">
        <f>IF(D729="","",IF(D729="RG",[16]Árbol_GF!B779,IF(D729="RF",[16]Árbol_GF!B779,IF(I729="","",(CONCATENATE(I729," ",$M$2," ",G729," ",$M$3," ",O729," ",$M$4," ",N729))))))</f>
        <v>Pérdida de Confidencialidad  Funcionarios de Financiera  1. Incumplimiento en la disciplina del personal.
2. Error en uso.  1. Ausencia del personal.
2. Entrenamiento insuficiente en seguridad.
3. Falta de conciencia acerca de la seguridad.</v>
      </c>
      <c r="K729" s="1139" t="s">
        <v>205</v>
      </c>
      <c r="L729" s="593" t="s">
        <v>268</v>
      </c>
      <c r="M729" s="689" t="str">
        <f>CONCATENATE(" *",[16]Árbol_GF!C737," *",[16]Árbol_GF!E737," *",[16]Árbol_GF!G737)</f>
        <v xml:space="preserve"> * * *</v>
      </c>
      <c r="N729" s="593" t="s">
        <v>2126</v>
      </c>
      <c r="O729" s="593" t="s">
        <v>2127</v>
      </c>
      <c r="P729" s="607"/>
      <c r="Q729" s="610"/>
      <c r="R729" s="607" t="s">
        <v>297</v>
      </c>
      <c r="S729" s="613">
        <f>IF(R729="Muy Alta",100%,IF(R729="Alta",80%,IF(R729="Media",60%,IF(R729="Baja",40%,IF(R729="Muy Baja",20%,"")))))</f>
        <v>0.8</v>
      </c>
      <c r="T729" s="607" t="s">
        <v>271</v>
      </c>
      <c r="U729" s="613">
        <f>IF(T729="Catastrófico",100%,IF(T729="Mayor",80%,IF(T729="Moderado",60%,IF(T729="Menor",40%,IF(T729="Leve",20%,"")))))</f>
        <v>0.2</v>
      </c>
      <c r="V729" s="607" t="s">
        <v>271</v>
      </c>
      <c r="W729" s="613">
        <f>IF(V729="Catastrófico",100%,IF(V729="Mayor",80%,IF(V729="Moderado",60%,IF(V729="Menor",40%,IF(V729="Leve",20%,"")))))</f>
        <v>0.2</v>
      </c>
      <c r="X729" s="616" t="str">
        <f>IF(Y729=100%,"Catastrófico",IF(Y729=80%,"Mayor",IF(Y729=60%,"Moderado",IF(Y729=40%,"Menor",IF(Y729=20%,"Leve","")))))</f>
        <v>Leve</v>
      </c>
      <c r="Y729" s="613">
        <f>IF(AND(U729="",W729=""),"",MAX(U729,W729))</f>
        <v>0.2</v>
      </c>
      <c r="Z729" s="613" t="str">
        <f>CONCATENATE(R729,X729)</f>
        <v>AltaLeve</v>
      </c>
      <c r="AA729" s="619" t="str">
        <f>IF(Z729="Muy AltaLeve","Alto",IF(Z729="Muy AltaMenor","Alto",IF(Z729="Muy AltaModerado","Alto",IF(Z729="Muy AltaMayor","Alto",IF(Z729="Muy AltaCatastrófico","Extremo",IF(Z729="AltaLeve","Moderado",IF(Z729="AltaMenor","Moderado",IF(Z729="AltaModerado","Alto",IF(Z729="AltaMayor","Alto",IF(Z729="AltaCatastrófico","Extremo",IF(Z729="MediaLeve","Moderado",IF(Z729="MediaMenor","Moderado",IF(Z729="MediaModerado","Moderado",IF(Z729="MediaMayor","Alto",IF(Z729="MediaCatastrófico","Extremo",IF(Z729="BajaLeve","Bajo",IF(Z729="BajaMenor","Moderado",IF(Z729="BajaModerado","Moderado",IF(Z729="BajaMayor","Alto",IF(Z729="BajaCatastrófico","Extremo",IF(Z729="Muy BajaLeve","Bajo",IF(Z729="Muy BajaMenor","Bajo",IF(Z729="Muy BajaModerado","Moderado",IF(Z729="Muy BajaMayor","Alto",IF(Z729="Muy BajaCatastrófico","Extremo","")))))))))))))))))))))))))</f>
        <v>Moderado</v>
      </c>
      <c r="AB729" s="216">
        <v>1</v>
      </c>
      <c r="AC729" s="307" t="s">
        <v>2085</v>
      </c>
      <c r="AD729" s="218">
        <v>2.2999999999999998</v>
      </c>
      <c r="AE729" s="166" t="s">
        <v>1390</v>
      </c>
      <c r="AF729" s="213" t="str">
        <f t="shared" si="46"/>
        <v>Probabilidad</v>
      </c>
      <c r="AG729" s="219" t="s">
        <v>179</v>
      </c>
      <c r="AH729" s="214">
        <f t="shared" si="44"/>
        <v>0.25</v>
      </c>
      <c r="AI729" s="219" t="s">
        <v>180</v>
      </c>
      <c r="AJ729" s="214">
        <f t="shared" si="45"/>
        <v>0.15</v>
      </c>
      <c r="AK729" s="215">
        <f t="shared" si="47"/>
        <v>0.4</v>
      </c>
      <c r="AL729" s="220">
        <f>IFERROR(IF(AF729="Probabilidad",(S729-(+S729*AK729)),IF(AF729="Impacto",S729,"")),"")</f>
        <v>0.48</v>
      </c>
      <c r="AM729" s="220">
        <f>IFERROR(IF(AF729="Impacto",(Y729-(+Y729*AK729)),IF(AF729="Probabilidad",Y729,"")),"")</f>
        <v>0.2</v>
      </c>
      <c r="AN729" s="221" t="s">
        <v>1440</v>
      </c>
      <c r="AO729" s="221" t="s">
        <v>182</v>
      </c>
      <c r="AP729" s="221" t="s">
        <v>183</v>
      </c>
      <c r="AQ729" s="598" t="s">
        <v>1470</v>
      </c>
      <c r="AR729" s="1153">
        <f>S729</f>
        <v>0.8</v>
      </c>
      <c r="AS729" s="1153">
        <f>IF(AL729="","",MIN(AL729:AL734))</f>
        <v>0.28799999999999998</v>
      </c>
      <c r="AT729" s="619" t="str">
        <f>IFERROR(IF(AS729="","",IF(AS729&lt;=0.2,"Muy Baja",IF(AS729&lt;=0.4,"Baja",IF(AS729&lt;=0.6,"Media",IF(AS729&lt;=0.8,"Alta","Muy Alta"))))),"")</f>
        <v>Baja</v>
      </c>
      <c r="AU729" s="1153">
        <f>Y729</f>
        <v>0.2</v>
      </c>
      <c r="AV729" s="1153">
        <f>IF(AM729="","",MIN(AM729:AM734))</f>
        <v>0.2</v>
      </c>
      <c r="AW729" s="619" t="str">
        <f>IFERROR(IF(AV729="","",IF(AV729&lt;=0.2,"Leve",IF(AV729&lt;=0.4,"Menor",IF(AV729&lt;=0.6,"Moderado",IF(AV729&lt;=0.8,"Mayor","Catastrófico"))))),"")</f>
        <v>Leve</v>
      </c>
      <c r="AX729" s="619" t="str">
        <f>AA729</f>
        <v>Moderado</v>
      </c>
      <c r="AY729" s="619" t="str">
        <f>IFERROR(IF(OR(AND(AT729="Muy Baja",AW729="Leve"),AND(AT729="Muy Baja",AW729="Menor"),AND(AT729="Baja",AW729="Leve")),"Bajo",IF(OR(AND(AT729="Muy baja",AW729="Moderado"),AND(AT729="Baja",AW729="Menor"),AND(AT729="Baja",AW729="Moderado"),AND(AT729="Media",AW729="Leve"),AND(AT729="Media",AW729="Menor"),AND(AT729="Media",AW729="Moderado"),AND(AT729="Alta",AW729="Leve"),AND(AT729="Alta",AW729="Menor")),"Moderado",IF(OR(AND(AT729="Muy Baja",AW729="Mayor"),AND(AT729="Baja",AW729="Mayor"),AND(AT729="Media",AW729="Mayor"),AND(AT729="Alta",AW729="Moderado"),AND(AT729="Alta",AW729="Mayor"),AND(AT729="Muy Alta",AW729="Leve"),AND(AT729="Muy Alta",AW729="Menor"),AND(AT729="Muy Alta",AW729="Moderado"),AND(AT729="Muy Alta",AW729="Mayor")),"Alto",IF(OR(AND(AT729="Muy Baja",AW729="Catastrófico"),AND(AT729="Baja",AW729="Catastrófico"),AND(AT729="Media",AW729="Catastrófico"),AND(AT729="Alta",AW729="Catastrófico"),AND(AT729="Muy Alta",AW729="Catastrófico")),"Extremo","")))),"")</f>
        <v>Bajo</v>
      </c>
      <c r="AZ729" s="598" t="s">
        <v>231</v>
      </c>
      <c r="BA729" s="593" t="s">
        <v>190</v>
      </c>
      <c r="BB729" s="593" t="s">
        <v>190</v>
      </c>
      <c r="BC729" s="593" t="s">
        <v>190</v>
      </c>
      <c r="BD729" s="593" t="s">
        <v>190</v>
      </c>
      <c r="BE729" s="1168" t="s">
        <v>190</v>
      </c>
      <c r="BF729" s="593"/>
      <c r="BG729" s="593"/>
      <c r="BH729" s="848"/>
      <c r="BI729" s="848"/>
      <c r="BJ729" s="848"/>
      <c r="BK729" s="848"/>
      <c r="BL729" s="848"/>
      <c r="BM729" s="593"/>
      <c r="BN729" s="607"/>
      <c r="BO729" s="651"/>
    </row>
    <row r="730" spans="1:67" ht="89.25">
      <c r="A730" s="1141"/>
      <c r="B730" s="1144"/>
      <c r="C730" s="1144"/>
      <c r="D730" s="1150"/>
      <c r="E730" s="1150"/>
      <c r="F730" s="1089"/>
      <c r="G730" s="593"/>
      <c r="H730" s="598"/>
      <c r="I730" s="1139"/>
      <c r="J730" s="1137"/>
      <c r="K730" s="1139"/>
      <c r="L730" s="593"/>
      <c r="M730" s="616"/>
      <c r="N730" s="593"/>
      <c r="O730" s="593"/>
      <c r="P730" s="607"/>
      <c r="Q730" s="610"/>
      <c r="R730" s="607"/>
      <c r="S730" s="613"/>
      <c r="T730" s="607"/>
      <c r="U730" s="613"/>
      <c r="V730" s="607"/>
      <c r="W730" s="613"/>
      <c r="X730" s="616"/>
      <c r="Y730" s="613"/>
      <c r="Z730" s="613"/>
      <c r="AA730" s="619"/>
      <c r="AB730" s="216">
        <v>2</v>
      </c>
      <c r="AC730" s="307" t="s">
        <v>2128</v>
      </c>
      <c r="AD730" s="218">
        <v>1</v>
      </c>
      <c r="AE730" s="166" t="s">
        <v>1390</v>
      </c>
      <c r="AF730" s="213" t="str">
        <f t="shared" si="46"/>
        <v>Probabilidad</v>
      </c>
      <c r="AG730" s="219" t="s">
        <v>179</v>
      </c>
      <c r="AH730" s="214">
        <f t="shared" si="44"/>
        <v>0.25</v>
      </c>
      <c r="AI730" s="219" t="s">
        <v>180</v>
      </c>
      <c r="AJ730" s="214">
        <f t="shared" si="45"/>
        <v>0.15</v>
      </c>
      <c r="AK730" s="215">
        <f t="shared" si="47"/>
        <v>0.4</v>
      </c>
      <c r="AL730" s="220">
        <f>IFERROR(IF(AND(AF729="Probabilidad",AF730="Probabilidad"),(AL729-(+AL729*AK730)),IF(AF730="Probabilidad",(S729-(+S729*AK730)),IF(AF730="Impacto",AL729,""))),"")</f>
        <v>0.28799999999999998</v>
      </c>
      <c r="AM730" s="220">
        <f>IFERROR(IF(AND(AF729="Impacto",AF730="Impacto"),(AM729-(+AM729*AK730)),IF(AF730="Impacto",(Y729-(Y729*AK730)),IF(AF730="Probabilidad",AM729,""))),"")</f>
        <v>0.2</v>
      </c>
      <c r="AN730" s="221"/>
      <c r="AO730" s="221" t="s">
        <v>182</v>
      </c>
      <c r="AP730" s="221" t="s">
        <v>183</v>
      </c>
      <c r="AQ730" s="598"/>
      <c r="AR730" s="626"/>
      <c r="AS730" s="626"/>
      <c r="AT730" s="619"/>
      <c r="AU730" s="626"/>
      <c r="AV730" s="626"/>
      <c r="AW730" s="619"/>
      <c r="AX730" s="619"/>
      <c r="AY730" s="619"/>
      <c r="AZ730" s="598"/>
      <c r="BA730" s="593"/>
      <c r="BB730" s="593"/>
      <c r="BC730" s="593"/>
      <c r="BD730" s="593"/>
      <c r="BE730" s="1168"/>
      <c r="BF730" s="593"/>
      <c r="BG730" s="593"/>
      <c r="BH730" s="848"/>
      <c r="BI730" s="848"/>
      <c r="BJ730" s="848"/>
      <c r="BK730" s="848"/>
      <c r="BL730" s="848"/>
      <c r="BM730" s="593"/>
      <c r="BN730" s="607"/>
      <c r="BO730" s="651"/>
    </row>
    <row r="731" spans="1:67">
      <c r="A731" s="1141"/>
      <c r="B731" s="1144"/>
      <c r="C731" s="1144"/>
      <c r="D731" s="1150"/>
      <c r="E731" s="1150"/>
      <c r="F731" s="1089"/>
      <c r="G731" s="593"/>
      <c r="H731" s="598"/>
      <c r="I731" s="1139"/>
      <c r="J731" s="1137"/>
      <c r="K731" s="1139"/>
      <c r="L731" s="593"/>
      <c r="M731" s="616"/>
      <c r="N731" s="593"/>
      <c r="O731" s="593"/>
      <c r="P731" s="607"/>
      <c r="Q731" s="610"/>
      <c r="R731" s="607"/>
      <c r="S731" s="613"/>
      <c r="T731" s="607"/>
      <c r="U731" s="613"/>
      <c r="V731" s="607"/>
      <c r="W731" s="613"/>
      <c r="X731" s="616"/>
      <c r="Y731" s="613"/>
      <c r="Z731" s="613"/>
      <c r="AA731" s="619"/>
      <c r="AB731" s="216">
        <v>3</v>
      </c>
      <c r="AC731" s="218"/>
      <c r="AD731" s="218"/>
      <c r="AE731" s="218"/>
      <c r="AF731" s="213" t="str">
        <f t="shared" si="46"/>
        <v/>
      </c>
      <c r="AG731" s="219"/>
      <c r="AH731" s="214" t="str">
        <f t="shared" si="44"/>
        <v/>
      </c>
      <c r="AI731" s="219"/>
      <c r="AJ731" s="214" t="str">
        <f t="shared" si="45"/>
        <v/>
      </c>
      <c r="AK731" s="215" t="str">
        <f t="shared" si="47"/>
        <v/>
      </c>
      <c r="AL731" s="220" t="str">
        <f>IFERROR(IF(AND(AF730="Probabilidad",AF731="Probabilidad"),(AL730-(+AL730*AK731)),IF(AND(AF730="Impacto",AF731="Probabilidad"),(AL729-(+AL729*AK731)),IF(AF731="Impacto",AL730,""))),"")</f>
        <v/>
      </c>
      <c r="AM731" s="220" t="str">
        <f>IFERROR(IF(AND(AF730="Impacto",AF731="Impacto"),(AM730-(+AM730*AK731)),IF(AND(AF730="Probabilidad",AF731="Impacto"),(AM729-(+AM729*AK731)),IF(AF731="Probabilidad",AM730,""))),"")</f>
        <v/>
      </c>
      <c r="AN731" s="221"/>
      <c r="AO731" s="221"/>
      <c r="AP731" s="221"/>
      <c r="AQ731" s="598"/>
      <c r="AR731" s="626"/>
      <c r="AS731" s="626"/>
      <c r="AT731" s="619"/>
      <c r="AU731" s="626"/>
      <c r="AV731" s="626"/>
      <c r="AW731" s="619"/>
      <c r="AX731" s="619"/>
      <c r="AY731" s="619"/>
      <c r="AZ731" s="598"/>
      <c r="BA731" s="593"/>
      <c r="BB731" s="593"/>
      <c r="BC731" s="593"/>
      <c r="BD731" s="593"/>
      <c r="BE731" s="1168"/>
      <c r="BF731" s="593"/>
      <c r="BG731" s="593"/>
      <c r="BH731" s="848"/>
      <c r="BI731" s="848"/>
      <c r="BJ731" s="848"/>
      <c r="BK731" s="848"/>
      <c r="BL731" s="848"/>
      <c r="BM731" s="593"/>
      <c r="BN731" s="607"/>
      <c r="BO731" s="651"/>
    </row>
    <row r="732" spans="1:67">
      <c r="A732" s="1141"/>
      <c r="B732" s="1144"/>
      <c r="C732" s="1144"/>
      <c r="D732" s="1150"/>
      <c r="E732" s="1150"/>
      <c r="F732" s="1089"/>
      <c r="G732" s="593"/>
      <c r="H732" s="598"/>
      <c r="I732" s="1139"/>
      <c r="J732" s="1137"/>
      <c r="K732" s="1139"/>
      <c r="L732" s="593"/>
      <c r="M732" s="616"/>
      <c r="N732" s="593"/>
      <c r="O732" s="593"/>
      <c r="P732" s="607"/>
      <c r="Q732" s="610"/>
      <c r="R732" s="607"/>
      <c r="S732" s="613"/>
      <c r="T732" s="607"/>
      <c r="U732" s="613"/>
      <c r="V732" s="607"/>
      <c r="W732" s="613"/>
      <c r="X732" s="616"/>
      <c r="Y732" s="613"/>
      <c r="Z732" s="613"/>
      <c r="AA732" s="619"/>
      <c r="AB732" s="216">
        <v>4</v>
      </c>
      <c r="AC732" s="218"/>
      <c r="AD732" s="218"/>
      <c r="AE732" s="218"/>
      <c r="AF732" s="213" t="str">
        <f t="shared" si="46"/>
        <v/>
      </c>
      <c r="AG732" s="219"/>
      <c r="AH732" s="214" t="str">
        <f t="shared" si="44"/>
        <v/>
      </c>
      <c r="AI732" s="219"/>
      <c r="AJ732" s="214" t="str">
        <f t="shared" si="45"/>
        <v/>
      </c>
      <c r="AK732" s="215" t="str">
        <f t="shared" si="47"/>
        <v/>
      </c>
      <c r="AL732" s="220" t="str">
        <f>IFERROR(IF(AND(AF731="Probabilidad",AF732="Probabilidad"),(AL731-(+AL731*AK732)),IF(AND(AF731="Impacto",AF732="Probabilidad"),(AL730-(+AL730*AK732)),IF(AF732="Impacto",AL731,""))),"")</f>
        <v/>
      </c>
      <c r="AM732" s="220" t="str">
        <f>IFERROR(IF(AND(AF731="Impacto",AF732="Impacto"),(AM731-(+AM731*AK732)),IF(AND(AF731="Probabilidad",AF732="Impacto"),(AM730-(+AM730*AK732)),IF(AF732="Probabilidad",AM731,""))),"")</f>
        <v/>
      </c>
      <c r="AN732" s="221"/>
      <c r="AO732" s="221"/>
      <c r="AP732" s="221"/>
      <c r="AQ732" s="598"/>
      <c r="AR732" s="626"/>
      <c r="AS732" s="626"/>
      <c r="AT732" s="619"/>
      <c r="AU732" s="626"/>
      <c r="AV732" s="626"/>
      <c r="AW732" s="619"/>
      <c r="AX732" s="619"/>
      <c r="AY732" s="619"/>
      <c r="AZ732" s="598"/>
      <c r="BA732" s="593"/>
      <c r="BB732" s="593"/>
      <c r="BC732" s="593"/>
      <c r="BD732" s="593"/>
      <c r="BE732" s="1168"/>
      <c r="BF732" s="593"/>
      <c r="BG732" s="593"/>
      <c r="BH732" s="848"/>
      <c r="BI732" s="848"/>
      <c r="BJ732" s="848"/>
      <c r="BK732" s="848"/>
      <c r="BL732" s="848"/>
      <c r="BM732" s="593"/>
      <c r="BN732" s="607"/>
      <c r="BO732" s="651"/>
    </row>
    <row r="733" spans="1:67">
      <c r="A733" s="1141"/>
      <c r="B733" s="1144"/>
      <c r="C733" s="1144"/>
      <c r="D733" s="1150"/>
      <c r="E733" s="1150"/>
      <c r="F733" s="1089"/>
      <c r="G733" s="593"/>
      <c r="H733" s="598"/>
      <c r="I733" s="1139"/>
      <c r="J733" s="1137"/>
      <c r="K733" s="1139"/>
      <c r="L733" s="593"/>
      <c r="M733" s="616"/>
      <c r="N733" s="593"/>
      <c r="O733" s="593"/>
      <c r="P733" s="607"/>
      <c r="Q733" s="610"/>
      <c r="R733" s="607"/>
      <c r="S733" s="613"/>
      <c r="T733" s="607"/>
      <c r="U733" s="613"/>
      <c r="V733" s="607"/>
      <c r="W733" s="613"/>
      <c r="X733" s="616"/>
      <c r="Y733" s="613"/>
      <c r="Z733" s="613"/>
      <c r="AA733" s="619"/>
      <c r="AB733" s="216">
        <v>5</v>
      </c>
      <c r="AC733" s="218"/>
      <c r="AD733" s="218"/>
      <c r="AE733" s="218"/>
      <c r="AF733" s="213" t="str">
        <f t="shared" si="46"/>
        <v/>
      </c>
      <c r="AG733" s="219"/>
      <c r="AH733" s="214" t="str">
        <f t="shared" si="44"/>
        <v/>
      </c>
      <c r="AI733" s="219"/>
      <c r="AJ733" s="214" t="str">
        <f t="shared" si="45"/>
        <v/>
      </c>
      <c r="AK733" s="215" t="str">
        <f t="shared" si="47"/>
        <v/>
      </c>
      <c r="AL733" s="220" t="str">
        <f>IFERROR(IF(AND(AF732="Probabilidad",AF733="Probabilidad"),(AL732-(+AL732*AK733)),IF(AND(AF732="Impacto",AF733="Probabilidad"),(AL731-(+AL731*AK733)),IF(AF733="Impacto",AL732,""))),"")</f>
        <v/>
      </c>
      <c r="AM733" s="220" t="str">
        <f>IFERROR(IF(AND(AF732="Impacto",AF733="Impacto"),(AM732-(+AM732*AK733)),IF(AND(AF732="Probabilidad",AF733="Impacto"),(AM731-(+AM731*AK733)),IF(AF733="Probabilidad",AM732,""))),"")</f>
        <v/>
      </c>
      <c r="AN733" s="221"/>
      <c r="AO733" s="221"/>
      <c r="AP733" s="221"/>
      <c r="AQ733" s="598"/>
      <c r="AR733" s="626"/>
      <c r="AS733" s="626"/>
      <c r="AT733" s="619"/>
      <c r="AU733" s="626"/>
      <c r="AV733" s="626"/>
      <c r="AW733" s="619"/>
      <c r="AX733" s="619"/>
      <c r="AY733" s="619"/>
      <c r="AZ733" s="598"/>
      <c r="BA733" s="593"/>
      <c r="BB733" s="593"/>
      <c r="BC733" s="593"/>
      <c r="BD733" s="593"/>
      <c r="BE733" s="1168"/>
      <c r="BF733" s="593"/>
      <c r="BG733" s="593"/>
      <c r="BH733" s="848"/>
      <c r="BI733" s="848"/>
      <c r="BJ733" s="848"/>
      <c r="BK733" s="848"/>
      <c r="BL733" s="848"/>
      <c r="BM733" s="593"/>
      <c r="BN733" s="607"/>
      <c r="BO733" s="651"/>
    </row>
    <row r="734" spans="1:67" ht="15.75" thickBot="1">
      <c r="A734" s="1141"/>
      <c r="B734" s="1144"/>
      <c r="C734" s="1144"/>
      <c r="D734" s="1150"/>
      <c r="E734" s="1150"/>
      <c r="F734" s="1089"/>
      <c r="G734" s="593"/>
      <c r="H734" s="598"/>
      <c r="I734" s="1139"/>
      <c r="J734" s="1162"/>
      <c r="K734" s="1139"/>
      <c r="L734" s="593"/>
      <c r="M734" s="616"/>
      <c r="N734" s="593"/>
      <c r="O734" s="593"/>
      <c r="P734" s="607"/>
      <c r="Q734" s="610"/>
      <c r="R734" s="607"/>
      <c r="S734" s="613"/>
      <c r="T734" s="607"/>
      <c r="U734" s="613"/>
      <c r="V734" s="607"/>
      <c r="W734" s="613"/>
      <c r="X734" s="616"/>
      <c r="Y734" s="613"/>
      <c r="Z734" s="613"/>
      <c r="AA734" s="619"/>
      <c r="AB734" s="216">
        <v>6</v>
      </c>
      <c r="AC734" s="218"/>
      <c r="AD734" s="218"/>
      <c r="AE734" s="218"/>
      <c r="AF734" s="213" t="str">
        <f t="shared" si="46"/>
        <v/>
      </c>
      <c r="AG734" s="219"/>
      <c r="AH734" s="214" t="str">
        <f t="shared" si="44"/>
        <v/>
      </c>
      <c r="AI734" s="219"/>
      <c r="AJ734" s="214" t="str">
        <f t="shared" si="45"/>
        <v/>
      </c>
      <c r="AK734" s="215" t="str">
        <f t="shared" si="47"/>
        <v/>
      </c>
      <c r="AL734" s="220" t="str">
        <f>IFERROR(IF(AND(AF733="Probabilidad",AF734="Probabilidad"),(AL733-(+AL733*AK734)),IF(AND(AF733="Impacto",AF734="Probabilidad"),(AL732-(+AL732*AK734)),IF(AF734="Impacto",AL733,""))),"")</f>
        <v/>
      </c>
      <c r="AM734" s="220" t="str">
        <f>IFERROR(IF(AND(AF733="Impacto",AF734="Impacto"),(AM733-(+AM733*AK734)),IF(AND(AF733="Probabilidad",AF734="Impacto"),(AM732-(+AM732*AK734)),IF(AF734="Probabilidad",AM733,""))),"")</f>
        <v/>
      </c>
      <c r="AN734" s="221"/>
      <c r="AO734" s="221"/>
      <c r="AP734" s="221"/>
      <c r="AQ734" s="598"/>
      <c r="AR734" s="626"/>
      <c r="AS734" s="626"/>
      <c r="AT734" s="619"/>
      <c r="AU734" s="626"/>
      <c r="AV734" s="626"/>
      <c r="AW734" s="619"/>
      <c r="AX734" s="619"/>
      <c r="AY734" s="619"/>
      <c r="AZ734" s="598"/>
      <c r="BA734" s="593"/>
      <c r="BB734" s="593"/>
      <c r="BC734" s="593"/>
      <c r="BD734" s="593"/>
      <c r="BE734" s="1168"/>
      <c r="BF734" s="593"/>
      <c r="BG734" s="593"/>
      <c r="BH734" s="848"/>
      <c r="BI734" s="848"/>
      <c r="BJ734" s="848"/>
      <c r="BK734" s="848"/>
      <c r="BL734" s="848"/>
      <c r="BM734" s="593"/>
      <c r="BN734" s="607"/>
      <c r="BO734" s="651"/>
    </row>
    <row r="735" spans="1:67" ht="114.75">
      <c r="A735" s="1141"/>
      <c r="B735" s="1144"/>
      <c r="C735" s="1144"/>
      <c r="D735" s="1150" t="s">
        <v>1376</v>
      </c>
      <c r="E735" s="1150" t="s">
        <v>2092</v>
      </c>
      <c r="F735" s="1089">
        <v>10</v>
      </c>
      <c r="G735" s="593" t="s">
        <v>2125</v>
      </c>
      <c r="H735" s="598" t="s">
        <v>1460</v>
      </c>
      <c r="I735" s="1139" t="s">
        <v>1392</v>
      </c>
      <c r="J735" s="1137" t="str">
        <f>IF(D735="","",IF(D735="RG",[16]Árbol_GF!B785,IF(D735="RF",[16]Árbol_GF!B785,IF(I735="","",(CONCATENATE(I735," ",$M$2," ",G735," ",$M$3," ",O735," ",$M$4," ",N735))))))</f>
        <v>Pérdida de Disponibilidad  Funcionarios de Financiera  1. Perdida, fuga de información.
2. Entrega de información a terceros.  1. Alta Rotación de personal especializado.
2. Falta de conciencia acerca de la seguridad.</v>
      </c>
      <c r="K735" s="1139" t="s">
        <v>205</v>
      </c>
      <c r="L735" s="593" t="s">
        <v>268</v>
      </c>
      <c r="M735" s="689" t="str">
        <f>CONCATENATE(" *",[16]Árbol_GF!C743," *",[16]Árbol_GF!E743," *",[16]Árbol_GF!G743)</f>
        <v xml:space="preserve"> * * *</v>
      </c>
      <c r="N735" s="593" t="s">
        <v>2129</v>
      </c>
      <c r="O735" s="593" t="s">
        <v>2130</v>
      </c>
      <c r="P735" s="607"/>
      <c r="Q735" s="610"/>
      <c r="R735" s="607" t="s">
        <v>226</v>
      </c>
      <c r="S735" s="613">
        <f>IF(R735="Muy Alta",100%,IF(R735="Alta",80%,IF(R735="Media",60%,IF(R735="Baja",40%,IF(R735="Muy Baja",20%,"")))))</f>
        <v>0.4</v>
      </c>
      <c r="T735" s="607" t="s">
        <v>271</v>
      </c>
      <c r="U735" s="613">
        <f>IF(T735="Catastrófico",100%,IF(T735="Mayor",80%,IF(T735="Moderado",60%,IF(T735="Menor",40%,IF(T735="Leve",20%,"")))))</f>
        <v>0.2</v>
      </c>
      <c r="V735" s="607" t="s">
        <v>271</v>
      </c>
      <c r="W735" s="613">
        <f>IF(V735="Catastrófico",100%,IF(V735="Mayor",80%,IF(V735="Moderado",60%,IF(V735="Menor",40%,IF(V735="Leve",20%,"")))))</f>
        <v>0.2</v>
      </c>
      <c r="X735" s="616" t="str">
        <f>IF(Y735=100%,"Catastrófico",IF(Y735=80%,"Mayor",IF(Y735=60%,"Moderado",IF(Y735=40%,"Menor",IF(Y735=20%,"Leve","")))))</f>
        <v>Leve</v>
      </c>
      <c r="Y735" s="613">
        <f>IF(AND(U735="",W735=""),"",MAX(U735,W735))</f>
        <v>0.2</v>
      </c>
      <c r="Z735" s="613" t="str">
        <f>CONCATENATE(R735,X735)</f>
        <v>BajaLeve</v>
      </c>
      <c r="AA735" s="619" t="str">
        <f>IF(Z735="Muy AltaLeve","Alto",IF(Z735="Muy AltaMenor","Alto",IF(Z735="Muy AltaModerado","Alto",IF(Z735="Muy AltaMayor","Alto",IF(Z735="Muy AltaCatastrófico","Extremo",IF(Z735="AltaLeve","Moderado",IF(Z735="AltaMenor","Moderado",IF(Z735="AltaModerado","Alto",IF(Z735="AltaMayor","Alto",IF(Z735="AltaCatastrófico","Extremo",IF(Z735="MediaLeve","Moderado",IF(Z735="MediaMenor","Moderado",IF(Z735="MediaModerado","Moderado",IF(Z735="MediaMayor","Alto",IF(Z735="MediaCatastrófico","Extremo",IF(Z735="BajaLeve","Bajo",IF(Z735="BajaMenor","Moderado",IF(Z735="BajaModerado","Moderado",IF(Z735="BajaMayor","Alto",IF(Z735="BajaCatastrófico","Extremo",IF(Z735="Muy BajaLeve","Bajo",IF(Z735="Muy BajaMenor","Bajo",IF(Z735="Muy BajaModerado","Moderado",IF(Z735="Muy BajaMayor","Alto",IF(Z735="Muy BajaCatastrófico","Extremo","")))))))))))))))))))))))))</f>
        <v>Bajo</v>
      </c>
      <c r="AB735" s="216">
        <v>1</v>
      </c>
      <c r="AC735" s="307" t="s">
        <v>2085</v>
      </c>
      <c r="AD735" s="218">
        <v>2</v>
      </c>
      <c r="AE735" s="166" t="s">
        <v>1390</v>
      </c>
      <c r="AF735" s="213" t="str">
        <f t="shared" si="46"/>
        <v>Probabilidad</v>
      </c>
      <c r="AG735" s="219" t="s">
        <v>179</v>
      </c>
      <c r="AH735" s="214">
        <f t="shared" si="44"/>
        <v>0.25</v>
      </c>
      <c r="AI735" s="219" t="s">
        <v>180</v>
      </c>
      <c r="AJ735" s="214">
        <f t="shared" si="45"/>
        <v>0.15</v>
      </c>
      <c r="AK735" s="215">
        <f t="shared" si="47"/>
        <v>0.4</v>
      </c>
      <c r="AL735" s="220">
        <f>IFERROR(IF(AF735="Probabilidad",(S735-(+S735*AK735)),IF(AF735="Impacto",S735,"")),"")</f>
        <v>0.24</v>
      </c>
      <c r="AM735" s="220">
        <f>IFERROR(IF(AF735="Impacto",(Y735-(+Y735*AK735)),IF(AF735="Probabilidad",Y735,"")),"")</f>
        <v>0.2</v>
      </c>
      <c r="AN735" s="221" t="s">
        <v>1440</v>
      </c>
      <c r="AO735" s="221" t="s">
        <v>182</v>
      </c>
      <c r="AP735" s="221" t="s">
        <v>183</v>
      </c>
      <c r="AQ735" s="598" t="s">
        <v>1470</v>
      </c>
      <c r="AR735" s="1153">
        <f>S735</f>
        <v>0.4</v>
      </c>
      <c r="AS735" s="1153">
        <f>IF(AL735="","",MIN(AL735:AL740))</f>
        <v>0.14399999999999999</v>
      </c>
      <c r="AT735" s="619" t="str">
        <f>IFERROR(IF(AS735="","",IF(AS735&lt;=0.2,"Muy Baja",IF(AS735&lt;=0.4,"Baja",IF(AS735&lt;=0.6,"Media",IF(AS735&lt;=0.8,"Alta","Muy Alta"))))),"")</f>
        <v>Muy Baja</v>
      </c>
      <c r="AU735" s="1153">
        <f>Y735</f>
        <v>0.2</v>
      </c>
      <c r="AV735" s="1153">
        <f>IF(AM735="","",MIN(AM735:AM740))</f>
        <v>0.2</v>
      </c>
      <c r="AW735" s="619" t="str">
        <f>IFERROR(IF(AV735="","",IF(AV735&lt;=0.2,"Leve",IF(AV735&lt;=0.4,"Menor",IF(AV735&lt;=0.6,"Moderado",IF(AV735&lt;=0.8,"Mayor","Catastrófico"))))),"")</f>
        <v>Leve</v>
      </c>
      <c r="AX735" s="619" t="str">
        <f>AA735</f>
        <v>Bajo</v>
      </c>
      <c r="AY735" s="619" t="str">
        <f>IFERROR(IF(OR(AND(AT735="Muy Baja",AW735="Leve"),AND(AT735="Muy Baja",AW735="Menor"),AND(AT735="Baja",AW735="Leve")),"Bajo",IF(OR(AND(AT735="Muy baja",AW735="Moderado"),AND(AT735="Baja",AW735="Menor"),AND(AT735="Baja",AW735="Moderado"),AND(AT735="Media",AW735="Leve"),AND(AT735="Media",AW735="Menor"),AND(AT735="Media",AW735="Moderado"),AND(AT735="Alta",AW735="Leve"),AND(AT735="Alta",AW735="Menor")),"Moderado",IF(OR(AND(AT735="Muy Baja",AW735="Mayor"),AND(AT735="Baja",AW735="Mayor"),AND(AT735="Media",AW735="Mayor"),AND(AT735="Alta",AW735="Moderado"),AND(AT735="Alta",AW735="Mayor"),AND(AT735="Muy Alta",AW735="Leve"),AND(AT735="Muy Alta",AW735="Menor"),AND(AT735="Muy Alta",AW735="Moderado"),AND(AT735="Muy Alta",AW735="Mayor")),"Alto",IF(OR(AND(AT735="Muy Baja",AW735="Catastrófico"),AND(AT735="Baja",AW735="Catastrófico"),AND(AT735="Media",AW735="Catastrófico"),AND(AT735="Alta",AW735="Catastrófico"),AND(AT735="Muy Alta",AW735="Catastrófico")),"Extremo","")))),"")</f>
        <v>Bajo</v>
      </c>
      <c r="AZ735" s="598" t="s">
        <v>231</v>
      </c>
      <c r="BA735" s="593" t="s">
        <v>190</v>
      </c>
      <c r="BB735" s="593" t="s">
        <v>190</v>
      </c>
      <c r="BC735" s="593" t="s">
        <v>190</v>
      </c>
      <c r="BD735" s="593" t="s">
        <v>190</v>
      </c>
      <c r="BE735" s="1168" t="s">
        <v>190</v>
      </c>
      <c r="BF735" s="593"/>
      <c r="BG735" s="593"/>
      <c r="BH735" s="848"/>
      <c r="BI735" s="848"/>
      <c r="BJ735" s="848"/>
      <c r="BK735" s="848"/>
      <c r="BL735" s="848"/>
      <c r="BM735" s="593"/>
      <c r="BN735" s="607"/>
      <c r="BO735" s="651"/>
    </row>
    <row r="736" spans="1:67" ht="76.5">
      <c r="A736" s="1141"/>
      <c r="B736" s="1144"/>
      <c r="C736" s="1144"/>
      <c r="D736" s="1150"/>
      <c r="E736" s="1150"/>
      <c r="F736" s="1089"/>
      <c r="G736" s="593"/>
      <c r="H736" s="598"/>
      <c r="I736" s="1139"/>
      <c r="J736" s="1137"/>
      <c r="K736" s="1139"/>
      <c r="L736" s="593"/>
      <c r="M736" s="616"/>
      <c r="N736" s="593"/>
      <c r="O736" s="593"/>
      <c r="P736" s="607"/>
      <c r="Q736" s="610"/>
      <c r="R736" s="607"/>
      <c r="S736" s="613"/>
      <c r="T736" s="607"/>
      <c r="U736" s="613"/>
      <c r="V736" s="607"/>
      <c r="W736" s="613"/>
      <c r="X736" s="616"/>
      <c r="Y736" s="613"/>
      <c r="Z736" s="613"/>
      <c r="AA736" s="619"/>
      <c r="AB736" s="216">
        <v>2</v>
      </c>
      <c r="AC736" s="307" t="s">
        <v>2131</v>
      </c>
      <c r="AD736" s="218">
        <v>1</v>
      </c>
      <c r="AE736" s="166" t="s">
        <v>1512</v>
      </c>
      <c r="AF736" s="213" t="str">
        <f t="shared" si="46"/>
        <v>Probabilidad</v>
      </c>
      <c r="AG736" s="219" t="s">
        <v>179</v>
      </c>
      <c r="AH736" s="214">
        <f t="shared" si="44"/>
        <v>0.25</v>
      </c>
      <c r="AI736" s="219" t="s">
        <v>180</v>
      </c>
      <c r="AJ736" s="214">
        <f t="shared" si="45"/>
        <v>0.15</v>
      </c>
      <c r="AK736" s="215">
        <f t="shared" si="47"/>
        <v>0.4</v>
      </c>
      <c r="AL736" s="220">
        <f>IFERROR(IF(AND(AF735="Probabilidad",AF736="Probabilidad"),(AL735-(+AL735*AK736)),IF(AF736="Probabilidad",(S735-(+S735*AK736)),IF(AF736="Impacto",AL735,""))),"")</f>
        <v>0.14399999999999999</v>
      </c>
      <c r="AM736" s="220">
        <f>IFERROR(IF(AND(AF735="Impacto",AF736="Impacto"),(AM735-(+AM735*AK736)),IF(AF736="Impacto",(Y735-(Y735*AK736)),IF(AF736="Probabilidad",AM735,""))),"")</f>
        <v>0.2</v>
      </c>
      <c r="AN736" s="221" t="s">
        <v>2082</v>
      </c>
      <c r="AO736" s="221" t="s">
        <v>182</v>
      </c>
      <c r="AP736" s="221" t="s">
        <v>183</v>
      </c>
      <c r="AQ736" s="598"/>
      <c r="AR736" s="626"/>
      <c r="AS736" s="626"/>
      <c r="AT736" s="619"/>
      <c r="AU736" s="626"/>
      <c r="AV736" s="626"/>
      <c r="AW736" s="619"/>
      <c r="AX736" s="619"/>
      <c r="AY736" s="619"/>
      <c r="AZ736" s="598"/>
      <c r="BA736" s="593"/>
      <c r="BB736" s="593"/>
      <c r="BC736" s="593"/>
      <c r="BD736" s="593"/>
      <c r="BE736" s="1168"/>
      <c r="BF736" s="593"/>
      <c r="BG736" s="593"/>
      <c r="BH736" s="848"/>
      <c r="BI736" s="848"/>
      <c r="BJ736" s="848"/>
      <c r="BK736" s="848"/>
      <c r="BL736" s="848"/>
      <c r="BM736" s="593"/>
      <c r="BN736" s="607"/>
      <c r="BO736" s="651"/>
    </row>
    <row r="737" spans="1:67">
      <c r="A737" s="1141"/>
      <c r="B737" s="1144"/>
      <c r="C737" s="1144"/>
      <c r="D737" s="1150"/>
      <c r="E737" s="1150"/>
      <c r="F737" s="1089"/>
      <c r="G737" s="593"/>
      <c r="H737" s="598"/>
      <c r="I737" s="1139"/>
      <c r="J737" s="1137"/>
      <c r="K737" s="1139"/>
      <c r="L737" s="593"/>
      <c r="M737" s="616"/>
      <c r="N737" s="593"/>
      <c r="O737" s="593"/>
      <c r="P737" s="607"/>
      <c r="Q737" s="610"/>
      <c r="R737" s="607"/>
      <c r="S737" s="613"/>
      <c r="T737" s="607"/>
      <c r="U737" s="613"/>
      <c r="V737" s="607"/>
      <c r="W737" s="613"/>
      <c r="X737" s="616"/>
      <c r="Y737" s="613"/>
      <c r="Z737" s="613"/>
      <c r="AA737" s="619"/>
      <c r="AB737" s="216">
        <v>3</v>
      </c>
      <c r="AC737" s="218"/>
      <c r="AD737" s="218"/>
      <c r="AE737" s="218"/>
      <c r="AF737" s="213" t="str">
        <f t="shared" si="46"/>
        <v/>
      </c>
      <c r="AG737" s="219"/>
      <c r="AH737" s="214" t="str">
        <f t="shared" si="44"/>
        <v/>
      </c>
      <c r="AI737" s="219"/>
      <c r="AJ737" s="214" t="str">
        <f t="shared" si="45"/>
        <v/>
      </c>
      <c r="AK737" s="215" t="str">
        <f t="shared" si="47"/>
        <v/>
      </c>
      <c r="AL737" s="220" t="str">
        <f>IFERROR(IF(AND(AF736="Probabilidad",AF737="Probabilidad"),(AL736-(+AL736*AK737)),IF(AND(AF736="Impacto",AF737="Probabilidad"),(AL735-(+AL735*AK737)),IF(AF737="Impacto",AL736,""))),"")</f>
        <v/>
      </c>
      <c r="AM737" s="220" t="str">
        <f>IFERROR(IF(AND(AF736="Impacto",AF737="Impacto"),(AM736-(+AM736*AK737)),IF(AND(AF736="Probabilidad",AF737="Impacto"),(AM735-(+AM735*AK737)),IF(AF737="Probabilidad",AM736,""))),"")</f>
        <v/>
      </c>
      <c r="AN737" s="221"/>
      <c r="AO737" s="221"/>
      <c r="AP737" s="221"/>
      <c r="AQ737" s="598"/>
      <c r="AR737" s="626"/>
      <c r="AS737" s="626"/>
      <c r="AT737" s="619"/>
      <c r="AU737" s="626"/>
      <c r="AV737" s="626"/>
      <c r="AW737" s="619"/>
      <c r="AX737" s="619"/>
      <c r="AY737" s="619"/>
      <c r="AZ737" s="598"/>
      <c r="BA737" s="593"/>
      <c r="BB737" s="593"/>
      <c r="BC737" s="593"/>
      <c r="BD737" s="593"/>
      <c r="BE737" s="1168"/>
      <c r="BF737" s="593"/>
      <c r="BG737" s="593"/>
      <c r="BH737" s="848"/>
      <c r="BI737" s="848"/>
      <c r="BJ737" s="848"/>
      <c r="BK737" s="848"/>
      <c r="BL737" s="848"/>
      <c r="BM737" s="593"/>
      <c r="BN737" s="607"/>
      <c r="BO737" s="651"/>
    </row>
    <row r="738" spans="1:67">
      <c r="A738" s="1141"/>
      <c r="B738" s="1144"/>
      <c r="C738" s="1144"/>
      <c r="D738" s="1150"/>
      <c r="E738" s="1150"/>
      <c r="F738" s="1089"/>
      <c r="G738" s="593"/>
      <c r="H738" s="598"/>
      <c r="I738" s="1139"/>
      <c r="J738" s="1137"/>
      <c r="K738" s="1139"/>
      <c r="L738" s="593"/>
      <c r="M738" s="616"/>
      <c r="N738" s="593"/>
      <c r="O738" s="593"/>
      <c r="P738" s="607"/>
      <c r="Q738" s="610"/>
      <c r="R738" s="607"/>
      <c r="S738" s="613"/>
      <c r="T738" s="607"/>
      <c r="U738" s="613"/>
      <c r="V738" s="607"/>
      <c r="W738" s="613"/>
      <c r="X738" s="616"/>
      <c r="Y738" s="613"/>
      <c r="Z738" s="613"/>
      <c r="AA738" s="619"/>
      <c r="AB738" s="216">
        <v>4</v>
      </c>
      <c r="AC738" s="218"/>
      <c r="AD738" s="218"/>
      <c r="AE738" s="218"/>
      <c r="AF738" s="213" t="str">
        <f t="shared" si="46"/>
        <v/>
      </c>
      <c r="AG738" s="219"/>
      <c r="AH738" s="214" t="str">
        <f t="shared" si="44"/>
        <v/>
      </c>
      <c r="AI738" s="219"/>
      <c r="AJ738" s="214" t="str">
        <f t="shared" si="45"/>
        <v/>
      </c>
      <c r="AK738" s="215" t="str">
        <f t="shared" si="47"/>
        <v/>
      </c>
      <c r="AL738" s="220" t="str">
        <f>IFERROR(IF(AND(AF737="Probabilidad",AF738="Probabilidad"),(AL737-(+AL737*AK738)),IF(AND(AF737="Impacto",AF738="Probabilidad"),(AL736-(+AL736*AK738)),IF(AF738="Impacto",AL737,""))),"")</f>
        <v/>
      </c>
      <c r="AM738" s="220" t="str">
        <f>IFERROR(IF(AND(AF737="Impacto",AF738="Impacto"),(AM737-(+AM737*AK738)),IF(AND(AF737="Probabilidad",AF738="Impacto"),(AM736-(+AM736*AK738)),IF(AF738="Probabilidad",AM737,""))),"")</f>
        <v/>
      </c>
      <c r="AN738" s="221"/>
      <c r="AO738" s="221"/>
      <c r="AP738" s="221"/>
      <c r="AQ738" s="598"/>
      <c r="AR738" s="626"/>
      <c r="AS738" s="626"/>
      <c r="AT738" s="619"/>
      <c r="AU738" s="626"/>
      <c r="AV738" s="626"/>
      <c r="AW738" s="619"/>
      <c r="AX738" s="619"/>
      <c r="AY738" s="619"/>
      <c r="AZ738" s="598"/>
      <c r="BA738" s="593"/>
      <c r="BB738" s="593"/>
      <c r="BC738" s="593"/>
      <c r="BD738" s="593"/>
      <c r="BE738" s="1168"/>
      <c r="BF738" s="593"/>
      <c r="BG738" s="593"/>
      <c r="BH738" s="848"/>
      <c r="BI738" s="848"/>
      <c r="BJ738" s="848"/>
      <c r="BK738" s="848"/>
      <c r="BL738" s="848"/>
      <c r="BM738" s="593"/>
      <c r="BN738" s="607"/>
      <c r="BO738" s="651"/>
    </row>
    <row r="739" spans="1:67">
      <c r="A739" s="1141"/>
      <c r="B739" s="1144"/>
      <c r="C739" s="1144"/>
      <c r="D739" s="1150"/>
      <c r="E739" s="1150"/>
      <c r="F739" s="1089"/>
      <c r="G739" s="593"/>
      <c r="H739" s="598"/>
      <c r="I739" s="1139"/>
      <c r="J739" s="1137"/>
      <c r="K739" s="1139"/>
      <c r="L739" s="593"/>
      <c r="M739" s="616"/>
      <c r="N739" s="593"/>
      <c r="O739" s="593"/>
      <c r="P739" s="607"/>
      <c r="Q739" s="610"/>
      <c r="R739" s="607"/>
      <c r="S739" s="613"/>
      <c r="T739" s="607"/>
      <c r="U739" s="613"/>
      <c r="V739" s="607"/>
      <c r="W739" s="613"/>
      <c r="X739" s="616"/>
      <c r="Y739" s="613"/>
      <c r="Z739" s="613"/>
      <c r="AA739" s="619"/>
      <c r="AB739" s="216">
        <v>5</v>
      </c>
      <c r="AC739" s="218"/>
      <c r="AD739" s="218"/>
      <c r="AE739" s="218"/>
      <c r="AF739" s="213" t="str">
        <f t="shared" si="46"/>
        <v/>
      </c>
      <c r="AG739" s="219"/>
      <c r="AH739" s="214" t="str">
        <f t="shared" si="44"/>
        <v/>
      </c>
      <c r="AI739" s="219"/>
      <c r="AJ739" s="214" t="str">
        <f t="shared" si="45"/>
        <v/>
      </c>
      <c r="AK739" s="215" t="str">
        <f t="shared" si="47"/>
        <v/>
      </c>
      <c r="AL739" s="220" t="str">
        <f>IFERROR(IF(AND(AF738="Probabilidad",AF739="Probabilidad"),(AL738-(+AL738*AK739)),IF(AND(AF738="Impacto",AF739="Probabilidad"),(AL737-(+AL737*AK739)),IF(AF739="Impacto",AL738,""))),"")</f>
        <v/>
      </c>
      <c r="AM739" s="220" t="str">
        <f>IFERROR(IF(AND(AF738="Impacto",AF739="Impacto"),(AM738-(+AM738*AK739)),IF(AND(AF738="Probabilidad",AF739="Impacto"),(AM737-(+AM737*AK739)),IF(AF739="Probabilidad",AM738,""))),"")</f>
        <v/>
      </c>
      <c r="AN739" s="221"/>
      <c r="AO739" s="221"/>
      <c r="AP739" s="221"/>
      <c r="AQ739" s="598"/>
      <c r="AR739" s="626"/>
      <c r="AS739" s="626"/>
      <c r="AT739" s="619"/>
      <c r="AU739" s="626"/>
      <c r="AV739" s="626"/>
      <c r="AW739" s="619"/>
      <c r="AX739" s="619"/>
      <c r="AY739" s="619"/>
      <c r="AZ739" s="598"/>
      <c r="BA739" s="593"/>
      <c r="BB739" s="593"/>
      <c r="BC739" s="593"/>
      <c r="BD739" s="593"/>
      <c r="BE739" s="1168"/>
      <c r="BF739" s="593"/>
      <c r="BG739" s="593"/>
      <c r="BH739" s="848"/>
      <c r="BI739" s="848"/>
      <c r="BJ739" s="848"/>
      <c r="BK739" s="848"/>
      <c r="BL739" s="848"/>
      <c r="BM739" s="593"/>
      <c r="BN739" s="607"/>
      <c r="BO739" s="651"/>
    </row>
    <row r="740" spans="1:67" ht="15.75" thickBot="1">
      <c r="A740" s="1141"/>
      <c r="B740" s="1144"/>
      <c r="C740" s="1144"/>
      <c r="D740" s="1150"/>
      <c r="E740" s="1150"/>
      <c r="F740" s="1089"/>
      <c r="G740" s="593"/>
      <c r="H740" s="598"/>
      <c r="I740" s="1139"/>
      <c r="J740" s="1162"/>
      <c r="K740" s="1139"/>
      <c r="L740" s="593"/>
      <c r="M740" s="616"/>
      <c r="N740" s="593"/>
      <c r="O740" s="593"/>
      <c r="P740" s="607"/>
      <c r="Q740" s="610"/>
      <c r="R740" s="607"/>
      <c r="S740" s="613"/>
      <c r="T740" s="607"/>
      <c r="U740" s="613"/>
      <c r="V740" s="607"/>
      <c r="W740" s="613"/>
      <c r="X740" s="616"/>
      <c r="Y740" s="613"/>
      <c r="Z740" s="613"/>
      <c r="AA740" s="619"/>
      <c r="AB740" s="216">
        <v>6</v>
      </c>
      <c r="AC740" s="218"/>
      <c r="AD740" s="218"/>
      <c r="AE740" s="218"/>
      <c r="AF740" s="213" t="str">
        <f t="shared" si="46"/>
        <v/>
      </c>
      <c r="AG740" s="219"/>
      <c r="AH740" s="214" t="str">
        <f t="shared" si="44"/>
        <v/>
      </c>
      <c r="AI740" s="219"/>
      <c r="AJ740" s="214" t="str">
        <f t="shared" si="45"/>
        <v/>
      </c>
      <c r="AK740" s="215" t="str">
        <f t="shared" si="47"/>
        <v/>
      </c>
      <c r="AL740" s="220" t="str">
        <f>IFERROR(IF(AND(AF739="Probabilidad",AF740="Probabilidad"),(AL739-(+AL739*AK740)),IF(AND(AF739="Impacto",AF740="Probabilidad"),(AL738-(+AL738*AK740)),IF(AF740="Impacto",AL739,""))),"")</f>
        <v/>
      </c>
      <c r="AM740" s="220" t="str">
        <f>IFERROR(IF(AND(AF739="Impacto",AF740="Impacto"),(AM739-(+AM739*AK740)),IF(AND(AF739="Probabilidad",AF740="Impacto"),(AM738-(+AM738*AK740)),IF(AF740="Probabilidad",AM739,""))),"")</f>
        <v/>
      </c>
      <c r="AN740" s="221"/>
      <c r="AO740" s="221"/>
      <c r="AP740" s="221"/>
      <c r="AQ740" s="598"/>
      <c r="AR740" s="626"/>
      <c r="AS740" s="626"/>
      <c r="AT740" s="619"/>
      <c r="AU740" s="626"/>
      <c r="AV740" s="626"/>
      <c r="AW740" s="619"/>
      <c r="AX740" s="619"/>
      <c r="AY740" s="619"/>
      <c r="AZ740" s="598"/>
      <c r="BA740" s="593"/>
      <c r="BB740" s="593"/>
      <c r="BC740" s="593"/>
      <c r="BD740" s="593"/>
      <c r="BE740" s="1168"/>
      <c r="BF740" s="593"/>
      <c r="BG740" s="593"/>
      <c r="BH740" s="848"/>
      <c r="BI740" s="848"/>
      <c r="BJ740" s="848"/>
      <c r="BK740" s="848"/>
      <c r="BL740" s="848"/>
      <c r="BM740" s="593"/>
      <c r="BN740" s="607"/>
      <c r="BO740" s="651"/>
    </row>
    <row r="741" spans="1:67" ht="89.25">
      <c r="A741" s="1141"/>
      <c r="B741" s="1144"/>
      <c r="C741" s="1144"/>
      <c r="D741" s="1150" t="s">
        <v>1376</v>
      </c>
      <c r="E741" s="1150" t="s">
        <v>2092</v>
      </c>
      <c r="F741" s="1089">
        <v>11</v>
      </c>
      <c r="G741" s="593" t="s">
        <v>2132</v>
      </c>
      <c r="H741" s="598" t="s">
        <v>1379</v>
      </c>
      <c r="I741" s="1139" t="s">
        <v>1380</v>
      </c>
      <c r="J741" s="1137" t="str">
        <f>IF(D741="","",IF(D741="RG",[16]Árbol_GF!B791,IF(D741="RF",[16]Árbol_GF!B791,IF(I741="","",(CONCATENATE(I741," ",$M$2," ",G741," ",$M$3," ",O741," ",$M$4," ",N741))))))</f>
        <v>Pérdida de confidencialidad e integridad  BOGDATA  1. Perdida o modificación de información. 
2. Fallas Humanas.  1. Ausencia de control de acceso.
2. Desconocimiento de políticas de seguridad de la información.</v>
      </c>
      <c r="K741" s="1139" t="s">
        <v>205</v>
      </c>
      <c r="L741" s="593" t="s">
        <v>336</v>
      </c>
      <c r="M741" s="689" t="str">
        <f>CONCATENATE(" *",[16]Árbol_GF!C749," *",[16]Árbol_GF!E749," *",[16]Árbol_GF!G749)</f>
        <v xml:space="preserve"> * * *</v>
      </c>
      <c r="N741" s="593" t="s">
        <v>2120</v>
      </c>
      <c r="O741" s="593" t="s">
        <v>2121</v>
      </c>
      <c r="P741" s="607"/>
      <c r="Q741" s="610"/>
      <c r="R741" s="607" t="s">
        <v>297</v>
      </c>
      <c r="S741" s="613">
        <f>IF(R741="Muy Alta",100%,IF(R741="Alta",80%,IF(R741="Media",60%,IF(R741="Baja",40%,IF(R741="Muy Baja",20%,"")))))</f>
        <v>0.8</v>
      </c>
      <c r="T741" s="607" t="s">
        <v>271</v>
      </c>
      <c r="U741" s="613">
        <f>IF(T741="Catastrófico",100%,IF(T741="Mayor",80%,IF(T741="Moderado",60%,IF(T741="Menor",40%,IF(T741="Leve",20%,"")))))</f>
        <v>0.2</v>
      </c>
      <c r="V741" s="607" t="s">
        <v>227</v>
      </c>
      <c r="W741" s="613">
        <f>IF(V741="Catastrófico",100%,IF(V741="Mayor",80%,IF(V741="Moderado",60%,IF(V741="Menor",40%,IF(V741="Leve",20%,"")))))</f>
        <v>0.4</v>
      </c>
      <c r="X741" s="616" t="str">
        <f>IF(Y741=100%,"Catastrófico",IF(Y741=80%,"Mayor",IF(Y741=60%,"Moderado",IF(Y741=40%,"Menor",IF(Y741=20%,"Leve","")))))</f>
        <v>Menor</v>
      </c>
      <c r="Y741" s="613">
        <f>IF(AND(U741="",W741=""),"",MAX(U741,W741))</f>
        <v>0.4</v>
      </c>
      <c r="Z741" s="613" t="str">
        <f>CONCATENATE(R741,X741)</f>
        <v>AltaMenor</v>
      </c>
      <c r="AA741" s="619" t="str">
        <f>IF(Z741="Muy AltaLeve","Alto",IF(Z741="Muy AltaMenor","Alto",IF(Z741="Muy AltaModerado","Alto",IF(Z741="Muy AltaMayor","Alto",IF(Z741="Muy AltaCatastrófico","Extremo",IF(Z741="AltaLeve","Moderado",IF(Z741="AltaMenor","Moderado",IF(Z741="AltaModerado","Alto",IF(Z741="AltaMayor","Alto",IF(Z741="AltaCatastrófico","Extremo",IF(Z741="MediaLeve","Moderado",IF(Z741="MediaMenor","Moderado",IF(Z741="MediaModerado","Moderado",IF(Z741="MediaMayor","Alto",IF(Z741="MediaCatastrófico","Extremo",IF(Z741="BajaLeve","Bajo",IF(Z741="BajaMenor","Moderado",IF(Z741="BajaModerado","Moderado",IF(Z741="BajaMayor","Alto",IF(Z741="BajaCatastrófico","Extremo",IF(Z741="Muy BajaLeve","Bajo",IF(Z741="Muy BajaMenor","Bajo",IF(Z741="Muy BajaModerado","Moderado",IF(Z741="Muy BajaMayor","Alto",IF(Z741="Muy BajaCatastrófico","Extremo","")))))))))))))))))))))))))</f>
        <v>Moderado</v>
      </c>
      <c r="AB741" s="216">
        <v>1</v>
      </c>
      <c r="AC741" s="307" t="s">
        <v>2133</v>
      </c>
      <c r="AD741" s="218">
        <v>1</v>
      </c>
      <c r="AE741" s="218" t="s">
        <v>2134</v>
      </c>
      <c r="AF741" s="213" t="str">
        <f t="shared" si="46"/>
        <v>Probabilidad</v>
      </c>
      <c r="AG741" s="219" t="s">
        <v>179</v>
      </c>
      <c r="AH741" s="214">
        <f t="shared" si="44"/>
        <v>0.25</v>
      </c>
      <c r="AI741" s="219" t="s">
        <v>1440</v>
      </c>
      <c r="AJ741" s="214">
        <f t="shared" si="45"/>
        <v>0.25</v>
      </c>
      <c r="AK741" s="215">
        <f t="shared" si="47"/>
        <v>0.5</v>
      </c>
      <c r="AL741" s="220">
        <f>IFERROR(IF(AF741="Probabilidad",(S741-(+S741*AK741)),IF(AF741="Impacto",S741,"")),"")</f>
        <v>0.4</v>
      </c>
      <c r="AM741" s="220">
        <f>IFERROR(IF(AF741="Impacto",(Y741-(+Y741*AK741)),IF(AF741="Probabilidad",Y741,"")),"")</f>
        <v>0.4</v>
      </c>
      <c r="AN741" s="221" t="s">
        <v>181</v>
      </c>
      <c r="AO741" s="221" t="s">
        <v>182</v>
      </c>
      <c r="AP741" s="221" t="s">
        <v>183</v>
      </c>
      <c r="AQ741" s="598" t="s">
        <v>2135</v>
      </c>
      <c r="AR741" s="1153">
        <f>S741</f>
        <v>0.8</v>
      </c>
      <c r="AS741" s="1153">
        <f>IF(AL741="","",MIN(AL741:AL746))</f>
        <v>0.4</v>
      </c>
      <c r="AT741" s="619" t="str">
        <f>IFERROR(IF(AS741="","",IF(AS741&lt;=0.2,"Muy Baja",IF(AS741&lt;=0.4,"Baja",IF(AS741&lt;=0.6,"Media",IF(AS741&lt;=0.8,"Alta","Muy Alta"))))),"")</f>
        <v>Baja</v>
      </c>
      <c r="AU741" s="1153">
        <f>Y741</f>
        <v>0.4</v>
      </c>
      <c r="AV741" s="1153">
        <f>IF(AM741="","",MIN(AM741:AM746))</f>
        <v>0.4</v>
      </c>
      <c r="AW741" s="619" t="str">
        <f>IFERROR(IF(AV741="","",IF(AV741&lt;=0.2,"Leve",IF(AV741&lt;=0.4,"Menor",IF(AV741&lt;=0.6,"Moderado",IF(AV741&lt;=0.8,"Mayor","Catastrófico"))))),"")</f>
        <v>Menor</v>
      </c>
      <c r="AX741" s="619" t="str">
        <f>AA741</f>
        <v>Moderado</v>
      </c>
      <c r="AY741" s="619" t="str">
        <f>IFERROR(IF(OR(AND(AT741="Muy Baja",AW741="Leve"),AND(AT741="Muy Baja",AW741="Menor"),AND(AT741="Baja",AW741="Leve")),"Bajo",IF(OR(AND(AT741="Muy baja",AW741="Moderado"),AND(AT741="Baja",AW741="Menor"),AND(AT741="Baja",AW741="Moderado"),AND(AT741="Media",AW741="Leve"),AND(AT741="Media",AW741="Menor"),AND(AT741="Media",AW741="Moderado"),AND(AT741="Alta",AW741="Leve"),AND(AT741="Alta",AW741="Menor")),"Moderado",IF(OR(AND(AT741="Muy Baja",AW741="Mayor"),AND(AT741="Baja",AW741="Mayor"),AND(AT741="Media",AW741="Mayor"),AND(AT741="Alta",AW741="Moderado"),AND(AT741="Alta",AW741="Mayor"),AND(AT741="Muy Alta",AW741="Leve"),AND(AT741="Muy Alta",AW741="Menor"),AND(AT741="Muy Alta",AW741="Moderado"),AND(AT741="Muy Alta",AW741="Mayor")),"Alto",IF(OR(AND(AT741="Muy Baja",AW741="Catastrófico"),AND(AT741="Baja",AW741="Catastrófico"),AND(AT741="Media",AW741="Catastrófico"),AND(AT741="Alta",AW741="Catastrófico"),AND(AT741="Muy Alta",AW741="Catastrófico")),"Extremo","")))),"")</f>
        <v>Moderado</v>
      </c>
      <c r="AZ741" s="598" t="s">
        <v>185</v>
      </c>
      <c r="BA741" s="607" t="s">
        <v>2136</v>
      </c>
      <c r="BB741" s="593" t="s">
        <v>2137</v>
      </c>
      <c r="BC741" s="593" t="s">
        <v>2100</v>
      </c>
      <c r="BD741" s="593" t="s">
        <v>2077</v>
      </c>
      <c r="BE741" s="1168">
        <v>45657</v>
      </c>
      <c r="BF741" s="593"/>
      <c r="BG741" s="593"/>
      <c r="BH741" s="848"/>
      <c r="BI741" s="848"/>
      <c r="BJ741" s="593"/>
      <c r="BK741" s="593"/>
      <c r="BL741" s="610"/>
      <c r="BM741" s="607"/>
      <c r="BN741" s="607"/>
      <c r="BO741" s="651"/>
    </row>
    <row r="742" spans="1:67">
      <c r="A742" s="1141"/>
      <c r="B742" s="1144"/>
      <c r="C742" s="1144"/>
      <c r="D742" s="1150"/>
      <c r="E742" s="1150"/>
      <c r="F742" s="1089"/>
      <c r="G742" s="593"/>
      <c r="H742" s="598"/>
      <c r="I742" s="1139"/>
      <c r="J742" s="1137"/>
      <c r="K742" s="1139"/>
      <c r="L742" s="593"/>
      <c r="M742" s="616"/>
      <c r="N742" s="593"/>
      <c r="O742" s="593"/>
      <c r="P742" s="607"/>
      <c r="Q742" s="610"/>
      <c r="R742" s="607"/>
      <c r="S742" s="613"/>
      <c r="T742" s="607"/>
      <c r="U742" s="613"/>
      <c r="V742" s="607"/>
      <c r="W742" s="613"/>
      <c r="X742" s="616"/>
      <c r="Y742" s="613"/>
      <c r="Z742" s="613"/>
      <c r="AA742" s="619"/>
      <c r="AB742" s="216">
        <v>2</v>
      </c>
      <c r="AC742" s="218"/>
      <c r="AD742" s="218"/>
      <c r="AE742" s="218"/>
      <c r="AF742" s="213" t="str">
        <f t="shared" si="46"/>
        <v/>
      </c>
      <c r="AG742" s="219"/>
      <c r="AH742" s="214" t="str">
        <f t="shared" si="44"/>
        <v/>
      </c>
      <c r="AI742" s="219"/>
      <c r="AJ742" s="214" t="str">
        <f t="shared" si="45"/>
        <v/>
      </c>
      <c r="AK742" s="215" t="str">
        <f t="shared" si="47"/>
        <v/>
      </c>
      <c r="AL742" s="220" t="str">
        <f>IFERROR(IF(AND(AF741="Probabilidad",AF742="Probabilidad"),(AL741-(+AL741*AK742)),IF(AF742="Probabilidad",(S741-(+S741*AK742)),IF(AF742="Impacto",AL741,""))),"")</f>
        <v/>
      </c>
      <c r="AM742" s="220" t="str">
        <f>IFERROR(IF(AND(AF741="Impacto",AF742="Impacto"),(AM741-(+AM741*AK742)),IF(AF742="Impacto",(Y741-(Y741*AK742)),IF(AF742="Probabilidad",AM741,""))),"")</f>
        <v/>
      </c>
      <c r="AN742" s="221"/>
      <c r="AO742" s="221"/>
      <c r="AP742" s="221"/>
      <c r="AQ742" s="598"/>
      <c r="AR742" s="626"/>
      <c r="AS742" s="626"/>
      <c r="AT742" s="619"/>
      <c r="AU742" s="626"/>
      <c r="AV742" s="626"/>
      <c r="AW742" s="619"/>
      <c r="AX742" s="619"/>
      <c r="AY742" s="619"/>
      <c r="AZ742" s="598"/>
      <c r="BA742" s="607"/>
      <c r="BB742" s="593"/>
      <c r="BC742" s="593"/>
      <c r="BD742" s="593"/>
      <c r="BE742" s="1168"/>
      <c r="BF742" s="593"/>
      <c r="BG742" s="593"/>
      <c r="BH742" s="593"/>
      <c r="BI742" s="593"/>
      <c r="BJ742" s="593"/>
      <c r="BK742" s="593"/>
      <c r="BL742" s="610"/>
      <c r="BM742" s="607"/>
      <c r="BN742" s="607"/>
      <c r="BO742" s="651"/>
    </row>
    <row r="743" spans="1:67">
      <c r="A743" s="1141"/>
      <c r="B743" s="1144"/>
      <c r="C743" s="1144"/>
      <c r="D743" s="1150"/>
      <c r="E743" s="1150"/>
      <c r="F743" s="1089"/>
      <c r="G743" s="593"/>
      <c r="H743" s="598"/>
      <c r="I743" s="1139"/>
      <c r="J743" s="1137"/>
      <c r="K743" s="1139"/>
      <c r="L743" s="593"/>
      <c r="M743" s="616"/>
      <c r="N743" s="593"/>
      <c r="O743" s="593"/>
      <c r="P743" s="607"/>
      <c r="Q743" s="610"/>
      <c r="R743" s="607"/>
      <c r="S743" s="613"/>
      <c r="T743" s="607"/>
      <c r="U743" s="613"/>
      <c r="V743" s="607"/>
      <c r="W743" s="613"/>
      <c r="X743" s="616"/>
      <c r="Y743" s="613"/>
      <c r="Z743" s="613"/>
      <c r="AA743" s="619"/>
      <c r="AB743" s="216">
        <v>3</v>
      </c>
      <c r="AC743" s="218"/>
      <c r="AD743" s="218"/>
      <c r="AE743" s="218"/>
      <c r="AF743" s="213" t="str">
        <f t="shared" si="46"/>
        <v/>
      </c>
      <c r="AG743" s="219"/>
      <c r="AH743" s="214" t="str">
        <f t="shared" si="44"/>
        <v/>
      </c>
      <c r="AI743" s="219"/>
      <c r="AJ743" s="214" t="str">
        <f t="shared" si="45"/>
        <v/>
      </c>
      <c r="AK743" s="215" t="str">
        <f t="shared" si="47"/>
        <v/>
      </c>
      <c r="AL743" s="220" t="str">
        <f>IFERROR(IF(AND(AF742="Probabilidad",AF743="Probabilidad"),(AL742-(+AL742*AK743)),IF(AND(AF742="Impacto",AF743="Probabilidad"),(AL741-(+AL741*AK743)),IF(AF743="Impacto",AL742,""))),"")</f>
        <v/>
      </c>
      <c r="AM743" s="220" t="str">
        <f>IFERROR(IF(AND(AF742="Impacto",AF743="Impacto"),(AM742-(+AM742*AK743)),IF(AND(AF742="Probabilidad",AF743="Impacto"),(AM741-(+AM741*AK743)),IF(AF743="Probabilidad",AM742,""))),"")</f>
        <v/>
      </c>
      <c r="AN743" s="221"/>
      <c r="AO743" s="221"/>
      <c r="AP743" s="221"/>
      <c r="AQ743" s="598"/>
      <c r="AR743" s="626"/>
      <c r="AS743" s="626"/>
      <c r="AT743" s="619"/>
      <c r="AU743" s="626"/>
      <c r="AV743" s="626"/>
      <c r="AW743" s="619"/>
      <c r="AX743" s="619"/>
      <c r="AY743" s="619"/>
      <c r="AZ743" s="598"/>
      <c r="BA743" s="607"/>
      <c r="BB743" s="593"/>
      <c r="BC743" s="593"/>
      <c r="BD743" s="593"/>
      <c r="BE743" s="1168"/>
      <c r="BF743" s="593"/>
      <c r="BG743" s="593"/>
      <c r="BH743" s="593"/>
      <c r="BI743" s="593"/>
      <c r="BJ743" s="593"/>
      <c r="BK743" s="593"/>
      <c r="BL743" s="610"/>
      <c r="BM743" s="607"/>
      <c r="BN743" s="607"/>
      <c r="BO743" s="651"/>
    </row>
    <row r="744" spans="1:67">
      <c r="A744" s="1141"/>
      <c r="B744" s="1144"/>
      <c r="C744" s="1144"/>
      <c r="D744" s="1150"/>
      <c r="E744" s="1150"/>
      <c r="F744" s="1089"/>
      <c r="G744" s="593"/>
      <c r="H744" s="598"/>
      <c r="I744" s="1139"/>
      <c r="J744" s="1137"/>
      <c r="K744" s="1139"/>
      <c r="L744" s="593"/>
      <c r="M744" s="616"/>
      <c r="N744" s="593"/>
      <c r="O744" s="593"/>
      <c r="P744" s="607"/>
      <c r="Q744" s="610"/>
      <c r="R744" s="607"/>
      <c r="S744" s="613"/>
      <c r="T744" s="607"/>
      <c r="U744" s="613"/>
      <c r="V744" s="607"/>
      <c r="W744" s="613"/>
      <c r="X744" s="616"/>
      <c r="Y744" s="613"/>
      <c r="Z744" s="613"/>
      <c r="AA744" s="619"/>
      <c r="AB744" s="216">
        <v>4</v>
      </c>
      <c r="AC744" s="218"/>
      <c r="AD744" s="218"/>
      <c r="AE744" s="218"/>
      <c r="AF744" s="213" t="str">
        <f t="shared" si="46"/>
        <v/>
      </c>
      <c r="AG744" s="219"/>
      <c r="AH744" s="214" t="str">
        <f t="shared" si="44"/>
        <v/>
      </c>
      <c r="AI744" s="219"/>
      <c r="AJ744" s="214" t="str">
        <f t="shared" si="45"/>
        <v/>
      </c>
      <c r="AK744" s="215" t="str">
        <f t="shared" si="47"/>
        <v/>
      </c>
      <c r="AL744" s="220" t="str">
        <f>IFERROR(IF(AND(AF743="Probabilidad",AF744="Probabilidad"),(AL743-(+AL743*AK744)),IF(AND(AF743="Impacto",AF744="Probabilidad"),(AL742-(+AL742*AK744)),IF(AF744="Impacto",AL743,""))),"")</f>
        <v/>
      </c>
      <c r="AM744" s="220" t="str">
        <f>IFERROR(IF(AND(AF743="Impacto",AF744="Impacto"),(AM743-(+AM743*AK744)),IF(AND(AF743="Probabilidad",AF744="Impacto"),(AM742-(+AM742*AK744)),IF(AF744="Probabilidad",AM743,""))),"")</f>
        <v/>
      </c>
      <c r="AN744" s="221"/>
      <c r="AO744" s="221"/>
      <c r="AP744" s="221"/>
      <c r="AQ744" s="598"/>
      <c r="AR744" s="626"/>
      <c r="AS744" s="626"/>
      <c r="AT744" s="619"/>
      <c r="AU744" s="626"/>
      <c r="AV744" s="626"/>
      <c r="AW744" s="619"/>
      <c r="AX744" s="619"/>
      <c r="AY744" s="619"/>
      <c r="AZ744" s="598"/>
      <c r="BA744" s="607"/>
      <c r="BB744" s="593"/>
      <c r="BC744" s="593"/>
      <c r="BD744" s="593"/>
      <c r="BE744" s="1168"/>
      <c r="BF744" s="593"/>
      <c r="BG744" s="593"/>
      <c r="BH744" s="593"/>
      <c r="BI744" s="593"/>
      <c r="BJ744" s="593"/>
      <c r="BK744" s="593"/>
      <c r="BL744" s="610"/>
      <c r="BM744" s="607"/>
      <c r="BN744" s="607"/>
      <c r="BO744" s="651"/>
    </row>
    <row r="745" spans="1:67">
      <c r="A745" s="1141"/>
      <c r="B745" s="1144"/>
      <c r="C745" s="1144"/>
      <c r="D745" s="1150"/>
      <c r="E745" s="1150"/>
      <c r="F745" s="1089"/>
      <c r="G745" s="593"/>
      <c r="H745" s="598"/>
      <c r="I745" s="1139"/>
      <c r="J745" s="1137"/>
      <c r="K745" s="1139"/>
      <c r="L745" s="593"/>
      <c r="M745" s="616"/>
      <c r="N745" s="593"/>
      <c r="O745" s="593"/>
      <c r="P745" s="607"/>
      <c r="Q745" s="610"/>
      <c r="R745" s="607"/>
      <c r="S745" s="613"/>
      <c r="T745" s="607"/>
      <c r="U745" s="613"/>
      <c r="V745" s="607"/>
      <c r="W745" s="613"/>
      <c r="X745" s="616"/>
      <c r="Y745" s="613"/>
      <c r="Z745" s="613"/>
      <c r="AA745" s="619"/>
      <c r="AB745" s="216">
        <v>5</v>
      </c>
      <c r="AC745" s="218"/>
      <c r="AD745" s="218"/>
      <c r="AE745" s="218"/>
      <c r="AF745" s="213" t="str">
        <f t="shared" si="46"/>
        <v/>
      </c>
      <c r="AG745" s="219"/>
      <c r="AH745" s="214" t="str">
        <f t="shared" si="44"/>
        <v/>
      </c>
      <c r="AI745" s="219"/>
      <c r="AJ745" s="214" t="str">
        <f t="shared" si="45"/>
        <v/>
      </c>
      <c r="AK745" s="215" t="str">
        <f t="shared" si="47"/>
        <v/>
      </c>
      <c r="AL745" s="220" t="str">
        <f>IFERROR(IF(AND(AF744="Probabilidad",AF745="Probabilidad"),(AL744-(+AL744*AK745)),IF(AND(AF744="Impacto",AF745="Probabilidad"),(AL743-(+AL743*AK745)),IF(AF745="Impacto",AL744,""))),"")</f>
        <v/>
      </c>
      <c r="AM745" s="220" t="str">
        <f>IFERROR(IF(AND(AF744="Impacto",AF745="Impacto"),(AM744-(+AM744*AK745)),IF(AND(AF744="Probabilidad",AF745="Impacto"),(AM743-(+AM743*AK745)),IF(AF745="Probabilidad",AM744,""))),"")</f>
        <v/>
      </c>
      <c r="AN745" s="221"/>
      <c r="AO745" s="221"/>
      <c r="AP745" s="221"/>
      <c r="AQ745" s="598"/>
      <c r="AR745" s="626"/>
      <c r="AS745" s="626"/>
      <c r="AT745" s="619"/>
      <c r="AU745" s="626"/>
      <c r="AV745" s="626"/>
      <c r="AW745" s="619"/>
      <c r="AX745" s="619"/>
      <c r="AY745" s="619"/>
      <c r="AZ745" s="598"/>
      <c r="BA745" s="607"/>
      <c r="BB745" s="593"/>
      <c r="BC745" s="593"/>
      <c r="BD745" s="593"/>
      <c r="BE745" s="1168"/>
      <c r="BF745" s="593"/>
      <c r="BG745" s="593"/>
      <c r="BH745" s="593"/>
      <c r="BI745" s="593"/>
      <c r="BJ745" s="593"/>
      <c r="BK745" s="593"/>
      <c r="BL745" s="610"/>
      <c r="BM745" s="607"/>
      <c r="BN745" s="607"/>
      <c r="BO745" s="651"/>
    </row>
    <row r="746" spans="1:67" ht="15.75" thickBot="1">
      <c r="A746" s="1141"/>
      <c r="B746" s="1144"/>
      <c r="C746" s="1144"/>
      <c r="D746" s="1150"/>
      <c r="E746" s="1150"/>
      <c r="F746" s="1089"/>
      <c r="G746" s="593"/>
      <c r="H746" s="598"/>
      <c r="I746" s="1139"/>
      <c r="J746" s="1162"/>
      <c r="K746" s="1139"/>
      <c r="L746" s="593"/>
      <c r="M746" s="616"/>
      <c r="N746" s="593"/>
      <c r="O746" s="593"/>
      <c r="P746" s="607"/>
      <c r="Q746" s="610"/>
      <c r="R746" s="607"/>
      <c r="S746" s="613"/>
      <c r="T746" s="607"/>
      <c r="U746" s="613"/>
      <c r="V746" s="607"/>
      <c r="W746" s="613"/>
      <c r="X746" s="616"/>
      <c r="Y746" s="613"/>
      <c r="Z746" s="613"/>
      <c r="AA746" s="619"/>
      <c r="AB746" s="216">
        <v>6</v>
      </c>
      <c r="AC746" s="218"/>
      <c r="AD746" s="218"/>
      <c r="AE746" s="218"/>
      <c r="AF746" s="213" t="str">
        <f t="shared" si="46"/>
        <v/>
      </c>
      <c r="AG746" s="219"/>
      <c r="AH746" s="214" t="str">
        <f t="shared" si="44"/>
        <v/>
      </c>
      <c r="AI746" s="219"/>
      <c r="AJ746" s="214" t="str">
        <f t="shared" si="45"/>
        <v/>
      </c>
      <c r="AK746" s="215" t="str">
        <f t="shared" si="47"/>
        <v/>
      </c>
      <c r="AL746" s="220" t="str">
        <f>IFERROR(IF(AND(AF745="Probabilidad",AF746="Probabilidad"),(AL745-(+AL745*AK746)),IF(AND(AF745="Impacto",AF746="Probabilidad"),(AL744-(+AL744*AK746)),IF(AF746="Impacto",AL745,""))),"")</f>
        <v/>
      </c>
      <c r="AM746" s="220" t="str">
        <f>IFERROR(IF(AND(AF745="Impacto",AF746="Impacto"),(AM745-(+AM745*AK746)),IF(AND(AF745="Probabilidad",AF746="Impacto"),(AM744-(+AM744*AK746)),IF(AF746="Probabilidad",AM745,""))),"")</f>
        <v/>
      </c>
      <c r="AN746" s="221"/>
      <c r="AO746" s="221"/>
      <c r="AP746" s="221"/>
      <c r="AQ746" s="598"/>
      <c r="AR746" s="626"/>
      <c r="AS746" s="626"/>
      <c r="AT746" s="619"/>
      <c r="AU746" s="626"/>
      <c r="AV746" s="626"/>
      <c r="AW746" s="619"/>
      <c r="AX746" s="619"/>
      <c r="AY746" s="619"/>
      <c r="AZ746" s="598"/>
      <c r="BA746" s="607"/>
      <c r="BB746" s="593"/>
      <c r="BC746" s="593"/>
      <c r="BD746" s="593"/>
      <c r="BE746" s="1168"/>
      <c r="BF746" s="593"/>
      <c r="BG746" s="593"/>
      <c r="BH746" s="593"/>
      <c r="BI746" s="593"/>
      <c r="BJ746" s="593"/>
      <c r="BK746" s="593"/>
      <c r="BL746" s="610"/>
      <c r="BM746" s="607"/>
      <c r="BN746" s="607"/>
      <c r="BO746" s="651"/>
    </row>
    <row r="747" spans="1:67" ht="66.599999999999994" customHeight="1">
      <c r="A747" s="1141"/>
      <c r="B747" s="1144"/>
      <c r="C747" s="1144"/>
      <c r="D747" s="1150" t="s">
        <v>1376</v>
      </c>
      <c r="E747" s="1150" t="s">
        <v>2092</v>
      </c>
      <c r="F747" s="1089">
        <v>12</v>
      </c>
      <c r="G747" s="593" t="s">
        <v>2132</v>
      </c>
      <c r="H747" s="598" t="s">
        <v>1379</v>
      </c>
      <c r="I747" s="1139" t="s">
        <v>1392</v>
      </c>
      <c r="J747" s="1137" t="str">
        <f>IF(D747="","",IF(D747="RG",[16]Árbol_GF!B797,IF(D747="RF",[16]Árbol_GF!B797,IF(I747="","",(CONCATENATE(I747," ",$M$2," ",G747," ",$M$3," ",O747," ",$M$4," ",N747))))))</f>
        <v xml:space="preserve">Pérdida de Disponibilidad  BOGDATA  1. Perdida o borrado de información. 
2. Fallas Humanas.
  1. Ausencia de copias de respaldo por parte de SHD.
2. Desconocimiento u omisión de políticas de seguridad de la información.
3. Ausencia de planes de continuidad.
</v>
      </c>
      <c r="K747" s="1139" t="s">
        <v>205</v>
      </c>
      <c r="L747" s="593" t="s">
        <v>336</v>
      </c>
      <c r="M747" s="689" t="str">
        <f>CONCATENATE(" *",[16]Árbol_GF!C755," *",[16]Árbol_GF!E755," *",[16]Árbol_GF!G755)</f>
        <v xml:space="preserve"> * * *</v>
      </c>
      <c r="N747" s="593" t="s">
        <v>2138</v>
      </c>
      <c r="O747" s="593" t="s">
        <v>2139</v>
      </c>
      <c r="P747" s="607"/>
      <c r="Q747" s="610"/>
      <c r="R747" s="607" t="s">
        <v>175</v>
      </c>
      <c r="S747" s="613">
        <f>IF(R747="Muy Alta",100%,IF(R747="Alta",80%,IF(R747="Media",60%,IF(R747="Baja",40%,IF(R747="Muy Baja",20%,"")))))</f>
        <v>0.6</v>
      </c>
      <c r="T747" s="607" t="s">
        <v>271</v>
      </c>
      <c r="U747" s="613">
        <f>IF(T747="Catastrófico",100%,IF(T747="Mayor",80%,IF(T747="Moderado",60%,IF(T747="Menor",40%,IF(T747="Leve",20%,"")))))</f>
        <v>0.2</v>
      </c>
      <c r="V747" s="607" t="s">
        <v>271</v>
      </c>
      <c r="W747" s="613">
        <f>IF(V747="Catastrófico",100%,IF(V747="Mayor",80%,IF(V747="Moderado",60%,IF(V747="Menor",40%,IF(V747="Leve",20%,"")))))</f>
        <v>0.2</v>
      </c>
      <c r="X747" s="616" t="str">
        <f>IF(Y747=100%,"Catastrófico",IF(Y747=80%,"Mayor",IF(Y747=60%,"Moderado",IF(Y747=40%,"Menor",IF(Y747=20%,"Leve","")))))</f>
        <v>Leve</v>
      </c>
      <c r="Y747" s="613">
        <f>IF(AND(U747="",W747=""),"",MAX(U747,W747))</f>
        <v>0.2</v>
      </c>
      <c r="Z747" s="613" t="str">
        <f>CONCATENATE(R747,X747)</f>
        <v>MediaLeve</v>
      </c>
      <c r="AA747" s="619" t="str">
        <f>IF(Z747="Muy AltaLeve","Alto",IF(Z747="Muy AltaMenor","Alto",IF(Z747="Muy AltaModerado","Alto",IF(Z747="Muy AltaMayor","Alto",IF(Z747="Muy AltaCatastrófico","Extremo",IF(Z747="AltaLeve","Moderado",IF(Z747="AltaMenor","Moderado",IF(Z747="AltaModerado","Alto",IF(Z747="AltaMayor","Alto",IF(Z747="AltaCatastrófico","Extremo",IF(Z747="MediaLeve","Moderado",IF(Z747="MediaMenor","Moderado",IF(Z747="MediaModerado","Moderado",IF(Z747="MediaMayor","Alto",IF(Z747="MediaCatastrófico","Extremo",IF(Z747="BajaLeve","Bajo",IF(Z747="BajaMenor","Moderado",IF(Z747="BajaModerado","Moderado",IF(Z747="BajaMayor","Alto",IF(Z747="BajaCatastrófico","Extremo",IF(Z747="Muy BajaLeve","Bajo",IF(Z747="Muy BajaMenor","Bajo",IF(Z747="Muy BajaModerado","Moderado",IF(Z747="Muy BajaMayor","Alto",IF(Z747="Muy BajaCatastrófico","Extremo","")))))))))))))))))))))))))</f>
        <v>Moderado</v>
      </c>
      <c r="AB747" s="216">
        <v>1</v>
      </c>
      <c r="AC747" s="218" t="s">
        <v>2140</v>
      </c>
      <c r="AD747" s="218">
        <v>1.3</v>
      </c>
      <c r="AE747" s="218" t="s">
        <v>2134</v>
      </c>
      <c r="AF747" s="213" t="str">
        <f t="shared" si="46"/>
        <v>Probabilidad</v>
      </c>
      <c r="AG747" s="219" t="s">
        <v>179</v>
      </c>
      <c r="AH747" s="214">
        <f t="shared" si="44"/>
        <v>0.25</v>
      </c>
      <c r="AI747" s="219" t="s">
        <v>1440</v>
      </c>
      <c r="AJ747" s="214">
        <f t="shared" si="45"/>
        <v>0.25</v>
      </c>
      <c r="AK747" s="215">
        <f t="shared" si="47"/>
        <v>0.5</v>
      </c>
      <c r="AL747" s="220">
        <f>IFERROR(IF(AF747="Probabilidad",(S747-(+S747*AK747)),IF(AF747="Impacto",S747,"")),"")</f>
        <v>0.3</v>
      </c>
      <c r="AM747" s="220">
        <f>IFERROR(IF(AF747="Impacto",(Y747-(+Y747*AK747)),IF(AF747="Probabilidad",Y747,"")),"")</f>
        <v>0.2</v>
      </c>
      <c r="AN747" s="221" t="s">
        <v>2082</v>
      </c>
      <c r="AO747" s="221" t="s">
        <v>182</v>
      </c>
      <c r="AP747" s="221" t="s">
        <v>183</v>
      </c>
      <c r="AQ747" s="598" t="s">
        <v>2135</v>
      </c>
      <c r="AR747" s="1153">
        <f>S747</f>
        <v>0.6</v>
      </c>
      <c r="AS747" s="1153">
        <f>IF(AL747="","",MIN(AL747:AL752))</f>
        <v>0.3</v>
      </c>
      <c r="AT747" s="619" t="str">
        <f>IFERROR(IF(AS747="","",IF(AS747&lt;=0.2,"Muy Baja",IF(AS747&lt;=0.4,"Baja",IF(AS747&lt;=0.6,"Media",IF(AS747&lt;=0.8,"Alta","Muy Alta"))))),"")</f>
        <v>Baja</v>
      </c>
      <c r="AU747" s="1153">
        <f>Y747</f>
        <v>0.2</v>
      </c>
      <c r="AV747" s="1153">
        <f>IF(AM747="","",MIN(AM747:AM752))</f>
        <v>0.2</v>
      </c>
      <c r="AW747" s="619" t="str">
        <f>IFERROR(IF(AV747="","",IF(AV747&lt;=0.2,"Leve",IF(AV747&lt;=0.4,"Menor",IF(AV747&lt;=0.6,"Moderado",IF(AV747&lt;=0.8,"Mayor","Catastrófico"))))),"")</f>
        <v>Leve</v>
      </c>
      <c r="AX747" s="619" t="str">
        <f>AA747</f>
        <v>Moderado</v>
      </c>
      <c r="AY747" s="619" t="str">
        <f>IFERROR(IF(OR(AND(AT747="Muy Baja",AW747="Leve"),AND(AT747="Muy Baja",AW747="Menor"),AND(AT747="Baja",AW747="Leve")),"Bajo",IF(OR(AND(AT747="Muy baja",AW747="Moderado"),AND(AT747="Baja",AW747="Menor"),AND(AT747="Baja",AW747="Moderado"),AND(AT747="Media",AW747="Leve"),AND(AT747="Media",AW747="Menor"),AND(AT747="Media",AW747="Moderado"),AND(AT747="Alta",AW747="Leve"),AND(AT747="Alta",AW747="Menor")),"Moderado",IF(OR(AND(AT747="Muy Baja",AW747="Mayor"),AND(AT747="Baja",AW747="Mayor"),AND(AT747="Media",AW747="Mayor"),AND(AT747="Alta",AW747="Moderado"),AND(AT747="Alta",AW747="Mayor"),AND(AT747="Muy Alta",AW747="Leve"),AND(AT747="Muy Alta",AW747="Menor"),AND(AT747="Muy Alta",AW747="Moderado"),AND(AT747="Muy Alta",AW747="Mayor")),"Alto",IF(OR(AND(AT747="Muy Baja",AW747="Catastrófico"),AND(AT747="Baja",AW747="Catastrófico"),AND(AT747="Media",AW747="Catastrófico"),AND(AT747="Alta",AW747="Catastrófico"),AND(AT747="Muy Alta",AW747="Catastrófico")),"Extremo","")))),"")</f>
        <v>Bajo</v>
      </c>
      <c r="AZ747" s="598" t="s">
        <v>231</v>
      </c>
      <c r="BA747" s="593" t="s">
        <v>190</v>
      </c>
      <c r="BB747" s="593" t="s">
        <v>190</v>
      </c>
      <c r="BC747" s="593" t="s">
        <v>190</v>
      </c>
      <c r="BD747" s="593" t="s">
        <v>190</v>
      </c>
      <c r="BE747" s="1168" t="s">
        <v>190</v>
      </c>
      <c r="BF747" s="593"/>
      <c r="BG747" s="593"/>
      <c r="BH747" s="848"/>
      <c r="BI747" s="848"/>
      <c r="BJ747" s="848"/>
      <c r="BK747" s="848"/>
      <c r="BL747" s="848"/>
      <c r="BM747" s="593"/>
      <c r="BN747" s="607"/>
      <c r="BO747" s="651"/>
    </row>
    <row r="748" spans="1:67">
      <c r="A748" s="1141"/>
      <c r="B748" s="1144"/>
      <c r="C748" s="1144"/>
      <c r="D748" s="1150"/>
      <c r="E748" s="1150"/>
      <c r="F748" s="1089"/>
      <c r="G748" s="593"/>
      <c r="H748" s="598"/>
      <c r="I748" s="1139"/>
      <c r="J748" s="1137"/>
      <c r="K748" s="1139"/>
      <c r="L748" s="593"/>
      <c r="M748" s="616"/>
      <c r="N748" s="593"/>
      <c r="O748" s="593"/>
      <c r="P748" s="607"/>
      <c r="Q748" s="610"/>
      <c r="R748" s="607"/>
      <c r="S748" s="613"/>
      <c r="T748" s="607"/>
      <c r="U748" s="613"/>
      <c r="V748" s="607"/>
      <c r="W748" s="613"/>
      <c r="X748" s="616"/>
      <c r="Y748" s="613"/>
      <c r="Z748" s="613"/>
      <c r="AA748" s="619"/>
      <c r="AB748" s="216">
        <v>2</v>
      </c>
      <c r="AC748" s="218"/>
      <c r="AD748" s="218"/>
      <c r="AE748" s="218"/>
      <c r="AF748" s="213" t="str">
        <f t="shared" si="46"/>
        <v/>
      </c>
      <c r="AG748" s="219"/>
      <c r="AH748" s="214" t="str">
        <f t="shared" si="44"/>
        <v/>
      </c>
      <c r="AI748" s="219"/>
      <c r="AJ748" s="214" t="str">
        <f t="shared" si="45"/>
        <v/>
      </c>
      <c r="AK748" s="215" t="str">
        <f t="shared" si="47"/>
        <v/>
      </c>
      <c r="AL748" s="220" t="str">
        <f>IFERROR(IF(AND(AF747="Probabilidad",AF748="Probabilidad"),(AL747-(+AL747*AK748)),IF(AF748="Probabilidad",(S747-(+S747*AK748)),IF(AF748="Impacto",AL747,""))),"")</f>
        <v/>
      </c>
      <c r="AM748" s="220" t="str">
        <f>IFERROR(IF(AND(AF747="Impacto",AF748="Impacto"),(AM747-(+AM747*AK748)),IF(AF748="Impacto",(Y747-(Y747*AK748)),IF(AF748="Probabilidad",AM747,""))),"")</f>
        <v/>
      </c>
      <c r="AN748" s="221"/>
      <c r="AO748" s="221"/>
      <c r="AP748" s="221"/>
      <c r="AQ748" s="598"/>
      <c r="AR748" s="626"/>
      <c r="AS748" s="626"/>
      <c r="AT748" s="619"/>
      <c r="AU748" s="626"/>
      <c r="AV748" s="626"/>
      <c r="AW748" s="619"/>
      <c r="AX748" s="619"/>
      <c r="AY748" s="619"/>
      <c r="AZ748" s="598"/>
      <c r="BA748" s="593"/>
      <c r="BB748" s="593"/>
      <c r="BC748" s="593"/>
      <c r="BD748" s="593"/>
      <c r="BE748" s="1168"/>
      <c r="BF748" s="593"/>
      <c r="BG748" s="593"/>
      <c r="BH748" s="848"/>
      <c r="BI748" s="848"/>
      <c r="BJ748" s="848"/>
      <c r="BK748" s="848"/>
      <c r="BL748" s="848"/>
      <c r="BM748" s="593"/>
      <c r="BN748" s="607"/>
      <c r="BO748" s="651"/>
    </row>
    <row r="749" spans="1:67">
      <c r="A749" s="1141"/>
      <c r="B749" s="1144"/>
      <c r="C749" s="1144"/>
      <c r="D749" s="1150"/>
      <c r="E749" s="1150"/>
      <c r="F749" s="1089"/>
      <c r="G749" s="593"/>
      <c r="H749" s="598"/>
      <c r="I749" s="1139"/>
      <c r="J749" s="1137"/>
      <c r="K749" s="1139"/>
      <c r="L749" s="593"/>
      <c r="M749" s="616"/>
      <c r="N749" s="593"/>
      <c r="O749" s="593"/>
      <c r="P749" s="607"/>
      <c r="Q749" s="610"/>
      <c r="R749" s="607"/>
      <c r="S749" s="613"/>
      <c r="T749" s="607"/>
      <c r="U749" s="613"/>
      <c r="V749" s="607"/>
      <c r="W749" s="613"/>
      <c r="X749" s="616"/>
      <c r="Y749" s="613"/>
      <c r="Z749" s="613"/>
      <c r="AA749" s="619"/>
      <c r="AB749" s="216">
        <v>3</v>
      </c>
      <c r="AC749" s="218"/>
      <c r="AD749" s="218"/>
      <c r="AE749" s="218"/>
      <c r="AF749" s="213" t="str">
        <f t="shared" si="46"/>
        <v/>
      </c>
      <c r="AG749" s="219"/>
      <c r="AH749" s="214" t="str">
        <f t="shared" si="44"/>
        <v/>
      </c>
      <c r="AI749" s="219"/>
      <c r="AJ749" s="214" t="str">
        <f t="shared" si="45"/>
        <v/>
      </c>
      <c r="AK749" s="215" t="str">
        <f t="shared" si="47"/>
        <v/>
      </c>
      <c r="AL749" s="220" t="str">
        <f>IFERROR(IF(AND(AF748="Probabilidad",AF749="Probabilidad"),(AL748-(+AL748*AK749)),IF(AND(AF748="Impacto",AF749="Probabilidad"),(AL747-(+AL747*AK749)),IF(AF749="Impacto",AL748,""))),"")</f>
        <v/>
      </c>
      <c r="AM749" s="220" t="str">
        <f>IFERROR(IF(AND(AF748="Impacto",AF749="Impacto"),(AM748-(+AM748*AK749)),IF(AND(AF748="Probabilidad",AF749="Impacto"),(AM747-(+AM747*AK749)),IF(AF749="Probabilidad",AM748,""))),"")</f>
        <v/>
      </c>
      <c r="AN749" s="221"/>
      <c r="AO749" s="221"/>
      <c r="AP749" s="221"/>
      <c r="AQ749" s="598"/>
      <c r="AR749" s="626"/>
      <c r="AS749" s="626"/>
      <c r="AT749" s="619"/>
      <c r="AU749" s="626"/>
      <c r="AV749" s="626"/>
      <c r="AW749" s="619"/>
      <c r="AX749" s="619"/>
      <c r="AY749" s="619"/>
      <c r="AZ749" s="598"/>
      <c r="BA749" s="593"/>
      <c r="BB749" s="593"/>
      <c r="BC749" s="593"/>
      <c r="BD749" s="593"/>
      <c r="BE749" s="1168"/>
      <c r="BF749" s="593"/>
      <c r="BG749" s="593"/>
      <c r="BH749" s="848"/>
      <c r="BI749" s="848"/>
      <c r="BJ749" s="848"/>
      <c r="BK749" s="848"/>
      <c r="BL749" s="848"/>
      <c r="BM749" s="593"/>
      <c r="BN749" s="607"/>
      <c r="BO749" s="651"/>
    </row>
    <row r="750" spans="1:67">
      <c r="A750" s="1141"/>
      <c r="B750" s="1144"/>
      <c r="C750" s="1144"/>
      <c r="D750" s="1150"/>
      <c r="E750" s="1150"/>
      <c r="F750" s="1089"/>
      <c r="G750" s="593"/>
      <c r="H750" s="598"/>
      <c r="I750" s="1139"/>
      <c r="J750" s="1137"/>
      <c r="K750" s="1139"/>
      <c r="L750" s="593"/>
      <c r="M750" s="616"/>
      <c r="N750" s="593"/>
      <c r="O750" s="593"/>
      <c r="P750" s="607"/>
      <c r="Q750" s="610"/>
      <c r="R750" s="607"/>
      <c r="S750" s="613"/>
      <c r="T750" s="607"/>
      <c r="U750" s="613"/>
      <c r="V750" s="607"/>
      <c r="W750" s="613"/>
      <c r="X750" s="616"/>
      <c r="Y750" s="613"/>
      <c r="Z750" s="613"/>
      <c r="AA750" s="619"/>
      <c r="AB750" s="216">
        <v>4</v>
      </c>
      <c r="AC750" s="218"/>
      <c r="AD750" s="218"/>
      <c r="AE750" s="218"/>
      <c r="AF750" s="213" t="str">
        <f t="shared" si="46"/>
        <v/>
      </c>
      <c r="AG750" s="219"/>
      <c r="AH750" s="214" t="str">
        <f t="shared" si="44"/>
        <v/>
      </c>
      <c r="AI750" s="219"/>
      <c r="AJ750" s="214" t="str">
        <f t="shared" si="45"/>
        <v/>
      </c>
      <c r="AK750" s="215" t="str">
        <f t="shared" si="47"/>
        <v/>
      </c>
      <c r="AL750" s="220" t="str">
        <f>IFERROR(IF(AND(AF749="Probabilidad",AF750="Probabilidad"),(AL749-(+AL749*AK750)),IF(AND(AF749="Impacto",AF750="Probabilidad"),(AL748-(+AL748*AK750)),IF(AF750="Impacto",AL749,""))),"")</f>
        <v/>
      </c>
      <c r="AM750" s="220" t="str">
        <f>IFERROR(IF(AND(AF749="Impacto",AF750="Impacto"),(AM749-(+AM749*AK750)),IF(AND(AF749="Probabilidad",AF750="Impacto"),(AM748-(+AM748*AK750)),IF(AF750="Probabilidad",AM749,""))),"")</f>
        <v/>
      </c>
      <c r="AN750" s="221"/>
      <c r="AO750" s="221"/>
      <c r="AP750" s="221"/>
      <c r="AQ750" s="598"/>
      <c r="AR750" s="626"/>
      <c r="AS750" s="626"/>
      <c r="AT750" s="619"/>
      <c r="AU750" s="626"/>
      <c r="AV750" s="626"/>
      <c r="AW750" s="619"/>
      <c r="AX750" s="619"/>
      <c r="AY750" s="619"/>
      <c r="AZ750" s="598"/>
      <c r="BA750" s="593"/>
      <c r="BB750" s="593"/>
      <c r="BC750" s="593"/>
      <c r="BD750" s="593"/>
      <c r="BE750" s="1168"/>
      <c r="BF750" s="593"/>
      <c r="BG750" s="593"/>
      <c r="BH750" s="848"/>
      <c r="BI750" s="848"/>
      <c r="BJ750" s="848"/>
      <c r="BK750" s="848"/>
      <c r="BL750" s="848"/>
      <c r="BM750" s="593"/>
      <c r="BN750" s="607"/>
      <c r="BO750" s="651"/>
    </row>
    <row r="751" spans="1:67">
      <c r="A751" s="1141"/>
      <c r="B751" s="1144"/>
      <c r="C751" s="1144"/>
      <c r="D751" s="1150"/>
      <c r="E751" s="1150"/>
      <c r="F751" s="1089"/>
      <c r="G751" s="593"/>
      <c r="H751" s="598"/>
      <c r="I751" s="1139"/>
      <c r="J751" s="1137"/>
      <c r="K751" s="1139"/>
      <c r="L751" s="593"/>
      <c r="M751" s="616"/>
      <c r="N751" s="593"/>
      <c r="O751" s="593"/>
      <c r="P751" s="607"/>
      <c r="Q751" s="610"/>
      <c r="R751" s="607"/>
      <c r="S751" s="613"/>
      <c r="T751" s="607"/>
      <c r="U751" s="613"/>
      <c r="V751" s="607"/>
      <c r="W751" s="613"/>
      <c r="X751" s="616"/>
      <c r="Y751" s="613"/>
      <c r="Z751" s="613"/>
      <c r="AA751" s="619"/>
      <c r="AB751" s="216">
        <v>5</v>
      </c>
      <c r="AC751" s="218"/>
      <c r="AD751" s="218"/>
      <c r="AE751" s="218"/>
      <c r="AF751" s="213" t="str">
        <f t="shared" si="46"/>
        <v/>
      </c>
      <c r="AG751" s="219"/>
      <c r="AH751" s="214" t="str">
        <f t="shared" si="44"/>
        <v/>
      </c>
      <c r="AI751" s="219"/>
      <c r="AJ751" s="214" t="str">
        <f t="shared" si="45"/>
        <v/>
      </c>
      <c r="AK751" s="215" t="str">
        <f t="shared" si="47"/>
        <v/>
      </c>
      <c r="AL751" s="220" t="str">
        <f>IFERROR(IF(AND(AF750="Probabilidad",AF751="Probabilidad"),(AL750-(+AL750*AK751)),IF(AND(AF750="Impacto",AF751="Probabilidad"),(AL749-(+AL749*AK751)),IF(AF751="Impacto",AL750,""))),"")</f>
        <v/>
      </c>
      <c r="AM751" s="220" t="str">
        <f>IFERROR(IF(AND(AF750="Impacto",AF751="Impacto"),(AM750-(+AM750*AK751)),IF(AND(AF750="Probabilidad",AF751="Impacto"),(AM749-(+AM749*AK751)),IF(AF751="Probabilidad",AM750,""))),"")</f>
        <v/>
      </c>
      <c r="AN751" s="221"/>
      <c r="AO751" s="221"/>
      <c r="AP751" s="221"/>
      <c r="AQ751" s="598"/>
      <c r="AR751" s="626"/>
      <c r="AS751" s="626"/>
      <c r="AT751" s="619"/>
      <c r="AU751" s="626"/>
      <c r="AV751" s="626"/>
      <c r="AW751" s="619"/>
      <c r="AX751" s="619"/>
      <c r="AY751" s="619"/>
      <c r="AZ751" s="598"/>
      <c r="BA751" s="593"/>
      <c r="BB751" s="593"/>
      <c r="BC751" s="593"/>
      <c r="BD751" s="593"/>
      <c r="BE751" s="1168"/>
      <c r="BF751" s="593"/>
      <c r="BG751" s="593"/>
      <c r="BH751" s="848"/>
      <c r="BI751" s="848"/>
      <c r="BJ751" s="848"/>
      <c r="BK751" s="848"/>
      <c r="BL751" s="848"/>
      <c r="BM751" s="593"/>
      <c r="BN751" s="607"/>
      <c r="BO751" s="651"/>
    </row>
    <row r="752" spans="1:67" ht="15.75" thickBot="1">
      <c r="A752" s="1142"/>
      <c r="B752" s="1145"/>
      <c r="C752" s="1145"/>
      <c r="D752" s="1159"/>
      <c r="E752" s="1159"/>
      <c r="F752" s="1114"/>
      <c r="G752" s="700"/>
      <c r="H752" s="692"/>
      <c r="I752" s="1157"/>
      <c r="J752" s="1156"/>
      <c r="K752" s="1157"/>
      <c r="L752" s="700"/>
      <c r="M752" s="693"/>
      <c r="N752" s="700"/>
      <c r="O752" s="700"/>
      <c r="P752" s="675"/>
      <c r="Q752" s="674"/>
      <c r="R752" s="675"/>
      <c r="S752" s="691"/>
      <c r="T752" s="675"/>
      <c r="U752" s="691"/>
      <c r="V752" s="675"/>
      <c r="W752" s="691"/>
      <c r="X752" s="693"/>
      <c r="Y752" s="691"/>
      <c r="Z752" s="691"/>
      <c r="AA752" s="694"/>
      <c r="AB752" s="141">
        <v>6</v>
      </c>
      <c r="AC752" s="139"/>
      <c r="AD752" s="139"/>
      <c r="AE752" s="139"/>
      <c r="AF752" s="149" t="str">
        <f t="shared" si="46"/>
        <v/>
      </c>
      <c r="AG752" s="142"/>
      <c r="AH752" s="140" t="str">
        <f t="shared" si="44"/>
        <v/>
      </c>
      <c r="AI752" s="142"/>
      <c r="AJ752" s="140" t="str">
        <f t="shared" si="45"/>
        <v/>
      </c>
      <c r="AK752" s="143" t="str">
        <f t="shared" si="47"/>
        <v/>
      </c>
      <c r="AL752" s="152" t="str">
        <f>IFERROR(IF(AND(AF751="Probabilidad",AF752="Probabilidad"),(AL751-(+AL751*AK752)),IF(AND(AF751="Impacto",AF752="Probabilidad"),(AL750-(+AL750*AK752)),IF(AF752="Impacto",AL751,""))),"")</f>
        <v/>
      </c>
      <c r="AM752" s="152" t="str">
        <f>IFERROR(IF(AND(AF751="Impacto",AF752="Impacto"),(AM751-(+AM751*AK752)),IF(AND(AF751="Probabilidad",AF752="Impacto"),(AM750-(+AM750*AK752)),IF(AF752="Probabilidad",AM751,""))),"")</f>
        <v/>
      </c>
      <c r="AN752" s="144"/>
      <c r="AO752" s="144"/>
      <c r="AP752" s="144"/>
      <c r="AQ752" s="692"/>
      <c r="AR752" s="696"/>
      <c r="AS752" s="696"/>
      <c r="AT752" s="694"/>
      <c r="AU752" s="696"/>
      <c r="AV752" s="696"/>
      <c r="AW752" s="694"/>
      <c r="AX752" s="694"/>
      <c r="AY752" s="694"/>
      <c r="AZ752" s="692"/>
      <c r="BA752" s="700"/>
      <c r="BB752" s="700"/>
      <c r="BC752" s="700"/>
      <c r="BD752" s="700"/>
      <c r="BE752" s="1256"/>
      <c r="BF752" s="700"/>
      <c r="BG752" s="700"/>
      <c r="BH752" s="1113"/>
      <c r="BI752" s="1113"/>
      <c r="BJ752" s="1113"/>
      <c r="BK752" s="1113"/>
      <c r="BL752" s="1113"/>
      <c r="BM752" s="700"/>
      <c r="BN752" s="675"/>
      <c r="BO752" s="720"/>
    </row>
    <row r="753" spans="1:67" ht="115.15" customHeight="1">
      <c r="A753" s="1140" t="s">
        <v>2141</v>
      </c>
      <c r="B753" s="1143" t="s">
        <v>1374</v>
      </c>
      <c r="C753" s="1143" t="s">
        <v>2142</v>
      </c>
      <c r="D753" s="1149" t="s">
        <v>1376</v>
      </c>
      <c r="E753" s="1149" t="s">
        <v>2143</v>
      </c>
      <c r="F753" s="1111">
        <v>1</v>
      </c>
      <c r="G753" s="681" t="s">
        <v>2144</v>
      </c>
      <c r="H753" s="644" t="s">
        <v>1443</v>
      </c>
      <c r="I753" s="1138" t="s">
        <v>1380</v>
      </c>
      <c r="J753" s="1136" t="str">
        <f>IF(D753="","",IF(D753="RG",[16]Árbol_GF!B803,IF(D753="RF",[16]Árbol_GF!B803,IF(I753="","",(CONCATENATE(I753," ",$M$2," ",G753," ",$M$3," ",O753," ",$M$4," ",N753))))))</f>
        <v>Pérdida de confidencialidad e integridad  1. Expediente Contractual 
(Información Digital/Electrónica)  1. Hurto de Información
2. Pérdida, destrucción, modificación de la información  1. Ausencia de control de acceso a la información  digital
2. Ataque intencionado que provoca borrado o pérdida de la información</v>
      </c>
      <c r="K753" s="1138" t="s">
        <v>205</v>
      </c>
      <c r="L753" s="681" t="s">
        <v>691</v>
      </c>
      <c r="M753" s="689" t="str">
        <f>CONCATENATE(" *",[16]Árbol_GF!C761," *",[16]Árbol_GF!E761," *",[16]Árbol_GF!G761)</f>
        <v xml:space="preserve"> * * *</v>
      </c>
      <c r="N753" s="681" t="s">
        <v>2145</v>
      </c>
      <c r="O753" s="681" t="s">
        <v>2146</v>
      </c>
      <c r="P753" s="648"/>
      <c r="Q753" s="646"/>
      <c r="R753" s="644" t="s">
        <v>175</v>
      </c>
      <c r="S753" s="687">
        <f>IF(R753="Muy Alta",100%,IF(R753="Alta",80%,IF(R753="Media",60%,IF(R753="Baja",40%,IF(R753="Muy Baja",20%,"")))))</f>
        <v>0.6</v>
      </c>
      <c r="T753" s="644"/>
      <c r="U753" s="687" t="str">
        <f>IF(T753="Catastrófico",100%,IF(T753="Mayor",80%,IF(T753="Moderado",60%,IF(T753="Menor",40%,IF(T753="Leve",20%,"")))))</f>
        <v/>
      </c>
      <c r="V753" s="644" t="s">
        <v>227</v>
      </c>
      <c r="W753" s="687">
        <f>IF(V753="Catastrófico",100%,IF(V753="Mayor",80%,IF(V753="Moderado",60%,IF(V753="Menor",40%,IF(V753="Leve",20%,"")))))</f>
        <v>0.4</v>
      </c>
      <c r="X753" s="689" t="str">
        <f>IF(Y753=100%,"Catastrófico",IF(Y753=80%,"Mayor",IF(Y753=60%,"Moderado",IF(Y753=40%,"Menor",IF(Y753=20%,"Leve","")))))</f>
        <v>Menor</v>
      </c>
      <c r="Y753" s="687">
        <f>IF(AND(U753="",W753=""),"",MAX(U753,W753))</f>
        <v>0.4</v>
      </c>
      <c r="Z753" s="687" t="str">
        <f>CONCATENATE(R753,X753)</f>
        <v>MediaMenor</v>
      </c>
      <c r="AA753" s="642" t="str">
        <f>IF(Z753="Muy AltaLeve","Alto",IF(Z753="Muy AltaMenor","Alto",IF(Z753="Muy AltaModerado","Alto",IF(Z753="Muy AltaMayor","Alto",IF(Z753="Muy AltaCatastrófico","Extremo",IF(Z753="AltaLeve","Moderado",IF(Z753="AltaMenor","Moderado",IF(Z753="AltaModerado","Alto",IF(Z753="AltaMayor","Alto",IF(Z753="AltaCatastrófico","Extremo",IF(Z753="MediaLeve","Moderado",IF(Z753="MediaMenor","Moderado",IF(Z753="MediaModerado","Moderado",IF(Z753="MediaMayor","Alto",IF(Z753="MediaCatastrófico","Extremo",IF(Z753="BajaLeve","Bajo",IF(Z753="BajaMenor","Moderado",IF(Z753="BajaModerado","Moderado",IF(Z753="BajaMayor","Alto",IF(Z753="BajaCatastrófico","Extremo",IF(Z753="Muy BajaLeve","Bajo",IF(Z753="Muy BajaMenor","Bajo",IF(Z753="Muy BajaModerado","Moderado",IF(Z753="Muy BajaMayor","Alto",IF(Z753="Muy BajaCatastrófico","Extremo","")))))))))))))))))))))))))</f>
        <v>Moderado</v>
      </c>
      <c r="AB753" s="54">
        <v>1</v>
      </c>
      <c r="AC753" s="12" t="s">
        <v>2147</v>
      </c>
      <c r="AD753" s="261">
        <v>2</v>
      </c>
      <c r="AE753" s="12" t="s">
        <v>2148</v>
      </c>
      <c r="AF753" s="20" t="str">
        <f t="shared" si="46"/>
        <v>Probabilidad</v>
      </c>
      <c r="AG753" s="13" t="s">
        <v>344</v>
      </c>
      <c r="AH753" s="22">
        <f t="shared" ref="AH753:AH816" si="48">IF(AG753="","",IF(AG753="Preventivo",25%,IF(AG753="Detectivo",15%,IF(AG753="Correctivo",10%))))</f>
        <v>0.15</v>
      </c>
      <c r="AI753" s="13" t="s">
        <v>180</v>
      </c>
      <c r="AJ753" s="22">
        <f t="shared" ref="AJ753:AJ816" si="49">IF(AI753="Automático",25%,IF(AI753="Manual",15%,""))</f>
        <v>0.15</v>
      </c>
      <c r="AK753" s="23">
        <f t="shared" si="47"/>
        <v>0.3</v>
      </c>
      <c r="AL753" s="24">
        <f>IFERROR(IF(AF753="Probabilidad",(S753-(+S753*AK753)),IF(AF753="Impacto",S753,"")),"")</f>
        <v>0.42</v>
      </c>
      <c r="AM753" s="24">
        <f>IFERROR(IF(AF753="Impacto",(Y753-(+Y753*AK753)),IF(AF753="Probabilidad",Y753,"")),"")</f>
        <v>0.4</v>
      </c>
      <c r="AN753" s="14" t="s">
        <v>181</v>
      </c>
      <c r="AO753" s="14" t="s">
        <v>182</v>
      </c>
      <c r="AP753" s="14" t="s">
        <v>183</v>
      </c>
      <c r="AQ753" s="644" t="s">
        <v>2149</v>
      </c>
      <c r="AR753" s="640">
        <f>S753</f>
        <v>0.6</v>
      </c>
      <c r="AS753" s="640">
        <f>IF(AL753="","",MIN(AL753:AL758))</f>
        <v>0.14405999999999999</v>
      </c>
      <c r="AT753" s="642" t="str">
        <f>IFERROR(IF(AS753="","",IF(AS753&lt;=0.2,"Muy Baja",IF(AS753&lt;=0.4,"Baja",IF(AS753&lt;=0.6,"Media",IF(AS753&lt;=0.8,"Alta","Muy Alta"))))),"")</f>
        <v>Muy Baja</v>
      </c>
      <c r="AU753" s="640">
        <f>Y753</f>
        <v>0.4</v>
      </c>
      <c r="AV753" s="640">
        <f>IF(AM753="","",MIN(AM753:AM758))</f>
        <v>0.30000000000000004</v>
      </c>
      <c r="AW753" s="642" t="str">
        <f>IFERROR(IF(AV753="","",IF(AV753&lt;=0.2,"Leve",IF(AV753&lt;=0.4,"Menor",IF(AV753&lt;=0.6,"Moderado",IF(AV753&lt;=0.8,"Mayor","Catastrófico"))))),"")</f>
        <v>Menor</v>
      </c>
      <c r="AX753" s="642" t="str">
        <f>AA753</f>
        <v>Moderado</v>
      </c>
      <c r="AY753" s="642" t="str">
        <f>IFERROR(IF(OR(AND(AT753="Muy Baja",AW753="Leve"),AND(AT753="Muy Baja",AW753="Menor"),AND(AT753="Baja",AW753="Leve")),"Bajo",IF(OR(AND(AT753="Muy baja",AW753="Moderado"),AND(AT753="Baja",AW753="Menor"),AND(AT753="Baja",AW753="Moderado"),AND(AT753="Media",AW753="Leve"),AND(AT753="Media",AW753="Menor"),AND(AT753="Media",AW753="Moderado"),AND(AT753="Alta",AW753="Leve"),AND(AT753="Alta",AW753="Menor")),"Moderado",IF(OR(AND(AT753="Muy Baja",AW753="Mayor"),AND(AT753="Baja",AW753="Mayor"),AND(AT753="Media",AW753="Mayor"),AND(AT753="Alta",AW753="Moderado"),AND(AT753="Alta",AW753="Mayor"),AND(AT753="Muy Alta",AW753="Leve"),AND(AT753="Muy Alta",AW753="Menor"),AND(AT753="Muy Alta",AW753="Moderado"),AND(AT753="Muy Alta",AW753="Mayor")),"Alto",IF(OR(AND(AT753="Muy Baja",AW753="Catastrófico"),AND(AT753="Baja",AW753="Catastrófico"),AND(AT753="Media",AW753="Catastrófico"),AND(AT753="Alta",AW753="Catastrófico"),AND(AT753="Muy Alta",AW753="Catastrófico")),"Extremo","")))),"")</f>
        <v>Bajo</v>
      </c>
      <c r="AZ753" s="644" t="s">
        <v>231</v>
      </c>
      <c r="BA753" s="908" t="s">
        <v>811</v>
      </c>
      <c r="BB753" s="908" t="s">
        <v>811</v>
      </c>
      <c r="BC753" s="908" t="s">
        <v>811</v>
      </c>
      <c r="BD753" s="908" t="s">
        <v>811</v>
      </c>
      <c r="BE753" s="908" t="s">
        <v>811</v>
      </c>
      <c r="BF753" s="908"/>
      <c r="BG753" s="727"/>
      <c r="BH753" s="681"/>
      <c r="BI753" s="727"/>
      <c r="BJ753" s="727"/>
      <c r="BK753" s="681"/>
      <c r="BL753" s="646"/>
      <c r="BM753" s="648"/>
      <c r="BN753" s="648"/>
      <c r="BO753" s="650"/>
    </row>
    <row r="754" spans="1:67" ht="76.5">
      <c r="A754" s="1141"/>
      <c r="B754" s="1144"/>
      <c r="C754" s="1144"/>
      <c r="D754" s="1150"/>
      <c r="E754" s="1150"/>
      <c r="F754" s="1089"/>
      <c r="G754" s="593"/>
      <c r="H754" s="598"/>
      <c r="I754" s="1139"/>
      <c r="J754" s="1137"/>
      <c r="K754" s="1139"/>
      <c r="L754" s="593"/>
      <c r="M754" s="616"/>
      <c r="N754" s="593"/>
      <c r="O754" s="593"/>
      <c r="P754" s="607"/>
      <c r="Q754" s="610"/>
      <c r="R754" s="598"/>
      <c r="S754" s="613"/>
      <c r="T754" s="598"/>
      <c r="U754" s="613"/>
      <c r="V754" s="598"/>
      <c r="W754" s="613"/>
      <c r="X754" s="616"/>
      <c r="Y754" s="613"/>
      <c r="Z754" s="613"/>
      <c r="AA754" s="619"/>
      <c r="AB754" s="216">
        <v>2</v>
      </c>
      <c r="AC754" s="228" t="s">
        <v>2150</v>
      </c>
      <c r="AD754" s="227">
        <v>2</v>
      </c>
      <c r="AE754" s="218" t="s">
        <v>2151</v>
      </c>
      <c r="AF754" s="213" t="str">
        <f t="shared" ref="AF754:AF817" si="50">IF(OR(AG754="Preventivo",AG754="Detectivo"),"Probabilidad",IF(AG754="Correctivo","Impacto",""))</f>
        <v>Probabilidad</v>
      </c>
      <c r="AG754" s="219" t="s">
        <v>344</v>
      </c>
      <c r="AH754" s="214">
        <f t="shared" si="48"/>
        <v>0.15</v>
      </c>
      <c r="AI754" s="219" t="s">
        <v>180</v>
      </c>
      <c r="AJ754" s="214">
        <f t="shared" si="49"/>
        <v>0.15</v>
      </c>
      <c r="AK754" s="215">
        <f t="shared" si="47"/>
        <v>0.3</v>
      </c>
      <c r="AL754" s="220">
        <f>IFERROR(IF(AND(AF753="Probabilidad",AF754="Probabilidad"),(AL753-(+AL753*AK754)),IF(AF754="Probabilidad",(S753-(+S753*AK754)),IF(AF754="Impacto",AL753,""))),"")</f>
        <v>0.29399999999999998</v>
      </c>
      <c r="AM754" s="220">
        <f>IFERROR(IF(AND(AF753="Impacto",AF754="Impacto"),(AM753-(+AM753*AK754)),IF(AF754="Impacto",(Y753-(+Y753*AK754)),IF(AF754="Probabilidad",AM753,""))),"")</f>
        <v>0.4</v>
      </c>
      <c r="AN754" s="221" t="s">
        <v>181</v>
      </c>
      <c r="AO754" s="221" t="s">
        <v>182</v>
      </c>
      <c r="AP754" s="221" t="s">
        <v>183</v>
      </c>
      <c r="AQ754" s="598"/>
      <c r="AR754" s="626"/>
      <c r="AS754" s="626"/>
      <c r="AT754" s="619"/>
      <c r="AU754" s="626"/>
      <c r="AV754" s="626"/>
      <c r="AW754" s="619"/>
      <c r="AX754" s="619"/>
      <c r="AY754" s="619"/>
      <c r="AZ754" s="598"/>
      <c r="BA754" s="909"/>
      <c r="BB754" s="909"/>
      <c r="BC754" s="909"/>
      <c r="BD754" s="909"/>
      <c r="BE754" s="909"/>
      <c r="BF754" s="909"/>
      <c r="BG754" s="848"/>
      <c r="BH754" s="593"/>
      <c r="BI754" s="848"/>
      <c r="BJ754" s="848"/>
      <c r="BK754" s="593"/>
      <c r="BL754" s="610"/>
      <c r="BM754" s="607"/>
      <c r="BN754" s="607"/>
      <c r="BO754" s="651"/>
    </row>
    <row r="755" spans="1:67" ht="89.25">
      <c r="A755" s="1141"/>
      <c r="B755" s="1144"/>
      <c r="C755" s="1144"/>
      <c r="D755" s="1150"/>
      <c r="E755" s="1150"/>
      <c r="F755" s="1089"/>
      <c r="G755" s="593"/>
      <c r="H755" s="598"/>
      <c r="I755" s="1139"/>
      <c r="J755" s="1137"/>
      <c r="K755" s="1139"/>
      <c r="L755" s="593"/>
      <c r="M755" s="616"/>
      <c r="N755" s="593"/>
      <c r="O755" s="593"/>
      <c r="P755" s="607"/>
      <c r="Q755" s="610"/>
      <c r="R755" s="598"/>
      <c r="S755" s="613"/>
      <c r="T755" s="598"/>
      <c r="U755" s="613"/>
      <c r="V755" s="598"/>
      <c r="W755" s="613"/>
      <c r="X755" s="616"/>
      <c r="Y755" s="613"/>
      <c r="Z755" s="613"/>
      <c r="AA755" s="619"/>
      <c r="AB755" s="216">
        <v>3</v>
      </c>
      <c r="AC755" s="228" t="s">
        <v>2152</v>
      </c>
      <c r="AD755" s="227">
        <v>1</v>
      </c>
      <c r="AE755" s="218" t="s">
        <v>2151</v>
      </c>
      <c r="AF755" s="213" t="str">
        <f t="shared" si="50"/>
        <v>Probabilidad</v>
      </c>
      <c r="AG755" s="219" t="s">
        <v>344</v>
      </c>
      <c r="AH755" s="214">
        <f t="shared" si="48"/>
        <v>0.15</v>
      </c>
      <c r="AI755" s="219" t="s">
        <v>180</v>
      </c>
      <c r="AJ755" s="214">
        <f t="shared" si="49"/>
        <v>0.15</v>
      </c>
      <c r="AK755" s="215">
        <f t="shared" si="47"/>
        <v>0.3</v>
      </c>
      <c r="AL755" s="220">
        <f>IFERROR(IF(AND(AF754="Probabilidad",AF755="Probabilidad"),(AL754-(+AL754*AK755)),IF(AND(AF754="Impacto",AF755="Probabilidad"),(AL753-(+AL753*AK755)),IF(AF755="Impacto",AL754,""))),"")</f>
        <v>0.20579999999999998</v>
      </c>
      <c r="AM755" s="220">
        <f>IFERROR(IF(AND(AF754="Impacto",AF755="Impacto"),(AM754-(+AM754*AK755)),IF(AND(AF754="Probabilidad",AF755="Impacto"),(AM753-(+AM753*AK755)),IF(AF755="Probabilidad",AM754,""))),"")</f>
        <v>0.4</v>
      </c>
      <c r="AN755" s="221" t="s">
        <v>181</v>
      </c>
      <c r="AO755" s="221" t="s">
        <v>182</v>
      </c>
      <c r="AP755" s="221" t="s">
        <v>183</v>
      </c>
      <c r="AQ755" s="598"/>
      <c r="AR755" s="626"/>
      <c r="AS755" s="626"/>
      <c r="AT755" s="619"/>
      <c r="AU755" s="626"/>
      <c r="AV755" s="626"/>
      <c r="AW755" s="619"/>
      <c r="AX755" s="619"/>
      <c r="AY755" s="619"/>
      <c r="AZ755" s="598"/>
      <c r="BA755" s="909"/>
      <c r="BB755" s="909"/>
      <c r="BC755" s="909"/>
      <c r="BD755" s="909"/>
      <c r="BE755" s="909"/>
      <c r="BF755" s="909"/>
      <c r="BG755" s="848"/>
      <c r="BH755" s="593"/>
      <c r="BI755" s="848"/>
      <c r="BJ755" s="848"/>
      <c r="BK755" s="593"/>
      <c r="BL755" s="610"/>
      <c r="BM755" s="607"/>
      <c r="BN755" s="607"/>
      <c r="BO755" s="651"/>
    </row>
    <row r="756" spans="1:67" ht="72">
      <c r="A756" s="1141"/>
      <c r="B756" s="1144"/>
      <c r="C756" s="1144"/>
      <c r="D756" s="1150"/>
      <c r="E756" s="1150"/>
      <c r="F756" s="1089"/>
      <c r="G756" s="593"/>
      <c r="H756" s="598"/>
      <c r="I756" s="1139"/>
      <c r="J756" s="1137"/>
      <c r="K756" s="1139"/>
      <c r="L756" s="593"/>
      <c r="M756" s="616"/>
      <c r="N756" s="593"/>
      <c r="O756" s="593"/>
      <c r="P756" s="607"/>
      <c r="Q756" s="610"/>
      <c r="R756" s="598"/>
      <c r="S756" s="613"/>
      <c r="T756" s="598"/>
      <c r="U756" s="613"/>
      <c r="V756" s="598"/>
      <c r="W756" s="613"/>
      <c r="X756" s="616"/>
      <c r="Y756" s="613"/>
      <c r="Z756" s="613"/>
      <c r="AA756" s="619"/>
      <c r="AB756" s="216">
        <v>4</v>
      </c>
      <c r="AC756" s="218" t="s">
        <v>2153</v>
      </c>
      <c r="AD756" s="227">
        <v>2</v>
      </c>
      <c r="AE756" s="218" t="s">
        <v>1982</v>
      </c>
      <c r="AF756" s="213" t="str">
        <f t="shared" si="50"/>
        <v>Impacto</v>
      </c>
      <c r="AG756" s="219" t="s">
        <v>290</v>
      </c>
      <c r="AH756" s="214">
        <f t="shared" si="48"/>
        <v>0.1</v>
      </c>
      <c r="AI756" s="219" t="s">
        <v>180</v>
      </c>
      <c r="AJ756" s="214">
        <f t="shared" si="49"/>
        <v>0.15</v>
      </c>
      <c r="AK756" s="215">
        <f t="shared" si="47"/>
        <v>0.25</v>
      </c>
      <c r="AL756" s="220">
        <f>IFERROR(IF(AND(AF755="Probabilidad",AF756="Probabilidad"),(AL755-(+AL755*AK756)),IF(AND(AF755="Impacto",AF756="Probabilidad"),(AL754-(+AL754*AK756)),IF(AF756="Impacto",AL755,""))),"")</f>
        <v>0.20579999999999998</v>
      </c>
      <c r="AM756" s="220">
        <f>IFERROR(IF(AND(AF755="Impacto",AF756="Impacto"),(AM755-(+AM755*AK756)),IF(AND(AF755="Probabilidad",AF756="Impacto"),(AM754-(+AM754*AK756)),IF(AF756="Probabilidad",AM755,""))),"")</f>
        <v>0.30000000000000004</v>
      </c>
      <c r="AN756" s="221" t="s">
        <v>181</v>
      </c>
      <c r="AO756" s="221" t="s">
        <v>182</v>
      </c>
      <c r="AP756" s="221" t="s">
        <v>183</v>
      </c>
      <c r="AQ756" s="598"/>
      <c r="AR756" s="626"/>
      <c r="AS756" s="626"/>
      <c r="AT756" s="619"/>
      <c r="AU756" s="626"/>
      <c r="AV756" s="626"/>
      <c r="AW756" s="619"/>
      <c r="AX756" s="619"/>
      <c r="AY756" s="619"/>
      <c r="AZ756" s="598"/>
      <c r="BA756" s="909"/>
      <c r="BB756" s="909"/>
      <c r="BC756" s="909"/>
      <c r="BD756" s="909"/>
      <c r="BE756" s="909"/>
      <c r="BF756" s="909"/>
      <c r="BG756" s="848"/>
      <c r="BH756" s="593"/>
      <c r="BI756" s="848"/>
      <c r="BJ756" s="848"/>
      <c r="BK756" s="593"/>
      <c r="BL756" s="610"/>
      <c r="BM756" s="607"/>
      <c r="BN756" s="607"/>
      <c r="BO756" s="651"/>
    </row>
    <row r="757" spans="1:67" ht="114.75">
      <c r="A757" s="1141"/>
      <c r="B757" s="1144"/>
      <c r="C757" s="1144"/>
      <c r="D757" s="1150"/>
      <c r="E757" s="1150"/>
      <c r="F757" s="1089"/>
      <c r="G757" s="593"/>
      <c r="H757" s="598"/>
      <c r="I757" s="1139"/>
      <c r="J757" s="1137"/>
      <c r="K757" s="1139"/>
      <c r="L757" s="593"/>
      <c r="M757" s="616"/>
      <c r="N757" s="593"/>
      <c r="O757" s="593"/>
      <c r="P757" s="607"/>
      <c r="Q757" s="610"/>
      <c r="R757" s="598"/>
      <c r="S757" s="613"/>
      <c r="T757" s="598"/>
      <c r="U757" s="613"/>
      <c r="V757" s="598"/>
      <c r="W757" s="613"/>
      <c r="X757" s="616"/>
      <c r="Y757" s="613"/>
      <c r="Z757" s="613"/>
      <c r="AA757" s="619"/>
      <c r="AB757" s="216">
        <v>5</v>
      </c>
      <c r="AC757" s="227" t="s">
        <v>1561</v>
      </c>
      <c r="AD757" s="227">
        <v>1</v>
      </c>
      <c r="AE757" s="217" t="s">
        <v>1431</v>
      </c>
      <c r="AF757" s="213" t="str">
        <f t="shared" si="50"/>
        <v>Probabilidad</v>
      </c>
      <c r="AG757" s="219" t="s">
        <v>344</v>
      </c>
      <c r="AH757" s="214">
        <f t="shared" si="48"/>
        <v>0.15</v>
      </c>
      <c r="AI757" s="219" t="s">
        <v>180</v>
      </c>
      <c r="AJ757" s="214">
        <f t="shared" si="49"/>
        <v>0.15</v>
      </c>
      <c r="AK757" s="215">
        <f t="shared" si="47"/>
        <v>0.3</v>
      </c>
      <c r="AL757" s="220">
        <f>IFERROR(IF(AND(AF756="Probabilidad",AF757="Probabilidad"),(AL756-(+AL756*AK757)),IF(AND(AF756="Impacto",AF757="Probabilidad"),(AL755-(+AL755*AK757)),IF(AF757="Impacto",AL756,""))),"")</f>
        <v>0.14405999999999999</v>
      </c>
      <c r="AM757" s="220">
        <f>IFERROR(IF(AND(AF756="Impacto",AF757="Impacto"),(AM756-(+AM756*AK757)),IF(AND(AF756="Probabilidad",AF757="Impacto"),(AM755-(+AM755*AK757)),IF(AF757="Probabilidad",AM756,""))),"")</f>
        <v>0.30000000000000004</v>
      </c>
      <c r="AN757" s="221" t="s">
        <v>181</v>
      </c>
      <c r="AO757" s="221" t="s">
        <v>182</v>
      </c>
      <c r="AP757" s="221" t="s">
        <v>183</v>
      </c>
      <c r="AQ757" s="598"/>
      <c r="AR757" s="626"/>
      <c r="AS757" s="626"/>
      <c r="AT757" s="619"/>
      <c r="AU757" s="626"/>
      <c r="AV757" s="626"/>
      <c r="AW757" s="619"/>
      <c r="AX757" s="619"/>
      <c r="AY757" s="619"/>
      <c r="AZ757" s="598"/>
      <c r="BA757" s="909"/>
      <c r="BB757" s="909"/>
      <c r="BC757" s="909"/>
      <c r="BD757" s="909"/>
      <c r="BE757" s="909"/>
      <c r="BF757" s="909"/>
      <c r="BG757" s="848"/>
      <c r="BH757" s="593"/>
      <c r="BI757" s="848"/>
      <c r="BJ757" s="848"/>
      <c r="BK757" s="593"/>
      <c r="BL757" s="610"/>
      <c r="BM757" s="607"/>
      <c r="BN757" s="607"/>
      <c r="BO757" s="651"/>
    </row>
    <row r="758" spans="1:67" ht="15.75" thickBot="1">
      <c r="A758" s="1141"/>
      <c r="B758" s="1144"/>
      <c r="C758" s="1144"/>
      <c r="D758" s="1150"/>
      <c r="E758" s="1150"/>
      <c r="F758" s="1089"/>
      <c r="G758" s="593"/>
      <c r="H758" s="598"/>
      <c r="I758" s="1139"/>
      <c r="J758" s="1162"/>
      <c r="K758" s="1139"/>
      <c r="L758" s="593"/>
      <c r="M758" s="616"/>
      <c r="N758" s="593"/>
      <c r="O758" s="593"/>
      <c r="P758" s="607"/>
      <c r="Q758" s="610"/>
      <c r="R758" s="598"/>
      <c r="S758" s="613"/>
      <c r="T758" s="598"/>
      <c r="U758" s="613"/>
      <c r="V758" s="598"/>
      <c r="W758" s="613"/>
      <c r="X758" s="616"/>
      <c r="Y758" s="613"/>
      <c r="Z758" s="613"/>
      <c r="AA758" s="619"/>
      <c r="AB758" s="216">
        <v>6</v>
      </c>
      <c r="AC758" s="218"/>
      <c r="AD758" s="217"/>
      <c r="AE758" s="218"/>
      <c r="AF758" s="213" t="str">
        <f t="shared" si="50"/>
        <v/>
      </c>
      <c r="AG758" s="219"/>
      <c r="AH758" s="214" t="str">
        <f t="shared" si="48"/>
        <v/>
      </c>
      <c r="AI758" s="219"/>
      <c r="AJ758" s="214" t="str">
        <f t="shared" si="49"/>
        <v/>
      </c>
      <c r="AK758" s="215" t="str">
        <f t="shared" si="47"/>
        <v/>
      </c>
      <c r="AL758" s="220" t="str">
        <f>IFERROR(IF(AND(AF757="Probabilidad",AF758="Probabilidad"),(AL757-(+AL757*AK758)),IF(AND(AF757="Impacto",AF758="Probabilidad"),(AL756-(+AL756*AK758)),IF(AF758="Impacto",AL757,""))),"")</f>
        <v/>
      </c>
      <c r="AM758" s="220" t="str">
        <f>IFERROR(IF(AND(AF757="Impacto",AF758="Impacto"),(AM757-(+AM757*AK758)),IF(AND(AF757="Probabilidad",AF758="Impacto"),(AM756-(+AM756*AK758)),IF(AF758="Probabilidad",AM757,""))),"")</f>
        <v/>
      </c>
      <c r="AN758" s="221"/>
      <c r="AO758" s="221"/>
      <c r="AP758" s="221"/>
      <c r="AQ758" s="598"/>
      <c r="AR758" s="626"/>
      <c r="AS758" s="626"/>
      <c r="AT758" s="619"/>
      <c r="AU758" s="626"/>
      <c r="AV758" s="626"/>
      <c r="AW758" s="619"/>
      <c r="AX758" s="619"/>
      <c r="AY758" s="619"/>
      <c r="AZ758" s="645"/>
      <c r="BA758" s="909"/>
      <c r="BB758" s="909"/>
      <c r="BC758" s="909"/>
      <c r="BD758" s="909"/>
      <c r="BE758" s="909"/>
      <c r="BF758" s="909"/>
      <c r="BG758" s="848"/>
      <c r="BH758" s="593"/>
      <c r="BI758" s="848"/>
      <c r="BJ758" s="848"/>
      <c r="BK758" s="593"/>
      <c r="BL758" s="610"/>
      <c r="BM758" s="607"/>
      <c r="BN758" s="607"/>
      <c r="BO758" s="651"/>
    </row>
    <row r="759" spans="1:67" ht="69" customHeight="1">
      <c r="A759" s="1141"/>
      <c r="B759" s="1144"/>
      <c r="C759" s="1144"/>
      <c r="D759" s="1150" t="s">
        <v>1376</v>
      </c>
      <c r="E759" s="1150" t="s">
        <v>2143</v>
      </c>
      <c r="F759" s="1089">
        <v>2</v>
      </c>
      <c r="G759" s="593" t="s">
        <v>2144</v>
      </c>
      <c r="H759" s="598" t="s">
        <v>1443</v>
      </c>
      <c r="I759" s="1139" t="s">
        <v>1392</v>
      </c>
      <c r="J759" s="1137" t="str">
        <f>IF(D759="","",IF(D759="RG",[16]Árbol_GF!B809,IF(D759="RF",[16]Árbol_GF!B809,IF(I759="","",(CONCATENATE(I759," ",$M$2," ",G759," ",$M$3," ",O759," ",$M$4," ",N759))))))</f>
        <v>Pérdida de Disponibilidad  1. Expediente Contractual 
(Información Digital/Electrónica)  Pérdida de Informaciòn  Ausencia de copias de respaldo o backups de la información</v>
      </c>
      <c r="K759" s="1139" t="s">
        <v>205</v>
      </c>
      <c r="L759" s="593" t="s">
        <v>691</v>
      </c>
      <c r="M759" s="689" t="str">
        <f>CONCATENATE(" *",[16]Árbol_GF!C767," *",[16]Árbol_GF!E767," *",[16]Árbol_GF!G767)</f>
        <v xml:space="preserve"> * * *</v>
      </c>
      <c r="N759" s="593" t="s">
        <v>2154</v>
      </c>
      <c r="O759" s="593" t="s">
        <v>2155</v>
      </c>
      <c r="P759" s="1078"/>
      <c r="Q759" s="1081"/>
      <c r="R759" s="598" t="s">
        <v>175</v>
      </c>
      <c r="S759" s="613">
        <f>IF(R759="Muy Alta",100%,IF(R759="Alta",80%,IF(R759="Media",60%,IF(R759="Baja",40%,IF(R759="Muy Baja",20%,"")))))</f>
        <v>0.6</v>
      </c>
      <c r="T759" s="598"/>
      <c r="U759" s="613" t="str">
        <f>IF(T759="Catastrófico",100%,IF(T759="Mayor",80%,IF(T759="Moderado",60%,IF(T759="Menor",40%,IF(T759="Leve",20%,"")))))</f>
        <v/>
      </c>
      <c r="V759" s="598" t="s">
        <v>227</v>
      </c>
      <c r="W759" s="613">
        <f>IF(V759="Catastrófico",100%,IF(V759="Mayor",80%,IF(V759="Moderado",60%,IF(V759="Menor",40%,IF(V759="Leve",20%,"")))))</f>
        <v>0.4</v>
      </c>
      <c r="X759" s="616" t="str">
        <f>IF(Y759=100%,"Catastrófico",IF(Y759=80%,"Mayor",IF(Y759=60%,"Moderado",IF(Y759=40%,"Menor",IF(Y759=20%,"Leve","")))))</f>
        <v>Menor</v>
      </c>
      <c r="Y759" s="613">
        <f>IF(AND(U759="",W759=""),"",MAX(U759,W759))</f>
        <v>0.4</v>
      </c>
      <c r="Z759" s="613" t="str">
        <f>CONCATENATE(R759,X759)</f>
        <v>MediaMenor</v>
      </c>
      <c r="AA759" s="619" t="str">
        <f>IF(Z759="Muy AltaLeve","Alto",IF(Z759="Muy AltaMenor","Alto",IF(Z759="Muy AltaModerado","Alto",IF(Z759="Muy AltaMayor","Alto",IF(Z759="Muy AltaCatastrófico","Extremo",IF(Z759="AltaLeve","Moderado",IF(Z759="AltaMenor","Moderado",IF(Z759="AltaModerado","Alto",IF(Z759="AltaMayor","Alto",IF(Z759="AltaCatastrófico","Extremo",IF(Z759="MediaLeve","Moderado",IF(Z759="MediaMenor","Moderado",IF(Z759="MediaModerado","Moderado",IF(Z759="MediaMayor","Alto",IF(Z759="MediaCatastrófico","Extremo",IF(Z759="BajaLeve","Bajo",IF(Z759="BajaMenor","Moderado",IF(Z759="BajaModerado","Moderado",IF(Z759="BajaMayor","Alto",IF(Z759="BajaCatastrófico","Extremo",IF(Z759="Muy BajaLeve","Bajo",IF(Z759="Muy BajaMenor","Bajo",IF(Z759="Muy BajaModerado","Moderado",IF(Z759="Muy BajaMayor","Alto",IF(Z759="Muy BajaCatastrófico","Extremo","")))))))))))))))))))))))))</f>
        <v>Moderado</v>
      </c>
      <c r="AB759" s="216">
        <v>1</v>
      </c>
      <c r="AC759" s="228" t="s">
        <v>1575</v>
      </c>
      <c r="AD759" s="217">
        <v>1</v>
      </c>
      <c r="AE759" s="218" t="s">
        <v>1982</v>
      </c>
      <c r="AF759" s="213" t="str">
        <f t="shared" si="50"/>
        <v>Probabilidad</v>
      </c>
      <c r="AG759" s="219" t="s">
        <v>344</v>
      </c>
      <c r="AH759" s="214">
        <f t="shared" si="48"/>
        <v>0.15</v>
      </c>
      <c r="AI759" s="219" t="s">
        <v>180</v>
      </c>
      <c r="AJ759" s="214">
        <f t="shared" si="49"/>
        <v>0.15</v>
      </c>
      <c r="AK759" s="215">
        <f t="shared" si="47"/>
        <v>0.3</v>
      </c>
      <c r="AL759" s="220">
        <f>IFERROR(IF(AF759="Probabilidad",(S759-(+S759*AK759)),IF(AF759="Impacto",S759,"")),"")</f>
        <v>0.42</v>
      </c>
      <c r="AM759" s="220">
        <f>IFERROR(IF(AF759="Impacto",(Y759-(+Y759*AK759)),IF(AF759="Probabilidad",Y759,"")),"")</f>
        <v>0.4</v>
      </c>
      <c r="AN759" s="221" t="s">
        <v>181</v>
      </c>
      <c r="AO759" s="221" t="s">
        <v>182</v>
      </c>
      <c r="AP759" s="221" t="s">
        <v>183</v>
      </c>
      <c r="AQ759" s="598" t="s">
        <v>2156</v>
      </c>
      <c r="AR759" s="1153">
        <f>S759</f>
        <v>0.6</v>
      </c>
      <c r="AS759" s="1153">
        <f>IF(AL759="","",MIN(AL759:AL764))</f>
        <v>0.29399999999999998</v>
      </c>
      <c r="AT759" s="619" t="str">
        <f>IFERROR(IF(AS759="","",IF(AS759&lt;=0.2,"Muy Baja",IF(AS759&lt;=0.4,"Baja",IF(AS759&lt;=0.6,"Media",IF(AS759&lt;=0.8,"Alta","Muy Alta"))))),"")</f>
        <v>Baja</v>
      </c>
      <c r="AU759" s="1153">
        <f>Y759</f>
        <v>0.4</v>
      </c>
      <c r="AV759" s="1153">
        <f>IF(AM759="","",MIN(AM759:AM764))</f>
        <v>0.30000000000000004</v>
      </c>
      <c r="AW759" s="619" t="str">
        <f>IFERROR(IF(AV759="","",IF(AV759&lt;=0.2,"Leve",IF(AV759&lt;=0.4,"Menor",IF(AV759&lt;=0.6,"Moderado",IF(AV759&lt;=0.8,"Mayor","Catastrófico"))))),"")</f>
        <v>Menor</v>
      </c>
      <c r="AX759" s="619" t="str">
        <f>AA759</f>
        <v>Moderado</v>
      </c>
      <c r="AY759" s="619" t="str">
        <f>IFERROR(IF(OR(AND(AT759="Muy Baja",AW759="Leve"),AND(AT759="Muy Baja",AW759="Menor"),AND(AT759="Baja",AW759="Leve")),"Bajo",IF(OR(AND(AT759="Muy baja",AW759="Moderado"),AND(AT759="Baja",AW759="Menor"),AND(AT759="Baja",AW759="Moderado"),AND(AT759="Media",AW759="Leve"),AND(AT759="Media",AW759="Menor"),AND(AT759="Media",AW759="Moderado"),AND(AT759="Alta",AW759="Leve"),AND(AT759="Alta",AW759="Menor")),"Moderado",IF(OR(AND(AT759="Muy Baja",AW759="Mayor"),AND(AT759="Baja",AW759="Mayor"),AND(AT759="Media",AW759="Mayor"),AND(AT759="Alta",AW759="Moderado"),AND(AT759="Alta",AW759="Mayor"),AND(AT759="Muy Alta",AW759="Leve"),AND(AT759="Muy Alta",AW759="Menor"),AND(AT759="Muy Alta",AW759="Moderado"),AND(AT759="Muy Alta",AW759="Mayor")),"Alto",IF(OR(AND(AT759="Muy Baja",AW759="Catastrófico"),AND(AT759="Baja",AW759="Catastrófico"),AND(AT759="Media",AW759="Catastrófico"),AND(AT759="Alta",AW759="Catastrófico"),AND(AT759="Muy Alta",AW759="Catastrófico")),"Extremo","")))),"")</f>
        <v>Moderado</v>
      </c>
      <c r="AZ759" s="1139" t="s">
        <v>185</v>
      </c>
      <c r="BA759" s="909" t="s">
        <v>2157</v>
      </c>
      <c r="BB759" s="909" t="s">
        <v>2158</v>
      </c>
      <c r="BC759" s="909" t="s">
        <v>2159</v>
      </c>
      <c r="BD759" s="909" t="s">
        <v>2160</v>
      </c>
      <c r="BE759" s="1219">
        <v>45657</v>
      </c>
      <c r="BF759" s="593"/>
      <c r="BG759" s="593"/>
      <c r="BH759" s="848"/>
      <c r="BI759" s="848"/>
      <c r="BJ759" s="848"/>
      <c r="BK759" s="848"/>
      <c r="BL759" s="848"/>
      <c r="BM759" s="593"/>
      <c r="BN759" s="593"/>
      <c r="BO759" s="798"/>
    </row>
    <row r="760" spans="1:67" ht="105">
      <c r="A760" s="1141"/>
      <c r="B760" s="1144"/>
      <c r="C760" s="1144"/>
      <c r="D760" s="1150"/>
      <c r="E760" s="1150"/>
      <c r="F760" s="1089"/>
      <c r="G760" s="593"/>
      <c r="H760" s="598"/>
      <c r="I760" s="1139"/>
      <c r="J760" s="1137"/>
      <c r="K760" s="1139"/>
      <c r="L760" s="593"/>
      <c r="M760" s="616"/>
      <c r="N760" s="593"/>
      <c r="O760" s="593"/>
      <c r="P760" s="1078"/>
      <c r="Q760" s="1081"/>
      <c r="R760" s="598"/>
      <c r="S760" s="613"/>
      <c r="T760" s="598"/>
      <c r="U760" s="613"/>
      <c r="V760" s="598"/>
      <c r="W760" s="613"/>
      <c r="X760" s="616"/>
      <c r="Y760" s="613"/>
      <c r="Z760" s="613"/>
      <c r="AA760" s="619"/>
      <c r="AB760" s="216">
        <v>2</v>
      </c>
      <c r="AC760" s="218" t="s">
        <v>2161</v>
      </c>
      <c r="AD760" s="217">
        <v>1</v>
      </c>
      <c r="AE760" s="218" t="s">
        <v>1982</v>
      </c>
      <c r="AF760" s="225" t="str">
        <f>IF(OR(AG760="Preventivo",AG760="Detectivo"),"Probabilidad",IF(AG760="Correctivo","Impacto",""))</f>
        <v>Impacto</v>
      </c>
      <c r="AG760" s="219" t="s">
        <v>290</v>
      </c>
      <c r="AH760" s="214">
        <f t="shared" si="48"/>
        <v>0.1</v>
      </c>
      <c r="AI760" s="219" t="s">
        <v>180</v>
      </c>
      <c r="AJ760" s="214">
        <f t="shared" si="49"/>
        <v>0.15</v>
      </c>
      <c r="AK760" s="215">
        <f t="shared" si="47"/>
        <v>0.25</v>
      </c>
      <c r="AL760" s="226">
        <f>IFERROR(IF(AND(AF759="Probabilidad",AF760="Probabilidad"),(AL759-(+AL759*AK760)),IF(AF760="Probabilidad",(S759-(+S759*AK760)),IF(AF760="Impacto",AL759,""))),"")</f>
        <v>0.42</v>
      </c>
      <c r="AM760" s="226">
        <f>IFERROR(IF(AND(AF759="Impacto",AF760="Impacto"),(AM759-(+AM759*AK760)),IF(AF760="Impacto",(Y759-(+Y759*AK760)),IF(AF760="Probabilidad",AM759,""))),"")</f>
        <v>0.30000000000000004</v>
      </c>
      <c r="AN760" s="221" t="s">
        <v>181</v>
      </c>
      <c r="AO760" s="221" t="s">
        <v>182</v>
      </c>
      <c r="AP760" s="221" t="s">
        <v>183</v>
      </c>
      <c r="AQ760" s="598"/>
      <c r="AR760" s="626"/>
      <c r="AS760" s="626"/>
      <c r="AT760" s="619"/>
      <c r="AU760" s="626"/>
      <c r="AV760" s="626"/>
      <c r="AW760" s="619"/>
      <c r="AX760" s="619"/>
      <c r="AY760" s="619"/>
      <c r="AZ760" s="1139"/>
      <c r="BA760" s="909"/>
      <c r="BB760" s="909"/>
      <c r="BC760" s="909"/>
      <c r="BD760" s="909"/>
      <c r="BE760" s="1219"/>
      <c r="BF760" s="593"/>
      <c r="BG760" s="593"/>
      <c r="BH760" s="848"/>
      <c r="BI760" s="848"/>
      <c r="BJ760" s="848"/>
      <c r="BK760" s="848"/>
      <c r="BL760" s="848"/>
      <c r="BM760" s="593"/>
      <c r="BN760" s="593"/>
      <c r="BO760" s="798"/>
    </row>
    <row r="761" spans="1:67" ht="114.75">
      <c r="A761" s="1141"/>
      <c r="B761" s="1144"/>
      <c r="C761" s="1144"/>
      <c r="D761" s="1150"/>
      <c r="E761" s="1150"/>
      <c r="F761" s="1089"/>
      <c r="G761" s="593"/>
      <c r="H761" s="598"/>
      <c r="I761" s="1139"/>
      <c r="J761" s="1137"/>
      <c r="K761" s="1139"/>
      <c r="L761" s="593"/>
      <c r="M761" s="616"/>
      <c r="N761" s="593"/>
      <c r="O761" s="593"/>
      <c r="P761" s="1078"/>
      <c r="Q761" s="1081"/>
      <c r="R761" s="598"/>
      <c r="S761" s="613"/>
      <c r="T761" s="598"/>
      <c r="U761" s="613"/>
      <c r="V761" s="598"/>
      <c r="W761" s="613"/>
      <c r="X761" s="616"/>
      <c r="Y761" s="613"/>
      <c r="Z761" s="613"/>
      <c r="AA761" s="619"/>
      <c r="AB761" s="216">
        <v>3</v>
      </c>
      <c r="AC761" s="227" t="s">
        <v>1561</v>
      </c>
      <c r="AD761" s="217">
        <v>1</v>
      </c>
      <c r="AE761" s="217" t="s">
        <v>1431</v>
      </c>
      <c r="AF761" s="213" t="str">
        <f>IF(OR(AG761="Preventivo",AG761="Detectivo"),"Probabilidad",IF(AG761="Correctivo","Impacto",""))</f>
        <v>Probabilidad</v>
      </c>
      <c r="AG761" s="219" t="s">
        <v>344</v>
      </c>
      <c r="AH761" s="214">
        <f t="shared" si="48"/>
        <v>0.15</v>
      </c>
      <c r="AI761" s="219" t="s">
        <v>180</v>
      </c>
      <c r="AJ761" s="214">
        <f t="shared" si="49"/>
        <v>0.15</v>
      </c>
      <c r="AK761" s="215">
        <f t="shared" si="47"/>
        <v>0.3</v>
      </c>
      <c r="AL761" s="220">
        <f>IFERROR(IF(AND(AF760="Probabilidad",AF761="Probabilidad"),(AL760-(+AL760*AK761)),IF(AND(AF760="Impacto",AF761="Probabilidad"),(AL759-(+AL759*AK761)),IF(AF761="Impacto",AL760,""))),"")</f>
        <v>0.29399999999999998</v>
      </c>
      <c r="AM761" s="220">
        <f>IFERROR(IF(AND(AF760="Impacto",AF761="Impacto"),(AM760-(+AM760*AK761)),IF(AND(AF760="Probabilidad",AF761="Impacto"),(AM759-(+AM759*AK761)),IF(AF761="Probabilidad",AM760,""))),"")</f>
        <v>0.30000000000000004</v>
      </c>
      <c r="AN761" s="221" t="s">
        <v>181</v>
      </c>
      <c r="AO761" s="221" t="s">
        <v>182</v>
      </c>
      <c r="AP761" s="221" t="s">
        <v>183</v>
      </c>
      <c r="AQ761" s="598"/>
      <c r="AR761" s="626"/>
      <c r="AS761" s="626"/>
      <c r="AT761" s="619"/>
      <c r="AU761" s="626"/>
      <c r="AV761" s="626"/>
      <c r="AW761" s="619"/>
      <c r="AX761" s="619"/>
      <c r="AY761" s="619"/>
      <c r="AZ761" s="1139"/>
      <c r="BA761" s="909"/>
      <c r="BB761" s="909"/>
      <c r="BC761" s="909"/>
      <c r="BD761" s="909"/>
      <c r="BE761" s="1219"/>
      <c r="BF761" s="593"/>
      <c r="BG761" s="593"/>
      <c r="BH761" s="848"/>
      <c r="BI761" s="848"/>
      <c r="BJ761" s="848"/>
      <c r="BK761" s="848"/>
      <c r="BL761" s="848"/>
      <c r="BM761" s="593"/>
      <c r="BN761" s="593"/>
      <c r="BO761" s="798"/>
    </row>
    <row r="762" spans="1:67">
      <c r="A762" s="1141"/>
      <c r="B762" s="1144"/>
      <c r="C762" s="1144"/>
      <c r="D762" s="1150"/>
      <c r="E762" s="1150"/>
      <c r="F762" s="1089"/>
      <c r="G762" s="593"/>
      <c r="H762" s="598"/>
      <c r="I762" s="1139"/>
      <c r="J762" s="1137"/>
      <c r="K762" s="1139"/>
      <c r="L762" s="593"/>
      <c r="M762" s="616"/>
      <c r="N762" s="593"/>
      <c r="O762" s="593"/>
      <c r="P762" s="1078"/>
      <c r="Q762" s="1081"/>
      <c r="R762" s="598"/>
      <c r="S762" s="613"/>
      <c r="T762" s="598"/>
      <c r="U762" s="613"/>
      <c r="V762" s="598"/>
      <c r="W762" s="613"/>
      <c r="X762" s="616"/>
      <c r="Y762" s="613"/>
      <c r="Z762" s="613"/>
      <c r="AA762" s="619"/>
      <c r="AB762" s="216">
        <v>4</v>
      </c>
      <c r="AC762" s="218"/>
      <c r="AD762" s="217"/>
      <c r="AE762" s="218"/>
      <c r="AF762" s="213" t="str">
        <f t="shared" si="50"/>
        <v/>
      </c>
      <c r="AG762" s="219"/>
      <c r="AH762" s="214" t="str">
        <f t="shared" si="48"/>
        <v/>
      </c>
      <c r="AI762" s="219"/>
      <c r="AJ762" s="214" t="str">
        <f t="shared" si="49"/>
        <v/>
      </c>
      <c r="AK762" s="215" t="str">
        <f t="shared" si="47"/>
        <v/>
      </c>
      <c r="AL762" s="220" t="str">
        <f>IFERROR(IF(AND(AF761="Probabilidad",AF762="Probabilidad"),(AL761-(+AL761*AK762)),IF(AND(AF761="Impacto",AF762="Probabilidad"),(AL760-(+AL760*AK762)),IF(AF762="Impacto",AL761,""))),"")</f>
        <v/>
      </c>
      <c r="AM762" s="220" t="str">
        <f>IFERROR(IF(AND(AF761="Impacto",AF762="Impacto"),(AM761-(+AM761*AK762)),IF(AND(AF761="Probabilidad",AF762="Impacto"),(AM760-(+AM760*AK762)),IF(AF762="Probabilidad",AM761,""))),"")</f>
        <v/>
      </c>
      <c r="AN762" s="221"/>
      <c r="AO762" s="221"/>
      <c r="AP762" s="221"/>
      <c r="AQ762" s="598"/>
      <c r="AR762" s="626"/>
      <c r="AS762" s="626"/>
      <c r="AT762" s="619"/>
      <c r="AU762" s="626"/>
      <c r="AV762" s="626"/>
      <c r="AW762" s="619"/>
      <c r="AX762" s="619"/>
      <c r="AY762" s="619"/>
      <c r="AZ762" s="1139"/>
      <c r="BA762" s="909"/>
      <c r="BB762" s="909"/>
      <c r="BC762" s="909"/>
      <c r="BD762" s="909"/>
      <c r="BE762" s="1219"/>
      <c r="BF762" s="593"/>
      <c r="BG762" s="593"/>
      <c r="BH762" s="848"/>
      <c r="BI762" s="848"/>
      <c r="BJ762" s="848"/>
      <c r="BK762" s="848"/>
      <c r="BL762" s="848"/>
      <c r="BM762" s="593"/>
      <c r="BN762" s="593"/>
      <c r="BO762" s="798"/>
    </row>
    <row r="763" spans="1:67">
      <c r="A763" s="1141"/>
      <c r="B763" s="1144"/>
      <c r="C763" s="1144"/>
      <c r="D763" s="1150"/>
      <c r="E763" s="1150"/>
      <c r="F763" s="1089"/>
      <c r="G763" s="593"/>
      <c r="H763" s="598"/>
      <c r="I763" s="1139"/>
      <c r="J763" s="1137"/>
      <c r="K763" s="1139"/>
      <c r="L763" s="593"/>
      <c r="M763" s="616"/>
      <c r="N763" s="593"/>
      <c r="O763" s="593"/>
      <c r="P763" s="1078"/>
      <c r="Q763" s="1081"/>
      <c r="R763" s="598"/>
      <c r="S763" s="613"/>
      <c r="T763" s="598"/>
      <c r="U763" s="613"/>
      <c r="V763" s="598"/>
      <c r="W763" s="613"/>
      <c r="X763" s="616"/>
      <c r="Y763" s="613"/>
      <c r="Z763" s="613"/>
      <c r="AA763" s="619"/>
      <c r="AB763" s="216">
        <v>5</v>
      </c>
      <c r="AC763" s="361"/>
      <c r="AD763" s="217"/>
      <c r="AE763" s="218"/>
      <c r="AF763" s="213" t="str">
        <f t="shared" si="50"/>
        <v/>
      </c>
      <c r="AG763" s="219"/>
      <c r="AH763" s="214" t="str">
        <f t="shared" si="48"/>
        <v/>
      </c>
      <c r="AI763" s="219"/>
      <c r="AJ763" s="214" t="str">
        <f t="shared" si="49"/>
        <v/>
      </c>
      <c r="AK763" s="215" t="str">
        <f t="shared" si="47"/>
        <v/>
      </c>
      <c r="AL763" s="220" t="str">
        <f>IFERROR(IF(AND(AF762="Probabilidad",AF763="Probabilidad"),(AL762-(+AL762*AK763)),IF(AND(AF762="Impacto",AF763="Probabilidad"),(AL761-(+AL761*AK763)),IF(AF763="Impacto",AL762,""))),"")</f>
        <v/>
      </c>
      <c r="AM763" s="220" t="str">
        <f>IFERROR(IF(AND(AF762="Impacto",AF763="Impacto"),(AM762-(+AM762*AK763)),IF(AND(AF762="Probabilidad",AF763="Impacto"),(AM761-(+AM761*AK763)),IF(AF763="Probabilidad",AM762,""))),"")</f>
        <v/>
      </c>
      <c r="AN763" s="221"/>
      <c r="AO763" s="221"/>
      <c r="AP763" s="221"/>
      <c r="AQ763" s="598"/>
      <c r="AR763" s="626"/>
      <c r="AS763" s="626"/>
      <c r="AT763" s="619"/>
      <c r="AU763" s="626"/>
      <c r="AV763" s="626"/>
      <c r="AW763" s="619"/>
      <c r="AX763" s="619"/>
      <c r="AY763" s="619"/>
      <c r="AZ763" s="1139"/>
      <c r="BA763" s="909"/>
      <c r="BB763" s="909"/>
      <c r="BC763" s="909"/>
      <c r="BD763" s="909"/>
      <c r="BE763" s="1219"/>
      <c r="BF763" s="593"/>
      <c r="BG763" s="593"/>
      <c r="BH763" s="848"/>
      <c r="BI763" s="848"/>
      <c r="BJ763" s="848"/>
      <c r="BK763" s="848"/>
      <c r="BL763" s="848"/>
      <c r="BM763" s="593"/>
      <c r="BN763" s="593"/>
      <c r="BO763" s="798"/>
    </row>
    <row r="764" spans="1:67" ht="15.75" thickBot="1">
      <c r="A764" s="1141"/>
      <c r="B764" s="1144"/>
      <c r="C764" s="1144"/>
      <c r="D764" s="1150"/>
      <c r="E764" s="1150"/>
      <c r="F764" s="1089"/>
      <c r="G764" s="593"/>
      <c r="H764" s="598"/>
      <c r="I764" s="1139"/>
      <c r="J764" s="1162"/>
      <c r="K764" s="1139"/>
      <c r="L764" s="593"/>
      <c r="M764" s="616"/>
      <c r="N764" s="593"/>
      <c r="O764" s="593"/>
      <c r="P764" s="1078"/>
      <c r="Q764" s="1081"/>
      <c r="R764" s="598"/>
      <c r="S764" s="613"/>
      <c r="T764" s="598"/>
      <c r="U764" s="613"/>
      <c r="V764" s="598"/>
      <c r="W764" s="613"/>
      <c r="X764" s="616"/>
      <c r="Y764" s="613"/>
      <c r="Z764" s="613"/>
      <c r="AA764" s="619"/>
      <c r="AB764" s="216">
        <v>6</v>
      </c>
      <c r="AC764" s="218"/>
      <c r="AD764" s="217"/>
      <c r="AE764" s="218"/>
      <c r="AF764" s="213" t="str">
        <f t="shared" si="50"/>
        <v/>
      </c>
      <c r="AG764" s="219"/>
      <c r="AH764" s="214" t="str">
        <f t="shared" si="48"/>
        <v/>
      </c>
      <c r="AI764" s="219"/>
      <c r="AJ764" s="214" t="str">
        <f t="shared" si="49"/>
        <v/>
      </c>
      <c r="AK764" s="215" t="str">
        <f t="shared" si="47"/>
        <v/>
      </c>
      <c r="AL764" s="220" t="str">
        <f>IFERROR(IF(AND(AF763="Probabilidad",AF764="Probabilidad"),(AL763-(+AL763*AK764)),IF(AND(AF763="Impacto",AF764="Probabilidad"),(AL762-(+AL762*AK764)),IF(AF764="Impacto",AL763,""))),"")</f>
        <v/>
      </c>
      <c r="AM764" s="220" t="str">
        <f>IFERROR(IF(AND(AF763="Impacto",AF764="Impacto"),(AM763-(+AM763*AK764)),IF(AND(AF763="Probabilidad",AF764="Impacto"),(AM762-(+AM762*AK764)),IF(AF764="Probabilidad",AM763,""))),"")</f>
        <v/>
      </c>
      <c r="AN764" s="221"/>
      <c r="AO764" s="221"/>
      <c r="AP764" s="221"/>
      <c r="AQ764" s="598"/>
      <c r="AR764" s="626"/>
      <c r="AS764" s="626"/>
      <c r="AT764" s="619"/>
      <c r="AU764" s="626"/>
      <c r="AV764" s="626"/>
      <c r="AW764" s="619"/>
      <c r="AX764" s="619"/>
      <c r="AY764" s="619"/>
      <c r="AZ764" s="1139"/>
      <c r="BA764" s="909"/>
      <c r="BB764" s="909"/>
      <c r="BC764" s="909"/>
      <c r="BD764" s="909"/>
      <c r="BE764" s="1219"/>
      <c r="BF764" s="593"/>
      <c r="BG764" s="593"/>
      <c r="BH764" s="848"/>
      <c r="BI764" s="848"/>
      <c r="BJ764" s="848"/>
      <c r="BK764" s="848"/>
      <c r="BL764" s="848"/>
      <c r="BM764" s="593"/>
      <c r="BN764" s="593"/>
      <c r="BO764" s="798"/>
    </row>
    <row r="765" spans="1:67" ht="67.900000000000006" customHeight="1">
      <c r="A765" s="1141"/>
      <c r="B765" s="1144"/>
      <c r="C765" s="1144"/>
      <c r="D765" s="1150" t="s">
        <v>1376</v>
      </c>
      <c r="E765" s="1150" t="s">
        <v>2143</v>
      </c>
      <c r="F765" s="1089">
        <v>3</v>
      </c>
      <c r="G765" s="593" t="s">
        <v>2162</v>
      </c>
      <c r="H765" s="598" t="s">
        <v>1379</v>
      </c>
      <c r="I765" s="1139" t="s">
        <v>1380</v>
      </c>
      <c r="J765" s="1137" t="str">
        <f>IF(D765="","",IF(D765="RG",[16]Árbol_GF!B815,IF(D765="RF",[16]Árbol_GF!B815,IF(I765="","",(CONCATENATE(I765," ",$M$2," ",G765," ",$M$3," ",O765," ",$M$4," ",N765))))))</f>
        <v>Pérdida de confidencialidad e integridad  Carpeta Digital de contratación
(Servicio)  Perdida , destruccion o modificacion de información  Ausencia de control de accesos 
Desconocimiento de políticas de seguridad</v>
      </c>
      <c r="K765" s="1139" t="s">
        <v>205</v>
      </c>
      <c r="L765" s="593" t="s">
        <v>268</v>
      </c>
      <c r="M765" s="689" t="str">
        <f>CONCATENATE(" *",[16]Árbol_GF!C773," *",[16]Árbol_GF!E773," *",[16]Árbol_GF!G773)</f>
        <v xml:space="preserve"> * * *</v>
      </c>
      <c r="N765" s="593" t="s">
        <v>2163</v>
      </c>
      <c r="O765" s="593" t="s">
        <v>2164</v>
      </c>
      <c r="P765" s="607"/>
      <c r="Q765" s="610"/>
      <c r="R765" s="598" t="s">
        <v>226</v>
      </c>
      <c r="S765" s="613">
        <f>IF(R765="Muy Alta",100%,IF(R765="Alta",80%,IF(R765="Media",60%,IF(R765="Baja",40%,IF(R765="Muy Baja",20%,"")))))</f>
        <v>0.4</v>
      </c>
      <c r="T765" s="598"/>
      <c r="U765" s="613" t="str">
        <f>IF(T765="Catastrófico",100%,IF(T765="Mayor",80%,IF(T765="Moderado",60%,IF(T765="Menor",40%,IF(T765="Leve",20%,"")))))</f>
        <v/>
      </c>
      <c r="V765" s="598" t="s">
        <v>271</v>
      </c>
      <c r="W765" s="613">
        <f>IF(V765="Catastrófico",100%,IF(V765="Mayor",80%,IF(V765="Moderado",60%,IF(V765="Menor",40%,IF(V765="Leve",20%,"")))))</f>
        <v>0.2</v>
      </c>
      <c r="X765" s="616" t="str">
        <f>IF(Y765=100%,"Catastrófico",IF(Y765=80%,"Mayor",IF(Y765=60%,"Moderado",IF(Y765=40%,"Menor",IF(Y765=20%,"Leve","")))))</f>
        <v>Leve</v>
      </c>
      <c r="Y765" s="613">
        <f>IF(AND(U765="",W765=""),"",MAX(U765,W765))</f>
        <v>0.2</v>
      </c>
      <c r="Z765" s="613" t="str">
        <f>CONCATENATE(R765,X765)</f>
        <v>BajaLeve</v>
      </c>
      <c r="AA765" s="619" t="str">
        <f>IF(Z765="Muy AltaLeve","Alto",IF(Z765="Muy AltaMenor","Alto",IF(Z765="Muy AltaModerado","Alto",IF(Z765="Muy AltaMayor","Alto",IF(Z765="Muy AltaCatastrófico","Extremo",IF(Z765="AltaLeve","Moderado",IF(Z765="AltaMenor","Moderado",IF(Z765="AltaModerado","Alto",IF(Z765="AltaMayor","Alto",IF(Z765="AltaCatastrófico","Extremo",IF(Z765="MediaLeve","Moderado",IF(Z765="MediaMenor","Moderado",IF(Z765="MediaModerado","Moderado",IF(Z765="MediaMayor","Alto",IF(Z765="MediaCatastrófico","Extremo",IF(Z765="BajaLeve","Bajo",IF(Z765="BajaMenor","Moderado",IF(Z765="BajaModerado","Moderado",IF(Z765="BajaMayor","Alto",IF(Z765="BajaCatastrófico","Extremo",IF(Z765="Muy BajaLeve","Bajo",IF(Z765="Muy BajaMenor","Bajo",IF(Z765="Muy BajaModerado","Moderado",IF(Z765="Muy BajaMayor","Alto",IF(Z765="Muy BajaCatastrófico","Extremo","")))))))))))))))))))))))))</f>
        <v>Bajo</v>
      </c>
      <c r="AB765" s="216">
        <v>1</v>
      </c>
      <c r="AC765" s="228" t="s">
        <v>1589</v>
      </c>
      <c r="AD765" s="217">
        <v>1.2</v>
      </c>
      <c r="AE765" s="218" t="s">
        <v>1590</v>
      </c>
      <c r="AF765" s="213" t="str">
        <f t="shared" si="50"/>
        <v>Impacto</v>
      </c>
      <c r="AG765" s="219" t="s">
        <v>1548</v>
      </c>
      <c r="AH765" s="214">
        <f t="shared" si="48"/>
        <v>0.1</v>
      </c>
      <c r="AI765" s="219" t="s">
        <v>1538</v>
      </c>
      <c r="AJ765" s="214">
        <f t="shared" si="49"/>
        <v>0.15</v>
      </c>
      <c r="AK765" s="215">
        <f t="shared" si="47"/>
        <v>0.25</v>
      </c>
      <c r="AL765" s="220">
        <f>IFERROR(IF(AF765="Probabilidad",(S765-(+S765*AK765)),IF(AF765="Impacto",S765,"")),"")</f>
        <v>0.4</v>
      </c>
      <c r="AM765" s="220">
        <f>IFERROR(IF(AF765="Impacto",(Y765-(+Y765*AK765)),IF(AF765="Probabilidad",Y765,"")),"")</f>
        <v>0.15000000000000002</v>
      </c>
      <c r="AN765" s="221" t="s">
        <v>181</v>
      </c>
      <c r="AO765" s="221" t="s">
        <v>182</v>
      </c>
      <c r="AP765" s="221" t="s">
        <v>183</v>
      </c>
      <c r="AQ765" s="598" t="s">
        <v>2149</v>
      </c>
      <c r="AR765" s="1153">
        <f>S765</f>
        <v>0.4</v>
      </c>
      <c r="AS765" s="1153">
        <f>IF(AL765="","",MIN(AL765:AL770))</f>
        <v>0.1008</v>
      </c>
      <c r="AT765" s="619" t="str">
        <f>IFERROR(IF(AS765="","",IF(AS765&lt;=0.2,"Muy Baja",IF(AS765&lt;=0.4,"Baja",IF(AS765&lt;=0.6,"Media",IF(AS765&lt;=0.8,"Alta","Muy Alta"))))),"")</f>
        <v>Muy Baja</v>
      </c>
      <c r="AU765" s="1153">
        <f>Y765</f>
        <v>0.2</v>
      </c>
      <c r="AV765" s="1153">
        <f>IF(AM765="","",MIN(AM765:AM770))</f>
        <v>0.15000000000000002</v>
      </c>
      <c r="AW765" s="619" t="str">
        <f>IFERROR(IF(AV765="","",IF(AV765&lt;=0.2,"Leve",IF(AV765&lt;=0.4,"Menor",IF(AV765&lt;=0.6,"Moderado",IF(AV765&lt;=0.8,"Mayor","Catastrófico"))))),"")</f>
        <v>Leve</v>
      </c>
      <c r="AX765" s="619" t="str">
        <f>AA765</f>
        <v>Bajo</v>
      </c>
      <c r="AY765" s="619" t="str">
        <f>IFERROR(IF(OR(AND(AT765="Muy Baja",AW765="Leve"),AND(AT765="Muy Baja",AW765="Menor"),AND(AT765="Baja",AW765="Leve")),"Bajo",IF(OR(AND(AT765="Muy baja",AW765="Moderado"),AND(AT765="Baja",AW765="Menor"),AND(AT765="Baja",AW765="Moderado"),AND(AT765="Media",AW765="Leve"),AND(AT765="Media",AW765="Menor"),AND(AT765="Media",AW765="Moderado"),AND(AT765="Alta",AW765="Leve"),AND(AT765="Alta",AW765="Menor")),"Moderado",IF(OR(AND(AT765="Muy Baja",AW765="Mayor"),AND(AT765="Baja",AW765="Mayor"),AND(AT765="Media",AW765="Mayor"),AND(AT765="Alta",AW765="Moderado"),AND(AT765="Alta",AW765="Mayor"),AND(AT765="Muy Alta",AW765="Leve"),AND(AT765="Muy Alta",AW765="Menor"),AND(AT765="Muy Alta",AW765="Moderado"),AND(AT765="Muy Alta",AW765="Mayor")),"Alto",IF(OR(AND(AT765="Muy Baja",AW765="Catastrófico"),AND(AT765="Baja",AW765="Catastrófico"),AND(AT765="Media",AW765="Catastrófico"),AND(AT765="Alta",AW765="Catastrófico"),AND(AT765="Muy Alta",AW765="Catastrófico")),"Extremo","")))),"")</f>
        <v>Bajo</v>
      </c>
      <c r="AZ765" s="1139" t="s">
        <v>231</v>
      </c>
      <c r="BA765" s="607" t="s">
        <v>190</v>
      </c>
      <c r="BB765" s="593" t="s">
        <v>190</v>
      </c>
      <c r="BC765" s="593" t="s">
        <v>190</v>
      </c>
      <c r="BD765" s="593" t="s">
        <v>190</v>
      </c>
      <c r="BE765" s="1168" t="s">
        <v>190</v>
      </c>
      <c r="BF765" s="593"/>
      <c r="BG765" s="593"/>
      <c r="BH765" s="848"/>
      <c r="BI765" s="848"/>
      <c r="BJ765" s="848"/>
      <c r="BK765" s="848"/>
      <c r="BL765" s="848"/>
      <c r="BM765" s="593"/>
      <c r="BN765" s="593"/>
      <c r="BO765" s="798"/>
    </row>
    <row r="766" spans="1:67" ht="114.75">
      <c r="A766" s="1141"/>
      <c r="B766" s="1144"/>
      <c r="C766" s="1144"/>
      <c r="D766" s="1150"/>
      <c r="E766" s="1150"/>
      <c r="F766" s="1089"/>
      <c r="G766" s="593"/>
      <c r="H766" s="598"/>
      <c r="I766" s="1139"/>
      <c r="J766" s="1137"/>
      <c r="K766" s="1139"/>
      <c r="L766" s="593"/>
      <c r="M766" s="616"/>
      <c r="N766" s="593"/>
      <c r="O766" s="593"/>
      <c r="P766" s="607"/>
      <c r="Q766" s="610"/>
      <c r="R766" s="598" t="s">
        <v>226</v>
      </c>
      <c r="S766" s="613"/>
      <c r="T766" s="598"/>
      <c r="U766" s="613"/>
      <c r="V766" s="598" t="s">
        <v>271</v>
      </c>
      <c r="W766" s="613"/>
      <c r="X766" s="616"/>
      <c r="Y766" s="613"/>
      <c r="Z766" s="613"/>
      <c r="AA766" s="619"/>
      <c r="AB766" s="216">
        <v>2</v>
      </c>
      <c r="AC766" s="228" t="s">
        <v>1561</v>
      </c>
      <c r="AD766" s="217">
        <v>2</v>
      </c>
      <c r="AE766" s="218" t="s">
        <v>1431</v>
      </c>
      <c r="AF766" s="213" t="str">
        <f t="shared" si="50"/>
        <v>Probabilidad</v>
      </c>
      <c r="AG766" s="219" t="s">
        <v>1547</v>
      </c>
      <c r="AH766" s="214">
        <f t="shared" si="48"/>
        <v>0.15</v>
      </c>
      <c r="AI766" s="219" t="s">
        <v>1538</v>
      </c>
      <c r="AJ766" s="214">
        <f t="shared" si="49"/>
        <v>0.15</v>
      </c>
      <c r="AK766" s="215">
        <f t="shared" si="47"/>
        <v>0.3</v>
      </c>
      <c r="AL766" s="220">
        <f>IFERROR(IF(AND(AF765="Probabilidad",AF766="Probabilidad"),(AL765-(+AL765*AK766)),IF(AF766="Probabilidad",(S765-(+S765*AK766)),IF(AF766="Impacto",AL765,""))),"")</f>
        <v>0.28000000000000003</v>
      </c>
      <c r="AM766" s="220">
        <f>IFERROR(IF(AND(AF765="Impacto",AF766="Impacto"),(AM765-(+AM765*AK766)),IF(AF766="Impacto",(Y765-(+Y765*AK766)),IF(AF766="Probabilidad",AM765,""))),"")</f>
        <v>0.15000000000000002</v>
      </c>
      <c r="AN766" s="221" t="s">
        <v>181</v>
      </c>
      <c r="AO766" s="221" t="s">
        <v>182</v>
      </c>
      <c r="AP766" s="221" t="s">
        <v>183</v>
      </c>
      <c r="AQ766" s="598"/>
      <c r="AR766" s="626"/>
      <c r="AS766" s="626"/>
      <c r="AT766" s="619"/>
      <c r="AU766" s="626"/>
      <c r="AV766" s="626"/>
      <c r="AW766" s="619"/>
      <c r="AX766" s="619"/>
      <c r="AY766" s="619"/>
      <c r="AZ766" s="1139"/>
      <c r="BA766" s="607"/>
      <c r="BB766" s="593"/>
      <c r="BC766" s="593"/>
      <c r="BD766" s="593"/>
      <c r="BE766" s="1168"/>
      <c r="BF766" s="593"/>
      <c r="BG766" s="593"/>
      <c r="BH766" s="848"/>
      <c r="BI766" s="848"/>
      <c r="BJ766" s="848"/>
      <c r="BK766" s="848"/>
      <c r="BL766" s="848"/>
      <c r="BM766" s="593"/>
      <c r="BN766" s="593"/>
      <c r="BO766" s="798"/>
    </row>
    <row r="767" spans="1:67" ht="72">
      <c r="A767" s="1141"/>
      <c r="B767" s="1144"/>
      <c r="C767" s="1144"/>
      <c r="D767" s="1150"/>
      <c r="E767" s="1150"/>
      <c r="F767" s="1089"/>
      <c r="G767" s="593"/>
      <c r="H767" s="598"/>
      <c r="I767" s="1139"/>
      <c r="J767" s="1137"/>
      <c r="K767" s="1139"/>
      <c r="L767" s="593"/>
      <c r="M767" s="616"/>
      <c r="N767" s="593"/>
      <c r="O767" s="593"/>
      <c r="P767" s="607"/>
      <c r="Q767" s="610"/>
      <c r="R767" s="598" t="s">
        <v>226</v>
      </c>
      <c r="S767" s="613"/>
      <c r="T767" s="598"/>
      <c r="U767" s="613"/>
      <c r="V767" s="598" t="s">
        <v>271</v>
      </c>
      <c r="W767" s="613"/>
      <c r="X767" s="616"/>
      <c r="Y767" s="613"/>
      <c r="Z767" s="613"/>
      <c r="AA767" s="619"/>
      <c r="AB767" s="216">
        <v>3</v>
      </c>
      <c r="AC767" s="218" t="s">
        <v>2165</v>
      </c>
      <c r="AD767" s="217">
        <v>1</v>
      </c>
      <c r="AE767" s="218" t="s">
        <v>2166</v>
      </c>
      <c r="AF767" s="213" t="str">
        <f t="shared" si="50"/>
        <v>Probabilidad</v>
      </c>
      <c r="AG767" s="219" t="s">
        <v>179</v>
      </c>
      <c r="AH767" s="214">
        <f t="shared" si="48"/>
        <v>0.25</v>
      </c>
      <c r="AI767" s="219" t="s">
        <v>1538</v>
      </c>
      <c r="AJ767" s="214">
        <f t="shared" si="49"/>
        <v>0.15</v>
      </c>
      <c r="AK767" s="215">
        <f t="shared" si="47"/>
        <v>0.4</v>
      </c>
      <c r="AL767" s="220">
        <f>IFERROR(IF(AND(AF766="Probabilidad",AF767="Probabilidad"),(AL766-(+AL766*AK767)),IF(AND(AF766="Impacto",AF767="Probabilidad"),(AL765-(+AL765*AK767)),IF(AF767="Impacto",AL766,""))),"")</f>
        <v>0.16800000000000001</v>
      </c>
      <c r="AM767" s="220">
        <f>IFERROR(IF(AND(AF766="Impacto",AF767="Impacto"),(AM766-(+AM766*AK767)),IF(AND(AF766="Probabilidad",AF767="Impacto"),(AM765-(+AM765*AK767)),IF(AF767="Probabilidad",AM766,""))),"")</f>
        <v>0.15000000000000002</v>
      </c>
      <c r="AN767" s="221" t="s">
        <v>181</v>
      </c>
      <c r="AO767" s="221" t="s">
        <v>182</v>
      </c>
      <c r="AP767" s="221" t="s">
        <v>183</v>
      </c>
      <c r="AQ767" s="598"/>
      <c r="AR767" s="626"/>
      <c r="AS767" s="626"/>
      <c r="AT767" s="619"/>
      <c r="AU767" s="626"/>
      <c r="AV767" s="626"/>
      <c r="AW767" s="619"/>
      <c r="AX767" s="619"/>
      <c r="AY767" s="619"/>
      <c r="AZ767" s="1139"/>
      <c r="BA767" s="607"/>
      <c r="BB767" s="593"/>
      <c r="BC767" s="593"/>
      <c r="BD767" s="593"/>
      <c r="BE767" s="1168"/>
      <c r="BF767" s="593"/>
      <c r="BG767" s="593"/>
      <c r="BH767" s="848"/>
      <c r="BI767" s="848"/>
      <c r="BJ767" s="848"/>
      <c r="BK767" s="848"/>
      <c r="BL767" s="848"/>
      <c r="BM767" s="593"/>
      <c r="BN767" s="593"/>
      <c r="BO767" s="798"/>
    </row>
    <row r="768" spans="1:67" ht="135">
      <c r="A768" s="1141"/>
      <c r="B768" s="1144"/>
      <c r="C768" s="1144"/>
      <c r="D768" s="1150"/>
      <c r="E768" s="1150"/>
      <c r="F768" s="1089"/>
      <c r="G768" s="593"/>
      <c r="H768" s="598"/>
      <c r="I768" s="1139"/>
      <c r="J768" s="1137"/>
      <c r="K768" s="1139"/>
      <c r="L768" s="593"/>
      <c r="M768" s="616"/>
      <c r="N768" s="593"/>
      <c r="O768" s="593"/>
      <c r="P768" s="607"/>
      <c r="Q768" s="610"/>
      <c r="R768" s="598" t="s">
        <v>226</v>
      </c>
      <c r="S768" s="613"/>
      <c r="T768" s="598"/>
      <c r="U768" s="613"/>
      <c r="V768" s="598" t="s">
        <v>271</v>
      </c>
      <c r="W768" s="613"/>
      <c r="X768" s="616"/>
      <c r="Y768" s="613"/>
      <c r="Z768" s="613"/>
      <c r="AA768" s="619"/>
      <c r="AB768" s="216">
        <v>4</v>
      </c>
      <c r="AC768" s="218" t="s">
        <v>2167</v>
      </c>
      <c r="AD768" s="217">
        <v>1.2</v>
      </c>
      <c r="AE768" s="218" t="s">
        <v>2166</v>
      </c>
      <c r="AF768" s="213" t="str">
        <f t="shared" si="50"/>
        <v>Probabilidad</v>
      </c>
      <c r="AG768" s="219" t="s">
        <v>179</v>
      </c>
      <c r="AH768" s="214">
        <f t="shared" si="48"/>
        <v>0.25</v>
      </c>
      <c r="AI768" s="219" t="s">
        <v>180</v>
      </c>
      <c r="AJ768" s="214">
        <f t="shared" si="49"/>
        <v>0.15</v>
      </c>
      <c r="AK768" s="215">
        <f t="shared" si="47"/>
        <v>0.4</v>
      </c>
      <c r="AL768" s="220">
        <f>IFERROR(IF(AND(AF767="Probabilidad",AF768="Probabilidad"),(AL767-(+AL767*AK768)),IF(AND(AF767="Impacto",AF768="Probabilidad"),(AL766-(+AL766*AK768)),IF(AF768="Impacto",AL767,""))),"")</f>
        <v>0.1008</v>
      </c>
      <c r="AM768" s="220">
        <f>IFERROR(IF(AND(AF767="Impacto",AF768="Impacto"),(AM767-(+AM767*AK768)),IF(AND(AF767="Probabilidad",AF768="Impacto"),(AM766-(+AM766*AK768)),IF(AF768="Probabilidad",AM767,""))),"")</f>
        <v>0.15000000000000002</v>
      </c>
      <c r="AN768" s="221" t="s">
        <v>181</v>
      </c>
      <c r="AO768" s="221" t="s">
        <v>182</v>
      </c>
      <c r="AP768" s="221" t="s">
        <v>183</v>
      </c>
      <c r="AQ768" s="598"/>
      <c r="AR768" s="626"/>
      <c r="AS768" s="626"/>
      <c r="AT768" s="619"/>
      <c r="AU768" s="626"/>
      <c r="AV768" s="626"/>
      <c r="AW768" s="619"/>
      <c r="AX768" s="619"/>
      <c r="AY768" s="619"/>
      <c r="AZ768" s="1139"/>
      <c r="BA768" s="607"/>
      <c r="BB768" s="593"/>
      <c r="BC768" s="593"/>
      <c r="BD768" s="593"/>
      <c r="BE768" s="1168"/>
      <c r="BF768" s="593"/>
      <c r="BG768" s="593"/>
      <c r="BH768" s="848"/>
      <c r="BI768" s="848"/>
      <c r="BJ768" s="848"/>
      <c r="BK768" s="848"/>
      <c r="BL768" s="848"/>
      <c r="BM768" s="593"/>
      <c r="BN768" s="593"/>
      <c r="BO768" s="798"/>
    </row>
    <row r="769" spans="1:67">
      <c r="A769" s="1141"/>
      <c r="B769" s="1144"/>
      <c r="C769" s="1144"/>
      <c r="D769" s="1150"/>
      <c r="E769" s="1150"/>
      <c r="F769" s="1089"/>
      <c r="G769" s="593"/>
      <c r="H769" s="598"/>
      <c r="I769" s="1139"/>
      <c r="J769" s="1137"/>
      <c r="K769" s="1139"/>
      <c r="L769" s="593"/>
      <c r="M769" s="616"/>
      <c r="N769" s="593"/>
      <c r="O769" s="593"/>
      <c r="P769" s="607"/>
      <c r="Q769" s="610"/>
      <c r="R769" s="598" t="s">
        <v>226</v>
      </c>
      <c r="S769" s="613"/>
      <c r="T769" s="598"/>
      <c r="U769" s="613"/>
      <c r="V769" s="598" t="s">
        <v>271</v>
      </c>
      <c r="W769" s="613"/>
      <c r="X769" s="616"/>
      <c r="Y769" s="613"/>
      <c r="Z769" s="613"/>
      <c r="AA769" s="619"/>
      <c r="AB769" s="216">
        <v>5</v>
      </c>
      <c r="AC769" s="227"/>
      <c r="AD769" s="227"/>
      <c r="AE769" s="217"/>
      <c r="AF769" s="213" t="str">
        <f t="shared" si="50"/>
        <v/>
      </c>
      <c r="AG769" s="219"/>
      <c r="AH769" s="214" t="str">
        <f t="shared" si="48"/>
        <v/>
      </c>
      <c r="AI769" s="557"/>
      <c r="AJ769" s="561"/>
      <c r="AK769" s="562"/>
      <c r="AL769" s="563"/>
      <c r="AM769" s="563"/>
      <c r="AN769" s="557"/>
      <c r="AO769" s="557"/>
      <c r="AP769" s="557"/>
      <c r="AQ769" s="598"/>
      <c r="AR769" s="626"/>
      <c r="AS769" s="626"/>
      <c r="AT769" s="619"/>
      <c r="AU769" s="626"/>
      <c r="AV769" s="626"/>
      <c r="AW769" s="619"/>
      <c r="AX769" s="619"/>
      <c r="AY769" s="619"/>
      <c r="AZ769" s="1139"/>
      <c r="BA769" s="607"/>
      <c r="BB769" s="593"/>
      <c r="BC769" s="593"/>
      <c r="BD769" s="593"/>
      <c r="BE769" s="1168"/>
      <c r="BF769" s="593"/>
      <c r="BG769" s="593"/>
      <c r="BH769" s="848"/>
      <c r="BI769" s="848"/>
      <c r="BJ769" s="848"/>
      <c r="BK769" s="848"/>
      <c r="BL769" s="848"/>
      <c r="BM769" s="593"/>
      <c r="BN769" s="593"/>
      <c r="BO769" s="798"/>
    </row>
    <row r="770" spans="1:67" ht="15.75" thickBot="1">
      <c r="A770" s="1141"/>
      <c r="B770" s="1144"/>
      <c r="C770" s="1144"/>
      <c r="D770" s="1150"/>
      <c r="E770" s="1150"/>
      <c r="F770" s="1089"/>
      <c r="G770" s="593"/>
      <c r="H770" s="598"/>
      <c r="I770" s="1139"/>
      <c r="J770" s="1162"/>
      <c r="K770" s="1139"/>
      <c r="L770" s="593"/>
      <c r="M770" s="616"/>
      <c r="N770" s="593"/>
      <c r="O770" s="593"/>
      <c r="P770" s="607"/>
      <c r="Q770" s="610"/>
      <c r="R770" s="598" t="s">
        <v>226</v>
      </c>
      <c r="S770" s="613"/>
      <c r="T770" s="598"/>
      <c r="U770" s="613"/>
      <c r="V770" s="598" t="s">
        <v>271</v>
      </c>
      <c r="W770" s="613"/>
      <c r="X770" s="616"/>
      <c r="Y770" s="613"/>
      <c r="Z770" s="613"/>
      <c r="AA770" s="619"/>
      <c r="AB770" s="216">
        <v>6</v>
      </c>
      <c r="AC770" s="218"/>
      <c r="AD770" s="217"/>
      <c r="AE770" s="218"/>
      <c r="AF770" s="213" t="str">
        <f t="shared" si="50"/>
        <v/>
      </c>
      <c r="AG770" s="219"/>
      <c r="AH770" s="214" t="str">
        <f t="shared" si="48"/>
        <v/>
      </c>
      <c r="AI770" s="219"/>
      <c r="AJ770" s="214" t="str">
        <f t="shared" si="49"/>
        <v/>
      </c>
      <c r="AK770" s="215" t="str">
        <f t="shared" si="47"/>
        <v/>
      </c>
      <c r="AL770" s="220" t="str">
        <f>IFERROR(IF(AND(AF769="Probabilidad",AF770="Probabilidad"),(AL769-(+AL769*AK770)),IF(AND(AF769="Impacto",AF770="Probabilidad"),(AL768-(+AL768*AK770)),IF(AF770="Impacto",AL769,""))),"")</f>
        <v/>
      </c>
      <c r="AM770" s="220" t="str">
        <f>IFERROR(IF(AND(AF769="Impacto",AF770="Impacto"),(AM769-(+AM769*AK770)),IF(AND(AF769="Probabilidad",AF770="Impacto"),(AM768-(+AM768*AK770)),IF(AF770="Probabilidad",AM769,""))),"")</f>
        <v/>
      </c>
      <c r="AN770" s="221"/>
      <c r="AO770" s="221"/>
      <c r="AP770" s="221"/>
      <c r="AQ770" s="598"/>
      <c r="AR770" s="626"/>
      <c r="AS770" s="626"/>
      <c r="AT770" s="619"/>
      <c r="AU770" s="626"/>
      <c r="AV770" s="626"/>
      <c r="AW770" s="619"/>
      <c r="AX770" s="619"/>
      <c r="AY770" s="619"/>
      <c r="AZ770" s="1139"/>
      <c r="BA770" s="607"/>
      <c r="BB770" s="593"/>
      <c r="BC770" s="593"/>
      <c r="BD770" s="593"/>
      <c r="BE770" s="1168"/>
      <c r="BF770" s="593"/>
      <c r="BG770" s="593"/>
      <c r="BH770" s="848"/>
      <c r="BI770" s="848"/>
      <c r="BJ770" s="848"/>
      <c r="BK770" s="848"/>
      <c r="BL770" s="848"/>
      <c r="BM770" s="593"/>
      <c r="BN770" s="593"/>
      <c r="BO770" s="798"/>
    </row>
    <row r="771" spans="1:67" ht="69" customHeight="1">
      <c r="A771" s="1141"/>
      <c r="B771" s="1144"/>
      <c r="C771" s="1144"/>
      <c r="D771" s="1150" t="s">
        <v>1376</v>
      </c>
      <c r="E771" s="1150" t="s">
        <v>2143</v>
      </c>
      <c r="F771" s="1089">
        <v>4</v>
      </c>
      <c r="G771" s="593" t="s">
        <v>2162</v>
      </c>
      <c r="H771" s="598" t="s">
        <v>1379</v>
      </c>
      <c r="I771" s="1139" t="s">
        <v>1392</v>
      </c>
      <c r="J771" s="1137" t="str">
        <f>IF(D771="","",IF(D771="RG",[16]Árbol_GF!B821,IF(D771="RF",[16]Árbol_GF!B821,IF(I771="","",(CONCATENATE(I771," ",$M$2," ",G771," ",$M$3," ",O771," ",$M$4," ",N771))))))</f>
        <v>Pérdida de Disponibilidad  Carpeta Digital de contratación
(Servicio)  Pérdida de Informaciòn  Ausencia de copias de respaldo o backups de la información
Desconocimiento de políticas de seguridad
Ausencia de planes de continuidad</v>
      </c>
      <c r="K771" s="1139" t="s">
        <v>205</v>
      </c>
      <c r="L771" s="593" t="s">
        <v>268</v>
      </c>
      <c r="M771" s="689" t="str">
        <f>CONCATENATE(" *",[16]Árbol_GF!C779," *",[16]Árbol_GF!E779," *",[16]Árbol_GF!G779)</f>
        <v xml:space="preserve"> * * *</v>
      </c>
      <c r="N771" s="593" t="s">
        <v>2168</v>
      </c>
      <c r="O771" s="593" t="s">
        <v>2155</v>
      </c>
      <c r="P771" s="607"/>
      <c r="Q771" s="754"/>
      <c r="R771" s="598" t="s">
        <v>226</v>
      </c>
      <c r="S771" s="613">
        <f>IF(R771="Muy Alta",100%,IF(R771="Alta",80%,IF(R771="Media",60%,IF(R771="Baja",40%,IF(R771="Muy Baja",20%,"")))))</f>
        <v>0.4</v>
      </c>
      <c r="T771" s="598"/>
      <c r="U771" s="613" t="str">
        <f>IF(T771="Catastrófico",100%,IF(T771="Mayor",80%,IF(T771="Moderado",60%,IF(T771="Menor",40%,IF(T771="Leve",20%,"")))))</f>
        <v/>
      </c>
      <c r="V771" s="598" t="s">
        <v>227</v>
      </c>
      <c r="W771" s="613">
        <f>IF(V771="Catastrófico",100%,IF(V771="Mayor",80%,IF(V771="Moderado",60%,IF(V771="Menor",40%,IF(V771="Leve",20%,"")))))</f>
        <v>0.4</v>
      </c>
      <c r="X771" s="616" t="str">
        <f>IF(Y771=100%,"Catastrófico",IF(Y771=80%,"Mayor",IF(Y771=60%,"Moderado",IF(Y771=40%,"Menor",IF(Y771=20%,"Leve","")))))</f>
        <v>Menor</v>
      </c>
      <c r="Y771" s="613">
        <f>IF(AND(U771="",W771=""),"",MAX(U771,W771))</f>
        <v>0.4</v>
      </c>
      <c r="Z771" s="613" t="str">
        <f>CONCATENATE(R771,X771)</f>
        <v>BajaMenor</v>
      </c>
      <c r="AA771" s="619" t="str">
        <f>IF(Z771="Muy AltaLeve","Alto",IF(Z771="Muy AltaMenor","Alto",IF(Z771="Muy AltaModerado","Alto",IF(Z771="Muy AltaMayor","Alto",IF(Z771="Muy AltaCatastrófico","Extremo",IF(Z771="AltaLeve","Moderado",IF(Z771="AltaMenor","Moderado",IF(Z771="AltaModerado","Alto",IF(Z771="AltaMayor","Alto",IF(Z771="AltaCatastrófico","Extremo",IF(Z771="MediaLeve","Moderado",IF(Z771="MediaMenor","Moderado",IF(Z771="MediaModerado","Moderado",IF(Z771="MediaMayor","Alto",IF(Z771="MediaCatastrófico","Extremo",IF(Z771="BajaLeve","Bajo",IF(Z771="BajaMenor","Moderado",IF(Z771="BajaModerado","Moderado",IF(Z771="BajaMayor","Alto",IF(Z771="BajaCatastrófico","Extremo",IF(Z771="Muy BajaLeve","Bajo",IF(Z771="Muy BajaMenor","Bajo",IF(Z771="Muy BajaModerado","Moderado",IF(Z771="Muy BajaMayor","Alto",IF(Z771="Muy BajaCatastrófico","Extremo","")))))))))))))))))))))))))</f>
        <v>Moderado</v>
      </c>
      <c r="AB771" s="216">
        <v>1</v>
      </c>
      <c r="AC771" s="322" t="s">
        <v>1553</v>
      </c>
      <c r="AD771" s="217">
        <v>1</v>
      </c>
      <c r="AE771" s="230" t="s">
        <v>1596</v>
      </c>
      <c r="AF771" s="213" t="str">
        <f t="shared" si="50"/>
        <v>Probabilidad</v>
      </c>
      <c r="AG771" s="219" t="s">
        <v>1547</v>
      </c>
      <c r="AH771" s="214">
        <f t="shared" si="48"/>
        <v>0.15</v>
      </c>
      <c r="AI771" s="219" t="s">
        <v>1538</v>
      </c>
      <c r="AJ771" s="214">
        <f t="shared" si="49"/>
        <v>0.15</v>
      </c>
      <c r="AK771" s="215">
        <f t="shared" si="47"/>
        <v>0.3</v>
      </c>
      <c r="AL771" s="220">
        <f>IFERROR(IF(AF771="Probabilidad",(S771-(+S771*AK771)),IF(AF771="Impacto",S771,"")),"")</f>
        <v>0.28000000000000003</v>
      </c>
      <c r="AM771" s="220">
        <f>IFERROR(IF(AF771="Impacto",(Y771-(+Y771*AK771)),IF(AF771="Probabilidad",Y771,"")),"")</f>
        <v>0.4</v>
      </c>
      <c r="AN771" s="221" t="s">
        <v>181</v>
      </c>
      <c r="AO771" s="221" t="s">
        <v>182</v>
      </c>
      <c r="AP771" s="221" t="s">
        <v>183</v>
      </c>
      <c r="AQ771" s="598" t="s">
        <v>2156</v>
      </c>
      <c r="AR771" s="1153">
        <f>S771</f>
        <v>0.4</v>
      </c>
      <c r="AS771" s="1153">
        <f>IF(AL771="","",MIN(AL771:AL776))</f>
        <v>7.0559999999999998E-2</v>
      </c>
      <c r="AT771" s="619" t="str">
        <f>IFERROR(IF(AS771="","",IF(AS771&lt;=0.2,"Muy Baja",IF(AS771&lt;=0.4,"Baja",IF(AS771&lt;=0.6,"Media",IF(AS771&lt;=0.8,"Alta","Muy Alta"))))),"")</f>
        <v>Muy Baja</v>
      </c>
      <c r="AU771" s="1153">
        <f>Y771</f>
        <v>0.4</v>
      </c>
      <c r="AV771" s="1153">
        <f>IF(AM771="","",MIN(AM771:AM776))</f>
        <v>0.30000000000000004</v>
      </c>
      <c r="AW771" s="619" t="str">
        <f>IFERROR(IF(AV771="","",IF(AV771&lt;=0.2,"Leve",IF(AV771&lt;=0.4,"Menor",IF(AV771&lt;=0.6,"Moderado",IF(AV771&lt;=0.8,"Mayor","Catastrófico"))))),"")</f>
        <v>Menor</v>
      </c>
      <c r="AX771" s="619" t="str">
        <f>AA771</f>
        <v>Moderado</v>
      </c>
      <c r="AY771" s="619" t="str">
        <f>IFERROR(IF(OR(AND(AT771="Muy Baja",AW771="Leve"),AND(AT771="Muy Baja",AW771="Menor"),AND(AT771="Baja",AW771="Leve")),"Bajo",IF(OR(AND(AT771="Muy baja",AW771="Moderado"),AND(AT771="Baja",AW771="Menor"),AND(AT771="Baja",AW771="Moderado"),AND(AT771="Media",AW771="Leve"),AND(AT771="Media",AW771="Menor"),AND(AT771="Media",AW771="Moderado"),AND(AT771="Alta",AW771="Leve"),AND(AT771="Alta",AW771="Menor")),"Moderado",IF(OR(AND(AT771="Muy Baja",AW771="Mayor"),AND(AT771="Baja",AW771="Mayor"),AND(AT771="Media",AW771="Mayor"),AND(AT771="Alta",AW771="Moderado"),AND(AT771="Alta",AW771="Mayor"),AND(AT771="Muy Alta",AW771="Leve"),AND(AT771="Muy Alta",AW771="Menor"),AND(AT771="Muy Alta",AW771="Moderado"),AND(AT771="Muy Alta",AW771="Mayor")),"Alto",IF(OR(AND(AT771="Muy Baja",AW771="Catastrófico"),AND(AT771="Baja",AW771="Catastrófico"),AND(AT771="Media",AW771="Catastrófico"),AND(AT771="Alta",AW771="Catastrófico"),AND(AT771="Muy Alta",AW771="Catastrófico")),"Extremo","")))),"")</f>
        <v>Bajo</v>
      </c>
      <c r="AZ771" s="1139" t="s">
        <v>231</v>
      </c>
      <c r="BA771" s="909" t="s">
        <v>190</v>
      </c>
      <c r="BB771" s="909" t="s">
        <v>190</v>
      </c>
      <c r="BC771" s="909" t="s">
        <v>190</v>
      </c>
      <c r="BD771" s="909" t="s">
        <v>190</v>
      </c>
      <c r="BE771" s="1219" t="s">
        <v>190</v>
      </c>
      <c r="BF771" s="593"/>
      <c r="BG771" s="593"/>
      <c r="BH771" s="848"/>
      <c r="BI771" s="848"/>
      <c r="BJ771" s="848"/>
      <c r="BK771" s="848"/>
      <c r="BL771" s="848"/>
      <c r="BM771" s="593"/>
      <c r="BN771" s="593"/>
      <c r="BO771" s="798"/>
    </row>
    <row r="772" spans="1:67" ht="72">
      <c r="A772" s="1141"/>
      <c r="B772" s="1144"/>
      <c r="C772" s="1144"/>
      <c r="D772" s="1150"/>
      <c r="E772" s="1150"/>
      <c r="F772" s="1089"/>
      <c r="G772" s="593"/>
      <c r="H772" s="598"/>
      <c r="I772" s="1139"/>
      <c r="J772" s="1137"/>
      <c r="K772" s="1139"/>
      <c r="L772" s="593"/>
      <c r="M772" s="616"/>
      <c r="N772" s="593"/>
      <c r="O772" s="593"/>
      <c r="P772" s="607"/>
      <c r="Q772" s="754"/>
      <c r="R772" s="598" t="s">
        <v>226</v>
      </c>
      <c r="S772" s="613"/>
      <c r="T772" s="598"/>
      <c r="U772" s="613"/>
      <c r="V772" s="598"/>
      <c r="W772" s="613"/>
      <c r="X772" s="616"/>
      <c r="Y772" s="613"/>
      <c r="Z772" s="613"/>
      <c r="AA772" s="619"/>
      <c r="AB772" s="216">
        <v>2</v>
      </c>
      <c r="AC772" s="322" t="s">
        <v>1553</v>
      </c>
      <c r="AD772" s="217">
        <v>1</v>
      </c>
      <c r="AE772" s="230" t="s">
        <v>1596</v>
      </c>
      <c r="AF772" s="213" t="str">
        <f t="shared" si="50"/>
        <v>Impacto</v>
      </c>
      <c r="AG772" s="219" t="s">
        <v>1548</v>
      </c>
      <c r="AH772" s="214">
        <f t="shared" si="48"/>
        <v>0.1</v>
      </c>
      <c r="AI772" s="219" t="s">
        <v>1538</v>
      </c>
      <c r="AJ772" s="214">
        <f t="shared" si="49"/>
        <v>0.15</v>
      </c>
      <c r="AK772" s="215">
        <f t="shared" si="47"/>
        <v>0.25</v>
      </c>
      <c r="AL772" s="220">
        <f>IFERROR(IF(AND(AF771="Probabilidad",AF772="Probabilidad"),(AL771-(+AL771*AK772)),IF(AF772="Probabilidad",(S771-(+S771*AK772)),IF(AF772="Impacto",AL771,""))),"")</f>
        <v>0.28000000000000003</v>
      </c>
      <c r="AM772" s="220">
        <f>IFERROR(IF(AND(AF771="Impacto",AF772="Impacto"),(AM771-(+AM771*AK772)),IF(AF772="Impacto",(Y771-(+Y771*AK772)),IF(AF772="Probabilidad",AM771,""))),"")</f>
        <v>0.30000000000000004</v>
      </c>
      <c r="AN772" s="221" t="s">
        <v>181</v>
      </c>
      <c r="AO772" s="221" t="s">
        <v>182</v>
      </c>
      <c r="AP772" s="221" t="s">
        <v>183</v>
      </c>
      <c r="AQ772" s="598"/>
      <c r="AR772" s="626"/>
      <c r="AS772" s="626"/>
      <c r="AT772" s="619"/>
      <c r="AU772" s="626"/>
      <c r="AV772" s="626"/>
      <c r="AW772" s="619"/>
      <c r="AX772" s="619"/>
      <c r="AY772" s="619"/>
      <c r="AZ772" s="1139"/>
      <c r="BA772" s="909"/>
      <c r="BB772" s="909"/>
      <c r="BC772" s="909"/>
      <c r="BD772" s="909"/>
      <c r="BE772" s="1219"/>
      <c r="BF772" s="593"/>
      <c r="BG772" s="593"/>
      <c r="BH772" s="848"/>
      <c r="BI772" s="848"/>
      <c r="BJ772" s="848"/>
      <c r="BK772" s="848"/>
      <c r="BL772" s="848"/>
      <c r="BM772" s="593"/>
      <c r="BN772" s="593"/>
      <c r="BO772" s="798"/>
    </row>
    <row r="773" spans="1:67" ht="114.75">
      <c r="A773" s="1141"/>
      <c r="B773" s="1144"/>
      <c r="C773" s="1144"/>
      <c r="D773" s="1150"/>
      <c r="E773" s="1150"/>
      <c r="F773" s="1089"/>
      <c r="G773" s="593"/>
      <c r="H773" s="598"/>
      <c r="I773" s="1139"/>
      <c r="J773" s="1137"/>
      <c r="K773" s="1139"/>
      <c r="L773" s="593"/>
      <c r="M773" s="616"/>
      <c r="N773" s="593"/>
      <c r="O773" s="593"/>
      <c r="P773" s="607"/>
      <c r="Q773" s="754"/>
      <c r="R773" s="598" t="s">
        <v>226</v>
      </c>
      <c r="S773" s="613"/>
      <c r="T773" s="598"/>
      <c r="U773" s="613"/>
      <c r="V773" s="598"/>
      <c r="W773" s="613"/>
      <c r="X773" s="616"/>
      <c r="Y773" s="613"/>
      <c r="Z773" s="613"/>
      <c r="AA773" s="619"/>
      <c r="AB773" s="216">
        <v>3</v>
      </c>
      <c r="AC773" s="228" t="s">
        <v>1561</v>
      </c>
      <c r="AD773" s="217">
        <v>2</v>
      </c>
      <c r="AE773" s="218" t="s">
        <v>1431</v>
      </c>
      <c r="AF773" s="213" t="str">
        <f t="shared" si="50"/>
        <v>Probabilidad</v>
      </c>
      <c r="AG773" s="219" t="s">
        <v>1547</v>
      </c>
      <c r="AH773" s="214">
        <f t="shared" si="48"/>
        <v>0.15</v>
      </c>
      <c r="AI773" s="219" t="s">
        <v>1538</v>
      </c>
      <c r="AJ773" s="214">
        <f t="shared" si="49"/>
        <v>0.15</v>
      </c>
      <c r="AK773" s="215">
        <f t="shared" si="47"/>
        <v>0.3</v>
      </c>
      <c r="AL773" s="220">
        <f>IFERROR(IF(AND(AF772="Probabilidad",AF773="Probabilidad"),(AL772-(+AL772*AK773)),IF(AND(AF772="Impacto",AF773="Probabilidad"),(AL771-(+AL771*AK773)),IF(AF773="Impacto",AL772,""))),"")</f>
        <v>0.19600000000000001</v>
      </c>
      <c r="AM773" s="220">
        <f>IFERROR(IF(AND(AF772="Impacto",AF773="Impacto"),(AM772-(+AM772*AK773)),IF(AND(AF772="Probabilidad",AF773="Impacto"),(AM771-(+AM771*AK773)),IF(AF773="Probabilidad",AM772,""))),"")</f>
        <v>0.30000000000000004</v>
      </c>
      <c r="AN773" s="221" t="s">
        <v>181</v>
      </c>
      <c r="AO773" s="221" t="s">
        <v>182</v>
      </c>
      <c r="AP773" s="221" t="s">
        <v>183</v>
      </c>
      <c r="AQ773" s="598"/>
      <c r="AR773" s="626"/>
      <c r="AS773" s="626"/>
      <c r="AT773" s="619"/>
      <c r="AU773" s="626"/>
      <c r="AV773" s="626"/>
      <c r="AW773" s="619"/>
      <c r="AX773" s="619"/>
      <c r="AY773" s="619"/>
      <c r="AZ773" s="1139"/>
      <c r="BA773" s="909"/>
      <c r="BB773" s="909"/>
      <c r="BC773" s="909"/>
      <c r="BD773" s="909"/>
      <c r="BE773" s="1219"/>
      <c r="BF773" s="593"/>
      <c r="BG773" s="593"/>
      <c r="BH773" s="848"/>
      <c r="BI773" s="848"/>
      <c r="BJ773" s="848"/>
      <c r="BK773" s="848"/>
      <c r="BL773" s="848"/>
      <c r="BM773" s="593"/>
      <c r="BN773" s="593"/>
      <c r="BO773" s="798"/>
    </row>
    <row r="774" spans="1:67" ht="72">
      <c r="A774" s="1141"/>
      <c r="B774" s="1144"/>
      <c r="C774" s="1144"/>
      <c r="D774" s="1150"/>
      <c r="E774" s="1150"/>
      <c r="F774" s="1089"/>
      <c r="G774" s="593"/>
      <c r="H774" s="598"/>
      <c r="I774" s="1139"/>
      <c r="J774" s="1137"/>
      <c r="K774" s="1139"/>
      <c r="L774" s="593"/>
      <c r="M774" s="616"/>
      <c r="N774" s="593"/>
      <c r="O774" s="593"/>
      <c r="P774" s="607"/>
      <c r="Q774" s="754"/>
      <c r="R774" s="598" t="s">
        <v>226</v>
      </c>
      <c r="S774" s="613"/>
      <c r="T774" s="598"/>
      <c r="U774" s="613"/>
      <c r="V774" s="598"/>
      <c r="W774" s="613"/>
      <c r="X774" s="616"/>
      <c r="Y774" s="613"/>
      <c r="Z774" s="613"/>
      <c r="AA774" s="619"/>
      <c r="AB774" s="216">
        <v>4</v>
      </c>
      <c r="AC774" s="218" t="s">
        <v>2165</v>
      </c>
      <c r="AD774" s="217">
        <v>1</v>
      </c>
      <c r="AE774" s="218" t="s">
        <v>2166</v>
      </c>
      <c r="AF774" s="213" t="str">
        <f t="shared" si="50"/>
        <v>Probabilidad</v>
      </c>
      <c r="AG774" s="219" t="s">
        <v>179</v>
      </c>
      <c r="AH774" s="214">
        <f t="shared" si="48"/>
        <v>0.25</v>
      </c>
      <c r="AI774" s="219" t="s">
        <v>180</v>
      </c>
      <c r="AJ774" s="214">
        <f t="shared" si="49"/>
        <v>0.15</v>
      </c>
      <c r="AK774" s="215">
        <f t="shared" ref="AK774:AK837" si="51">IF(OR(AH774="",AJ774=""),"",AH774+AJ774)</f>
        <v>0.4</v>
      </c>
      <c r="AL774" s="220">
        <f>IFERROR(IF(AND(AF773="Probabilidad",AF774="Probabilidad"),(AL773-(+AL773*AK774)),IF(AND(AF773="Impacto",AF774="Probabilidad"),(AL772-(+AL772*AK774)),IF(AF774="Impacto",AL773,""))),"")</f>
        <v>0.1176</v>
      </c>
      <c r="AM774" s="220">
        <f>IFERROR(IF(AND(AF773="Impacto",AF774="Impacto"),(AM773-(+AM773*AK774)),IF(AND(AF773="Probabilidad",AF774="Impacto"),(AM772-(+AM772*AK774)),IF(AF774="Probabilidad",AM773,""))),"")</f>
        <v>0.30000000000000004</v>
      </c>
      <c r="AN774" s="221" t="s">
        <v>181</v>
      </c>
      <c r="AO774" s="221" t="s">
        <v>182</v>
      </c>
      <c r="AP774" s="221" t="s">
        <v>183</v>
      </c>
      <c r="AQ774" s="598"/>
      <c r="AR774" s="626"/>
      <c r="AS774" s="626"/>
      <c r="AT774" s="619"/>
      <c r="AU774" s="626"/>
      <c r="AV774" s="626"/>
      <c r="AW774" s="619"/>
      <c r="AX774" s="619"/>
      <c r="AY774" s="619"/>
      <c r="AZ774" s="1139"/>
      <c r="BA774" s="909"/>
      <c r="BB774" s="909"/>
      <c r="BC774" s="909"/>
      <c r="BD774" s="909"/>
      <c r="BE774" s="1219"/>
      <c r="BF774" s="593"/>
      <c r="BG774" s="593"/>
      <c r="BH774" s="848"/>
      <c r="BI774" s="848"/>
      <c r="BJ774" s="848"/>
      <c r="BK774" s="848"/>
      <c r="BL774" s="848"/>
      <c r="BM774" s="593"/>
      <c r="BN774" s="593"/>
      <c r="BO774" s="798"/>
    </row>
    <row r="775" spans="1:67" ht="135">
      <c r="A775" s="1141"/>
      <c r="B775" s="1144"/>
      <c r="C775" s="1144"/>
      <c r="D775" s="1150"/>
      <c r="E775" s="1150"/>
      <c r="F775" s="1089"/>
      <c r="G775" s="593"/>
      <c r="H775" s="598"/>
      <c r="I775" s="1139"/>
      <c r="J775" s="1137"/>
      <c r="K775" s="1139"/>
      <c r="L775" s="593"/>
      <c r="M775" s="616"/>
      <c r="N775" s="593"/>
      <c r="O775" s="593"/>
      <c r="P775" s="607"/>
      <c r="Q775" s="754"/>
      <c r="R775" s="598" t="s">
        <v>226</v>
      </c>
      <c r="S775" s="613"/>
      <c r="T775" s="598"/>
      <c r="U775" s="613"/>
      <c r="V775" s="598"/>
      <c r="W775" s="613"/>
      <c r="X775" s="616"/>
      <c r="Y775" s="613"/>
      <c r="Z775" s="613"/>
      <c r="AA775" s="619"/>
      <c r="AB775" s="216">
        <v>5</v>
      </c>
      <c r="AC775" s="218" t="s">
        <v>2167</v>
      </c>
      <c r="AD775" s="217">
        <v>1</v>
      </c>
      <c r="AE775" s="218" t="s">
        <v>2166</v>
      </c>
      <c r="AF775" s="213" t="str">
        <f t="shared" si="50"/>
        <v>Probabilidad</v>
      </c>
      <c r="AG775" s="219" t="s">
        <v>179</v>
      </c>
      <c r="AH775" s="214">
        <f t="shared" si="48"/>
        <v>0.25</v>
      </c>
      <c r="AI775" s="219" t="s">
        <v>180</v>
      </c>
      <c r="AJ775" s="214">
        <f t="shared" si="49"/>
        <v>0.15</v>
      </c>
      <c r="AK775" s="215">
        <f t="shared" si="51"/>
        <v>0.4</v>
      </c>
      <c r="AL775" s="220">
        <f>IFERROR(IF(AND(AF774="Probabilidad",AF775="Probabilidad"),(AL774-(+AL774*AK775)),IF(AND(AF774="Impacto",AF775="Probabilidad"),(AL773-(+AL773*AK775)),IF(AF775="Impacto",AL774,""))),"")</f>
        <v>7.0559999999999998E-2</v>
      </c>
      <c r="AM775" s="220">
        <f>IFERROR(IF(AND(AF774="Impacto",AF775="Impacto"),(AM774-(+AM774*AK775)),IF(AND(AF774="Probabilidad",AF775="Impacto"),(AM773-(+AM773*AK775)),IF(AF775="Probabilidad",AM774,""))),"")</f>
        <v>0.30000000000000004</v>
      </c>
      <c r="AN775" s="221" t="s">
        <v>181</v>
      </c>
      <c r="AO775" s="221" t="s">
        <v>182</v>
      </c>
      <c r="AP775" s="221" t="s">
        <v>183</v>
      </c>
      <c r="AQ775" s="598"/>
      <c r="AR775" s="626"/>
      <c r="AS775" s="626"/>
      <c r="AT775" s="619"/>
      <c r="AU775" s="626"/>
      <c r="AV775" s="626"/>
      <c r="AW775" s="619"/>
      <c r="AX775" s="619"/>
      <c r="AY775" s="619"/>
      <c r="AZ775" s="1139"/>
      <c r="BA775" s="909"/>
      <c r="BB775" s="909"/>
      <c r="BC775" s="909"/>
      <c r="BD775" s="909"/>
      <c r="BE775" s="1219"/>
      <c r="BF775" s="593"/>
      <c r="BG775" s="593"/>
      <c r="BH775" s="848"/>
      <c r="BI775" s="848"/>
      <c r="BJ775" s="848"/>
      <c r="BK775" s="848"/>
      <c r="BL775" s="848"/>
      <c r="BM775" s="593"/>
      <c r="BN775" s="593"/>
      <c r="BO775" s="798"/>
    </row>
    <row r="776" spans="1:67" ht="15.75" thickBot="1">
      <c r="A776" s="1141"/>
      <c r="B776" s="1144"/>
      <c r="C776" s="1144"/>
      <c r="D776" s="1150"/>
      <c r="E776" s="1150"/>
      <c r="F776" s="1089"/>
      <c r="G776" s="593"/>
      <c r="H776" s="598"/>
      <c r="I776" s="1139"/>
      <c r="J776" s="1162"/>
      <c r="K776" s="1139"/>
      <c r="L776" s="593"/>
      <c r="M776" s="616"/>
      <c r="N776" s="593"/>
      <c r="O776" s="593"/>
      <c r="P776" s="607"/>
      <c r="Q776" s="754"/>
      <c r="R776" s="598" t="s">
        <v>226</v>
      </c>
      <c r="S776" s="613"/>
      <c r="T776" s="598"/>
      <c r="U776" s="613"/>
      <c r="V776" s="598"/>
      <c r="W776" s="613"/>
      <c r="X776" s="616"/>
      <c r="Y776" s="613"/>
      <c r="Z776" s="613"/>
      <c r="AA776" s="619"/>
      <c r="AB776" s="216">
        <v>6</v>
      </c>
      <c r="AC776" s="218"/>
      <c r="AD776" s="217"/>
      <c r="AE776" s="218"/>
      <c r="AF776" s="213" t="str">
        <f t="shared" si="50"/>
        <v/>
      </c>
      <c r="AG776" s="219"/>
      <c r="AH776" s="214" t="str">
        <f t="shared" si="48"/>
        <v/>
      </c>
      <c r="AI776" s="219"/>
      <c r="AJ776" s="214" t="str">
        <f t="shared" si="49"/>
        <v/>
      </c>
      <c r="AK776" s="215" t="str">
        <f t="shared" si="51"/>
        <v/>
      </c>
      <c r="AL776" s="220" t="str">
        <f>IFERROR(IF(AND(AF775="Probabilidad",AF776="Probabilidad"),(AL775-(+AL775*AK776)),IF(AND(AF775="Impacto",AF776="Probabilidad"),(AL774-(+AL774*AK776)),IF(AF776="Impacto",AL775,""))),"")</f>
        <v/>
      </c>
      <c r="AM776" s="220" t="str">
        <f>IFERROR(IF(AND(AF775="Impacto",AF776="Impacto"),(AM775-(+AM775*AK776)),IF(AND(AF775="Probabilidad",AF776="Impacto"),(AM774-(+AM774*AK776)),IF(AF776="Probabilidad",AM775,""))),"")</f>
        <v/>
      </c>
      <c r="AN776" s="221"/>
      <c r="AO776" s="221"/>
      <c r="AP776" s="221"/>
      <c r="AQ776" s="598"/>
      <c r="AR776" s="626"/>
      <c r="AS776" s="626"/>
      <c r="AT776" s="619"/>
      <c r="AU776" s="626"/>
      <c r="AV776" s="626"/>
      <c r="AW776" s="619"/>
      <c r="AX776" s="619"/>
      <c r="AY776" s="619"/>
      <c r="AZ776" s="1139"/>
      <c r="BA776" s="909"/>
      <c r="BB776" s="909"/>
      <c r="BC776" s="909"/>
      <c r="BD776" s="909"/>
      <c r="BE776" s="1219"/>
      <c r="BF776" s="593"/>
      <c r="BG776" s="593"/>
      <c r="BH776" s="848"/>
      <c r="BI776" s="848"/>
      <c r="BJ776" s="848"/>
      <c r="BK776" s="848"/>
      <c r="BL776" s="848"/>
      <c r="BM776" s="593"/>
      <c r="BN776" s="593"/>
      <c r="BO776" s="798"/>
    </row>
    <row r="777" spans="1:67" ht="159.75" customHeight="1">
      <c r="A777" s="1141"/>
      <c r="B777" s="1144"/>
      <c r="C777" s="1144"/>
      <c r="D777" s="1150" t="s">
        <v>1376</v>
      </c>
      <c r="E777" s="1150" t="s">
        <v>2143</v>
      </c>
      <c r="F777" s="1089">
        <v>5</v>
      </c>
      <c r="G777" s="593" t="s">
        <v>2169</v>
      </c>
      <c r="H777" s="598" t="s">
        <v>1460</v>
      </c>
      <c r="I777" s="1139" t="s">
        <v>1461</v>
      </c>
      <c r="J777" s="1137" t="str">
        <f>IF(D777="","",IF(D777="RG",[16]Árbol_GF!B827,IF(D777="RF",[16]Árbol_GF!B827,IF(I777="","",(CONCATENATE(I777," ",$M$2," ",G777," ",$M$3," ",O777," ",$M$4," ",N777))))))</f>
        <v>Pérdida de Confidencialidad  Personal de contratación (Recurso Humano)  Ataque de ingenieria social  Desconocimiento de políticas de seguridad de la información</v>
      </c>
      <c r="K777" s="1139" t="s">
        <v>205</v>
      </c>
      <c r="L777" s="593" t="s">
        <v>691</v>
      </c>
      <c r="M777" s="689" t="str">
        <f>CONCATENATE(" *",[16]Árbol_GF!C785," *",[16]Árbol_GF!E785," *",[16]Árbol_GF!G785)</f>
        <v xml:space="preserve"> * * *</v>
      </c>
      <c r="N777" s="593" t="s">
        <v>2021</v>
      </c>
      <c r="O777" s="593" t="s">
        <v>2170</v>
      </c>
      <c r="P777" s="828"/>
      <c r="Q777" s="754"/>
      <c r="R777" s="598" t="s">
        <v>175</v>
      </c>
      <c r="S777" s="613">
        <f>IF(R777="Muy Alta",100%,IF(R777="Alta",80%,IF(R777="Media",60%,IF(R777="Baja",40%,IF(R777="Muy Baja",20%,"")))))</f>
        <v>0.6</v>
      </c>
      <c r="T777" s="598" t="s">
        <v>271</v>
      </c>
      <c r="U777" s="613">
        <f>IF(T777="Catastrófico",100%,IF(T777="Mayor",80%,IF(T777="Moderado",60%,IF(T777="Menor",40%,IF(T777="Leve",20%,"")))))</f>
        <v>0.2</v>
      </c>
      <c r="V777" s="598" t="s">
        <v>176</v>
      </c>
      <c r="W777" s="613">
        <f>IF(V777="Catastrófico",100%,IF(V777="Mayor",80%,IF(V777="Moderado",60%,IF(V777="Menor",40%,IF(V777="Leve",20%,"")))))</f>
        <v>0.6</v>
      </c>
      <c r="X777" s="616" t="str">
        <f>IF(Y777=100%,"Catastrófico",IF(Y777=80%,"Mayor",IF(Y777=60%,"Moderado",IF(Y777=40%,"Menor",IF(Y777=20%,"Leve","")))))</f>
        <v>Moderado</v>
      </c>
      <c r="Y777" s="613">
        <f>IF(AND(U777="",W777=""),"",MAX(U777,W777))</f>
        <v>0.6</v>
      </c>
      <c r="Z777" s="613" t="str">
        <f>CONCATENATE(R777,X777)</f>
        <v>MediaModerado</v>
      </c>
      <c r="AA777" s="619" t="str">
        <f>IF(Z777="Muy AltaLeve","Alto",IF(Z777="Muy AltaMenor","Alto",IF(Z777="Muy AltaModerado","Alto",IF(Z777="Muy AltaMayor","Alto",IF(Z777="Muy AltaCatastrófico","Extremo",IF(Z777="AltaLeve","Moderado",IF(Z777="AltaMenor","Moderado",IF(Z777="AltaModerado","Alto",IF(Z777="AltaMayor","Alto",IF(Z777="AltaCatastrófico","Extremo",IF(Z777="MediaLeve","Moderado",IF(Z777="MediaMenor","Moderado",IF(Z777="MediaModerado","Moderado",IF(Z777="MediaMayor","Alto",IF(Z777="MediaCatastrófico","Extremo",IF(Z777="BajaLeve","Bajo",IF(Z777="BajaMenor","Moderado",IF(Z777="BajaModerado","Moderado",IF(Z777="BajaMayor","Alto",IF(Z777="BajaCatastrófico","Extremo",IF(Z777="Muy BajaLeve","Bajo",IF(Z777="Muy BajaMenor","Bajo",IF(Z777="Muy BajaModerado","Moderado",IF(Z777="Muy BajaMayor","Alto",IF(Z777="Muy BajaCatastrófico","Extremo","")))))))))))))))))))))))))</f>
        <v>Moderado</v>
      </c>
      <c r="AB777" s="216">
        <v>1</v>
      </c>
      <c r="AC777" s="228" t="s">
        <v>1561</v>
      </c>
      <c r="AD777" s="217">
        <v>1</v>
      </c>
      <c r="AE777" s="218" t="s">
        <v>1431</v>
      </c>
      <c r="AF777" s="213" t="str">
        <f t="shared" si="50"/>
        <v>Probabilidad</v>
      </c>
      <c r="AG777" s="219" t="s">
        <v>1547</v>
      </c>
      <c r="AH777" s="214">
        <f t="shared" si="48"/>
        <v>0.15</v>
      </c>
      <c r="AI777" s="219" t="s">
        <v>1538</v>
      </c>
      <c r="AJ777" s="214">
        <f t="shared" si="49"/>
        <v>0.15</v>
      </c>
      <c r="AK777" s="215">
        <f t="shared" si="51"/>
        <v>0.3</v>
      </c>
      <c r="AL777" s="220">
        <f>IFERROR(IF(AF777="Probabilidad",(S777-(+S777*AK777)),IF(AF777="Impacto",S777,"")),"")</f>
        <v>0.42</v>
      </c>
      <c r="AM777" s="220">
        <f>IFERROR(IF(AF777="Impacto",(Y777-(+Y777*AK777)),IF(AF777="Probabilidad",Y777,"")),"")</f>
        <v>0.6</v>
      </c>
      <c r="AN777" s="221" t="s">
        <v>181</v>
      </c>
      <c r="AO777" s="221" t="s">
        <v>182</v>
      </c>
      <c r="AP777" s="221" t="s">
        <v>183</v>
      </c>
      <c r="AQ777" s="598" t="s">
        <v>2171</v>
      </c>
      <c r="AR777" s="1153">
        <f>S777</f>
        <v>0.6</v>
      </c>
      <c r="AS777" s="1153">
        <f>IF(AL777="","",MIN(AL777:AL782))</f>
        <v>0.252</v>
      </c>
      <c r="AT777" s="619" t="str">
        <f>IFERROR(IF(AS777="","",IF(AS777&lt;=0.2,"Muy Baja",IF(AS777&lt;=0.4,"Baja",IF(AS777&lt;=0.6,"Media",IF(AS777&lt;=0.8,"Alta","Muy Alta"))))),"")</f>
        <v>Baja</v>
      </c>
      <c r="AU777" s="1153">
        <f>Y777</f>
        <v>0.6</v>
      </c>
      <c r="AV777" s="1153">
        <f>IF(AM777="","",MIN(AM777:AM782))</f>
        <v>0.6</v>
      </c>
      <c r="AW777" s="619" t="str">
        <f>IFERROR(IF(AV777="","",IF(AV777&lt;=0.2,"Leve",IF(AV777&lt;=0.4,"Menor",IF(AV777&lt;=0.6,"Moderado",IF(AV777&lt;=0.8,"Mayor","Catastrófico"))))),"")</f>
        <v>Moderado</v>
      </c>
      <c r="AX777" s="619" t="str">
        <f>AA777</f>
        <v>Moderado</v>
      </c>
      <c r="AY777" s="619" t="str">
        <f>IFERROR(IF(OR(AND(AT777="Muy Baja",AW777="Leve"),AND(AT777="Muy Baja",AW777="Menor"),AND(AT777="Baja",AW777="Leve")),"Bajo",IF(OR(AND(AT777="Muy baja",AW777="Moderado"),AND(AT777="Baja",AW777="Menor"),AND(AT777="Baja",AW777="Moderado"),AND(AT777="Media",AW777="Leve"),AND(AT777="Media",AW777="Menor"),AND(AT777="Media",AW777="Moderado"),AND(AT777="Alta",AW777="Leve"),AND(AT777="Alta",AW777="Menor")),"Moderado",IF(OR(AND(AT777="Muy Baja",AW777="Mayor"),AND(AT777="Baja",AW777="Mayor"),AND(AT777="Media",AW777="Mayor"),AND(AT777="Alta",AW777="Moderado"),AND(AT777="Alta",AW777="Mayor"),AND(AT777="Muy Alta",AW777="Leve"),AND(AT777="Muy Alta",AW777="Menor"),AND(AT777="Muy Alta",AW777="Moderado"),AND(AT777="Muy Alta",AW777="Mayor")),"Alto",IF(OR(AND(AT777="Muy Baja",AW777="Catastrófico"),AND(AT777="Baja",AW777="Catastrófico"),AND(AT777="Media",AW777="Catastrófico"),AND(AT777="Alta",AW777="Catastrófico"),AND(AT777="Muy Alta",AW777="Catastrófico")),"Extremo","")))),"")</f>
        <v>Moderado</v>
      </c>
      <c r="AZ777" s="598" t="s">
        <v>185</v>
      </c>
      <c r="BA777" s="909" t="s">
        <v>2172</v>
      </c>
      <c r="BB777" s="909" t="s">
        <v>2158</v>
      </c>
      <c r="BC777" s="909" t="s">
        <v>2159</v>
      </c>
      <c r="BD777" s="909" t="s">
        <v>2160</v>
      </c>
      <c r="BE777" s="1219">
        <v>45657</v>
      </c>
      <c r="BF777" s="593"/>
      <c r="BG777" s="593"/>
      <c r="BH777" s="848"/>
      <c r="BI777" s="848"/>
      <c r="BJ777" s="848"/>
      <c r="BK777" s="848"/>
      <c r="BL777" s="848"/>
      <c r="BM777" s="593"/>
      <c r="BN777" s="593"/>
      <c r="BO777" s="798"/>
    </row>
    <row r="778" spans="1:67" ht="122.25" customHeight="1">
      <c r="A778" s="1141"/>
      <c r="B778" s="1144"/>
      <c r="C778" s="1144"/>
      <c r="D778" s="1150"/>
      <c r="E778" s="1150"/>
      <c r="F778" s="1089"/>
      <c r="G778" s="593"/>
      <c r="H778" s="598"/>
      <c r="I778" s="1139"/>
      <c r="J778" s="1137"/>
      <c r="K778" s="1139"/>
      <c r="L778" s="593"/>
      <c r="M778" s="616"/>
      <c r="N778" s="593"/>
      <c r="O778" s="593"/>
      <c r="P778" s="828"/>
      <c r="Q778" s="754"/>
      <c r="R778" s="598" t="s">
        <v>175</v>
      </c>
      <c r="S778" s="613"/>
      <c r="T778" s="598"/>
      <c r="U778" s="613"/>
      <c r="V778" s="598"/>
      <c r="W778" s="613"/>
      <c r="X778" s="616"/>
      <c r="Y778" s="613"/>
      <c r="Z778" s="613"/>
      <c r="AA778" s="619"/>
      <c r="AB778" s="216">
        <v>2</v>
      </c>
      <c r="AC778" s="228" t="s">
        <v>2173</v>
      </c>
      <c r="AD778" s="217">
        <v>1</v>
      </c>
      <c r="AE778" s="218" t="s">
        <v>1607</v>
      </c>
      <c r="AF778" s="213" t="str">
        <f t="shared" si="50"/>
        <v>Probabilidad</v>
      </c>
      <c r="AG778" s="219" t="s">
        <v>1537</v>
      </c>
      <c r="AH778" s="214">
        <f t="shared" si="48"/>
        <v>0.25</v>
      </c>
      <c r="AI778" s="219" t="s">
        <v>1538</v>
      </c>
      <c r="AJ778" s="214">
        <f t="shared" si="49"/>
        <v>0.15</v>
      </c>
      <c r="AK778" s="215">
        <f t="shared" si="51"/>
        <v>0.4</v>
      </c>
      <c r="AL778" s="220">
        <f>IFERROR(IF(AND(AF777="Probabilidad",AF778="Probabilidad"),(AL777-(+AL777*AK778)),IF(AF778="Probabilidad",(S777-(+S777*AK778)),IF(AF778="Impacto",AL777,""))),"")</f>
        <v>0.252</v>
      </c>
      <c r="AM778" s="220">
        <f>IFERROR(IF(AND(AF777="Impacto",AF778="Impacto"),(AM777-(+AM777*AK778)),IF(AF778="Impacto",(Y777-(+Y777*AK778)),IF(AF778="Probabilidad",AM777,""))),"")</f>
        <v>0.6</v>
      </c>
      <c r="AN778" s="221" t="s">
        <v>181</v>
      </c>
      <c r="AO778" s="221" t="s">
        <v>182</v>
      </c>
      <c r="AP778" s="221" t="s">
        <v>183</v>
      </c>
      <c r="AQ778" s="598"/>
      <c r="AR778" s="626"/>
      <c r="AS778" s="626"/>
      <c r="AT778" s="619"/>
      <c r="AU778" s="626"/>
      <c r="AV778" s="626"/>
      <c r="AW778" s="619"/>
      <c r="AX778" s="619"/>
      <c r="AY778" s="619"/>
      <c r="AZ778" s="598"/>
      <c r="BA778" s="909"/>
      <c r="BB778" s="909"/>
      <c r="BC778" s="909"/>
      <c r="BD778" s="909"/>
      <c r="BE778" s="1219"/>
      <c r="BF778" s="593"/>
      <c r="BG778" s="593"/>
      <c r="BH778" s="848"/>
      <c r="BI778" s="848"/>
      <c r="BJ778" s="848"/>
      <c r="BK778" s="848"/>
      <c r="BL778" s="848"/>
      <c r="BM778" s="593"/>
      <c r="BN778" s="593"/>
      <c r="BO778" s="798"/>
    </row>
    <row r="779" spans="1:67">
      <c r="A779" s="1141"/>
      <c r="B779" s="1144"/>
      <c r="C779" s="1144"/>
      <c r="D779" s="1150"/>
      <c r="E779" s="1150"/>
      <c r="F779" s="1089"/>
      <c r="G779" s="593"/>
      <c r="H779" s="598"/>
      <c r="I779" s="1139"/>
      <c r="J779" s="1137"/>
      <c r="K779" s="1139"/>
      <c r="L779" s="593"/>
      <c r="M779" s="616"/>
      <c r="N779" s="593"/>
      <c r="O779" s="593"/>
      <c r="P779" s="828"/>
      <c r="Q779" s="754"/>
      <c r="R779" s="598" t="s">
        <v>175</v>
      </c>
      <c r="S779" s="613"/>
      <c r="T779" s="598"/>
      <c r="U779" s="613"/>
      <c r="V779" s="598"/>
      <c r="W779" s="613"/>
      <c r="X779" s="616"/>
      <c r="Y779" s="613"/>
      <c r="Z779" s="613"/>
      <c r="AA779" s="619"/>
      <c r="AB779" s="216">
        <v>3</v>
      </c>
      <c r="AC779" s="218"/>
      <c r="AD779" s="217"/>
      <c r="AE779" s="218"/>
      <c r="AF779" s="213" t="str">
        <f t="shared" si="50"/>
        <v/>
      </c>
      <c r="AG779" s="219"/>
      <c r="AH779" s="214" t="str">
        <f t="shared" si="48"/>
        <v/>
      </c>
      <c r="AI779" s="219"/>
      <c r="AJ779" s="214" t="str">
        <f t="shared" si="49"/>
        <v/>
      </c>
      <c r="AK779" s="215" t="str">
        <f t="shared" si="51"/>
        <v/>
      </c>
      <c r="AL779" s="220" t="str">
        <f>IFERROR(IF(AND(AF778="Probabilidad",AF779="Probabilidad"),(AL778-(+AL778*AK779)),IF(AND(AF778="Impacto",AF779="Probabilidad"),(AL777-(+AL777*AK779)),IF(AF779="Impacto",AL778,""))),"")</f>
        <v/>
      </c>
      <c r="AM779" s="220" t="str">
        <f>IFERROR(IF(AND(AF778="Impacto",AF779="Impacto"),(AM778-(+AM778*AK779)),IF(AND(AF778="Probabilidad",AF779="Impacto"),(AM777-(+AM777*AK779)),IF(AF779="Probabilidad",AM778,""))),"")</f>
        <v/>
      </c>
      <c r="AN779" s="221"/>
      <c r="AO779" s="221"/>
      <c r="AP779" s="221"/>
      <c r="AQ779" s="598"/>
      <c r="AR779" s="626"/>
      <c r="AS779" s="626"/>
      <c r="AT779" s="619"/>
      <c r="AU779" s="626"/>
      <c r="AV779" s="626"/>
      <c r="AW779" s="619"/>
      <c r="AX779" s="619"/>
      <c r="AY779" s="619"/>
      <c r="AZ779" s="598"/>
      <c r="BA779" s="909"/>
      <c r="BB779" s="909"/>
      <c r="BC779" s="909"/>
      <c r="BD779" s="909"/>
      <c r="BE779" s="1219"/>
      <c r="BF779" s="593"/>
      <c r="BG779" s="593"/>
      <c r="BH779" s="848"/>
      <c r="BI779" s="848"/>
      <c r="BJ779" s="848"/>
      <c r="BK779" s="848"/>
      <c r="BL779" s="848"/>
      <c r="BM779" s="593"/>
      <c r="BN779" s="593"/>
      <c r="BO779" s="798"/>
    </row>
    <row r="780" spans="1:67">
      <c r="A780" s="1141"/>
      <c r="B780" s="1144"/>
      <c r="C780" s="1144"/>
      <c r="D780" s="1150"/>
      <c r="E780" s="1150"/>
      <c r="F780" s="1089"/>
      <c r="G780" s="593"/>
      <c r="H780" s="598"/>
      <c r="I780" s="1139"/>
      <c r="J780" s="1137"/>
      <c r="K780" s="1139"/>
      <c r="L780" s="593"/>
      <c r="M780" s="616"/>
      <c r="N780" s="593"/>
      <c r="O780" s="593"/>
      <c r="P780" s="828"/>
      <c r="Q780" s="754"/>
      <c r="R780" s="598" t="s">
        <v>175</v>
      </c>
      <c r="S780" s="613"/>
      <c r="T780" s="598"/>
      <c r="U780" s="613"/>
      <c r="V780" s="598"/>
      <c r="W780" s="613"/>
      <c r="X780" s="616"/>
      <c r="Y780" s="613"/>
      <c r="Z780" s="613"/>
      <c r="AA780" s="619"/>
      <c r="AB780" s="216">
        <v>4</v>
      </c>
      <c r="AC780" s="218"/>
      <c r="AD780" s="217"/>
      <c r="AE780" s="218"/>
      <c r="AF780" s="213" t="str">
        <f t="shared" si="50"/>
        <v/>
      </c>
      <c r="AG780" s="219"/>
      <c r="AH780" s="214" t="str">
        <f t="shared" si="48"/>
        <v/>
      </c>
      <c r="AI780" s="219"/>
      <c r="AJ780" s="214" t="str">
        <f t="shared" si="49"/>
        <v/>
      </c>
      <c r="AK780" s="215" t="str">
        <f t="shared" si="51"/>
        <v/>
      </c>
      <c r="AL780" s="220" t="str">
        <f>IFERROR(IF(AND(AF779="Probabilidad",AF780="Probabilidad"),(AL779-(+AL779*AK780)),IF(AND(AF779="Impacto",AF780="Probabilidad"),(AL778-(+AL778*AK780)),IF(AF780="Impacto",AL779,""))),"")</f>
        <v/>
      </c>
      <c r="AM780" s="220" t="str">
        <f>IFERROR(IF(AND(AF779="Impacto",AF780="Impacto"),(AM779-(+AM779*AK780)),IF(AND(AF779="Probabilidad",AF780="Impacto"),(AM778-(+AM778*AK780)),IF(AF780="Probabilidad",AM779,""))),"")</f>
        <v/>
      </c>
      <c r="AN780" s="221"/>
      <c r="AO780" s="221"/>
      <c r="AP780" s="221"/>
      <c r="AQ780" s="598"/>
      <c r="AR780" s="626"/>
      <c r="AS780" s="626"/>
      <c r="AT780" s="619"/>
      <c r="AU780" s="626"/>
      <c r="AV780" s="626"/>
      <c r="AW780" s="619"/>
      <c r="AX780" s="619"/>
      <c r="AY780" s="619"/>
      <c r="AZ780" s="598"/>
      <c r="BA780" s="909"/>
      <c r="BB780" s="909"/>
      <c r="BC780" s="909"/>
      <c r="BD780" s="909"/>
      <c r="BE780" s="1219"/>
      <c r="BF780" s="593"/>
      <c r="BG780" s="593"/>
      <c r="BH780" s="848"/>
      <c r="BI780" s="848"/>
      <c r="BJ780" s="848"/>
      <c r="BK780" s="848"/>
      <c r="BL780" s="848"/>
      <c r="BM780" s="593"/>
      <c r="BN780" s="593"/>
      <c r="BO780" s="798"/>
    </row>
    <row r="781" spans="1:67">
      <c r="A781" s="1141"/>
      <c r="B781" s="1144"/>
      <c r="C781" s="1144"/>
      <c r="D781" s="1150"/>
      <c r="E781" s="1150"/>
      <c r="F781" s="1089"/>
      <c r="G781" s="593"/>
      <c r="H781" s="598"/>
      <c r="I781" s="1139"/>
      <c r="J781" s="1137"/>
      <c r="K781" s="1139"/>
      <c r="L781" s="593"/>
      <c r="M781" s="616"/>
      <c r="N781" s="593"/>
      <c r="O781" s="593"/>
      <c r="P781" s="828"/>
      <c r="Q781" s="754"/>
      <c r="R781" s="598" t="s">
        <v>175</v>
      </c>
      <c r="S781" s="613"/>
      <c r="T781" s="598"/>
      <c r="U781" s="613"/>
      <c r="V781" s="598"/>
      <c r="W781" s="613"/>
      <c r="X781" s="616"/>
      <c r="Y781" s="613"/>
      <c r="Z781" s="613"/>
      <c r="AA781" s="619"/>
      <c r="AB781" s="216">
        <v>5</v>
      </c>
      <c r="AC781" s="218"/>
      <c r="AD781" s="217"/>
      <c r="AE781" s="218"/>
      <c r="AF781" s="213" t="str">
        <f t="shared" si="50"/>
        <v/>
      </c>
      <c r="AG781" s="219"/>
      <c r="AH781" s="214" t="str">
        <f t="shared" si="48"/>
        <v/>
      </c>
      <c r="AI781" s="219"/>
      <c r="AJ781" s="214" t="str">
        <f t="shared" si="49"/>
        <v/>
      </c>
      <c r="AK781" s="215" t="str">
        <f t="shared" si="51"/>
        <v/>
      </c>
      <c r="AL781" s="220" t="str">
        <f>IFERROR(IF(AND(AF780="Probabilidad",AF781="Probabilidad"),(AL780-(+AL780*AK781)),IF(AND(AF780="Impacto",AF781="Probabilidad"),(AL779-(+AL779*AK781)),IF(AF781="Impacto",AL780,""))),"")</f>
        <v/>
      </c>
      <c r="AM781" s="220" t="str">
        <f>IFERROR(IF(AND(AF780="Impacto",AF781="Impacto"),(AM780-(+AM780*AK781)),IF(AND(AF780="Probabilidad",AF781="Impacto"),(AM779-(+AM779*AK781)),IF(AF781="Probabilidad",AM780,""))),"")</f>
        <v/>
      </c>
      <c r="AN781" s="221"/>
      <c r="AO781" s="221"/>
      <c r="AP781" s="221"/>
      <c r="AQ781" s="598"/>
      <c r="AR781" s="626"/>
      <c r="AS781" s="626"/>
      <c r="AT781" s="619"/>
      <c r="AU781" s="626"/>
      <c r="AV781" s="626"/>
      <c r="AW781" s="619"/>
      <c r="AX781" s="619"/>
      <c r="AY781" s="619"/>
      <c r="AZ781" s="598"/>
      <c r="BA781" s="909"/>
      <c r="BB781" s="909"/>
      <c r="BC781" s="909"/>
      <c r="BD781" s="909"/>
      <c r="BE781" s="1219"/>
      <c r="BF781" s="593"/>
      <c r="BG781" s="593"/>
      <c r="BH781" s="848"/>
      <c r="BI781" s="848"/>
      <c r="BJ781" s="848"/>
      <c r="BK781" s="848"/>
      <c r="BL781" s="848"/>
      <c r="BM781" s="593"/>
      <c r="BN781" s="593"/>
      <c r="BO781" s="798"/>
    </row>
    <row r="782" spans="1:67" ht="15.75" thickBot="1">
      <c r="A782" s="1141"/>
      <c r="B782" s="1144"/>
      <c r="C782" s="1144"/>
      <c r="D782" s="1150"/>
      <c r="E782" s="1150"/>
      <c r="F782" s="1089"/>
      <c r="G782" s="593"/>
      <c r="H782" s="598"/>
      <c r="I782" s="1139"/>
      <c r="J782" s="1162"/>
      <c r="K782" s="1139"/>
      <c r="L782" s="593"/>
      <c r="M782" s="616"/>
      <c r="N782" s="593"/>
      <c r="O782" s="593"/>
      <c r="P782" s="828"/>
      <c r="Q782" s="754"/>
      <c r="R782" s="598" t="s">
        <v>175</v>
      </c>
      <c r="S782" s="613"/>
      <c r="T782" s="598"/>
      <c r="U782" s="613"/>
      <c r="V782" s="598"/>
      <c r="W782" s="613"/>
      <c r="X782" s="616"/>
      <c r="Y782" s="613"/>
      <c r="Z782" s="613"/>
      <c r="AA782" s="619"/>
      <c r="AB782" s="216">
        <v>6</v>
      </c>
      <c r="AC782" s="218"/>
      <c r="AD782" s="217"/>
      <c r="AE782" s="218"/>
      <c r="AF782" s="213" t="str">
        <f t="shared" si="50"/>
        <v/>
      </c>
      <c r="AG782" s="219"/>
      <c r="AH782" s="214" t="str">
        <f t="shared" si="48"/>
        <v/>
      </c>
      <c r="AI782" s="219"/>
      <c r="AJ782" s="214" t="str">
        <f t="shared" si="49"/>
        <v/>
      </c>
      <c r="AK782" s="215" t="str">
        <f t="shared" si="51"/>
        <v/>
      </c>
      <c r="AL782" s="220" t="str">
        <f>IFERROR(IF(AND(AF781="Probabilidad",AF782="Probabilidad"),(AL781-(+AL781*AK782)),IF(AND(AF781="Impacto",AF782="Probabilidad"),(AL780-(+AL780*AK782)),IF(AF782="Impacto",AL781,""))),"")</f>
        <v/>
      </c>
      <c r="AM782" s="220" t="str">
        <f>IFERROR(IF(AND(AF781="Impacto",AF782="Impacto"),(AM781-(+AM781*AK782)),IF(AND(AF781="Probabilidad",AF782="Impacto"),(AM780-(+AM780*AK782)),IF(AF782="Probabilidad",AM781,""))),"")</f>
        <v/>
      </c>
      <c r="AN782" s="221"/>
      <c r="AO782" s="221"/>
      <c r="AP782" s="221"/>
      <c r="AQ782" s="598"/>
      <c r="AR782" s="626"/>
      <c r="AS782" s="626"/>
      <c r="AT782" s="619"/>
      <c r="AU782" s="626"/>
      <c r="AV782" s="626"/>
      <c r="AW782" s="619"/>
      <c r="AX782" s="619"/>
      <c r="AY782" s="619"/>
      <c r="AZ782" s="598"/>
      <c r="BA782" s="909"/>
      <c r="BB782" s="909"/>
      <c r="BC782" s="909"/>
      <c r="BD782" s="909"/>
      <c r="BE782" s="1219"/>
      <c r="BF782" s="593"/>
      <c r="BG782" s="593"/>
      <c r="BH782" s="848"/>
      <c r="BI782" s="848"/>
      <c r="BJ782" s="848"/>
      <c r="BK782" s="848"/>
      <c r="BL782" s="848"/>
      <c r="BM782" s="593"/>
      <c r="BN782" s="593"/>
      <c r="BO782" s="798"/>
    </row>
    <row r="783" spans="1:67" ht="114.75">
      <c r="A783" s="1141"/>
      <c r="B783" s="1144"/>
      <c r="C783" s="1144"/>
      <c r="D783" s="1150" t="s">
        <v>1376</v>
      </c>
      <c r="E783" s="1150" t="s">
        <v>2143</v>
      </c>
      <c r="F783" s="1089">
        <v>6</v>
      </c>
      <c r="G783" s="593" t="s">
        <v>2169</v>
      </c>
      <c r="H783" s="598" t="s">
        <v>1460</v>
      </c>
      <c r="I783" s="1139" t="s">
        <v>1392</v>
      </c>
      <c r="J783" s="1137" t="str">
        <f>IF(D783="","",IF(D783="RG",[16]Árbol_GF!B833,IF(D783="RF",[16]Árbol_GF!B833,IF(I783="","",(CONCATENATE(I783," ",$M$2," ",G783," ",$M$3," ",O783," ",$M$4," ",N783))))))</f>
        <v>Pérdida de Disponibilidad  Personal de contratación (Recurso Humano)  Fuga de conocimiento  Alta rotación del personal</v>
      </c>
      <c r="K783" s="1139" t="s">
        <v>205</v>
      </c>
      <c r="L783" s="593" t="s">
        <v>691</v>
      </c>
      <c r="M783" s="689" t="str">
        <f>CONCATENATE(" *",[16]Árbol_GF!C791," *",[16]Árbol_GF!E791," *",[16]Árbol_GF!G791)</f>
        <v xml:space="preserve"> * * *</v>
      </c>
      <c r="N783" s="593" t="s">
        <v>2174</v>
      </c>
      <c r="O783" s="593" t="s">
        <v>2175</v>
      </c>
      <c r="P783" s="607"/>
      <c r="Q783" s="610"/>
      <c r="R783" s="598" t="s">
        <v>226</v>
      </c>
      <c r="S783" s="613">
        <f>IF(R783="Muy Alta",100%,IF(R783="Alta",80%,IF(R783="Media",60%,IF(R783="Baja",40%,IF(R783="Muy Baja",20%,"")))))</f>
        <v>0.4</v>
      </c>
      <c r="T783" s="598"/>
      <c r="U783" s="613" t="str">
        <f>IF(T783="Catastrófico",100%,IF(T783="Mayor",80%,IF(T783="Moderado",60%,IF(T783="Menor",40%,IF(T783="Leve",20%,"")))))</f>
        <v/>
      </c>
      <c r="V783" s="598" t="s">
        <v>227</v>
      </c>
      <c r="W783" s="613">
        <f>IF(V783="Catastrófico",100%,IF(V783="Mayor",80%,IF(V783="Moderado",60%,IF(V783="Menor",40%,IF(V783="Leve",20%,"")))))</f>
        <v>0.4</v>
      </c>
      <c r="X783" s="616" t="str">
        <f>IF(Y783=100%,"Catastrófico",IF(Y783=80%,"Mayor",IF(Y783=60%,"Moderado",IF(Y783=40%,"Menor",IF(Y783=20%,"Leve","")))))</f>
        <v>Menor</v>
      </c>
      <c r="Y783" s="613">
        <f>IF(AND(U783="",W783=""),"",MAX(U783,W783))</f>
        <v>0.4</v>
      </c>
      <c r="Z783" s="613" t="str">
        <f>CONCATENATE(R783,X783)</f>
        <v>BajaMenor</v>
      </c>
      <c r="AA783" s="619" t="str">
        <f>IF(Z783="Muy AltaLeve","Alto",IF(Z783="Muy AltaMenor","Alto",IF(Z783="Muy AltaModerado","Alto",IF(Z783="Muy AltaMayor","Alto",IF(Z783="Muy AltaCatastrófico","Extremo",IF(Z783="AltaLeve","Moderado",IF(Z783="AltaMenor","Moderado",IF(Z783="AltaModerado","Alto",IF(Z783="AltaMayor","Alto",IF(Z783="AltaCatastrófico","Extremo",IF(Z783="MediaLeve","Moderado",IF(Z783="MediaMenor","Moderado",IF(Z783="MediaModerado","Moderado",IF(Z783="MediaMayor","Alto",IF(Z783="MediaCatastrófico","Extremo",IF(Z783="BajaLeve","Bajo",IF(Z783="BajaMenor","Moderado",IF(Z783="BajaModerado","Moderado",IF(Z783="BajaMayor","Alto",IF(Z783="BajaCatastrófico","Extremo",IF(Z783="Muy BajaLeve","Bajo",IF(Z783="Muy BajaMenor","Bajo",IF(Z783="Muy BajaModerado","Moderado",IF(Z783="Muy BajaMayor","Alto",IF(Z783="Muy BajaCatastrófico","Extremo","")))))))))))))))))))))))))</f>
        <v>Moderado</v>
      </c>
      <c r="AB783" s="216">
        <v>1</v>
      </c>
      <c r="AC783" s="228" t="s">
        <v>1561</v>
      </c>
      <c r="AD783" s="217">
        <v>1</v>
      </c>
      <c r="AE783" s="218" t="s">
        <v>1431</v>
      </c>
      <c r="AF783" s="213" t="str">
        <f t="shared" si="50"/>
        <v>Probabilidad</v>
      </c>
      <c r="AG783" s="219" t="s">
        <v>1547</v>
      </c>
      <c r="AH783" s="214">
        <f t="shared" si="48"/>
        <v>0.15</v>
      </c>
      <c r="AI783" s="219" t="s">
        <v>1538</v>
      </c>
      <c r="AJ783" s="214">
        <f t="shared" si="49"/>
        <v>0.15</v>
      </c>
      <c r="AK783" s="215">
        <f t="shared" si="51"/>
        <v>0.3</v>
      </c>
      <c r="AL783" s="220">
        <f>IFERROR(IF(AF783="Probabilidad",(S783-(+S783*AK783)),IF(AF783="Impacto",S783,"")),"")</f>
        <v>0.28000000000000003</v>
      </c>
      <c r="AM783" s="220">
        <f>IFERROR(IF(AF783="Impacto",(Y783-(+Y783*AK783)),IF(AF783="Probabilidad",Y783,"")),"")</f>
        <v>0.4</v>
      </c>
      <c r="AN783" s="221" t="s">
        <v>181</v>
      </c>
      <c r="AO783" s="221" t="s">
        <v>182</v>
      </c>
      <c r="AP783" s="221" t="s">
        <v>183</v>
      </c>
      <c r="AQ783" s="598" t="s">
        <v>2176</v>
      </c>
      <c r="AR783" s="1153">
        <f>S783</f>
        <v>0.4</v>
      </c>
      <c r="AS783" s="1153">
        <f>IF(AL783="","",MIN(AL783:AL788))</f>
        <v>0.16800000000000001</v>
      </c>
      <c r="AT783" s="619" t="str">
        <f>IFERROR(IF(AS783="","",IF(AS783&lt;=0.2,"Muy Baja",IF(AS783&lt;=0.4,"Baja",IF(AS783&lt;=0.6,"Media",IF(AS783&lt;=0.8,"Alta","Muy Alta"))))),"")</f>
        <v>Muy Baja</v>
      </c>
      <c r="AU783" s="1153">
        <f>Y783</f>
        <v>0.4</v>
      </c>
      <c r="AV783" s="1153">
        <f>IF(AM783="","",MIN(AM783:AM788))</f>
        <v>0.4</v>
      </c>
      <c r="AW783" s="619" t="str">
        <f>IFERROR(IF(AV783="","",IF(AV783&lt;=0.2,"Leve",IF(AV783&lt;=0.4,"Menor",IF(AV783&lt;=0.6,"Moderado",IF(AV783&lt;=0.8,"Mayor","Catastrófico"))))),"")</f>
        <v>Menor</v>
      </c>
      <c r="AX783" s="619" t="str">
        <f>AA783</f>
        <v>Moderado</v>
      </c>
      <c r="AY783" s="619" t="str">
        <f>IFERROR(IF(OR(AND(AT783="Muy Baja",AW783="Leve"),AND(AT783="Muy Baja",AW783="Menor"),AND(AT783="Baja",AW783="Leve")),"Bajo",IF(OR(AND(AT783="Muy baja",AW783="Moderado"),AND(AT783="Baja",AW783="Menor"),AND(AT783="Baja",AW783="Moderado"),AND(AT783="Media",AW783="Leve"),AND(AT783="Media",AW783="Menor"),AND(AT783="Media",AW783="Moderado"),AND(AT783="Alta",AW783="Leve"),AND(AT783="Alta",AW783="Menor")),"Moderado",IF(OR(AND(AT783="Muy Baja",AW783="Mayor"),AND(AT783="Baja",AW783="Mayor"),AND(AT783="Media",AW783="Mayor"),AND(AT783="Alta",AW783="Moderado"),AND(AT783="Alta",AW783="Mayor"),AND(AT783="Muy Alta",AW783="Leve"),AND(AT783="Muy Alta",AW783="Menor"),AND(AT783="Muy Alta",AW783="Moderado"),AND(AT783="Muy Alta",AW783="Mayor")),"Alto",IF(OR(AND(AT783="Muy Baja",AW783="Catastrófico"),AND(AT783="Baja",AW783="Catastrófico"),AND(AT783="Media",AW783="Catastrófico"),AND(AT783="Alta",AW783="Catastrófico"),AND(AT783="Muy Alta",AW783="Catastrófico")),"Extremo","")))),"")</f>
        <v>Bajo</v>
      </c>
      <c r="AZ783" s="1139" t="s">
        <v>231</v>
      </c>
      <c r="BA783" s="607" t="s">
        <v>190</v>
      </c>
      <c r="BB783" s="607" t="s">
        <v>190</v>
      </c>
      <c r="BC783" s="607" t="s">
        <v>190</v>
      </c>
      <c r="BD783" s="607" t="s">
        <v>190</v>
      </c>
      <c r="BE783" s="1262" t="s">
        <v>190</v>
      </c>
      <c r="BF783" s="593"/>
      <c r="BG783" s="593"/>
      <c r="BH783" s="848"/>
      <c r="BI783" s="848"/>
      <c r="BJ783" s="848"/>
      <c r="BK783" s="848"/>
      <c r="BL783" s="848"/>
      <c r="BM783" s="593"/>
      <c r="BN783" s="593"/>
      <c r="BO783" s="798"/>
    </row>
    <row r="784" spans="1:67" ht="153">
      <c r="A784" s="1141"/>
      <c r="B784" s="1144"/>
      <c r="C784" s="1144"/>
      <c r="D784" s="1150"/>
      <c r="E784" s="1150"/>
      <c r="F784" s="1089"/>
      <c r="G784" s="593"/>
      <c r="H784" s="598"/>
      <c r="I784" s="1139"/>
      <c r="J784" s="1137"/>
      <c r="K784" s="1139"/>
      <c r="L784" s="593"/>
      <c r="M784" s="616"/>
      <c r="N784" s="593"/>
      <c r="O784" s="593"/>
      <c r="P784" s="607"/>
      <c r="Q784" s="610"/>
      <c r="R784" s="598" t="s">
        <v>226</v>
      </c>
      <c r="S784" s="613"/>
      <c r="T784" s="598"/>
      <c r="U784" s="613"/>
      <c r="V784" s="598"/>
      <c r="W784" s="613"/>
      <c r="X784" s="616"/>
      <c r="Y784" s="613"/>
      <c r="Z784" s="613"/>
      <c r="AA784" s="619"/>
      <c r="AB784" s="216">
        <v>2</v>
      </c>
      <c r="AC784" s="228" t="s">
        <v>2177</v>
      </c>
      <c r="AD784" s="217">
        <v>1</v>
      </c>
      <c r="AE784" s="218" t="s">
        <v>2178</v>
      </c>
      <c r="AF784" s="213" t="str">
        <f t="shared" si="50"/>
        <v>Probabilidad</v>
      </c>
      <c r="AG784" s="219" t="s">
        <v>1537</v>
      </c>
      <c r="AH784" s="214">
        <f t="shared" si="48"/>
        <v>0.25</v>
      </c>
      <c r="AI784" s="219" t="s">
        <v>1538</v>
      </c>
      <c r="AJ784" s="214">
        <f t="shared" si="49"/>
        <v>0.15</v>
      </c>
      <c r="AK784" s="215">
        <f t="shared" si="51"/>
        <v>0.4</v>
      </c>
      <c r="AL784" s="220">
        <f>IFERROR(IF(AND(AF783="Probabilidad",AF784="Probabilidad"),(AL783-(+AL783*AK784)),IF(AF784="Probabilidad",(S783-(+S783*AK784)),IF(AF784="Impacto",AL783,""))),"")</f>
        <v>0.16800000000000001</v>
      </c>
      <c r="AM784" s="220">
        <f>IFERROR(IF(AND(AF783="Impacto",AF784="Impacto"),(AM783-(+AM783*AK784)),IF(AF784="Impacto",(Y783-(+Y783*AK784)),IF(AF784="Probabilidad",AM783,""))),"")</f>
        <v>0.4</v>
      </c>
      <c r="AN784" s="221" t="s">
        <v>181</v>
      </c>
      <c r="AO784" s="221" t="s">
        <v>182</v>
      </c>
      <c r="AP784" s="221" t="s">
        <v>183</v>
      </c>
      <c r="AQ784" s="598"/>
      <c r="AR784" s="626"/>
      <c r="AS784" s="626"/>
      <c r="AT784" s="619"/>
      <c r="AU784" s="626"/>
      <c r="AV784" s="626"/>
      <c r="AW784" s="619"/>
      <c r="AX784" s="619"/>
      <c r="AY784" s="619"/>
      <c r="AZ784" s="1139"/>
      <c r="BA784" s="607"/>
      <c r="BB784" s="607"/>
      <c r="BC784" s="607"/>
      <c r="BD784" s="607"/>
      <c r="BE784" s="1262"/>
      <c r="BF784" s="593"/>
      <c r="BG784" s="593"/>
      <c r="BH784" s="848"/>
      <c r="BI784" s="848"/>
      <c r="BJ784" s="848"/>
      <c r="BK784" s="848"/>
      <c r="BL784" s="848"/>
      <c r="BM784" s="593"/>
      <c r="BN784" s="593"/>
      <c r="BO784" s="798"/>
    </row>
    <row r="785" spans="1:67">
      <c r="A785" s="1141"/>
      <c r="B785" s="1144"/>
      <c r="C785" s="1144"/>
      <c r="D785" s="1150"/>
      <c r="E785" s="1150"/>
      <c r="F785" s="1089"/>
      <c r="G785" s="593"/>
      <c r="H785" s="598"/>
      <c r="I785" s="1139"/>
      <c r="J785" s="1137"/>
      <c r="K785" s="1139"/>
      <c r="L785" s="593"/>
      <c r="M785" s="616"/>
      <c r="N785" s="593"/>
      <c r="O785" s="593"/>
      <c r="P785" s="607"/>
      <c r="Q785" s="610"/>
      <c r="R785" s="598" t="s">
        <v>226</v>
      </c>
      <c r="S785" s="613"/>
      <c r="T785" s="598"/>
      <c r="U785" s="613"/>
      <c r="V785" s="598"/>
      <c r="W785" s="613"/>
      <c r="X785" s="616"/>
      <c r="Y785" s="613"/>
      <c r="Z785" s="613"/>
      <c r="AA785" s="619"/>
      <c r="AB785" s="216">
        <v>3</v>
      </c>
      <c r="AC785" s="218"/>
      <c r="AD785" s="217"/>
      <c r="AE785" s="218"/>
      <c r="AF785" s="213" t="str">
        <f t="shared" si="50"/>
        <v/>
      </c>
      <c r="AG785" s="219"/>
      <c r="AH785" s="214" t="str">
        <f t="shared" si="48"/>
        <v/>
      </c>
      <c r="AI785" s="219"/>
      <c r="AJ785" s="214" t="str">
        <f t="shared" si="49"/>
        <v/>
      </c>
      <c r="AK785" s="215" t="str">
        <f t="shared" si="51"/>
        <v/>
      </c>
      <c r="AL785" s="220" t="str">
        <f>IFERROR(IF(AND(AF784="Probabilidad",AF785="Probabilidad"),(AL784-(+AL784*AK785)),IF(AND(AF784="Impacto",AF785="Probabilidad"),(AL783-(+AL783*AK785)),IF(AF785="Impacto",AL784,""))),"")</f>
        <v/>
      </c>
      <c r="AM785" s="220" t="str">
        <f>IFERROR(IF(AND(AF784="Impacto",AF785="Impacto"),(AM784-(+AM784*AK785)),IF(AND(AF784="Probabilidad",AF785="Impacto"),(AM783-(+AM783*AK785)),IF(AF785="Probabilidad",AM784,""))),"")</f>
        <v/>
      </c>
      <c r="AN785" s="221"/>
      <c r="AO785" s="221"/>
      <c r="AP785" s="221"/>
      <c r="AQ785" s="598"/>
      <c r="AR785" s="626"/>
      <c r="AS785" s="626"/>
      <c r="AT785" s="619"/>
      <c r="AU785" s="626"/>
      <c r="AV785" s="626"/>
      <c r="AW785" s="619"/>
      <c r="AX785" s="619"/>
      <c r="AY785" s="619"/>
      <c r="AZ785" s="1139"/>
      <c r="BA785" s="607"/>
      <c r="BB785" s="607"/>
      <c r="BC785" s="607"/>
      <c r="BD785" s="607"/>
      <c r="BE785" s="1262"/>
      <c r="BF785" s="593"/>
      <c r="BG785" s="593"/>
      <c r="BH785" s="848"/>
      <c r="BI785" s="848"/>
      <c r="BJ785" s="848"/>
      <c r="BK785" s="848"/>
      <c r="BL785" s="848"/>
      <c r="BM785" s="593"/>
      <c r="BN785" s="593"/>
      <c r="BO785" s="798"/>
    </row>
    <row r="786" spans="1:67">
      <c r="A786" s="1141"/>
      <c r="B786" s="1144"/>
      <c r="C786" s="1144"/>
      <c r="D786" s="1150"/>
      <c r="E786" s="1150"/>
      <c r="F786" s="1089"/>
      <c r="G786" s="593"/>
      <c r="H786" s="598"/>
      <c r="I786" s="1139"/>
      <c r="J786" s="1137"/>
      <c r="K786" s="1139"/>
      <c r="L786" s="593"/>
      <c r="M786" s="616"/>
      <c r="N786" s="593"/>
      <c r="O786" s="593"/>
      <c r="P786" s="607"/>
      <c r="Q786" s="610"/>
      <c r="R786" s="598" t="s">
        <v>226</v>
      </c>
      <c r="S786" s="613"/>
      <c r="T786" s="598"/>
      <c r="U786" s="613"/>
      <c r="V786" s="598"/>
      <c r="W786" s="613"/>
      <c r="X786" s="616"/>
      <c r="Y786" s="613"/>
      <c r="Z786" s="613"/>
      <c r="AA786" s="619"/>
      <c r="AB786" s="216">
        <v>4</v>
      </c>
      <c r="AC786" s="218"/>
      <c r="AD786" s="217"/>
      <c r="AE786" s="218"/>
      <c r="AF786" s="213" t="str">
        <f t="shared" si="50"/>
        <v/>
      </c>
      <c r="AG786" s="219"/>
      <c r="AH786" s="214" t="str">
        <f t="shared" si="48"/>
        <v/>
      </c>
      <c r="AI786" s="219"/>
      <c r="AJ786" s="214" t="str">
        <f t="shared" si="49"/>
        <v/>
      </c>
      <c r="AK786" s="215" t="str">
        <f t="shared" si="51"/>
        <v/>
      </c>
      <c r="AL786" s="220" t="str">
        <f>IFERROR(IF(AND(AF785="Probabilidad",AF786="Probabilidad"),(AL785-(+AL785*AK786)),IF(AND(AF785="Impacto",AF786="Probabilidad"),(AL784-(+AL784*AK786)),IF(AF786="Impacto",AL785,""))),"")</f>
        <v/>
      </c>
      <c r="AM786" s="220" t="str">
        <f>IFERROR(IF(AND(AF785="Impacto",AF786="Impacto"),(AM785-(+AM785*AK786)),IF(AND(AF785="Probabilidad",AF786="Impacto"),(AM784-(+AM784*AK786)),IF(AF786="Probabilidad",AM785,""))),"")</f>
        <v/>
      </c>
      <c r="AN786" s="221"/>
      <c r="AO786" s="221"/>
      <c r="AP786" s="221"/>
      <c r="AQ786" s="598"/>
      <c r="AR786" s="626"/>
      <c r="AS786" s="626"/>
      <c r="AT786" s="619"/>
      <c r="AU786" s="626"/>
      <c r="AV786" s="626"/>
      <c r="AW786" s="619"/>
      <c r="AX786" s="619"/>
      <c r="AY786" s="619"/>
      <c r="AZ786" s="1139"/>
      <c r="BA786" s="607"/>
      <c r="BB786" s="607"/>
      <c r="BC786" s="607"/>
      <c r="BD786" s="607"/>
      <c r="BE786" s="1262"/>
      <c r="BF786" s="593"/>
      <c r="BG786" s="593"/>
      <c r="BH786" s="848"/>
      <c r="BI786" s="848"/>
      <c r="BJ786" s="848"/>
      <c r="BK786" s="848"/>
      <c r="BL786" s="848"/>
      <c r="BM786" s="593"/>
      <c r="BN786" s="593"/>
      <c r="BO786" s="798"/>
    </row>
    <row r="787" spans="1:67">
      <c r="A787" s="1141"/>
      <c r="B787" s="1144"/>
      <c r="C787" s="1144"/>
      <c r="D787" s="1150"/>
      <c r="E787" s="1150"/>
      <c r="F787" s="1089"/>
      <c r="G787" s="593"/>
      <c r="H787" s="598"/>
      <c r="I787" s="1139"/>
      <c r="J787" s="1137"/>
      <c r="K787" s="1139"/>
      <c r="L787" s="593"/>
      <c r="M787" s="616"/>
      <c r="N787" s="593"/>
      <c r="O787" s="593"/>
      <c r="P787" s="607"/>
      <c r="Q787" s="610"/>
      <c r="R787" s="598" t="s">
        <v>226</v>
      </c>
      <c r="S787" s="613"/>
      <c r="T787" s="598"/>
      <c r="U787" s="613"/>
      <c r="V787" s="598"/>
      <c r="W787" s="613"/>
      <c r="X787" s="616"/>
      <c r="Y787" s="613"/>
      <c r="Z787" s="613"/>
      <c r="AA787" s="619"/>
      <c r="AB787" s="216">
        <v>5</v>
      </c>
      <c r="AC787" s="218"/>
      <c r="AD787" s="217"/>
      <c r="AE787" s="218"/>
      <c r="AF787" s="213" t="str">
        <f t="shared" si="50"/>
        <v/>
      </c>
      <c r="AG787" s="219"/>
      <c r="AH787" s="214" t="str">
        <f t="shared" si="48"/>
        <v/>
      </c>
      <c r="AI787" s="219"/>
      <c r="AJ787" s="214" t="str">
        <f t="shared" si="49"/>
        <v/>
      </c>
      <c r="AK787" s="215" t="str">
        <f t="shared" si="51"/>
        <v/>
      </c>
      <c r="AL787" s="220" t="str">
        <f>IFERROR(IF(AND(AF786="Probabilidad",AF787="Probabilidad"),(AL786-(+AL786*AK787)),IF(AND(AF786="Impacto",AF787="Probabilidad"),(AL785-(+AL785*AK787)),IF(AF787="Impacto",AL786,""))),"")</f>
        <v/>
      </c>
      <c r="AM787" s="220" t="str">
        <f>IFERROR(IF(AND(AF786="Impacto",AF787="Impacto"),(AM786-(+AM786*AK787)),IF(AND(AF786="Probabilidad",AF787="Impacto"),(AM785-(+AM785*AK787)),IF(AF787="Probabilidad",AM786,""))),"")</f>
        <v/>
      </c>
      <c r="AN787" s="221"/>
      <c r="AO787" s="221"/>
      <c r="AP787" s="221"/>
      <c r="AQ787" s="598"/>
      <c r="AR787" s="626"/>
      <c r="AS787" s="626"/>
      <c r="AT787" s="619"/>
      <c r="AU787" s="626"/>
      <c r="AV787" s="626"/>
      <c r="AW787" s="619"/>
      <c r="AX787" s="619"/>
      <c r="AY787" s="619"/>
      <c r="AZ787" s="1139"/>
      <c r="BA787" s="607"/>
      <c r="BB787" s="607"/>
      <c r="BC787" s="607"/>
      <c r="BD787" s="607"/>
      <c r="BE787" s="1262"/>
      <c r="BF787" s="593"/>
      <c r="BG787" s="593"/>
      <c r="BH787" s="848"/>
      <c r="BI787" s="848"/>
      <c r="BJ787" s="848"/>
      <c r="BK787" s="848"/>
      <c r="BL787" s="848"/>
      <c r="BM787" s="593"/>
      <c r="BN787" s="593"/>
      <c r="BO787" s="798"/>
    </row>
    <row r="788" spans="1:67" ht="15.75" thickBot="1">
      <c r="A788" s="1141"/>
      <c r="B788" s="1144"/>
      <c r="C788" s="1144"/>
      <c r="D788" s="1150"/>
      <c r="E788" s="1150"/>
      <c r="F788" s="1089"/>
      <c r="G788" s="593"/>
      <c r="H788" s="598"/>
      <c r="I788" s="1139"/>
      <c r="J788" s="1162"/>
      <c r="K788" s="1139"/>
      <c r="L788" s="593"/>
      <c r="M788" s="616"/>
      <c r="N788" s="593"/>
      <c r="O788" s="593"/>
      <c r="P788" s="607"/>
      <c r="Q788" s="610"/>
      <c r="R788" s="598" t="s">
        <v>226</v>
      </c>
      <c r="S788" s="613"/>
      <c r="T788" s="598"/>
      <c r="U788" s="613"/>
      <c r="V788" s="598"/>
      <c r="W788" s="613"/>
      <c r="X788" s="616"/>
      <c r="Y788" s="613"/>
      <c r="Z788" s="613"/>
      <c r="AA788" s="619"/>
      <c r="AB788" s="216">
        <v>6</v>
      </c>
      <c r="AC788" s="218"/>
      <c r="AD788" s="217"/>
      <c r="AE788" s="218"/>
      <c r="AF788" s="213" t="str">
        <f t="shared" si="50"/>
        <v/>
      </c>
      <c r="AG788" s="219"/>
      <c r="AH788" s="214" t="str">
        <f t="shared" si="48"/>
        <v/>
      </c>
      <c r="AI788" s="219"/>
      <c r="AJ788" s="214" t="str">
        <f t="shared" si="49"/>
        <v/>
      </c>
      <c r="AK788" s="215" t="str">
        <f t="shared" si="51"/>
        <v/>
      </c>
      <c r="AL788" s="220" t="str">
        <f>IFERROR(IF(AND(AF787="Probabilidad",AF788="Probabilidad"),(AL787-(+AL787*AK788)),IF(AND(AF787="Impacto",AF788="Probabilidad"),(AL786-(+AL786*AK788)),IF(AF788="Impacto",AL787,""))),"")</f>
        <v/>
      </c>
      <c r="AM788" s="220" t="str">
        <f>IFERROR(IF(AND(AF787="Impacto",AF788="Impacto"),(AM787-(+AM787*AK788)),IF(AND(AF787="Probabilidad",AF788="Impacto"),(AM786-(+AM786*AK788)),IF(AF788="Probabilidad",AM787,""))),"")</f>
        <v/>
      </c>
      <c r="AN788" s="221"/>
      <c r="AO788" s="221"/>
      <c r="AP788" s="221"/>
      <c r="AQ788" s="598"/>
      <c r="AR788" s="626"/>
      <c r="AS788" s="626"/>
      <c r="AT788" s="619"/>
      <c r="AU788" s="626"/>
      <c r="AV788" s="626"/>
      <c r="AW788" s="619"/>
      <c r="AX788" s="619"/>
      <c r="AY788" s="619"/>
      <c r="AZ788" s="1139"/>
      <c r="BA788" s="607"/>
      <c r="BB788" s="607"/>
      <c r="BC788" s="607"/>
      <c r="BD788" s="607"/>
      <c r="BE788" s="1262"/>
      <c r="BF788" s="593"/>
      <c r="BG788" s="593"/>
      <c r="BH788" s="848"/>
      <c r="BI788" s="848"/>
      <c r="BJ788" s="848"/>
      <c r="BK788" s="848"/>
      <c r="BL788" s="848"/>
      <c r="BM788" s="593"/>
      <c r="BN788" s="593"/>
      <c r="BO788" s="798"/>
    </row>
    <row r="789" spans="1:67" ht="114.75">
      <c r="A789" s="1141"/>
      <c r="B789" s="1144"/>
      <c r="C789" s="1144"/>
      <c r="D789" s="1150" t="s">
        <v>1376</v>
      </c>
      <c r="E789" s="1150" t="s">
        <v>2143</v>
      </c>
      <c r="F789" s="1089">
        <v>7</v>
      </c>
      <c r="G789" s="593" t="s">
        <v>2179</v>
      </c>
      <c r="H789" s="598" t="s">
        <v>1613</v>
      </c>
      <c r="I789" s="1139" t="s">
        <v>1380</v>
      </c>
      <c r="J789" s="1137" t="str">
        <f>IF(D789="","",IF(D789="RG",[16]Árbol_GF!B839,IF(D789="RF",[16]Árbol_GF!B839,IF(I789="","",(CONCATENATE(I789," ",$M$2," ",G789," ",$M$3," ",O789," ",$M$4," ",N789))))))</f>
        <v>Pérdida de confidencialidad e integridad  Equipos de cómputo (Hardware)  Ataque por virus 
Perdida de información  1. Mantenimiento insuficiente
2. Falta de conciencia acerca de la seguridad</v>
      </c>
      <c r="K789" s="1139" t="s">
        <v>205</v>
      </c>
      <c r="L789" s="593" t="s">
        <v>691</v>
      </c>
      <c r="M789" s="689" t="str">
        <f>CONCATENATE(" *",[16]Árbol_GF!C797," *",[16]Árbol_GF!E797," *",[16]Árbol_GF!G797)</f>
        <v xml:space="preserve"> * * *</v>
      </c>
      <c r="N789" s="593" t="s">
        <v>2180</v>
      </c>
      <c r="O789" s="593" t="s">
        <v>2181</v>
      </c>
      <c r="P789" s="607"/>
      <c r="Q789" s="610"/>
      <c r="R789" s="598" t="s">
        <v>297</v>
      </c>
      <c r="S789" s="613">
        <f>IF(R789="Muy Alta",100%,IF(R789="Alta",80%,IF(R789="Media",60%,IF(R789="Baja",40%,IF(R789="Muy Baja",20%,"")))))</f>
        <v>0.8</v>
      </c>
      <c r="T789" s="598"/>
      <c r="U789" s="613" t="str">
        <f>IF(T789="Catastrófico",100%,IF(T789="Mayor",80%,IF(T789="Moderado",60%,IF(T789="Menor",40%,IF(T789="Leve",20%,"")))))</f>
        <v/>
      </c>
      <c r="V789" s="598" t="s">
        <v>271</v>
      </c>
      <c r="W789" s="613">
        <f>IF(V789="Catastrófico",100%,IF(V789="Mayor",80%,IF(V789="Moderado",60%,IF(V789="Menor",40%,IF(V789="Leve",20%,"")))))</f>
        <v>0.2</v>
      </c>
      <c r="X789" s="616" t="str">
        <f>IF(Y789=100%,"Catastrófico",IF(Y789=80%,"Mayor",IF(Y789=60%,"Moderado",IF(Y789=40%,"Menor",IF(Y789=20%,"Leve","")))))</f>
        <v>Leve</v>
      </c>
      <c r="Y789" s="613">
        <f>IF(AND(U789="",W789=""),"",MAX(U789,W789))</f>
        <v>0.2</v>
      </c>
      <c r="Z789" s="613" t="str">
        <f>CONCATENATE(R789,X789)</f>
        <v>AltaLeve</v>
      </c>
      <c r="AA789" s="619" t="str">
        <f>IF(Z789="Muy AltaLeve","Alto",IF(Z789="Muy AltaMenor","Alto",IF(Z789="Muy AltaModerado","Alto",IF(Z789="Muy AltaMayor","Alto",IF(Z789="Muy AltaCatastrófico","Extremo",IF(Z789="AltaLeve","Moderado",IF(Z789="AltaMenor","Moderado",IF(Z789="AltaModerado","Alto",IF(Z789="AltaMayor","Alto",IF(Z789="AltaCatastrófico","Extremo",IF(Z789="MediaLeve","Moderado",IF(Z789="MediaMenor","Moderado",IF(Z789="MediaModerado","Moderado",IF(Z789="MediaMayor","Alto",IF(Z789="MediaCatastrófico","Extremo",IF(Z789="BajaLeve","Bajo",IF(Z789="BajaMenor","Moderado",IF(Z789="BajaModerado","Moderado",IF(Z789="BajaMayor","Alto",IF(Z789="BajaCatastrófico","Extremo",IF(Z789="Muy BajaLeve","Bajo",IF(Z789="Muy BajaMenor","Bajo",IF(Z789="Muy BajaModerado","Moderado",IF(Z789="Muy BajaMayor","Alto",IF(Z789="Muy BajaCatastrófico","Extremo","")))))))))))))))))))))))))</f>
        <v>Moderado</v>
      </c>
      <c r="AB789" s="216">
        <v>1</v>
      </c>
      <c r="AC789" s="228" t="s">
        <v>1561</v>
      </c>
      <c r="AD789" s="217">
        <v>2</v>
      </c>
      <c r="AE789" s="218" t="s">
        <v>1431</v>
      </c>
      <c r="AF789" s="213" t="str">
        <f t="shared" si="50"/>
        <v>Probabilidad</v>
      </c>
      <c r="AG789" s="219" t="s">
        <v>1547</v>
      </c>
      <c r="AH789" s="214">
        <f t="shared" si="48"/>
        <v>0.15</v>
      </c>
      <c r="AI789" s="219" t="s">
        <v>1538</v>
      </c>
      <c r="AJ789" s="214">
        <f t="shared" si="49"/>
        <v>0.15</v>
      </c>
      <c r="AK789" s="215">
        <f t="shared" si="51"/>
        <v>0.3</v>
      </c>
      <c r="AL789" s="220">
        <f>IFERROR(IF(AF789="Probabilidad",(S789-(+S789*AK789)),IF(AF789="Impacto",S789,"")),"")</f>
        <v>0.56000000000000005</v>
      </c>
      <c r="AM789" s="220">
        <f>IFERROR(IF(AF789="Impacto",(Y789-(+Y789*AK789)),IF(AF789="Probabilidad",Y789,"")),"")</f>
        <v>0.2</v>
      </c>
      <c r="AN789" s="221" t="s">
        <v>181</v>
      </c>
      <c r="AO789" s="221" t="s">
        <v>182</v>
      </c>
      <c r="AP789" s="221" t="s">
        <v>183</v>
      </c>
      <c r="AQ789" s="598" t="s">
        <v>2182</v>
      </c>
      <c r="AR789" s="1153">
        <f>S789</f>
        <v>0.8</v>
      </c>
      <c r="AS789" s="1153">
        <f>IF(AL789="","",MIN(AL789:AL794))</f>
        <v>0.1008</v>
      </c>
      <c r="AT789" s="619" t="str">
        <f>IFERROR(IF(AS789="","",IF(AS789&lt;=0.2,"Muy Baja",IF(AS789&lt;=0.4,"Baja",IF(AS789&lt;=0.6,"Media",IF(AS789&lt;=0.8,"Alta","Muy Alta"))))),"")</f>
        <v>Muy Baja</v>
      </c>
      <c r="AU789" s="1153">
        <f>Y789</f>
        <v>0.2</v>
      </c>
      <c r="AV789" s="1153">
        <f>IF(AM789="","",MIN(AM789:AM794))</f>
        <v>0.2</v>
      </c>
      <c r="AW789" s="619" t="str">
        <f>IFERROR(IF(AV789="","",IF(AV789&lt;=0.2,"Leve",IF(AV789&lt;=0.4,"Menor",IF(AV789&lt;=0.6,"Moderado",IF(AV789&lt;=0.8,"Mayor","Catastrófico"))))),"")</f>
        <v>Leve</v>
      </c>
      <c r="AX789" s="619" t="str">
        <f>AA789</f>
        <v>Moderado</v>
      </c>
      <c r="AY789" s="619" t="str">
        <f>IFERROR(IF(OR(AND(AT789="Muy Baja",AW789="Leve"),AND(AT789="Muy Baja",AW789="Menor"),AND(AT789="Baja",AW789="Leve")),"Bajo",IF(OR(AND(AT789="Muy baja",AW789="Moderado"),AND(AT789="Baja",AW789="Menor"),AND(AT789="Baja",AW789="Moderado"),AND(AT789="Media",AW789="Leve"),AND(AT789="Media",AW789="Menor"),AND(AT789="Media",AW789="Moderado"),AND(AT789="Alta",AW789="Leve"),AND(AT789="Alta",AW789="Menor")),"Moderado",IF(OR(AND(AT789="Muy Baja",AW789="Mayor"),AND(AT789="Baja",AW789="Mayor"),AND(AT789="Media",AW789="Mayor"),AND(AT789="Alta",AW789="Moderado"),AND(AT789="Alta",AW789="Mayor"),AND(AT789="Muy Alta",AW789="Leve"),AND(AT789="Muy Alta",AW789="Menor"),AND(AT789="Muy Alta",AW789="Moderado"),AND(AT789="Muy Alta",AW789="Mayor")),"Alto",IF(OR(AND(AT789="Muy Baja",AW789="Catastrófico"),AND(AT789="Baja",AW789="Catastrófico"),AND(AT789="Media",AW789="Catastrófico"),AND(AT789="Alta",AW789="Catastrófico"),AND(AT789="Muy Alta",AW789="Catastrófico")),"Extremo","")))),"")</f>
        <v>Bajo</v>
      </c>
      <c r="AZ789" s="598" t="s">
        <v>231</v>
      </c>
      <c r="BA789" s="607" t="s">
        <v>190</v>
      </c>
      <c r="BB789" s="607" t="s">
        <v>190</v>
      </c>
      <c r="BC789" s="607" t="s">
        <v>190</v>
      </c>
      <c r="BD789" s="607" t="s">
        <v>190</v>
      </c>
      <c r="BE789" s="1262" t="s">
        <v>190</v>
      </c>
      <c r="BF789" s="593"/>
      <c r="BG789" s="593"/>
      <c r="BH789" s="848"/>
      <c r="BI789" s="848"/>
      <c r="BJ789" s="848"/>
      <c r="BK789" s="848"/>
      <c r="BL789" s="848"/>
      <c r="BM789" s="593"/>
      <c r="BN789" s="593"/>
      <c r="BO789" s="798"/>
    </row>
    <row r="790" spans="1:67" ht="72">
      <c r="A790" s="1141"/>
      <c r="B790" s="1144"/>
      <c r="C790" s="1144"/>
      <c r="D790" s="1150"/>
      <c r="E790" s="1150"/>
      <c r="F790" s="1089"/>
      <c r="G790" s="593"/>
      <c r="H790" s="598"/>
      <c r="I790" s="1139"/>
      <c r="J790" s="1137"/>
      <c r="K790" s="1139"/>
      <c r="L790" s="593"/>
      <c r="M790" s="616"/>
      <c r="N790" s="593"/>
      <c r="O790" s="593"/>
      <c r="P790" s="607"/>
      <c r="Q790" s="610"/>
      <c r="R790" s="598"/>
      <c r="S790" s="613"/>
      <c r="T790" s="598"/>
      <c r="U790" s="613"/>
      <c r="V790" s="598"/>
      <c r="W790" s="613"/>
      <c r="X790" s="616"/>
      <c r="Y790" s="613"/>
      <c r="Z790" s="613"/>
      <c r="AA790" s="619"/>
      <c r="AB790" s="216">
        <v>2</v>
      </c>
      <c r="AC790" s="307" t="s">
        <v>1617</v>
      </c>
      <c r="AD790" s="217">
        <v>1</v>
      </c>
      <c r="AE790" s="166" t="s">
        <v>1619</v>
      </c>
      <c r="AF790" s="213" t="str">
        <f t="shared" si="50"/>
        <v>Probabilidad</v>
      </c>
      <c r="AG790" s="219" t="s">
        <v>1537</v>
      </c>
      <c r="AH790" s="214">
        <f t="shared" si="48"/>
        <v>0.25</v>
      </c>
      <c r="AI790" s="219" t="s">
        <v>1440</v>
      </c>
      <c r="AJ790" s="214">
        <f t="shared" si="49"/>
        <v>0.25</v>
      </c>
      <c r="AK790" s="215">
        <f t="shared" si="51"/>
        <v>0.5</v>
      </c>
      <c r="AL790" s="220">
        <f>IFERROR(IF(AND(AF789="Probabilidad",AF790="Probabilidad"),(AL789-(+AL789*AK790)),IF(AF790="Probabilidad",(S789-(+S789*AK790)),IF(AF790="Impacto",AL789,""))),"")</f>
        <v>0.28000000000000003</v>
      </c>
      <c r="AM790" s="220">
        <f>IFERROR(IF(AND(AF789="Impacto",AF790="Impacto"),(AM789-(+AM789*AK790)),IF(AF790="Impacto",(Y789-(Y789*AK790)),IF(AF790="Probabilidad",AM789,""))),"")</f>
        <v>0.2</v>
      </c>
      <c r="AN790" s="221" t="s">
        <v>181</v>
      </c>
      <c r="AO790" s="221" t="s">
        <v>182</v>
      </c>
      <c r="AP790" s="221" t="s">
        <v>183</v>
      </c>
      <c r="AQ790" s="598"/>
      <c r="AR790" s="626"/>
      <c r="AS790" s="626"/>
      <c r="AT790" s="619"/>
      <c r="AU790" s="626"/>
      <c r="AV790" s="626"/>
      <c r="AW790" s="619"/>
      <c r="AX790" s="619"/>
      <c r="AY790" s="619"/>
      <c r="AZ790" s="598"/>
      <c r="BA790" s="607"/>
      <c r="BB790" s="607"/>
      <c r="BC790" s="607"/>
      <c r="BD790" s="607"/>
      <c r="BE790" s="1262"/>
      <c r="BF790" s="593"/>
      <c r="BG790" s="593"/>
      <c r="BH790" s="848"/>
      <c r="BI790" s="848"/>
      <c r="BJ790" s="848"/>
      <c r="BK790" s="848"/>
      <c r="BL790" s="848"/>
      <c r="BM790" s="593"/>
      <c r="BN790" s="593"/>
      <c r="BO790" s="798"/>
    </row>
    <row r="791" spans="1:67" ht="72">
      <c r="A791" s="1141"/>
      <c r="B791" s="1144"/>
      <c r="C791" s="1144"/>
      <c r="D791" s="1150"/>
      <c r="E791" s="1150"/>
      <c r="F791" s="1089"/>
      <c r="G791" s="593"/>
      <c r="H791" s="598"/>
      <c r="I791" s="1139"/>
      <c r="J791" s="1137"/>
      <c r="K791" s="1139"/>
      <c r="L791" s="593"/>
      <c r="M791" s="616"/>
      <c r="N791" s="593"/>
      <c r="O791" s="593"/>
      <c r="P791" s="607"/>
      <c r="Q791" s="610"/>
      <c r="R791" s="598"/>
      <c r="S791" s="613"/>
      <c r="T791" s="598"/>
      <c r="U791" s="613"/>
      <c r="V791" s="598"/>
      <c r="W791" s="613"/>
      <c r="X791" s="616"/>
      <c r="Y791" s="613"/>
      <c r="Z791" s="613"/>
      <c r="AA791" s="619"/>
      <c r="AB791" s="216">
        <v>3</v>
      </c>
      <c r="AC791" s="307" t="s">
        <v>1620</v>
      </c>
      <c r="AD791" s="217">
        <v>1</v>
      </c>
      <c r="AE791" s="166" t="s">
        <v>1619</v>
      </c>
      <c r="AF791" s="213" t="str">
        <f t="shared" si="50"/>
        <v>Probabilidad</v>
      </c>
      <c r="AG791" s="219" t="s">
        <v>1547</v>
      </c>
      <c r="AH791" s="214">
        <f t="shared" si="48"/>
        <v>0.15</v>
      </c>
      <c r="AI791" s="219" t="s">
        <v>1440</v>
      </c>
      <c r="AJ791" s="214">
        <f t="shared" si="49"/>
        <v>0.25</v>
      </c>
      <c r="AK791" s="215">
        <f t="shared" si="51"/>
        <v>0.4</v>
      </c>
      <c r="AL791" s="220">
        <f>IFERROR(IF(AND(AF790="Probabilidad",AF791="Probabilidad"),(AL790-(+AL790*AK791)),IF(AND(AF790="Impacto",AF791="Probabilidad"),(AL789-(+AL789*AK791)),IF(AF791="Impacto",AL790,""))),"")</f>
        <v>0.16800000000000001</v>
      </c>
      <c r="AM791" s="220">
        <f>IFERROR(IF(AND(AF790="Impacto",AF791="Impacto"),(AM790-(+AM790*AK791)),IF(AND(AF790="Probabilidad",AF791="Impacto"),(AM789-(+AM789*AK791)),IF(AF791="Probabilidad",AM790,""))),"")</f>
        <v>0.2</v>
      </c>
      <c r="AN791" s="221" t="s">
        <v>181</v>
      </c>
      <c r="AO791" s="221" t="s">
        <v>182</v>
      </c>
      <c r="AP791" s="221" t="s">
        <v>183</v>
      </c>
      <c r="AQ791" s="598"/>
      <c r="AR791" s="626"/>
      <c r="AS791" s="626"/>
      <c r="AT791" s="619"/>
      <c r="AU791" s="626"/>
      <c r="AV791" s="626"/>
      <c r="AW791" s="619"/>
      <c r="AX791" s="619"/>
      <c r="AY791" s="619"/>
      <c r="AZ791" s="598"/>
      <c r="BA791" s="607"/>
      <c r="BB791" s="607"/>
      <c r="BC791" s="607"/>
      <c r="BD791" s="607"/>
      <c r="BE791" s="1262"/>
      <c r="BF791" s="593"/>
      <c r="BG791" s="593"/>
      <c r="BH791" s="848"/>
      <c r="BI791" s="848"/>
      <c r="BJ791" s="848"/>
      <c r="BK791" s="848"/>
      <c r="BL791" s="848"/>
      <c r="BM791" s="593"/>
      <c r="BN791" s="593"/>
      <c r="BO791" s="798"/>
    </row>
    <row r="792" spans="1:67" ht="72">
      <c r="A792" s="1141"/>
      <c r="B792" s="1144"/>
      <c r="C792" s="1144"/>
      <c r="D792" s="1150"/>
      <c r="E792" s="1150"/>
      <c r="F792" s="1089"/>
      <c r="G792" s="593"/>
      <c r="H792" s="598"/>
      <c r="I792" s="1139"/>
      <c r="J792" s="1137"/>
      <c r="K792" s="1139"/>
      <c r="L792" s="593"/>
      <c r="M792" s="616"/>
      <c r="N792" s="593"/>
      <c r="O792" s="593"/>
      <c r="P792" s="607"/>
      <c r="Q792" s="610"/>
      <c r="R792" s="598"/>
      <c r="S792" s="613"/>
      <c r="T792" s="598"/>
      <c r="U792" s="613"/>
      <c r="V792" s="598"/>
      <c r="W792" s="613"/>
      <c r="X792" s="616"/>
      <c r="Y792" s="613"/>
      <c r="Z792" s="613"/>
      <c r="AA792" s="619"/>
      <c r="AB792" s="216">
        <v>4</v>
      </c>
      <c r="AC792" s="307" t="s">
        <v>1622</v>
      </c>
      <c r="AD792" s="217">
        <v>1</v>
      </c>
      <c r="AE792" s="166" t="s">
        <v>1619</v>
      </c>
      <c r="AF792" s="213" t="str">
        <f t="shared" si="50"/>
        <v>Probabilidad</v>
      </c>
      <c r="AG792" s="219" t="s">
        <v>1547</v>
      </c>
      <c r="AH792" s="214">
        <f t="shared" si="48"/>
        <v>0.15</v>
      </c>
      <c r="AI792" s="219" t="s">
        <v>1440</v>
      </c>
      <c r="AJ792" s="214">
        <f t="shared" si="49"/>
        <v>0.25</v>
      </c>
      <c r="AK792" s="215">
        <f t="shared" si="51"/>
        <v>0.4</v>
      </c>
      <c r="AL792" s="220">
        <f>IFERROR(IF(AND(AF791="Probabilidad",AF792="Probabilidad"),(AL791-(+AL791*AK792)),IF(AND(AF791="Impacto",AF792="Probabilidad"),(AL790-(+AL790*AK792)),IF(AF792="Impacto",AL791,""))),"")</f>
        <v>0.1008</v>
      </c>
      <c r="AM792" s="220">
        <f>IFERROR(IF(AND(AF791="Impacto",AF792="Impacto"),(AM791-(+AM791*AK792)),IF(AND(AF791="Probabilidad",AF792="Impacto"),(AM790-(+AM790*AK792)),IF(AF792="Probabilidad",AM791,""))),"")</f>
        <v>0.2</v>
      </c>
      <c r="AN792" s="221" t="s">
        <v>181</v>
      </c>
      <c r="AO792" s="221" t="s">
        <v>182</v>
      </c>
      <c r="AP792" s="221" t="s">
        <v>183</v>
      </c>
      <c r="AQ792" s="598"/>
      <c r="AR792" s="626"/>
      <c r="AS792" s="626"/>
      <c r="AT792" s="619"/>
      <c r="AU792" s="626"/>
      <c r="AV792" s="626"/>
      <c r="AW792" s="619"/>
      <c r="AX792" s="619"/>
      <c r="AY792" s="619"/>
      <c r="AZ792" s="598"/>
      <c r="BA792" s="607"/>
      <c r="BB792" s="607"/>
      <c r="BC792" s="607"/>
      <c r="BD792" s="607"/>
      <c r="BE792" s="1262"/>
      <c r="BF792" s="593"/>
      <c r="BG792" s="593"/>
      <c r="BH792" s="848"/>
      <c r="BI792" s="848"/>
      <c r="BJ792" s="848"/>
      <c r="BK792" s="848"/>
      <c r="BL792" s="848"/>
      <c r="BM792" s="593"/>
      <c r="BN792" s="593"/>
      <c r="BO792" s="798"/>
    </row>
    <row r="793" spans="1:67">
      <c r="A793" s="1141"/>
      <c r="B793" s="1144"/>
      <c r="C793" s="1144"/>
      <c r="D793" s="1150"/>
      <c r="E793" s="1150"/>
      <c r="F793" s="1089"/>
      <c r="G793" s="593"/>
      <c r="H793" s="598"/>
      <c r="I793" s="1139"/>
      <c r="J793" s="1137"/>
      <c r="K793" s="1139"/>
      <c r="L793" s="593"/>
      <c r="M793" s="616"/>
      <c r="N793" s="593"/>
      <c r="O793" s="593"/>
      <c r="P793" s="607"/>
      <c r="Q793" s="610"/>
      <c r="R793" s="598"/>
      <c r="S793" s="613"/>
      <c r="T793" s="598"/>
      <c r="U793" s="613"/>
      <c r="V793" s="598"/>
      <c r="W793" s="613"/>
      <c r="X793" s="616"/>
      <c r="Y793" s="613"/>
      <c r="Z793" s="613"/>
      <c r="AA793" s="619"/>
      <c r="AB793" s="216">
        <v>5</v>
      </c>
      <c r="AC793" s="218"/>
      <c r="AD793" s="217"/>
      <c r="AE793" s="218"/>
      <c r="AF793" s="213" t="str">
        <f t="shared" si="50"/>
        <v/>
      </c>
      <c r="AG793" s="219"/>
      <c r="AH793" s="214" t="str">
        <f t="shared" si="48"/>
        <v/>
      </c>
      <c r="AI793" s="219"/>
      <c r="AJ793" s="214" t="str">
        <f t="shared" si="49"/>
        <v/>
      </c>
      <c r="AK793" s="215" t="str">
        <f t="shared" si="51"/>
        <v/>
      </c>
      <c r="AL793" s="220" t="str">
        <f>IFERROR(IF(AND(AF792="Probabilidad",AF793="Probabilidad"),(AL792-(+AL792*AK793)),IF(AND(AF792="Impacto",AF793="Probabilidad"),(AL791-(+AL791*AK793)),IF(AF793="Impacto",AL792,""))),"")</f>
        <v/>
      </c>
      <c r="AM793" s="220" t="str">
        <f>IFERROR(IF(AND(AF792="Impacto",AF793="Impacto"),(AM792-(+AM792*AK793)),IF(AND(AF792="Probabilidad",AF793="Impacto"),(AM791-(+AM791*AK793)),IF(AF793="Probabilidad",AM792,""))),"")</f>
        <v/>
      </c>
      <c r="AN793" s="221"/>
      <c r="AO793" s="221"/>
      <c r="AP793" s="221"/>
      <c r="AQ793" s="598"/>
      <c r="AR793" s="626"/>
      <c r="AS793" s="626"/>
      <c r="AT793" s="619"/>
      <c r="AU793" s="626"/>
      <c r="AV793" s="626"/>
      <c r="AW793" s="619"/>
      <c r="AX793" s="619"/>
      <c r="AY793" s="619"/>
      <c r="AZ793" s="598"/>
      <c r="BA793" s="607"/>
      <c r="BB793" s="607"/>
      <c r="BC793" s="607"/>
      <c r="BD793" s="607"/>
      <c r="BE793" s="1262"/>
      <c r="BF793" s="593"/>
      <c r="BG793" s="593"/>
      <c r="BH793" s="848"/>
      <c r="BI793" s="848"/>
      <c r="BJ793" s="848"/>
      <c r="BK793" s="848"/>
      <c r="BL793" s="848"/>
      <c r="BM793" s="593"/>
      <c r="BN793" s="593"/>
      <c r="BO793" s="798"/>
    </row>
    <row r="794" spans="1:67" ht="15.75" thickBot="1">
      <c r="A794" s="1141"/>
      <c r="B794" s="1144"/>
      <c r="C794" s="1144"/>
      <c r="D794" s="1150"/>
      <c r="E794" s="1150"/>
      <c r="F794" s="1089"/>
      <c r="G794" s="593"/>
      <c r="H794" s="598"/>
      <c r="I794" s="1139"/>
      <c r="J794" s="1162"/>
      <c r="K794" s="1139"/>
      <c r="L794" s="593"/>
      <c r="M794" s="616"/>
      <c r="N794" s="593"/>
      <c r="O794" s="593"/>
      <c r="P794" s="607"/>
      <c r="Q794" s="610"/>
      <c r="R794" s="598"/>
      <c r="S794" s="613"/>
      <c r="T794" s="598"/>
      <c r="U794" s="613"/>
      <c r="V794" s="598"/>
      <c r="W794" s="613"/>
      <c r="X794" s="616"/>
      <c r="Y794" s="613"/>
      <c r="Z794" s="613"/>
      <c r="AA794" s="619"/>
      <c r="AB794" s="216">
        <v>6</v>
      </c>
      <c r="AC794" s="218"/>
      <c r="AD794" s="217"/>
      <c r="AE794" s="218"/>
      <c r="AF794" s="213" t="str">
        <f t="shared" si="50"/>
        <v/>
      </c>
      <c r="AG794" s="219"/>
      <c r="AH794" s="214" t="str">
        <f t="shared" si="48"/>
        <v/>
      </c>
      <c r="AI794" s="219"/>
      <c r="AJ794" s="214" t="str">
        <f t="shared" si="49"/>
        <v/>
      </c>
      <c r="AK794" s="215" t="str">
        <f t="shared" si="51"/>
        <v/>
      </c>
      <c r="AL794" s="220" t="str">
        <f>IFERROR(IF(AND(AF793="Probabilidad",AF794="Probabilidad"),(AL793-(+AL793*AK794)),IF(AND(AF793="Impacto",AF794="Probabilidad"),(AL792-(+AL792*AK794)),IF(AF794="Impacto",AL793,""))),"")</f>
        <v/>
      </c>
      <c r="AM794" s="220" t="str">
        <f>IFERROR(IF(AND(AF793="Impacto",AF794="Impacto"),(AM793-(+AM793*AK794)),IF(AND(AF793="Probabilidad",AF794="Impacto"),(AM792-(+AM792*AK794)),IF(AF794="Probabilidad",AM793,""))),"")</f>
        <v/>
      </c>
      <c r="AN794" s="221"/>
      <c r="AO794" s="221"/>
      <c r="AP794" s="221"/>
      <c r="AQ794" s="598"/>
      <c r="AR794" s="626"/>
      <c r="AS794" s="626"/>
      <c r="AT794" s="619"/>
      <c r="AU794" s="626"/>
      <c r="AV794" s="626"/>
      <c r="AW794" s="619"/>
      <c r="AX794" s="619"/>
      <c r="AY794" s="619"/>
      <c r="AZ794" s="598"/>
      <c r="BA794" s="607"/>
      <c r="BB794" s="607"/>
      <c r="BC794" s="607"/>
      <c r="BD794" s="607"/>
      <c r="BE794" s="1262"/>
      <c r="BF794" s="593"/>
      <c r="BG794" s="593"/>
      <c r="BH794" s="848"/>
      <c r="BI794" s="848"/>
      <c r="BJ794" s="848"/>
      <c r="BK794" s="848"/>
      <c r="BL794" s="848"/>
      <c r="BM794" s="593"/>
      <c r="BN794" s="593"/>
      <c r="BO794" s="798"/>
    </row>
    <row r="795" spans="1:67" ht="114.75">
      <c r="A795" s="1141"/>
      <c r="B795" s="1144"/>
      <c r="C795" s="1144"/>
      <c r="D795" s="1150" t="s">
        <v>1376</v>
      </c>
      <c r="E795" s="1150" t="s">
        <v>2143</v>
      </c>
      <c r="F795" s="1089">
        <v>8</v>
      </c>
      <c r="G795" s="593" t="s">
        <v>2179</v>
      </c>
      <c r="H795" s="598" t="s">
        <v>1613</v>
      </c>
      <c r="I795" s="1139" t="s">
        <v>1392</v>
      </c>
      <c r="J795" s="1137" t="str">
        <f>IF(D795="","",IF(D795="RG",[16]Árbol_GF!B845,IF(D795="RF",[16]Árbol_GF!B845,IF(I795="","",(CONCATENATE(I795," ",$M$2," ",G795," ",$M$3," ",O795," ",$M$4," ",N795))))))</f>
        <v xml:space="preserve">Pérdida de Disponibilidad  Equipos de cómputo (Hardware)  Perdida , destruccion de la información  1. Desconocimiento de políticas de seguridad de la información
2. Ausencia de planes de continuidad </v>
      </c>
      <c r="K795" s="1139" t="s">
        <v>205</v>
      </c>
      <c r="L795" s="593" t="s">
        <v>691</v>
      </c>
      <c r="M795" s="689" t="str">
        <f>CONCATENATE(" *",[16]Árbol_GF!C803," *",[16]Árbol_GF!E803," *",[16]Árbol_GF!G803)</f>
        <v xml:space="preserve"> * * *</v>
      </c>
      <c r="N795" s="593" t="s">
        <v>2183</v>
      </c>
      <c r="O795" s="593" t="s">
        <v>2184</v>
      </c>
      <c r="P795" s="607"/>
      <c r="Q795" s="610"/>
      <c r="R795" s="598" t="s">
        <v>297</v>
      </c>
      <c r="S795" s="613">
        <f>IF(R795="Muy Alta",100%,IF(R795="Alta",80%,IF(R795="Media",60%,IF(R795="Baja",40%,IF(R795="Muy Baja",20%,"")))))</f>
        <v>0.8</v>
      </c>
      <c r="T795" s="598"/>
      <c r="U795" s="613" t="str">
        <f>IF(T795="Catastrófico",100%,IF(T795="Mayor",80%,IF(T795="Moderado",60%,IF(T795="Menor",40%,IF(T795="Leve",20%,"")))))</f>
        <v/>
      </c>
      <c r="V795" s="598" t="s">
        <v>271</v>
      </c>
      <c r="W795" s="613">
        <f>IF(V795="Catastrófico",100%,IF(V795="Mayor",80%,IF(V795="Moderado",60%,IF(V795="Menor",40%,IF(V795="Leve",20%,"")))))</f>
        <v>0.2</v>
      </c>
      <c r="X795" s="616" t="str">
        <f>IF(Y795=100%,"Catastrófico",IF(Y795=80%,"Mayor",IF(Y795=60%,"Moderado",IF(Y795=40%,"Menor",IF(Y795=20%,"Leve","")))))</f>
        <v>Leve</v>
      </c>
      <c r="Y795" s="613">
        <f>IF(AND(U795="",W795=""),"",MAX(U795,W795))</f>
        <v>0.2</v>
      </c>
      <c r="Z795" s="613" t="str">
        <f>CONCATENATE(R795,X795)</f>
        <v>AltaLeve</v>
      </c>
      <c r="AA795" s="619" t="str">
        <f>IF(Z795="Muy AltaLeve","Alto",IF(Z795="Muy AltaMenor","Alto",IF(Z795="Muy AltaModerado","Alto",IF(Z795="Muy AltaMayor","Alto",IF(Z795="Muy AltaCatastrófico","Extremo",IF(Z795="AltaLeve","Moderado",IF(Z795="AltaMenor","Moderado",IF(Z795="AltaModerado","Alto",IF(Z795="AltaMayor","Alto",IF(Z795="AltaCatastrófico","Extremo",IF(Z795="MediaLeve","Moderado",IF(Z795="MediaMenor","Moderado",IF(Z795="MediaModerado","Moderado",IF(Z795="MediaMayor","Alto",IF(Z795="MediaCatastrófico","Extremo",IF(Z795="BajaLeve","Bajo",IF(Z795="BajaMenor","Moderado",IF(Z795="BajaModerado","Moderado",IF(Z795="BajaMayor","Alto",IF(Z795="BajaCatastrófico","Extremo",IF(Z795="Muy BajaLeve","Bajo",IF(Z795="Muy BajaMenor","Bajo",IF(Z795="Muy BajaModerado","Moderado",IF(Z795="Muy BajaMayor","Alto",IF(Z795="Muy BajaCatastrófico","Extremo","")))))))))))))))))))))))))</f>
        <v>Moderado</v>
      </c>
      <c r="AB795" s="216">
        <v>1</v>
      </c>
      <c r="AC795" s="228" t="s">
        <v>1561</v>
      </c>
      <c r="AD795" s="217">
        <v>1</v>
      </c>
      <c r="AE795" s="218" t="s">
        <v>1431</v>
      </c>
      <c r="AF795" s="213" t="str">
        <f t="shared" si="50"/>
        <v>Probabilidad</v>
      </c>
      <c r="AG795" s="219" t="s">
        <v>1547</v>
      </c>
      <c r="AH795" s="214">
        <f t="shared" si="48"/>
        <v>0.15</v>
      </c>
      <c r="AI795" s="219" t="s">
        <v>1538</v>
      </c>
      <c r="AJ795" s="214">
        <f t="shared" si="49"/>
        <v>0.15</v>
      </c>
      <c r="AK795" s="215">
        <f t="shared" si="51"/>
        <v>0.3</v>
      </c>
      <c r="AL795" s="220">
        <f>IFERROR(IF(AF795="Probabilidad",(S795-(+S795*AK795)),IF(AF795="Impacto",S795,"")),"")</f>
        <v>0.56000000000000005</v>
      </c>
      <c r="AM795" s="220">
        <f>IFERROR(IF(AF795="Impacto",(Y795-(+Y795*AK795)),IF(AF795="Probabilidad",Y795,"")),"")</f>
        <v>0.2</v>
      </c>
      <c r="AN795" s="221" t="s">
        <v>181</v>
      </c>
      <c r="AO795" s="221" t="s">
        <v>182</v>
      </c>
      <c r="AP795" s="221" t="s">
        <v>183</v>
      </c>
      <c r="AQ795" s="598" t="s">
        <v>2182</v>
      </c>
      <c r="AR795" s="1153">
        <f>S795</f>
        <v>0.8</v>
      </c>
      <c r="AS795" s="1153">
        <f>IF(AL795="","",MIN(AL795:AL800))</f>
        <v>0.16800000000000001</v>
      </c>
      <c r="AT795" s="619" t="str">
        <f>IFERROR(IF(AS795="","",IF(AS795&lt;=0.2,"Muy Baja",IF(AS795&lt;=0.4,"Baja",IF(AS795&lt;=0.6,"Media",IF(AS795&lt;=0.8,"Alta","Muy Alta"))))),"")</f>
        <v>Muy Baja</v>
      </c>
      <c r="AU795" s="1153">
        <f>Y795</f>
        <v>0.2</v>
      </c>
      <c r="AV795" s="1153">
        <f>IF(AM795="","",MIN(AM795:AM800))</f>
        <v>0.13</v>
      </c>
      <c r="AW795" s="619" t="str">
        <f>IFERROR(IF(AV795="","",IF(AV795&lt;=0.2,"Leve",IF(AV795&lt;=0.4,"Menor",IF(AV795&lt;=0.6,"Moderado",IF(AV795&lt;=0.8,"Mayor","Catastrófico"))))),"")</f>
        <v>Leve</v>
      </c>
      <c r="AX795" s="619" t="str">
        <f>AA795</f>
        <v>Moderado</v>
      </c>
      <c r="AY795" s="619" t="str">
        <f>IFERROR(IF(OR(AND(AT795="Muy Baja",AW795="Leve"),AND(AT795="Muy Baja",AW795="Menor"),AND(AT795="Baja",AW795="Leve")),"Bajo",IF(OR(AND(AT795="Muy baja",AW795="Moderado"),AND(AT795="Baja",AW795="Menor"),AND(AT795="Baja",AW795="Moderado"),AND(AT795="Media",AW795="Leve"),AND(AT795="Media",AW795="Menor"),AND(AT795="Media",AW795="Moderado"),AND(AT795="Alta",AW795="Leve"),AND(AT795="Alta",AW795="Menor")),"Moderado",IF(OR(AND(AT795="Muy Baja",AW795="Mayor"),AND(AT795="Baja",AW795="Mayor"),AND(AT795="Media",AW795="Mayor"),AND(AT795="Alta",AW795="Moderado"),AND(AT795="Alta",AW795="Mayor"),AND(AT795="Muy Alta",AW795="Leve"),AND(AT795="Muy Alta",AW795="Menor"),AND(AT795="Muy Alta",AW795="Moderado"),AND(AT795="Muy Alta",AW795="Mayor")),"Alto",IF(OR(AND(AT795="Muy Baja",AW795="Catastrófico"),AND(AT795="Baja",AW795="Catastrófico"),AND(AT795="Media",AW795="Catastrófico"),AND(AT795="Alta",AW795="Catastrófico"),AND(AT795="Muy Alta",AW795="Catastrófico")),"Extremo","")))),"")</f>
        <v>Bajo</v>
      </c>
      <c r="AZ795" s="598" t="s">
        <v>231</v>
      </c>
      <c r="BA795" s="607" t="s">
        <v>190</v>
      </c>
      <c r="BB795" s="607" t="s">
        <v>190</v>
      </c>
      <c r="BC795" s="607" t="s">
        <v>190</v>
      </c>
      <c r="BD795" s="607" t="s">
        <v>190</v>
      </c>
      <c r="BE795" s="1262" t="s">
        <v>190</v>
      </c>
      <c r="BF795" s="593"/>
      <c r="BG795" s="593"/>
      <c r="BH795" s="848"/>
      <c r="BI795" s="848"/>
      <c r="BJ795" s="848"/>
      <c r="BK795" s="848"/>
      <c r="BL795" s="848"/>
      <c r="BM795" s="593"/>
      <c r="BN795" s="593"/>
      <c r="BO795" s="798"/>
    </row>
    <row r="796" spans="1:67" ht="72">
      <c r="A796" s="1141"/>
      <c r="B796" s="1144"/>
      <c r="C796" s="1144"/>
      <c r="D796" s="1150"/>
      <c r="E796" s="1150"/>
      <c r="F796" s="1089"/>
      <c r="G796" s="593"/>
      <c r="H796" s="598"/>
      <c r="I796" s="1139"/>
      <c r="J796" s="1137"/>
      <c r="K796" s="1139"/>
      <c r="L796" s="593"/>
      <c r="M796" s="616"/>
      <c r="N796" s="593"/>
      <c r="O796" s="593"/>
      <c r="P796" s="607"/>
      <c r="Q796" s="610"/>
      <c r="R796" s="598"/>
      <c r="S796" s="613"/>
      <c r="T796" s="598"/>
      <c r="U796" s="613"/>
      <c r="V796" s="598"/>
      <c r="W796" s="613"/>
      <c r="X796" s="616"/>
      <c r="Y796" s="613"/>
      <c r="Z796" s="613"/>
      <c r="AA796" s="619"/>
      <c r="AB796" s="216">
        <v>2</v>
      </c>
      <c r="AC796" s="307" t="s">
        <v>1626</v>
      </c>
      <c r="AD796" s="217">
        <v>2</v>
      </c>
      <c r="AE796" s="166" t="s">
        <v>1627</v>
      </c>
      <c r="AF796" s="213" t="str">
        <f t="shared" si="50"/>
        <v>Probabilidad</v>
      </c>
      <c r="AG796" s="219" t="s">
        <v>1537</v>
      </c>
      <c r="AH796" s="214">
        <f t="shared" si="48"/>
        <v>0.25</v>
      </c>
      <c r="AI796" s="219" t="s">
        <v>1440</v>
      </c>
      <c r="AJ796" s="214">
        <f t="shared" si="49"/>
        <v>0.25</v>
      </c>
      <c r="AK796" s="215">
        <f t="shared" si="51"/>
        <v>0.5</v>
      </c>
      <c r="AL796" s="220">
        <f>IFERROR(IF(AND(AF795="Probabilidad",AF796="Probabilidad"),(AL795-(+AL795*AK796)),IF(AF796="Probabilidad",(S795-(+S795*AK796)),IF(AF796="Impacto",AL795,""))),"")</f>
        <v>0.28000000000000003</v>
      </c>
      <c r="AM796" s="220">
        <f>IFERROR(IF(AND(AF795="Impacto",AF796="Impacto"),(AM795-(+AM795*AK796)),IF(AF796="Impacto",(Y795-(Y795*AK796)),IF(AF796="Probabilidad",AM795,""))),"")</f>
        <v>0.2</v>
      </c>
      <c r="AN796" s="221" t="s">
        <v>181</v>
      </c>
      <c r="AO796" s="221" t="s">
        <v>182</v>
      </c>
      <c r="AP796" s="221" t="s">
        <v>183</v>
      </c>
      <c r="AQ796" s="598"/>
      <c r="AR796" s="626"/>
      <c r="AS796" s="626"/>
      <c r="AT796" s="619"/>
      <c r="AU796" s="626"/>
      <c r="AV796" s="626"/>
      <c r="AW796" s="619"/>
      <c r="AX796" s="619"/>
      <c r="AY796" s="619"/>
      <c r="AZ796" s="598"/>
      <c r="BA796" s="607"/>
      <c r="BB796" s="607"/>
      <c r="BC796" s="607"/>
      <c r="BD796" s="607"/>
      <c r="BE796" s="1262"/>
      <c r="BF796" s="593"/>
      <c r="BG796" s="593"/>
      <c r="BH796" s="848"/>
      <c r="BI796" s="848"/>
      <c r="BJ796" s="848"/>
      <c r="BK796" s="848"/>
      <c r="BL796" s="848"/>
      <c r="BM796" s="593"/>
      <c r="BN796" s="593"/>
      <c r="BO796" s="798"/>
    </row>
    <row r="797" spans="1:67" ht="72">
      <c r="A797" s="1141"/>
      <c r="B797" s="1144"/>
      <c r="C797" s="1144"/>
      <c r="D797" s="1150"/>
      <c r="E797" s="1150"/>
      <c r="F797" s="1089"/>
      <c r="G797" s="593"/>
      <c r="H797" s="598"/>
      <c r="I797" s="1139"/>
      <c r="J797" s="1137"/>
      <c r="K797" s="1139"/>
      <c r="L797" s="593"/>
      <c r="M797" s="616"/>
      <c r="N797" s="593"/>
      <c r="O797" s="593"/>
      <c r="P797" s="607"/>
      <c r="Q797" s="610"/>
      <c r="R797" s="598"/>
      <c r="S797" s="613"/>
      <c r="T797" s="598"/>
      <c r="U797" s="613"/>
      <c r="V797" s="598"/>
      <c r="W797" s="613"/>
      <c r="X797" s="616"/>
      <c r="Y797" s="613"/>
      <c r="Z797" s="613"/>
      <c r="AA797" s="619"/>
      <c r="AB797" s="216">
        <v>3</v>
      </c>
      <c r="AC797" s="307" t="s">
        <v>1626</v>
      </c>
      <c r="AD797" s="217">
        <v>2</v>
      </c>
      <c r="AE797" s="166" t="s">
        <v>1627</v>
      </c>
      <c r="AF797" s="213" t="str">
        <f t="shared" si="50"/>
        <v>Probabilidad</v>
      </c>
      <c r="AG797" s="219" t="s">
        <v>1547</v>
      </c>
      <c r="AH797" s="214">
        <f t="shared" si="48"/>
        <v>0.15</v>
      </c>
      <c r="AI797" s="219" t="s">
        <v>1440</v>
      </c>
      <c r="AJ797" s="214">
        <f t="shared" si="49"/>
        <v>0.25</v>
      </c>
      <c r="AK797" s="215">
        <f t="shared" si="51"/>
        <v>0.4</v>
      </c>
      <c r="AL797" s="220">
        <f>IFERROR(IF(AND(AF796="Probabilidad",AF797="Probabilidad"),(AL796-(+AL796*AK797)),IF(AND(AF796="Impacto",AF797="Probabilidad"),(AL795-(+AL795*AK797)),IF(AF797="Impacto",AL796,""))),"")</f>
        <v>0.16800000000000001</v>
      </c>
      <c r="AM797" s="220">
        <f>IFERROR(IF(AND(AF796="Impacto",AF797="Impacto"),(AM796-(+AM796*AK797)),IF(AND(AF796="Probabilidad",AF797="Impacto"),(AM795-(+AM795*AK797)),IF(AF797="Probabilidad",AM796,""))),"")</f>
        <v>0.2</v>
      </c>
      <c r="AN797" s="221" t="s">
        <v>181</v>
      </c>
      <c r="AO797" s="221" t="s">
        <v>182</v>
      </c>
      <c r="AP797" s="221" t="s">
        <v>183</v>
      </c>
      <c r="AQ797" s="598"/>
      <c r="AR797" s="626"/>
      <c r="AS797" s="626"/>
      <c r="AT797" s="619"/>
      <c r="AU797" s="626"/>
      <c r="AV797" s="626"/>
      <c r="AW797" s="619"/>
      <c r="AX797" s="619"/>
      <c r="AY797" s="619"/>
      <c r="AZ797" s="598"/>
      <c r="BA797" s="607"/>
      <c r="BB797" s="607"/>
      <c r="BC797" s="607"/>
      <c r="BD797" s="607"/>
      <c r="BE797" s="1262"/>
      <c r="BF797" s="593"/>
      <c r="BG797" s="593"/>
      <c r="BH797" s="848"/>
      <c r="BI797" s="848"/>
      <c r="BJ797" s="848"/>
      <c r="BK797" s="848"/>
      <c r="BL797" s="848"/>
      <c r="BM797" s="593"/>
      <c r="BN797" s="593"/>
      <c r="BO797" s="798"/>
    </row>
    <row r="798" spans="1:67" ht="72">
      <c r="A798" s="1141"/>
      <c r="B798" s="1144"/>
      <c r="C798" s="1144"/>
      <c r="D798" s="1150"/>
      <c r="E798" s="1150"/>
      <c r="F798" s="1089"/>
      <c r="G798" s="593"/>
      <c r="H798" s="598"/>
      <c r="I798" s="1139"/>
      <c r="J798" s="1137"/>
      <c r="K798" s="1139"/>
      <c r="L798" s="593"/>
      <c r="M798" s="616"/>
      <c r="N798" s="593"/>
      <c r="O798" s="593"/>
      <c r="P798" s="607"/>
      <c r="Q798" s="610"/>
      <c r="R798" s="598"/>
      <c r="S798" s="613"/>
      <c r="T798" s="598"/>
      <c r="U798" s="613"/>
      <c r="V798" s="598"/>
      <c r="W798" s="613"/>
      <c r="X798" s="616"/>
      <c r="Y798" s="613"/>
      <c r="Z798" s="613"/>
      <c r="AA798" s="619"/>
      <c r="AB798" s="216">
        <v>4</v>
      </c>
      <c r="AC798" s="307" t="s">
        <v>1626</v>
      </c>
      <c r="AD798" s="217">
        <v>2</v>
      </c>
      <c r="AE798" s="166" t="s">
        <v>1627</v>
      </c>
      <c r="AF798" s="213" t="str">
        <f t="shared" si="50"/>
        <v>Impacto</v>
      </c>
      <c r="AG798" s="219" t="s">
        <v>1548</v>
      </c>
      <c r="AH798" s="214">
        <f t="shared" si="48"/>
        <v>0.1</v>
      </c>
      <c r="AI798" s="219" t="s">
        <v>1440</v>
      </c>
      <c r="AJ798" s="214">
        <f t="shared" si="49"/>
        <v>0.25</v>
      </c>
      <c r="AK798" s="215">
        <f t="shared" si="51"/>
        <v>0.35</v>
      </c>
      <c r="AL798" s="220">
        <f>IFERROR(IF(AND(AF797="Probabilidad",AF798="Probabilidad"),(AL797-(+AL797*AK798)),IF(AND(AF797="Impacto",AF798="Probabilidad"),(AL796-(+AL796*AK798)),IF(AF798="Impacto",AL797,""))),"")</f>
        <v>0.16800000000000001</v>
      </c>
      <c r="AM798" s="226">
        <f>IFERROR(IF(AND(AF797="Impacto",AF798="Impacto"),(AM797-(+AM797*AK798)),IF(AND(AF797="Probabilidad",AF798="Impacto"),(AM796-(+AM796*AK798)),IF(AF798="Probabilidad",AM797,""))),"")</f>
        <v>0.13</v>
      </c>
      <c r="AN798" s="221" t="s">
        <v>181</v>
      </c>
      <c r="AO798" s="221" t="s">
        <v>182</v>
      </c>
      <c r="AP798" s="221" t="s">
        <v>183</v>
      </c>
      <c r="AQ798" s="598"/>
      <c r="AR798" s="626"/>
      <c r="AS798" s="626"/>
      <c r="AT798" s="619"/>
      <c r="AU798" s="626"/>
      <c r="AV798" s="626"/>
      <c r="AW798" s="619"/>
      <c r="AX798" s="619"/>
      <c r="AY798" s="619"/>
      <c r="AZ798" s="598"/>
      <c r="BA798" s="607"/>
      <c r="BB798" s="607"/>
      <c r="BC798" s="607"/>
      <c r="BD798" s="607"/>
      <c r="BE798" s="1262"/>
      <c r="BF798" s="593"/>
      <c r="BG798" s="593"/>
      <c r="BH798" s="848"/>
      <c r="BI798" s="848"/>
      <c r="BJ798" s="848"/>
      <c r="BK798" s="848"/>
      <c r="BL798" s="848"/>
      <c r="BM798" s="593"/>
      <c r="BN798" s="593"/>
      <c r="BO798" s="798"/>
    </row>
    <row r="799" spans="1:67">
      <c r="A799" s="1141"/>
      <c r="B799" s="1144"/>
      <c r="C799" s="1144"/>
      <c r="D799" s="1150"/>
      <c r="E799" s="1150"/>
      <c r="F799" s="1089"/>
      <c r="G799" s="593"/>
      <c r="H799" s="598"/>
      <c r="I799" s="1139"/>
      <c r="J799" s="1137"/>
      <c r="K799" s="1139"/>
      <c r="L799" s="593"/>
      <c r="M799" s="616"/>
      <c r="N799" s="593"/>
      <c r="O799" s="593"/>
      <c r="P799" s="607"/>
      <c r="Q799" s="610"/>
      <c r="R799" s="598"/>
      <c r="S799" s="613"/>
      <c r="T799" s="598"/>
      <c r="U799" s="613"/>
      <c r="V799" s="598"/>
      <c r="W799" s="613"/>
      <c r="X799" s="616"/>
      <c r="Y799" s="613"/>
      <c r="Z799" s="613"/>
      <c r="AA799" s="619"/>
      <c r="AB799" s="216">
        <v>5</v>
      </c>
      <c r="AC799" s="218"/>
      <c r="AD799" s="217"/>
      <c r="AE799" s="218"/>
      <c r="AF799" s="213" t="str">
        <f t="shared" si="50"/>
        <v/>
      </c>
      <c r="AG799" s="219"/>
      <c r="AH799" s="214" t="str">
        <f t="shared" si="48"/>
        <v/>
      </c>
      <c r="AI799" s="219"/>
      <c r="AJ799" s="214" t="str">
        <f t="shared" si="49"/>
        <v/>
      </c>
      <c r="AK799" s="215" t="str">
        <f t="shared" si="51"/>
        <v/>
      </c>
      <c r="AL799" s="220" t="str">
        <f>IFERROR(IF(AND(AF798="Probabilidad",AF799="Probabilidad"),(AL798-(+AL798*AK799)),IF(AND(AF798="Impacto",AF799="Probabilidad"),(AL797-(+AL797*AK799)),IF(AF799="Impacto",AL798,""))),"")</f>
        <v/>
      </c>
      <c r="AM799" s="220" t="str">
        <f>IFERROR(IF(AND(AF798="Impacto",AF799="Impacto"),(AM798-(+AM798*AK799)),IF(AND(AF798="Probabilidad",AF799="Impacto"),(AM797-(+AM797*AK799)),IF(AF799="Probabilidad",AM798,""))),"")</f>
        <v/>
      </c>
      <c r="AN799" s="221"/>
      <c r="AO799" s="221"/>
      <c r="AP799" s="221"/>
      <c r="AQ799" s="598"/>
      <c r="AR799" s="626"/>
      <c r="AS799" s="626"/>
      <c r="AT799" s="619"/>
      <c r="AU799" s="626"/>
      <c r="AV799" s="626"/>
      <c r="AW799" s="619"/>
      <c r="AX799" s="619"/>
      <c r="AY799" s="619"/>
      <c r="AZ799" s="598"/>
      <c r="BA799" s="607"/>
      <c r="BB799" s="607"/>
      <c r="BC799" s="607"/>
      <c r="BD799" s="607"/>
      <c r="BE799" s="1262"/>
      <c r="BF799" s="593"/>
      <c r="BG799" s="593"/>
      <c r="BH799" s="848"/>
      <c r="BI799" s="848"/>
      <c r="BJ799" s="848"/>
      <c r="BK799" s="848"/>
      <c r="BL799" s="848"/>
      <c r="BM799" s="593"/>
      <c r="BN799" s="593"/>
      <c r="BO799" s="798"/>
    </row>
    <row r="800" spans="1:67" ht="15.75" thickBot="1">
      <c r="A800" s="1141"/>
      <c r="B800" s="1144"/>
      <c r="C800" s="1144"/>
      <c r="D800" s="1150"/>
      <c r="E800" s="1150"/>
      <c r="F800" s="1089"/>
      <c r="G800" s="593"/>
      <c r="H800" s="598"/>
      <c r="I800" s="1139"/>
      <c r="J800" s="1162"/>
      <c r="K800" s="1139"/>
      <c r="L800" s="593"/>
      <c r="M800" s="616"/>
      <c r="N800" s="593"/>
      <c r="O800" s="593"/>
      <c r="P800" s="607"/>
      <c r="Q800" s="610"/>
      <c r="R800" s="598"/>
      <c r="S800" s="613"/>
      <c r="T800" s="598"/>
      <c r="U800" s="613"/>
      <c r="V800" s="598"/>
      <c r="W800" s="613"/>
      <c r="X800" s="616"/>
      <c r="Y800" s="613"/>
      <c r="Z800" s="613"/>
      <c r="AA800" s="619"/>
      <c r="AB800" s="216">
        <v>6</v>
      </c>
      <c r="AC800" s="218"/>
      <c r="AD800" s="217"/>
      <c r="AE800" s="218"/>
      <c r="AF800" s="213" t="str">
        <f t="shared" si="50"/>
        <v/>
      </c>
      <c r="AG800" s="219"/>
      <c r="AH800" s="214" t="str">
        <f t="shared" si="48"/>
        <v/>
      </c>
      <c r="AI800" s="219"/>
      <c r="AJ800" s="214" t="str">
        <f t="shared" si="49"/>
        <v/>
      </c>
      <c r="AK800" s="215" t="str">
        <f t="shared" si="51"/>
        <v/>
      </c>
      <c r="AL800" s="220" t="str">
        <f>IFERROR(IF(AND(AF799="Probabilidad",AF800="Probabilidad"),(AL799-(+AL799*AK800)),IF(AND(AF799="Impacto",AF800="Probabilidad"),(AL798-(+AL798*AK800)),IF(AF800="Impacto",AL799,""))),"")</f>
        <v/>
      </c>
      <c r="AM800" s="220" t="str">
        <f>IFERROR(IF(AND(AF799="Impacto",AF800="Impacto"),(AM799-(+AM799*AK800)),IF(AND(AF799="Probabilidad",AF800="Impacto"),(AM798-(+AM798*AK800)),IF(AF800="Probabilidad",AM799,""))),"")</f>
        <v/>
      </c>
      <c r="AN800" s="221"/>
      <c r="AO800" s="221"/>
      <c r="AP800" s="221"/>
      <c r="AQ800" s="598"/>
      <c r="AR800" s="626"/>
      <c r="AS800" s="626"/>
      <c r="AT800" s="619"/>
      <c r="AU800" s="626"/>
      <c r="AV800" s="626"/>
      <c r="AW800" s="619"/>
      <c r="AX800" s="619"/>
      <c r="AY800" s="619"/>
      <c r="AZ800" s="598"/>
      <c r="BA800" s="607"/>
      <c r="BB800" s="607"/>
      <c r="BC800" s="607"/>
      <c r="BD800" s="607"/>
      <c r="BE800" s="1262"/>
      <c r="BF800" s="593"/>
      <c r="BG800" s="593"/>
      <c r="BH800" s="848"/>
      <c r="BI800" s="848"/>
      <c r="BJ800" s="848"/>
      <c r="BK800" s="848"/>
      <c r="BL800" s="848"/>
      <c r="BM800" s="593"/>
      <c r="BN800" s="593"/>
      <c r="BO800" s="798"/>
    </row>
    <row r="801" spans="1:67" ht="96.6" customHeight="1">
      <c r="A801" s="1141"/>
      <c r="B801" s="1144"/>
      <c r="C801" s="1144"/>
      <c r="D801" s="1150" t="s">
        <v>1376</v>
      </c>
      <c r="E801" s="1150" t="s">
        <v>2143</v>
      </c>
      <c r="F801" s="1089">
        <v>9</v>
      </c>
      <c r="G801" s="593" t="s">
        <v>1742</v>
      </c>
      <c r="H801" s="598" t="s">
        <v>1379</v>
      </c>
      <c r="I801" s="1139" t="s">
        <v>1380</v>
      </c>
      <c r="J801" s="1137" t="str">
        <f>IF(D801="","",IF(D801="RG",[16]Árbol_GF!B851,IF(D801="RF",[16]Árbol_GF!B851,IF(I801="","",(CONCATENATE(I801," ",$M$2," ",G801," ",$M$3," ",O801," ",$M$4," ",N801))))))</f>
        <v>Pérdida de confidencialidad e integridad  Fileserver  1 Uso no autorizado de la información
2 . Fallas Humanas
3. Fallas técnicas
   1. Ausencia de revisiones regulares por parte del jefe de dependencia
2. Desconocimiento de politicas de seguridad de la información</v>
      </c>
      <c r="K801" s="1139" t="s">
        <v>205</v>
      </c>
      <c r="L801" s="593" t="s">
        <v>691</v>
      </c>
      <c r="M801" s="689" t="str">
        <f>CONCATENATE(" *",[16]Árbol_GF!C809," *",[16]Árbol_GF!E809," *",[16]Árbol_GF!G809)</f>
        <v xml:space="preserve"> * * *</v>
      </c>
      <c r="N801" s="761" t="s">
        <v>1381</v>
      </c>
      <c r="O801" s="761" t="s">
        <v>1743</v>
      </c>
      <c r="P801" s="607"/>
      <c r="Q801" s="610"/>
      <c r="R801" s="598" t="s">
        <v>175</v>
      </c>
      <c r="S801" s="613">
        <f>IF(R801="Muy Alta",100%,IF(R801="Alta",80%,IF(R801="Media",60%,IF(R801="Baja",40%,IF(R801="Muy Baja",20%,"")))))</f>
        <v>0.6</v>
      </c>
      <c r="T801" s="598" t="s">
        <v>271</v>
      </c>
      <c r="U801" s="613">
        <f>IF(T801="Catastrófico",100%,IF(T801="Mayor",80%,IF(T801="Moderado",60%,IF(T801="Menor",40%,IF(T801="Leve",20%,"")))))</f>
        <v>0.2</v>
      </c>
      <c r="V801" s="598" t="s">
        <v>227</v>
      </c>
      <c r="W801" s="613">
        <f>IF(V801="Catastrófico",100%,IF(V801="Mayor",80%,IF(V801="Moderado",60%,IF(V801="Menor",40%,IF(V801="Leve",20%,"")))))</f>
        <v>0.4</v>
      </c>
      <c r="X801" s="616" t="str">
        <f>IF(Y801=100%,"Catastrófico",IF(Y801=80%,"Mayor",IF(Y801=60%,"Moderado",IF(Y801=40%,"Menor",IF(Y801=20%,"Leve","")))))</f>
        <v>Menor</v>
      </c>
      <c r="Y801" s="613">
        <f>IF(AND(U801="",W801=""),"",MAX(U801,W801))</f>
        <v>0.4</v>
      </c>
      <c r="Z801" s="613" t="str">
        <f>CONCATENATE(R801,X801)</f>
        <v>MediaMenor</v>
      </c>
      <c r="AA801" s="619" t="str">
        <f>IF(Z801="Muy AltaLeve","Alto",IF(Z801="Muy AltaMenor","Alto",IF(Z801="Muy AltaModerado","Alto",IF(Z801="Muy AltaMayor","Alto",IF(Z801="Muy AltaCatastrófico","Extremo",IF(Z801="AltaLeve","Moderado",IF(Z801="AltaMenor","Moderado",IF(Z801="AltaModerado","Alto",IF(Z801="AltaMayor","Alto",IF(Z801="AltaCatastrófico","Extremo",IF(Z801="MediaLeve","Moderado",IF(Z801="MediaMenor","Moderado",IF(Z801="MediaModerado","Moderado",IF(Z801="MediaMayor","Alto",IF(Z801="MediaCatastrófico","Extremo",IF(Z801="BajaLeve","Bajo",IF(Z801="BajaMenor","Moderado",IF(Z801="BajaModerado","Moderado",IF(Z801="BajaMayor","Alto",IF(Z801="BajaCatastrófico","Extremo",IF(Z801="Muy BajaLeve","Bajo",IF(Z801="Muy BajaMenor","Bajo",IF(Z801="Muy BajaModerado","Moderado",IF(Z801="Muy BajaMayor","Alto",IF(Z801="Muy BajaCatastrófico","Extremo","")))))))))))))))))))))))))</f>
        <v>Moderado</v>
      </c>
      <c r="AB801" s="216">
        <v>1</v>
      </c>
      <c r="AC801" s="305" t="s">
        <v>1383</v>
      </c>
      <c r="AD801" s="217">
        <v>1</v>
      </c>
      <c r="AE801" s="166" t="s">
        <v>1385</v>
      </c>
      <c r="AF801" s="213" t="str">
        <f t="shared" si="50"/>
        <v>Probabilidad</v>
      </c>
      <c r="AG801" s="219" t="s">
        <v>179</v>
      </c>
      <c r="AH801" s="214">
        <f t="shared" si="48"/>
        <v>0.25</v>
      </c>
      <c r="AI801" s="219" t="s">
        <v>180</v>
      </c>
      <c r="AJ801" s="214">
        <f t="shared" si="49"/>
        <v>0.15</v>
      </c>
      <c r="AK801" s="215">
        <f t="shared" si="51"/>
        <v>0.4</v>
      </c>
      <c r="AL801" s="220">
        <f>IFERROR(IF(AF801="Probabilidad",(S801-(+S801*AK801)),IF(AF801="Impacto",S801,"")),"")</f>
        <v>0.36</v>
      </c>
      <c r="AM801" s="220">
        <f>IFERROR(IF(AF801="Impacto",(Y801-(+Y801*AK801)),IF(AF801="Probabilidad",Y801,"")),"")</f>
        <v>0.4</v>
      </c>
      <c r="AN801" s="221" t="s">
        <v>181</v>
      </c>
      <c r="AO801" s="221" t="s">
        <v>182</v>
      </c>
      <c r="AP801" s="221" t="s">
        <v>183</v>
      </c>
      <c r="AQ801" s="598" t="s">
        <v>2149</v>
      </c>
      <c r="AR801" s="1153">
        <f>S801</f>
        <v>0.6</v>
      </c>
      <c r="AS801" s="1153">
        <f>IF(AL801="","",MIN(AL801:AL806))</f>
        <v>0.216</v>
      </c>
      <c r="AT801" s="619" t="str">
        <f>IFERROR(IF(AS801="","",IF(AS801&lt;=0.2,"Muy Baja",IF(AS801&lt;=0.4,"Baja",IF(AS801&lt;=0.6,"Media",IF(AS801&lt;=0.8,"Alta","Muy Alta"))))),"")</f>
        <v>Baja</v>
      </c>
      <c r="AU801" s="1153">
        <f>Y801</f>
        <v>0.4</v>
      </c>
      <c r="AV801" s="1153">
        <f>IF(AM801="","",MIN(AM801:AM806))</f>
        <v>0.30000000000000004</v>
      </c>
      <c r="AW801" s="619" t="str">
        <f>IFERROR(IF(AV801="","",IF(AV801&lt;=0.2,"Leve",IF(AV801&lt;=0.4,"Menor",IF(AV801&lt;=0.6,"Moderado",IF(AV801&lt;=0.8,"Mayor","Catastrófico"))))),"")</f>
        <v>Menor</v>
      </c>
      <c r="AX801" s="619" t="str">
        <f>AA801</f>
        <v>Moderado</v>
      </c>
      <c r="AY801" s="619" t="str">
        <f>IFERROR(IF(OR(AND(AT801="Muy Baja",AW801="Leve"),AND(AT801="Muy Baja",AW801="Menor"),AND(AT801="Baja",AW801="Leve")),"Bajo",IF(OR(AND(AT801="Muy baja",AW801="Moderado"),AND(AT801="Baja",AW801="Menor"),AND(AT801="Baja",AW801="Moderado"),AND(AT801="Media",AW801="Leve"),AND(AT801="Media",AW801="Menor"),AND(AT801="Media",AW801="Moderado"),AND(AT801="Alta",AW801="Leve"),AND(AT801="Alta",AW801="Menor")),"Moderado",IF(OR(AND(AT801="Muy Baja",AW801="Mayor"),AND(AT801="Baja",AW801="Mayor"),AND(AT801="Media",AW801="Mayor"),AND(AT801="Alta",AW801="Moderado"),AND(AT801="Alta",AW801="Mayor"),AND(AT801="Muy Alta",AW801="Leve"),AND(AT801="Muy Alta",AW801="Menor"),AND(AT801="Muy Alta",AW801="Moderado"),AND(AT801="Muy Alta",AW801="Mayor")),"Alto",IF(OR(AND(AT801="Muy Baja",AW801="Catastrófico"),AND(AT801="Baja",AW801="Catastrófico"),AND(AT801="Media",AW801="Catastrófico"),AND(AT801="Alta",AW801="Catastrófico"),AND(AT801="Muy Alta",AW801="Catastrófico")),"Extremo","")))),"")</f>
        <v>Moderado</v>
      </c>
      <c r="AZ801" s="598" t="s">
        <v>185</v>
      </c>
      <c r="BA801" s="593" t="s">
        <v>2185</v>
      </c>
      <c r="BB801" s="909" t="s">
        <v>2158</v>
      </c>
      <c r="BC801" s="909" t="s">
        <v>2159</v>
      </c>
      <c r="BD801" s="909" t="s">
        <v>2160</v>
      </c>
      <c r="BE801" s="1168">
        <v>45657</v>
      </c>
      <c r="BF801" s="593"/>
      <c r="BG801" s="593"/>
      <c r="BH801" s="848"/>
      <c r="BI801" s="848"/>
      <c r="BJ801" s="848"/>
      <c r="BK801" s="848"/>
      <c r="BL801" s="848"/>
      <c r="BM801" s="593"/>
      <c r="BN801" s="593"/>
      <c r="BO801" s="798"/>
    </row>
    <row r="802" spans="1:67" ht="72">
      <c r="A802" s="1141"/>
      <c r="B802" s="1144"/>
      <c r="C802" s="1144"/>
      <c r="D802" s="1150"/>
      <c r="E802" s="1150"/>
      <c r="F802" s="1089"/>
      <c r="G802" s="593"/>
      <c r="H802" s="598"/>
      <c r="I802" s="1139"/>
      <c r="J802" s="1137"/>
      <c r="K802" s="1139"/>
      <c r="L802" s="593"/>
      <c r="M802" s="616"/>
      <c r="N802" s="761"/>
      <c r="O802" s="761"/>
      <c r="P802" s="607"/>
      <c r="Q802" s="610"/>
      <c r="R802" s="598"/>
      <c r="S802" s="613"/>
      <c r="T802" s="598"/>
      <c r="U802" s="613"/>
      <c r="V802" s="598"/>
      <c r="W802" s="613"/>
      <c r="X802" s="616"/>
      <c r="Y802" s="613"/>
      <c r="Z802" s="613"/>
      <c r="AA802" s="619"/>
      <c r="AB802" s="216">
        <v>2</v>
      </c>
      <c r="AC802" s="305" t="s">
        <v>1387</v>
      </c>
      <c r="AD802" s="217">
        <v>1</v>
      </c>
      <c r="AE802" s="166" t="s">
        <v>1388</v>
      </c>
      <c r="AF802" s="213" t="str">
        <f t="shared" si="50"/>
        <v>Impacto</v>
      </c>
      <c r="AG802" s="219" t="s">
        <v>290</v>
      </c>
      <c r="AH802" s="214">
        <f t="shared" si="48"/>
        <v>0.1</v>
      </c>
      <c r="AI802" s="219" t="s">
        <v>180</v>
      </c>
      <c r="AJ802" s="214">
        <f t="shared" si="49"/>
        <v>0.15</v>
      </c>
      <c r="AK802" s="215">
        <f t="shared" si="51"/>
        <v>0.25</v>
      </c>
      <c r="AL802" s="220">
        <f>IFERROR(IF(AND(AF801="Probabilidad",AF802="Probabilidad"),(AL801-(+AL801*AK802)),IF(AF802="Probabilidad",(S801-(+S801*AK802)),IF(AF802="Impacto",AL801,""))),"")</f>
        <v>0.36</v>
      </c>
      <c r="AM802" s="220">
        <f>IFERROR(IF(AND(AF801="Impacto",AF802="Impacto"),(AM801-(+AM801*AK802)),IF(AF802="Impacto",(Y801-(Y801*AK802)),IF(AF802="Probabilidad",AM801,""))),"")</f>
        <v>0.30000000000000004</v>
      </c>
      <c r="AN802" s="221" t="s">
        <v>181</v>
      </c>
      <c r="AO802" s="221" t="s">
        <v>182</v>
      </c>
      <c r="AP802" s="221" t="s">
        <v>183</v>
      </c>
      <c r="AQ802" s="598"/>
      <c r="AR802" s="626"/>
      <c r="AS802" s="626"/>
      <c r="AT802" s="619"/>
      <c r="AU802" s="626"/>
      <c r="AV802" s="626"/>
      <c r="AW802" s="619"/>
      <c r="AX802" s="619"/>
      <c r="AY802" s="619"/>
      <c r="AZ802" s="598" t="s">
        <v>231</v>
      </c>
      <c r="BA802" s="593"/>
      <c r="BB802" s="909"/>
      <c r="BC802" s="909"/>
      <c r="BD802" s="909"/>
      <c r="BE802" s="1168"/>
      <c r="BF802" s="593"/>
      <c r="BG802" s="593"/>
      <c r="BH802" s="848"/>
      <c r="BI802" s="848"/>
      <c r="BJ802" s="848"/>
      <c r="BK802" s="848"/>
      <c r="BL802" s="848"/>
      <c r="BM802" s="593"/>
      <c r="BN802" s="593"/>
      <c r="BO802" s="798"/>
    </row>
    <row r="803" spans="1:67" ht="150">
      <c r="A803" s="1141"/>
      <c r="B803" s="1144"/>
      <c r="C803" s="1144"/>
      <c r="D803" s="1150"/>
      <c r="E803" s="1150"/>
      <c r="F803" s="1089"/>
      <c r="G803" s="593"/>
      <c r="H803" s="598"/>
      <c r="I803" s="1139"/>
      <c r="J803" s="1137"/>
      <c r="K803" s="1139"/>
      <c r="L803" s="593"/>
      <c r="M803" s="616"/>
      <c r="N803" s="761"/>
      <c r="O803" s="761"/>
      <c r="P803" s="607"/>
      <c r="Q803" s="610"/>
      <c r="R803" s="598"/>
      <c r="S803" s="613"/>
      <c r="T803" s="598"/>
      <c r="U803" s="613"/>
      <c r="V803" s="598"/>
      <c r="W803" s="613"/>
      <c r="X803" s="616"/>
      <c r="Y803" s="613"/>
      <c r="Z803" s="613"/>
      <c r="AA803" s="619"/>
      <c r="AB803" s="216">
        <v>3</v>
      </c>
      <c r="AC803" s="306" t="s">
        <v>1389</v>
      </c>
      <c r="AD803" s="217">
        <v>2</v>
      </c>
      <c r="AE803" s="166" t="s">
        <v>1390</v>
      </c>
      <c r="AF803" s="213" t="str">
        <f t="shared" si="50"/>
        <v>Probabilidad</v>
      </c>
      <c r="AG803" s="219" t="s">
        <v>179</v>
      </c>
      <c r="AH803" s="214">
        <f t="shared" si="48"/>
        <v>0.25</v>
      </c>
      <c r="AI803" s="219" t="s">
        <v>180</v>
      </c>
      <c r="AJ803" s="214">
        <f t="shared" si="49"/>
        <v>0.15</v>
      </c>
      <c r="AK803" s="215">
        <f t="shared" si="51"/>
        <v>0.4</v>
      </c>
      <c r="AL803" s="220">
        <f>IFERROR(IF(AND(AF802="Probabilidad",AF803="Probabilidad"),(AL802-(+AL802*AK803)),IF(AND(AF802="Impacto",AF803="Probabilidad"),(AL801-(+AL801*AK803)),IF(AF803="Impacto",AL802,""))),"")</f>
        <v>0.216</v>
      </c>
      <c r="AM803" s="220">
        <f>IFERROR(IF(AND(AF802="Impacto",AF803="Impacto"),(AM802-(+AM802*AK803)),IF(AND(AF802="Probabilidad",AF803="Impacto"),(AM801-(+AM801*AK803)),IF(AF803="Probabilidad",AM802,""))),"")</f>
        <v>0.30000000000000004</v>
      </c>
      <c r="AN803" s="221" t="s">
        <v>181</v>
      </c>
      <c r="AO803" s="221" t="s">
        <v>182</v>
      </c>
      <c r="AP803" s="221" t="s">
        <v>183</v>
      </c>
      <c r="AQ803" s="598"/>
      <c r="AR803" s="626"/>
      <c r="AS803" s="626"/>
      <c r="AT803" s="619"/>
      <c r="AU803" s="626"/>
      <c r="AV803" s="626"/>
      <c r="AW803" s="619"/>
      <c r="AX803" s="619"/>
      <c r="AY803" s="619"/>
      <c r="AZ803" s="598" t="s">
        <v>231</v>
      </c>
      <c r="BA803" s="593"/>
      <c r="BB803" s="909"/>
      <c r="BC803" s="909"/>
      <c r="BD803" s="909"/>
      <c r="BE803" s="1168"/>
      <c r="BF803" s="593"/>
      <c r="BG803" s="593"/>
      <c r="BH803" s="848"/>
      <c r="BI803" s="848"/>
      <c r="BJ803" s="848"/>
      <c r="BK803" s="848"/>
      <c r="BL803" s="848"/>
      <c r="BM803" s="593"/>
      <c r="BN803" s="593"/>
      <c r="BO803" s="798"/>
    </row>
    <row r="804" spans="1:67">
      <c r="A804" s="1141"/>
      <c r="B804" s="1144"/>
      <c r="C804" s="1144"/>
      <c r="D804" s="1150"/>
      <c r="E804" s="1150"/>
      <c r="F804" s="1089"/>
      <c r="G804" s="593"/>
      <c r="H804" s="598"/>
      <c r="I804" s="1139"/>
      <c r="J804" s="1137"/>
      <c r="K804" s="1139"/>
      <c r="L804" s="593"/>
      <c r="M804" s="616"/>
      <c r="N804" s="761"/>
      <c r="O804" s="761"/>
      <c r="P804" s="607"/>
      <c r="Q804" s="610"/>
      <c r="R804" s="598"/>
      <c r="S804" s="613"/>
      <c r="T804" s="598"/>
      <c r="U804" s="613"/>
      <c r="V804" s="598"/>
      <c r="W804" s="613"/>
      <c r="X804" s="616"/>
      <c r="Y804" s="613"/>
      <c r="Z804" s="613"/>
      <c r="AA804" s="619"/>
      <c r="AB804" s="216">
        <v>4</v>
      </c>
      <c r="AC804" s="218"/>
      <c r="AD804" s="217"/>
      <c r="AE804" s="218"/>
      <c r="AF804" s="213" t="str">
        <f t="shared" si="50"/>
        <v/>
      </c>
      <c r="AG804" s="219"/>
      <c r="AH804" s="214" t="str">
        <f t="shared" si="48"/>
        <v/>
      </c>
      <c r="AI804" s="219"/>
      <c r="AJ804" s="214" t="str">
        <f t="shared" si="49"/>
        <v/>
      </c>
      <c r="AK804" s="215" t="str">
        <f t="shared" si="51"/>
        <v/>
      </c>
      <c r="AL804" s="220" t="str">
        <f>IFERROR(IF(AND(AF803="Probabilidad",AF804="Probabilidad"),(AL803-(+AL803*AK804)),IF(AND(AF803="Impacto",AF804="Probabilidad"),(AL802-(+AL802*AK804)),IF(AF804="Impacto",AL803,""))),"")</f>
        <v/>
      </c>
      <c r="AM804" s="220" t="str">
        <f>IFERROR(IF(AND(AF803="Impacto",AF804="Impacto"),(AM803-(+AM803*AK804)),IF(AND(AF803="Probabilidad",AF804="Impacto"),(AM802-(+AM802*AK804)),IF(AF804="Probabilidad",AM803,""))),"")</f>
        <v/>
      </c>
      <c r="AN804" s="221"/>
      <c r="AO804" s="221"/>
      <c r="AP804" s="221"/>
      <c r="AQ804" s="598"/>
      <c r="AR804" s="626"/>
      <c r="AS804" s="626"/>
      <c r="AT804" s="619"/>
      <c r="AU804" s="626"/>
      <c r="AV804" s="626"/>
      <c r="AW804" s="619"/>
      <c r="AX804" s="619"/>
      <c r="AY804" s="619"/>
      <c r="AZ804" s="598" t="s">
        <v>231</v>
      </c>
      <c r="BA804" s="593"/>
      <c r="BB804" s="909"/>
      <c r="BC804" s="909"/>
      <c r="BD804" s="909"/>
      <c r="BE804" s="1168"/>
      <c r="BF804" s="593"/>
      <c r="BG804" s="593"/>
      <c r="BH804" s="848"/>
      <c r="BI804" s="848"/>
      <c r="BJ804" s="848"/>
      <c r="BK804" s="848"/>
      <c r="BL804" s="848"/>
      <c r="BM804" s="593"/>
      <c r="BN804" s="593"/>
      <c r="BO804" s="798"/>
    </row>
    <row r="805" spans="1:67">
      <c r="A805" s="1141"/>
      <c r="B805" s="1144"/>
      <c r="C805" s="1144"/>
      <c r="D805" s="1150"/>
      <c r="E805" s="1150"/>
      <c r="F805" s="1089"/>
      <c r="G805" s="593"/>
      <c r="H805" s="598"/>
      <c r="I805" s="1139"/>
      <c r="J805" s="1137"/>
      <c r="K805" s="1139"/>
      <c r="L805" s="593"/>
      <c r="M805" s="616"/>
      <c r="N805" s="761"/>
      <c r="O805" s="761"/>
      <c r="P805" s="607"/>
      <c r="Q805" s="610"/>
      <c r="R805" s="598"/>
      <c r="S805" s="613"/>
      <c r="T805" s="598"/>
      <c r="U805" s="613"/>
      <c r="V805" s="598"/>
      <c r="W805" s="613"/>
      <c r="X805" s="616"/>
      <c r="Y805" s="613"/>
      <c r="Z805" s="613"/>
      <c r="AA805" s="619"/>
      <c r="AB805" s="216">
        <v>5</v>
      </c>
      <c r="AC805" s="218"/>
      <c r="AD805" s="217"/>
      <c r="AE805" s="218"/>
      <c r="AF805" s="213" t="str">
        <f t="shared" si="50"/>
        <v/>
      </c>
      <c r="AG805" s="219"/>
      <c r="AH805" s="214" t="str">
        <f t="shared" si="48"/>
        <v/>
      </c>
      <c r="AI805" s="219"/>
      <c r="AJ805" s="214" t="str">
        <f t="shared" si="49"/>
        <v/>
      </c>
      <c r="AK805" s="215" t="str">
        <f t="shared" si="51"/>
        <v/>
      </c>
      <c r="AL805" s="220" t="str">
        <f>IFERROR(IF(AND(AF804="Probabilidad",AF805="Probabilidad"),(AL804-(+AL804*AK805)),IF(AND(AF804="Impacto",AF805="Probabilidad"),(AL803-(+AL803*AK805)),IF(AF805="Impacto",AL804,""))),"")</f>
        <v/>
      </c>
      <c r="AM805" s="220" t="str">
        <f>IFERROR(IF(AND(AF804="Impacto",AF805="Impacto"),(AM804-(+AM804*AK805)),IF(AND(AF804="Probabilidad",AF805="Impacto"),(AM803-(+AM803*AK805)),IF(AF805="Probabilidad",AM804,""))),"")</f>
        <v/>
      </c>
      <c r="AN805" s="221"/>
      <c r="AO805" s="221"/>
      <c r="AP805" s="221"/>
      <c r="AQ805" s="598"/>
      <c r="AR805" s="626"/>
      <c r="AS805" s="626"/>
      <c r="AT805" s="619"/>
      <c r="AU805" s="626"/>
      <c r="AV805" s="626"/>
      <c r="AW805" s="619"/>
      <c r="AX805" s="619"/>
      <c r="AY805" s="619"/>
      <c r="AZ805" s="598" t="s">
        <v>231</v>
      </c>
      <c r="BA805" s="593"/>
      <c r="BB805" s="909"/>
      <c r="BC805" s="909"/>
      <c r="BD805" s="909"/>
      <c r="BE805" s="1168"/>
      <c r="BF805" s="593"/>
      <c r="BG805" s="593"/>
      <c r="BH805" s="848"/>
      <c r="BI805" s="848"/>
      <c r="BJ805" s="848"/>
      <c r="BK805" s="848"/>
      <c r="BL805" s="848"/>
      <c r="BM805" s="593"/>
      <c r="BN805" s="593"/>
      <c r="BO805" s="798"/>
    </row>
    <row r="806" spans="1:67" ht="15.75" thickBot="1">
      <c r="A806" s="1141"/>
      <c r="B806" s="1144"/>
      <c r="C806" s="1144"/>
      <c r="D806" s="1150"/>
      <c r="E806" s="1150"/>
      <c r="F806" s="1089"/>
      <c r="G806" s="593"/>
      <c r="H806" s="598"/>
      <c r="I806" s="1139"/>
      <c r="J806" s="1162"/>
      <c r="K806" s="1139"/>
      <c r="L806" s="593"/>
      <c r="M806" s="616"/>
      <c r="N806" s="761"/>
      <c r="O806" s="761"/>
      <c r="P806" s="607"/>
      <c r="Q806" s="610"/>
      <c r="R806" s="598"/>
      <c r="S806" s="613"/>
      <c r="T806" s="598"/>
      <c r="U806" s="613"/>
      <c r="V806" s="598"/>
      <c r="W806" s="613"/>
      <c r="X806" s="616"/>
      <c r="Y806" s="613"/>
      <c r="Z806" s="613"/>
      <c r="AA806" s="619"/>
      <c r="AB806" s="216">
        <v>6</v>
      </c>
      <c r="AC806" s="218"/>
      <c r="AD806" s="217"/>
      <c r="AE806" s="218"/>
      <c r="AF806" s="213" t="str">
        <f t="shared" si="50"/>
        <v/>
      </c>
      <c r="AG806" s="219"/>
      <c r="AH806" s="214" t="str">
        <f t="shared" si="48"/>
        <v/>
      </c>
      <c r="AI806" s="219"/>
      <c r="AJ806" s="214" t="str">
        <f t="shared" si="49"/>
        <v/>
      </c>
      <c r="AK806" s="215" t="str">
        <f t="shared" si="51"/>
        <v/>
      </c>
      <c r="AL806" s="220" t="str">
        <f>IFERROR(IF(AND(AF805="Probabilidad",AF806="Probabilidad"),(AL805-(+AL805*AK806)),IF(AND(AF805="Impacto",AF806="Probabilidad"),(AL804-(+AL804*AK806)),IF(AF806="Impacto",AL805,""))),"")</f>
        <v/>
      </c>
      <c r="AM806" s="220" t="str">
        <f>IFERROR(IF(AND(AF805="Impacto",AF806="Impacto"),(AM805-(+AM805*AK806)),IF(AND(AF805="Probabilidad",AF806="Impacto"),(AM804-(+AM804*AK806)),IF(AF806="Probabilidad",AM805,""))),"")</f>
        <v/>
      </c>
      <c r="AN806" s="221"/>
      <c r="AO806" s="221"/>
      <c r="AP806" s="221"/>
      <c r="AQ806" s="598"/>
      <c r="AR806" s="626"/>
      <c r="AS806" s="626"/>
      <c r="AT806" s="619"/>
      <c r="AU806" s="626"/>
      <c r="AV806" s="626"/>
      <c r="AW806" s="619"/>
      <c r="AX806" s="619"/>
      <c r="AY806" s="619"/>
      <c r="AZ806" s="598" t="s">
        <v>231</v>
      </c>
      <c r="BA806" s="593"/>
      <c r="BB806" s="909"/>
      <c r="BC806" s="909"/>
      <c r="BD806" s="909"/>
      <c r="BE806" s="1168"/>
      <c r="BF806" s="593"/>
      <c r="BG806" s="593"/>
      <c r="BH806" s="848"/>
      <c r="BI806" s="848"/>
      <c r="BJ806" s="848"/>
      <c r="BK806" s="848"/>
      <c r="BL806" s="848"/>
      <c r="BM806" s="593"/>
      <c r="BN806" s="593"/>
      <c r="BO806" s="798"/>
    </row>
    <row r="807" spans="1:67" ht="96.6" customHeight="1">
      <c r="A807" s="1141"/>
      <c r="B807" s="1144"/>
      <c r="C807" s="1144"/>
      <c r="D807" s="1150" t="s">
        <v>1376</v>
      </c>
      <c r="E807" s="1150" t="s">
        <v>2143</v>
      </c>
      <c r="F807" s="1089">
        <v>10</v>
      </c>
      <c r="G807" s="593" t="s">
        <v>1742</v>
      </c>
      <c r="H807" s="598" t="s">
        <v>1379</v>
      </c>
      <c r="I807" s="1139" t="s">
        <v>1392</v>
      </c>
      <c r="J807" s="1137" t="str">
        <f>IF(D807="","",IF(D807="RG",[16]Árbol_GF!B857,IF(D807="RF",[16]Árbol_GF!B857,IF(I807="","",(CONCATENATE(I807," ",$M$2," ",G807," ",$M$3," ",O807," ",$M$4," ",N807))))))</f>
        <v>Pérdida de Disponibilidad  Fileserver  Perdida o acceso no autorizado a la información 
Fallas Humanas
Incumplimiento en el mantenimiento del fileserver  1. Ausencia de copias de respaldo 
2. Desconocimiento de politicas de seguridad de la información
3. Ausencia de mantenimiento al fileserver</v>
      </c>
      <c r="K807" s="1139" t="s">
        <v>205</v>
      </c>
      <c r="L807" s="593" t="s">
        <v>691</v>
      </c>
      <c r="M807" s="689" t="str">
        <f>CONCATENATE(" *",[16]Árbol_GF!C815," *",[16]Árbol_GF!E815," *",[16]Árbol_GF!G815)</f>
        <v xml:space="preserve"> * * *</v>
      </c>
      <c r="N807" s="761" t="s">
        <v>1393</v>
      </c>
      <c r="O807" s="761" t="s">
        <v>1394</v>
      </c>
      <c r="P807" s="607"/>
      <c r="Q807" s="610"/>
      <c r="R807" s="598" t="s">
        <v>175</v>
      </c>
      <c r="S807" s="613">
        <f>IF(R807="Muy Alta",100%,IF(R807="Alta",80%,IF(R807="Media",60%,IF(R807="Baja",40%,IF(R807="Muy Baja",20%,"")))))</f>
        <v>0.6</v>
      </c>
      <c r="T807" s="598" t="s">
        <v>271</v>
      </c>
      <c r="U807" s="613">
        <f>IF(T807="Catastrófico",100%,IF(T807="Mayor",80%,IF(T807="Moderado",60%,IF(T807="Menor",40%,IF(T807="Leve",20%,"")))))</f>
        <v>0.2</v>
      </c>
      <c r="V807" s="598" t="s">
        <v>227</v>
      </c>
      <c r="W807" s="613">
        <f>IF(V807="Catastrófico",100%,IF(V807="Mayor",80%,IF(V807="Moderado",60%,IF(V807="Menor",40%,IF(V807="Leve",20%,"")))))</f>
        <v>0.4</v>
      </c>
      <c r="X807" s="616" t="str">
        <f>IF(Y807=100%,"Catastrófico",IF(Y807=80%,"Mayor",IF(Y807=60%,"Moderado",IF(Y807=40%,"Menor",IF(Y807=20%,"Leve","")))))</f>
        <v>Menor</v>
      </c>
      <c r="Y807" s="613">
        <f>IF(AND(U807="",W807=""),"",MAX(U807,W807))</f>
        <v>0.4</v>
      </c>
      <c r="Z807" s="613" t="str">
        <f>CONCATENATE(R807,X807)</f>
        <v>MediaMenor</v>
      </c>
      <c r="AA807" s="619" t="str">
        <f>IF(Z807="Muy AltaLeve","Alto",IF(Z807="Muy AltaMenor","Alto",IF(Z807="Muy AltaModerado","Alto",IF(Z807="Muy AltaMayor","Alto",IF(Z807="Muy AltaCatastrófico","Extremo",IF(Z807="AltaLeve","Moderado",IF(Z807="AltaMenor","Moderado",IF(Z807="AltaModerado","Alto",IF(Z807="AltaMayor","Alto",IF(Z807="AltaCatastrófico","Extremo",IF(Z807="MediaLeve","Moderado",IF(Z807="MediaMenor","Moderado",IF(Z807="MediaModerado","Moderado",IF(Z807="MediaMayor","Alto",IF(Z807="MediaCatastrófico","Extremo",IF(Z807="BajaLeve","Bajo",IF(Z807="BajaMenor","Moderado",IF(Z807="BajaModerado","Moderado",IF(Z807="BajaMayor","Alto",IF(Z807="BajaCatastrófico","Extremo",IF(Z807="Muy BajaLeve","Bajo",IF(Z807="Muy BajaMenor","Bajo",IF(Z807="Muy BajaModerado","Moderado",IF(Z807="Muy BajaMayor","Alto",IF(Z807="Muy BajaCatastrófico","Extremo","")))))))))))))))))))))))))</f>
        <v>Moderado</v>
      </c>
      <c r="AB807" s="216">
        <v>1</v>
      </c>
      <c r="AC807" s="307" t="s">
        <v>1395</v>
      </c>
      <c r="AD807" s="217">
        <v>1</v>
      </c>
      <c r="AE807" s="166" t="s">
        <v>1385</v>
      </c>
      <c r="AF807" s="213" t="str">
        <f t="shared" si="50"/>
        <v>Probabilidad</v>
      </c>
      <c r="AG807" s="219" t="s">
        <v>179</v>
      </c>
      <c r="AH807" s="214">
        <f t="shared" si="48"/>
        <v>0.25</v>
      </c>
      <c r="AI807" s="219" t="s">
        <v>180</v>
      </c>
      <c r="AJ807" s="214">
        <f t="shared" si="49"/>
        <v>0.15</v>
      </c>
      <c r="AK807" s="215">
        <f t="shared" si="51"/>
        <v>0.4</v>
      </c>
      <c r="AL807" s="220">
        <f>IFERROR(IF(AF807="Probabilidad",(S807-(+S807*AK807)),IF(AF807="Impacto",S807,"")),"")</f>
        <v>0.36</v>
      </c>
      <c r="AM807" s="220">
        <f>IFERROR(IF(AF807="Impacto",(Y807-(+Y807*AK807)),IF(AF807="Probabilidad",Y807,"")),"")</f>
        <v>0.4</v>
      </c>
      <c r="AN807" s="221" t="s">
        <v>181</v>
      </c>
      <c r="AO807" s="221" t="s">
        <v>182</v>
      </c>
      <c r="AP807" s="221" t="s">
        <v>183</v>
      </c>
      <c r="AQ807" s="598" t="s">
        <v>2156</v>
      </c>
      <c r="AR807" s="1153">
        <f>S807</f>
        <v>0.6</v>
      </c>
      <c r="AS807" s="1153">
        <f>IF(AL807="","",MIN(AL807:AL812))</f>
        <v>0.12959999999999999</v>
      </c>
      <c r="AT807" s="619" t="str">
        <f>IFERROR(IF(AS807="","",IF(AS807&lt;=0.2,"Muy Baja",IF(AS807&lt;=0.4,"Baja",IF(AS807&lt;=0.6,"Media",IF(AS807&lt;=0.8,"Alta","Muy Alta"))))),"")</f>
        <v>Muy Baja</v>
      </c>
      <c r="AU807" s="1153">
        <f>Y807</f>
        <v>0.4</v>
      </c>
      <c r="AV807" s="1153">
        <f>IF(AM807="","",MIN(AM807:AM812))</f>
        <v>0.22500000000000003</v>
      </c>
      <c r="AW807" s="619" t="str">
        <f>IFERROR(IF(AV807="","",IF(AV807&lt;=0.2,"Leve",IF(AV807&lt;=0.4,"Menor",IF(AV807&lt;=0.6,"Moderado",IF(AV807&lt;=0.8,"Mayor","Catastrófico"))))),"")</f>
        <v>Menor</v>
      </c>
      <c r="AX807" s="619" t="str">
        <f>AA807</f>
        <v>Moderado</v>
      </c>
      <c r="AY807" s="619" t="str">
        <f>IFERROR(IF(OR(AND(AT807="Muy Baja",AW807="Leve"),AND(AT807="Muy Baja",AW807="Menor"),AND(AT807="Baja",AW807="Leve")),"Bajo",IF(OR(AND(AT807="Muy baja",AW807="Moderado"),AND(AT807="Baja",AW807="Menor"),AND(AT807="Baja",AW807="Moderado"),AND(AT807="Media",AW807="Leve"),AND(AT807="Media",AW807="Menor"),AND(AT807="Media",AW807="Moderado"),AND(AT807="Alta",AW807="Leve"),AND(AT807="Alta",AW807="Menor")),"Moderado",IF(OR(AND(AT807="Muy Baja",AW807="Mayor"),AND(AT807="Baja",AW807="Mayor"),AND(AT807="Media",AW807="Mayor"),AND(AT807="Alta",AW807="Moderado"),AND(AT807="Alta",AW807="Mayor"),AND(AT807="Muy Alta",AW807="Leve"),AND(AT807="Muy Alta",AW807="Menor"),AND(AT807="Muy Alta",AW807="Moderado"),AND(AT807="Muy Alta",AW807="Mayor")),"Alto",IF(OR(AND(AT807="Muy Baja",AW807="Catastrófico"),AND(AT807="Baja",AW807="Catastrófico"),AND(AT807="Media",AW807="Catastrófico"),AND(AT807="Alta",AW807="Catastrófico"),AND(AT807="Muy Alta",AW807="Catastrófico")),"Extremo","")))),"")</f>
        <v>Bajo</v>
      </c>
      <c r="AZ807" s="598" t="s">
        <v>231</v>
      </c>
      <c r="BA807" s="909" t="s">
        <v>190</v>
      </c>
      <c r="BB807" s="909" t="s">
        <v>190</v>
      </c>
      <c r="BC807" s="909" t="s">
        <v>190</v>
      </c>
      <c r="BD807" s="909" t="s">
        <v>190</v>
      </c>
      <c r="BE807" s="1219" t="s">
        <v>190</v>
      </c>
      <c r="BF807" s="593"/>
      <c r="BG807" s="593"/>
      <c r="BH807" s="848"/>
      <c r="BI807" s="848"/>
      <c r="BJ807" s="848"/>
      <c r="BK807" s="848"/>
      <c r="BL807" s="848"/>
      <c r="BM807" s="593"/>
      <c r="BN807" s="593"/>
      <c r="BO807" s="798"/>
    </row>
    <row r="808" spans="1:67" ht="72">
      <c r="A808" s="1141"/>
      <c r="B808" s="1144"/>
      <c r="C808" s="1144"/>
      <c r="D808" s="1150"/>
      <c r="E808" s="1150"/>
      <c r="F808" s="1089"/>
      <c r="G808" s="593"/>
      <c r="H808" s="598"/>
      <c r="I808" s="1139"/>
      <c r="J808" s="1137"/>
      <c r="K808" s="1139"/>
      <c r="L808" s="593"/>
      <c r="M808" s="616"/>
      <c r="N808" s="761"/>
      <c r="O808" s="761"/>
      <c r="P808" s="607"/>
      <c r="Q808" s="610"/>
      <c r="R808" s="598"/>
      <c r="S808" s="613"/>
      <c r="T808" s="598"/>
      <c r="U808" s="613"/>
      <c r="V808" s="598"/>
      <c r="W808" s="613"/>
      <c r="X808" s="616"/>
      <c r="Y808" s="613"/>
      <c r="Z808" s="613"/>
      <c r="AA808" s="619"/>
      <c r="AB808" s="216">
        <v>2</v>
      </c>
      <c r="AC808" s="307" t="s">
        <v>1387</v>
      </c>
      <c r="AD808" s="217">
        <v>2</v>
      </c>
      <c r="AE808" s="166" t="s">
        <v>1397</v>
      </c>
      <c r="AF808" s="213" t="str">
        <f t="shared" si="50"/>
        <v>Impacto</v>
      </c>
      <c r="AG808" s="219" t="s">
        <v>290</v>
      </c>
      <c r="AH808" s="214">
        <f t="shared" si="48"/>
        <v>0.1</v>
      </c>
      <c r="AI808" s="219" t="s">
        <v>180</v>
      </c>
      <c r="AJ808" s="214">
        <f t="shared" si="49"/>
        <v>0.15</v>
      </c>
      <c r="AK808" s="215">
        <f t="shared" si="51"/>
        <v>0.25</v>
      </c>
      <c r="AL808" s="220">
        <f>IFERROR(IF(AND(AF807="Probabilidad",AF808="Probabilidad"),(AL807-(+AL807*AK808)),IF(AF808="Probabilidad",(S807-(+S807*AK808)),IF(AF808="Impacto",AL807,""))),"")</f>
        <v>0.36</v>
      </c>
      <c r="AM808" s="220">
        <f>IFERROR(IF(AND(AF807="Impacto",AF808="Impacto"),(AM807-(+AM807*AK808)),IF(AF808="Impacto",(Y807-(Y807*AK808)),IF(AF808="Probabilidad",AM807,""))),"")</f>
        <v>0.30000000000000004</v>
      </c>
      <c r="AN808" s="221" t="s">
        <v>181</v>
      </c>
      <c r="AO808" s="221" t="s">
        <v>182</v>
      </c>
      <c r="AP808" s="221" t="s">
        <v>183</v>
      </c>
      <c r="AQ808" s="598"/>
      <c r="AR808" s="626"/>
      <c r="AS808" s="626"/>
      <c r="AT808" s="619"/>
      <c r="AU808" s="626"/>
      <c r="AV808" s="626"/>
      <c r="AW808" s="619"/>
      <c r="AX808" s="619"/>
      <c r="AY808" s="619"/>
      <c r="AZ808" s="598" t="s">
        <v>231</v>
      </c>
      <c r="BA808" s="909"/>
      <c r="BB808" s="909"/>
      <c r="BC808" s="909"/>
      <c r="BD808" s="909"/>
      <c r="BE808" s="1219"/>
      <c r="BF808" s="593"/>
      <c r="BG808" s="593"/>
      <c r="BH808" s="848"/>
      <c r="BI808" s="848"/>
      <c r="BJ808" s="848"/>
      <c r="BK808" s="848"/>
      <c r="BL808" s="848"/>
      <c r="BM808" s="593"/>
      <c r="BN808" s="593"/>
      <c r="BO808" s="798"/>
    </row>
    <row r="809" spans="1:67" ht="72">
      <c r="A809" s="1141"/>
      <c r="B809" s="1144"/>
      <c r="C809" s="1144"/>
      <c r="D809" s="1150"/>
      <c r="E809" s="1150"/>
      <c r="F809" s="1089"/>
      <c r="G809" s="593"/>
      <c r="H809" s="598"/>
      <c r="I809" s="1139"/>
      <c r="J809" s="1137"/>
      <c r="K809" s="1139"/>
      <c r="L809" s="593"/>
      <c r="M809" s="616"/>
      <c r="N809" s="761"/>
      <c r="O809" s="761"/>
      <c r="P809" s="607"/>
      <c r="Q809" s="610"/>
      <c r="R809" s="598"/>
      <c r="S809" s="613"/>
      <c r="T809" s="598"/>
      <c r="U809" s="613"/>
      <c r="V809" s="598"/>
      <c r="W809" s="613"/>
      <c r="X809" s="616"/>
      <c r="Y809" s="613"/>
      <c r="Z809" s="613"/>
      <c r="AA809" s="619"/>
      <c r="AB809" s="216">
        <v>3</v>
      </c>
      <c r="AC809" s="208" t="s">
        <v>1750</v>
      </c>
      <c r="AD809" s="217">
        <v>1</v>
      </c>
      <c r="AE809" s="166" t="s">
        <v>1399</v>
      </c>
      <c r="AF809" s="213" t="str">
        <f t="shared" si="50"/>
        <v>Impacto</v>
      </c>
      <c r="AG809" s="219" t="s">
        <v>290</v>
      </c>
      <c r="AH809" s="214">
        <f t="shared" si="48"/>
        <v>0.1</v>
      </c>
      <c r="AI809" s="219" t="s">
        <v>180</v>
      </c>
      <c r="AJ809" s="214">
        <f t="shared" si="49"/>
        <v>0.15</v>
      </c>
      <c r="AK809" s="215">
        <f t="shared" si="51"/>
        <v>0.25</v>
      </c>
      <c r="AL809" s="220">
        <f>IFERROR(IF(AND(AF808="Probabilidad",AF809="Probabilidad"),(AL808-(+AL808*AK809)),IF(AND(AF808="Impacto",AF809="Probabilidad"),(AL807-(+AL807*AK809)),IF(AF809="Impacto",AL808,""))),"")</f>
        <v>0.36</v>
      </c>
      <c r="AM809" s="220">
        <f>IFERROR(IF(AND(AF808="Impacto",AF809="Impacto"),(AM808-(+AM808*AK809)),IF(AND(AF808="Probabilidad",AF809="Impacto"),(AM807-(+AM807*AK809)),IF(AF809="Probabilidad",AM808,""))),"")</f>
        <v>0.22500000000000003</v>
      </c>
      <c r="AN809" s="221" t="s">
        <v>181</v>
      </c>
      <c r="AO809" s="221" t="s">
        <v>182</v>
      </c>
      <c r="AP809" s="221" t="s">
        <v>183</v>
      </c>
      <c r="AQ809" s="598"/>
      <c r="AR809" s="626"/>
      <c r="AS809" s="626"/>
      <c r="AT809" s="619"/>
      <c r="AU809" s="626"/>
      <c r="AV809" s="626"/>
      <c r="AW809" s="619"/>
      <c r="AX809" s="619"/>
      <c r="AY809" s="619"/>
      <c r="AZ809" s="598" t="s">
        <v>231</v>
      </c>
      <c r="BA809" s="909"/>
      <c r="BB809" s="909"/>
      <c r="BC809" s="909"/>
      <c r="BD809" s="909"/>
      <c r="BE809" s="1219"/>
      <c r="BF809" s="593"/>
      <c r="BG809" s="593"/>
      <c r="BH809" s="848"/>
      <c r="BI809" s="848"/>
      <c r="BJ809" s="848"/>
      <c r="BK809" s="848"/>
      <c r="BL809" s="848"/>
      <c r="BM809" s="593"/>
      <c r="BN809" s="593"/>
      <c r="BO809" s="798"/>
    </row>
    <row r="810" spans="1:67" ht="72">
      <c r="A810" s="1141"/>
      <c r="B810" s="1144"/>
      <c r="C810" s="1144"/>
      <c r="D810" s="1150"/>
      <c r="E810" s="1150"/>
      <c r="F810" s="1089"/>
      <c r="G810" s="593"/>
      <c r="H810" s="598"/>
      <c r="I810" s="1139"/>
      <c r="J810" s="1137"/>
      <c r="K810" s="1139"/>
      <c r="L810" s="593"/>
      <c r="M810" s="616"/>
      <c r="N810" s="761"/>
      <c r="O810" s="761"/>
      <c r="P810" s="607"/>
      <c r="Q810" s="610"/>
      <c r="R810" s="598"/>
      <c r="S810" s="613"/>
      <c r="T810" s="598"/>
      <c r="U810" s="613"/>
      <c r="V810" s="598"/>
      <c r="W810" s="613"/>
      <c r="X810" s="616"/>
      <c r="Y810" s="613"/>
      <c r="Z810" s="613"/>
      <c r="AA810" s="619"/>
      <c r="AB810" s="216">
        <v>4</v>
      </c>
      <c r="AC810" s="309" t="s">
        <v>1400</v>
      </c>
      <c r="AD810" s="217">
        <v>2</v>
      </c>
      <c r="AE810" s="189" t="s">
        <v>1401</v>
      </c>
      <c r="AF810" s="213" t="str">
        <f t="shared" si="50"/>
        <v>Probabilidad</v>
      </c>
      <c r="AG810" s="219" t="s">
        <v>179</v>
      </c>
      <c r="AH810" s="214">
        <f t="shared" si="48"/>
        <v>0.25</v>
      </c>
      <c r="AI810" s="219" t="s">
        <v>180</v>
      </c>
      <c r="AJ810" s="214">
        <f t="shared" si="49"/>
        <v>0.15</v>
      </c>
      <c r="AK810" s="215">
        <f t="shared" si="51"/>
        <v>0.4</v>
      </c>
      <c r="AL810" s="220">
        <f>IFERROR(IF(AND(AF809="Probabilidad",AF810="Probabilidad"),(AL809-(+AL809*AK810)),IF(AND(AF809="Impacto",AF810="Probabilidad"),(AL808-(+AL808*AK810)),IF(AF810="Impacto",AL809,""))),"")</f>
        <v>0.216</v>
      </c>
      <c r="AM810" s="220">
        <f>IFERROR(IF(AND(AF809="Impacto",AF810="Impacto"),(AM809-(+AM809*AK810)),IF(AND(AF809="Probabilidad",AF810="Impacto"),(AM808-(+AM808*AK810)),IF(AF810="Probabilidad",AM809,""))),"")</f>
        <v>0.22500000000000003</v>
      </c>
      <c r="AN810" s="221" t="s">
        <v>181</v>
      </c>
      <c r="AO810" s="221" t="s">
        <v>182</v>
      </c>
      <c r="AP810" s="221" t="s">
        <v>183</v>
      </c>
      <c r="AQ810" s="598"/>
      <c r="AR810" s="626"/>
      <c r="AS810" s="626"/>
      <c r="AT810" s="619"/>
      <c r="AU810" s="626"/>
      <c r="AV810" s="626"/>
      <c r="AW810" s="619"/>
      <c r="AX810" s="619"/>
      <c r="AY810" s="619"/>
      <c r="AZ810" s="598" t="s">
        <v>231</v>
      </c>
      <c r="BA810" s="909"/>
      <c r="BB810" s="909"/>
      <c r="BC810" s="909"/>
      <c r="BD810" s="909"/>
      <c r="BE810" s="1219"/>
      <c r="BF810" s="593"/>
      <c r="BG810" s="593"/>
      <c r="BH810" s="848"/>
      <c r="BI810" s="848"/>
      <c r="BJ810" s="848"/>
      <c r="BK810" s="848"/>
      <c r="BL810" s="848"/>
      <c r="BM810" s="593"/>
      <c r="BN810" s="593"/>
      <c r="BO810" s="798"/>
    </row>
    <row r="811" spans="1:67" ht="165">
      <c r="A811" s="1141"/>
      <c r="B811" s="1144"/>
      <c r="C811" s="1144"/>
      <c r="D811" s="1150"/>
      <c r="E811" s="1150"/>
      <c r="F811" s="1089"/>
      <c r="G811" s="593"/>
      <c r="H811" s="598"/>
      <c r="I811" s="1139"/>
      <c r="J811" s="1137"/>
      <c r="K811" s="1139"/>
      <c r="L811" s="593"/>
      <c r="M811" s="616"/>
      <c r="N811" s="761"/>
      <c r="O811" s="761"/>
      <c r="P811" s="607"/>
      <c r="Q811" s="610"/>
      <c r="R811" s="598"/>
      <c r="S811" s="613"/>
      <c r="T811" s="598"/>
      <c r="U811" s="613"/>
      <c r="V811" s="598"/>
      <c r="W811" s="613"/>
      <c r="X811" s="616"/>
      <c r="Y811" s="613"/>
      <c r="Z811" s="613"/>
      <c r="AA811" s="619"/>
      <c r="AB811" s="216">
        <v>5</v>
      </c>
      <c r="AC811" s="184" t="s">
        <v>1402</v>
      </c>
      <c r="AD811" s="217">
        <v>2</v>
      </c>
      <c r="AE811" s="166" t="s">
        <v>1390</v>
      </c>
      <c r="AF811" s="213" t="str">
        <f t="shared" si="50"/>
        <v>Probabilidad</v>
      </c>
      <c r="AG811" s="219" t="s">
        <v>179</v>
      </c>
      <c r="AH811" s="214">
        <f t="shared" si="48"/>
        <v>0.25</v>
      </c>
      <c r="AI811" s="219" t="s">
        <v>180</v>
      </c>
      <c r="AJ811" s="214">
        <f t="shared" si="49"/>
        <v>0.15</v>
      </c>
      <c r="AK811" s="215">
        <f t="shared" si="51"/>
        <v>0.4</v>
      </c>
      <c r="AL811" s="220">
        <f>IFERROR(IF(AND(AF810="Probabilidad",AF811="Probabilidad"),(AL810-(+AL810*AK811)),IF(AND(AF810="Impacto",AF811="Probabilidad"),(AL809-(+AL809*AK811)),IF(AF811="Impacto",AL810,""))),"")</f>
        <v>0.12959999999999999</v>
      </c>
      <c r="AM811" s="220">
        <f>IFERROR(IF(AND(AF810="Impacto",AF811="Impacto"),(AM810-(+AM810*AK811)),IF(AND(AF810="Probabilidad",AF811="Impacto"),(AM809-(+AM809*AK811)),IF(AF811="Probabilidad",AM810,""))),"")</f>
        <v>0.22500000000000003</v>
      </c>
      <c r="AN811" s="221" t="s">
        <v>181</v>
      </c>
      <c r="AO811" s="221" t="s">
        <v>182</v>
      </c>
      <c r="AP811" s="221" t="s">
        <v>183</v>
      </c>
      <c r="AQ811" s="598"/>
      <c r="AR811" s="626"/>
      <c r="AS811" s="626"/>
      <c r="AT811" s="619"/>
      <c r="AU811" s="626"/>
      <c r="AV811" s="626"/>
      <c r="AW811" s="619"/>
      <c r="AX811" s="619"/>
      <c r="AY811" s="619"/>
      <c r="AZ811" s="598" t="s">
        <v>231</v>
      </c>
      <c r="BA811" s="909"/>
      <c r="BB811" s="909"/>
      <c r="BC811" s="909"/>
      <c r="BD811" s="909"/>
      <c r="BE811" s="1219"/>
      <c r="BF811" s="593"/>
      <c r="BG811" s="593"/>
      <c r="BH811" s="848"/>
      <c r="BI811" s="848"/>
      <c r="BJ811" s="848"/>
      <c r="BK811" s="848"/>
      <c r="BL811" s="848"/>
      <c r="BM811" s="593"/>
      <c r="BN811" s="593"/>
      <c r="BO811" s="798"/>
    </row>
    <row r="812" spans="1:67" ht="15.75" thickBot="1">
      <c r="A812" s="1142"/>
      <c r="B812" s="1145"/>
      <c r="C812" s="1145"/>
      <c r="D812" s="1159"/>
      <c r="E812" s="1159"/>
      <c r="F812" s="1114"/>
      <c r="G812" s="700"/>
      <c r="H812" s="692"/>
      <c r="I812" s="1157"/>
      <c r="J812" s="1156"/>
      <c r="K812" s="1157"/>
      <c r="L812" s="700"/>
      <c r="M812" s="693"/>
      <c r="N812" s="1158"/>
      <c r="O812" s="1158"/>
      <c r="P812" s="675"/>
      <c r="Q812" s="674"/>
      <c r="R812" s="692"/>
      <c r="S812" s="691"/>
      <c r="T812" s="692"/>
      <c r="U812" s="691"/>
      <c r="V812" s="692"/>
      <c r="W812" s="691"/>
      <c r="X812" s="693"/>
      <c r="Y812" s="691"/>
      <c r="Z812" s="691"/>
      <c r="AA812" s="694"/>
      <c r="AB812" s="141">
        <v>6</v>
      </c>
      <c r="AC812" s="139"/>
      <c r="AD812" s="232"/>
      <c r="AE812" s="139"/>
      <c r="AF812" s="149" t="str">
        <f t="shared" si="50"/>
        <v/>
      </c>
      <c r="AG812" s="142"/>
      <c r="AH812" s="140" t="str">
        <f t="shared" si="48"/>
        <v/>
      </c>
      <c r="AI812" s="142"/>
      <c r="AJ812" s="140" t="str">
        <f t="shared" si="49"/>
        <v/>
      </c>
      <c r="AK812" s="143" t="str">
        <f t="shared" si="51"/>
        <v/>
      </c>
      <c r="AL812" s="152" t="str">
        <f>IFERROR(IF(AND(AF811="Probabilidad",AF812="Probabilidad"),(AL811-(+AL811*AK812)),IF(AND(AF811="Impacto",AF812="Probabilidad"),(AL810-(+AL810*AK812)),IF(AF812="Impacto",AL811,""))),"")</f>
        <v/>
      </c>
      <c r="AM812" s="152" t="str">
        <f>IFERROR(IF(AND(AF811="Impacto",AF812="Impacto"),(AM811-(+AM811*AK812)),IF(AND(AF811="Probabilidad",AF812="Impacto"),(AM810-(+AM810*AK812)),IF(AF812="Probabilidad",AM811,""))),"")</f>
        <v/>
      </c>
      <c r="AN812" s="144"/>
      <c r="AO812" s="144"/>
      <c r="AP812" s="144"/>
      <c r="AQ812" s="692"/>
      <c r="AR812" s="696"/>
      <c r="AS812" s="696"/>
      <c r="AT812" s="694"/>
      <c r="AU812" s="696"/>
      <c r="AV812" s="696"/>
      <c r="AW812" s="694"/>
      <c r="AX812" s="694"/>
      <c r="AY812" s="694"/>
      <c r="AZ812" s="692" t="s">
        <v>231</v>
      </c>
      <c r="BA812" s="910"/>
      <c r="BB812" s="910"/>
      <c r="BC812" s="910"/>
      <c r="BD812" s="910"/>
      <c r="BE812" s="1294"/>
      <c r="BF812" s="700"/>
      <c r="BG812" s="700"/>
      <c r="BH812" s="1113"/>
      <c r="BI812" s="1113"/>
      <c r="BJ812" s="1113"/>
      <c r="BK812" s="1113"/>
      <c r="BL812" s="1113"/>
      <c r="BM812" s="700"/>
      <c r="BN812" s="700"/>
      <c r="BO812" s="1110"/>
    </row>
    <row r="813" spans="1:67" ht="96.6" customHeight="1">
      <c r="A813" s="1140" t="s">
        <v>2186</v>
      </c>
      <c r="B813" s="1143" t="s">
        <v>1374</v>
      </c>
      <c r="C813" s="1172" t="s">
        <v>2187</v>
      </c>
      <c r="D813" s="1149" t="s">
        <v>1376</v>
      </c>
      <c r="E813" s="1149" t="s">
        <v>2188</v>
      </c>
      <c r="F813" s="1111">
        <v>1</v>
      </c>
      <c r="G813" s="681" t="s">
        <v>2071</v>
      </c>
      <c r="H813" s="644" t="s">
        <v>1379</v>
      </c>
      <c r="I813" s="1138" t="s">
        <v>1380</v>
      </c>
      <c r="J813" s="1136" t="str">
        <f>IF(D813="","",IF(D813="RG",[16]Árbol_GF!B863,IF(D813="RF",[16]Árbol_GF!B863,IF(I813="","",(CONCATENATE(I813," ",$M$2," ",G813," ",$M$3," ",O813," ",$M$4," ",N813))))))</f>
        <v>Pérdida de confidencialidad e integridad  Fileserver (Servicio)  Uso no autorizado de la información
Modificación  de información no pertinente  
Fallas humanas  1. Deficiencia en las  revisiones y controles regulares de archivos   por parte del jefe o funcionario delegado  de dependencia o el funcionario delegado para la actividad.
2. Desconocimiento del equipo de trabajo  de politicas de seguridad de la información
3. Malas prácticas por el equipo del proceso</v>
      </c>
      <c r="K813" s="1138" t="s">
        <v>205</v>
      </c>
      <c r="L813" s="681" t="s">
        <v>691</v>
      </c>
      <c r="M813" s="689" t="str">
        <f>CONCATENATE(" *",[16]Árbol_GF!C821," *",[16]Árbol_GF!E821," *",[16]Árbol_GF!G821)</f>
        <v xml:space="preserve"> * * *</v>
      </c>
      <c r="N813" s="1133" t="s">
        <v>2189</v>
      </c>
      <c r="O813" s="1133" t="s">
        <v>2190</v>
      </c>
      <c r="P813" s="648"/>
      <c r="Q813" s="646"/>
      <c r="R813" s="644" t="s">
        <v>297</v>
      </c>
      <c r="S813" s="687">
        <f>IF(R813="Muy Alta",100%,IF(R813="Alta",80%,IF(R813="Media",60%,IF(R813="Baja",40%,IF(R813="Muy Baja",20%,"")))))</f>
        <v>0.8</v>
      </c>
      <c r="T813" s="644" t="s">
        <v>271</v>
      </c>
      <c r="U813" s="687">
        <f>IF(T813="Catastrófico",100%,IF(T813="Mayor",80%,IF(T813="Moderado",60%,IF(T813="Menor",40%,IF(T813="Leve",20%,"")))))</f>
        <v>0.2</v>
      </c>
      <c r="V813" s="644" t="s">
        <v>227</v>
      </c>
      <c r="W813" s="687">
        <f>IF(V813="Catastrófico",100%,IF(V813="Mayor",80%,IF(V813="Moderado",60%,IF(V813="Menor",40%,IF(V813="Leve",20%,"")))))</f>
        <v>0.4</v>
      </c>
      <c r="X813" s="689" t="str">
        <f>IF(Y813=100%,"Catastrófico",IF(Y813=80%,"Mayor",IF(Y813=60%,"Moderado",IF(Y813=40%,"Menor",IF(Y813=20%,"Leve","")))))</f>
        <v>Menor</v>
      </c>
      <c r="Y813" s="687">
        <f>IF(AND(U813="",W813=""),"",MAX(U813,W813))</f>
        <v>0.4</v>
      </c>
      <c r="Z813" s="687" t="str">
        <f>CONCATENATE(R813,X813)</f>
        <v>AltaMenor</v>
      </c>
      <c r="AA813" s="642" t="str">
        <f>IF(Z813="Muy AltaLeve","Alto",IF(Z813="Muy AltaMenor","Alto",IF(Z813="Muy AltaModerado","Alto",IF(Z813="Muy AltaMayor","Alto",IF(Z813="Muy AltaCatastrófico","Extremo",IF(Z813="AltaLeve","Moderado",IF(Z813="AltaMenor","Moderado",IF(Z813="AltaModerado","Alto",IF(Z813="AltaMayor","Alto",IF(Z813="AltaCatastrófico","Extremo",IF(Z813="MediaLeve","Moderado",IF(Z813="MediaMenor","Moderado",IF(Z813="MediaModerado","Moderado",IF(Z813="MediaMayor","Alto",IF(Z813="MediaCatastrófico","Extremo",IF(Z813="BajaLeve","Bajo",IF(Z813="BajaMenor","Moderado",IF(Z813="BajaModerado","Moderado",IF(Z813="BajaMayor","Alto",IF(Z813="BajaCatastrófico","Extremo",IF(Z813="Muy BajaLeve","Bajo",IF(Z813="Muy BajaMenor","Bajo",IF(Z813="Muy BajaModerado","Moderado",IF(Z813="Muy BajaMayor","Alto",IF(Z813="Muy BajaCatastrófico","Extremo","")))))))))))))))))))))))))</f>
        <v>Moderado</v>
      </c>
      <c r="AB813" s="54">
        <v>1</v>
      </c>
      <c r="AC813" s="303" t="s">
        <v>1383</v>
      </c>
      <c r="AD813" s="12">
        <v>1</v>
      </c>
      <c r="AE813" s="165" t="s">
        <v>1385</v>
      </c>
      <c r="AF813" s="20" t="str">
        <f t="shared" si="50"/>
        <v>Probabilidad</v>
      </c>
      <c r="AG813" s="13" t="s">
        <v>179</v>
      </c>
      <c r="AH813" s="22">
        <f t="shared" si="48"/>
        <v>0.25</v>
      </c>
      <c r="AI813" s="13" t="s">
        <v>180</v>
      </c>
      <c r="AJ813" s="22">
        <f t="shared" si="49"/>
        <v>0.15</v>
      </c>
      <c r="AK813" s="23">
        <f t="shared" si="51"/>
        <v>0.4</v>
      </c>
      <c r="AL813" s="24">
        <f>IFERROR(IF(AF813="Probabilidad",(S813-(+S813*AK813)),IF(AF813="Impacto",S813,"")),"")</f>
        <v>0.48</v>
      </c>
      <c r="AM813" s="24">
        <f>IFERROR(IF(AF813="Impacto",(Y813-(+Y813*AK813)),IF(AF813="Probabilidad",Y813,"")),"")</f>
        <v>0.4</v>
      </c>
      <c r="AN813" s="14" t="s">
        <v>181</v>
      </c>
      <c r="AO813" s="14" t="s">
        <v>182</v>
      </c>
      <c r="AP813" s="14" t="s">
        <v>183</v>
      </c>
      <c r="AQ813" s="644" t="s">
        <v>2191</v>
      </c>
      <c r="AR813" s="640">
        <f>S813</f>
        <v>0.8</v>
      </c>
      <c r="AS813" s="640">
        <f>IF(AL813="","",MIN(AL813:AL818))</f>
        <v>0.28799999999999998</v>
      </c>
      <c r="AT813" s="642" t="str">
        <f>IFERROR(IF(AS813="","",IF(AS813&lt;=0.2,"Muy Baja",IF(AS813&lt;=0.4,"Baja",IF(AS813&lt;=0.6,"Media",IF(AS813&lt;=0.8,"Alta","Muy Alta"))))),"")</f>
        <v>Baja</v>
      </c>
      <c r="AU813" s="640">
        <f>Y813</f>
        <v>0.4</v>
      </c>
      <c r="AV813" s="640">
        <f>IF(AM813="","",MIN(AM813:AM818))</f>
        <v>0.30000000000000004</v>
      </c>
      <c r="AW813" s="642" t="str">
        <f>IFERROR(IF(AV813="","",IF(AV813&lt;=0.2,"Leve",IF(AV813&lt;=0.4,"Menor",IF(AV813&lt;=0.6,"Moderado",IF(AV813&lt;=0.8,"Mayor","Catastrófico"))))),"")</f>
        <v>Menor</v>
      </c>
      <c r="AX813" s="642" t="str">
        <f>AA813</f>
        <v>Moderado</v>
      </c>
      <c r="AY813" s="642" t="str">
        <f>IFERROR(IF(OR(AND(AT813="Muy Baja",AW813="Leve"),AND(AT813="Muy Baja",AW813="Menor"),AND(AT813="Baja",AW813="Leve")),"Bajo",IF(OR(AND(AT813="Muy baja",AW813="Moderado"),AND(AT813="Baja",AW813="Menor"),AND(AT813="Baja",AW813="Moderado"),AND(AT813="Media",AW813="Leve"),AND(AT813="Media",AW813="Menor"),AND(AT813="Media",AW813="Moderado"),AND(AT813="Alta",AW813="Leve"),AND(AT813="Alta",AW813="Menor")),"Moderado",IF(OR(AND(AT813="Muy Baja",AW813="Mayor"),AND(AT813="Baja",AW813="Mayor"),AND(AT813="Media",AW813="Mayor"),AND(AT813="Alta",AW813="Moderado"),AND(AT813="Alta",AW813="Mayor"),AND(AT813="Muy Alta",AW813="Leve"),AND(AT813="Muy Alta",AW813="Menor"),AND(AT813="Muy Alta",AW813="Moderado"),AND(AT813="Muy Alta",AW813="Mayor")),"Alto",IF(OR(AND(AT813="Muy Baja",AW813="Catastrófico"),AND(AT813="Baja",AW813="Catastrófico"),AND(AT813="Media",AW813="Catastrófico"),AND(AT813="Alta",AW813="Catastrófico"),AND(AT813="Muy Alta",AW813="Catastrófico")),"Extremo","")))),"")</f>
        <v>Moderado</v>
      </c>
      <c r="AZ813" s="1138" t="s">
        <v>185</v>
      </c>
      <c r="BA813" s="648" t="s">
        <v>2192</v>
      </c>
      <c r="BB813" s="648" t="s">
        <v>2193</v>
      </c>
      <c r="BC813" s="648" t="s">
        <v>2194</v>
      </c>
      <c r="BD813" s="648" t="s">
        <v>2195</v>
      </c>
      <c r="BE813" s="1167">
        <v>45657</v>
      </c>
      <c r="BF813" s="681"/>
      <c r="BG813" s="681"/>
      <c r="BH813" s="727"/>
      <c r="BI813" s="727"/>
      <c r="BJ813" s="727"/>
      <c r="BK813" s="1279"/>
      <c r="BL813" s="646"/>
      <c r="BM813" s="648"/>
      <c r="BN813" s="648"/>
      <c r="BO813" s="650"/>
    </row>
    <row r="814" spans="1:67" ht="72">
      <c r="A814" s="1141"/>
      <c r="B814" s="1144"/>
      <c r="C814" s="1173"/>
      <c r="D814" s="1150"/>
      <c r="E814" s="1150"/>
      <c r="F814" s="1089"/>
      <c r="G814" s="593"/>
      <c r="H814" s="598"/>
      <c r="I814" s="1139"/>
      <c r="J814" s="1137"/>
      <c r="K814" s="1139"/>
      <c r="L814" s="593"/>
      <c r="M814" s="616"/>
      <c r="N814" s="761"/>
      <c r="O814" s="761"/>
      <c r="P814" s="607"/>
      <c r="Q814" s="610"/>
      <c r="R814" s="598"/>
      <c r="S814" s="613"/>
      <c r="T814" s="598"/>
      <c r="U814" s="613"/>
      <c r="V814" s="598"/>
      <c r="W814" s="613"/>
      <c r="X814" s="616"/>
      <c r="Y814" s="613"/>
      <c r="Z814" s="613"/>
      <c r="AA814" s="619"/>
      <c r="AB814" s="216">
        <v>2</v>
      </c>
      <c r="AC814" s="305" t="s">
        <v>2196</v>
      </c>
      <c r="AD814" s="217">
        <v>2.2999999999999998</v>
      </c>
      <c r="AE814" s="166" t="s">
        <v>1388</v>
      </c>
      <c r="AF814" s="213" t="str">
        <f t="shared" si="50"/>
        <v>Impacto</v>
      </c>
      <c r="AG814" s="219" t="s">
        <v>290</v>
      </c>
      <c r="AH814" s="214">
        <f t="shared" si="48"/>
        <v>0.1</v>
      </c>
      <c r="AI814" s="219" t="s">
        <v>180</v>
      </c>
      <c r="AJ814" s="214">
        <f t="shared" si="49"/>
        <v>0.15</v>
      </c>
      <c r="AK814" s="215">
        <f t="shared" si="51"/>
        <v>0.25</v>
      </c>
      <c r="AL814" s="220">
        <f>IFERROR(IF(AND(AF813="Probabilidad",AF814="Probabilidad"),(AL813-(+AL813*AK814)),IF(AF814="Probabilidad",(S813-(+S813*AK814)),IF(AF814="Impacto",AL813,""))),"")</f>
        <v>0.48</v>
      </c>
      <c r="AM814" s="220">
        <f>IFERROR(IF(AND(AF813="Impacto",AF814="Impacto"),(AM813-(+AM813*AK814)),IF(AF814="Impacto",(Y813-(+Y813*AK814)),IF(AF814="Probabilidad",AM813,""))),"")</f>
        <v>0.30000000000000004</v>
      </c>
      <c r="AN814" s="221" t="s">
        <v>181</v>
      </c>
      <c r="AO814" s="221" t="s">
        <v>182</v>
      </c>
      <c r="AP814" s="221" t="s">
        <v>183</v>
      </c>
      <c r="AQ814" s="598"/>
      <c r="AR814" s="626"/>
      <c r="AS814" s="626"/>
      <c r="AT814" s="619"/>
      <c r="AU814" s="626"/>
      <c r="AV814" s="626"/>
      <c r="AW814" s="619"/>
      <c r="AX814" s="619"/>
      <c r="AY814" s="619"/>
      <c r="AZ814" s="1139"/>
      <c r="BA814" s="607"/>
      <c r="BB814" s="607"/>
      <c r="BC814" s="607"/>
      <c r="BD814" s="607"/>
      <c r="BE814" s="593"/>
      <c r="BF814" s="593"/>
      <c r="BG814" s="593"/>
      <c r="BH814" s="593"/>
      <c r="BI814" s="593"/>
      <c r="BJ814" s="593"/>
      <c r="BK814" s="1280"/>
      <c r="BL814" s="610"/>
      <c r="BM814" s="607"/>
      <c r="BN814" s="607"/>
      <c r="BO814" s="651"/>
    </row>
    <row r="815" spans="1:67" ht="150">
      <c r="A815" s="1141"/>
      <c r="B815" s="1144"/>
      <c r="C815" s="1173"/>
      <c r="D815" s="1150"/>
      <c r="E815" s="1150"/>
      <c r="F815" s="1089"/>
      <c r="G815" s="593"/>
      <c r="H815" s="598"/>
      <c r="I815" s="1139"/>
      <c r="J815" s="1137"/>
      <c r="K815" s="1139"/>
      <c r="L815" s="593"/>
      <c r="M815" s="616"/>
      <c r="N815" s="761"/>
      <c r="O815" s="761"/>
      <c r="P815" s="607"/>
      <c r="Q815" s="610"/>
      <c r="R815" s="598"/>
      <c r="S815" s="613"/>
      <c r="T815" s="598"/>
      <c r="U815" s="613"/>
      <c r="V815" s="598"/>
      <c r="W815" s="613"/>
      <c r="X815" s="616"/>
      <c r="Y815" s="613"/>
      <c r="Z815" s="613"/>
      <c r="AA815" s="619"/>
      <c r="AB815" s="216">
        <v>3</v>
      </c>
      <c r="AC815" s="306" t="s">
        <v>2197</v>
      </c>
      <c r="AD815" s="217">
        <v>2</v>
      </c>
      <c r="AE815" s="166" t="s">
        <v>1390</v>
      </c>
      <c r="AF815" s="213" t="str">
        <f t="shared" si="50"/>
        <v>Probabilidad</v>
      </c>
      <c r="AG815" s="219" t="s">
        <v>179</v>
      </c>
      <c r="AH815" s="214">
        <f t="shared" si="48"/>
        <v>0.25</v>
      </c>
      <c r="AI815" s="219" t="s">
        <v>180</v>
      </c>
      <c r="AJ815" s="214">
        <f t="shared" si="49"/>
        <v>0.15</v>
      </c>
      <c r="AK815" s="215">
        <f t="shared" si="51"/>
        <v>0.4</v>
      </c>
      <c r="AL815" s="220">
        <f>IFERROR(IF(AND(AF814="Probabilidad",AF815="Probabilidad"),(AL814-(+AL814*AK815)),IF(AND(AF814="Impacto",AF815="Probabilidad"),(AL813-(+AL813*AK815)),IF(AF815="Impacto",AL814,""))),"")</f>
        <v>0.28799999999999998</v>
      </c>
      <c r="AM815" s="220">
        <f>IFERROR(IF(AND(AF814="Impacto",AF815="Impacto"),(AM814-(+AM814*AK815)),IF(AND(AF814="Probabilidad",AF815="Impacto"),(AM813-(+AM813*AK815)),IF(AF815="Probabilidad",AM814,""))),"")</f>
        <v>0.30000000000000004</v>
      </c>
      <c r="AN815" s="221" t="s">
        <v>181</v>
      </c>
      <c r="AO815" s="221" t="s">
        <v>182</v>
      </c>
      <c r="AP815" s="221" t="s">
        <v>183</v>
      </c>
      <c r="AQ815" s="598"/>
      <c r="AR815" s="626"/>
      <c r="AS815" s="626"/>
      <c r="AT815" s="619"/>
      <c r="AU815" s="626"/>
      <c r="AV815" s="626"/>
      <c r="AW815" s="619"/>
      <c r="AX815" s="619"/>
      <c r="AY815" s="619"/>
      <c r="AZ815" s="1139"/>
      <c r="BA815" s="607"/>
      <c r="BB815" s="607"/>
      <c r="BC815" s="607"/>
      <c r="BD815" s="607"/>
      <c r="BE815" s="593"/>
      <c r="BF815" s="593"/>
      <c r="BG815" s="593"/>
      <c r="BH815" s="593"/>
      <c r="BI815" s="593"/>
      <c r="BJ815" s="593"/>
      <c r="BK815" s="1280"/>
      <c r="BL815" s="610"/>
      <c r="BM815" s="607"/>
      <c r="BN815" s="607"/>
      <c r="BO815" s="651"/>
    </row>
    <row r="816" spans="1:67">
      <c r="A816" s="1141"/>
      <c r="B816" s="1144"/>
      <c r="C816" s="1173"/>
      <c r="D816" s="1150"/>
      <c r="E816" s="1150"/>
      <c r="F816" s="1089"/>
      <c r="G816" s="593"/>
      <c r="H816" s="598"/>
      <c r="I816" s="1139"/>
      <c r="J816" s="1137"/>
      <c r="K816" s="1139"/>
      <c r="L816" s="593"/>
      <c r="M816" s="616"/>
      <c r="N816" s="761"/>
      <c r="O816" s="761"/>
      <c r="P816" s="607"/>
      <c r="Q816" s="610"/>
      <c r="R816" s="598"/>
      <c r="S816" s="613"/>
      <c r="T816" s="598"/>
      <c r="U816" s="613"/>
      <c r="V816" s="598"/>
      <c r="W816" s="613"/>
      <c r="X816" s="616"/>
      <c r="Y816" s="613"/>
      <c r="Z816" s="613"/>
      <c r="AA816" s="619"/>
      <c r="AB816" s="216">
        <v>4</v>
      </c>
      <c r="AC816" s="228"/>
      <c r="AD816" s="218"/>
      <c r="AE816" s="218"/>
      <c r="AF816" s="213" t="str">
        <f t="shared" si="50"/>
        <v/>
      </c>
      <c r="AG816" s="219"/>
      <c r="AH816" s="214" t="str">
        <f t="shared" si="48"/>
        <v/>
      </c>
      <c r="AI816" s="219"/>
      <c r="AJ816" s="214" t="str">
        <f t="shared" si="49"/>
        <v/>
      </c>
      <c r="AK816" s="215" t="str">
        <f t="shared" si="51"/>
        <v/>
      </c>
      <c r="AL816" s="220" t="str">
        <f>IFERROR(IF(AND(AF815="Probabilidad",AF816="Probabilidad"),(AL815-(+AL815*AK816)),IF(AND(AF815="Impacto",AF816="Probabilidad"),(AL814-(+AL814*AK816)),IF(AF816="Impacto",AL815,""))),"")</f>
        <v/>
      </c>
      <c r="AM816" s="220" t="str">
        <f>IFERROR(IF(AND(AF815="Impacto",AF816="Impacto"),(AM815-(+AM815*AK816)),IF(AND(AF815="Probabilidad",AF816="Impacto"),(AM814-(+AM814*AK816)),IF(AF816="Probabilidad",AM815,""))),"")</f>
        <v/>
      </c>
      <c r="AN816" s="221"/>
      <c r="AO816" s="221"/>
      <c r="AP816" s="221"/>
      <c r="AQ816" s="598"/>
      <c r="AR816" s="626"/>
      <c r="AS816" s="626"/>
      <c r="AT816" s="619"/>
      <c r="AU816" s="626"/>
      <c r="AV816" s="626"/>
      <c r="AW816" s="619"/>
      <c r="AX816" s="619"/>
      <c r="AY816" s="619"/>
      <c r="AZ816" s="1139"/>
      <c r="BA816" s="607"/>
      <c r="BB816" s="607"/>
      <c r="BC816" s="607"/>
      <c r="BD816" s="607"/>
      <c r="BE816" s="593"/>
      <c r="BF816" s="593"/>
      <c r="BG816" s="593"/>
      <c r="BH816" s="593"/>
      <c r="BI816" s="593"/>
      <c r="BJ816" s="593"/>
      <c r="BK816" s="1280"/>
      <c r="BL816" s="610"/>
      <c r="BM816" s="607"/>
      <c r="BN816" s="607"/>
      <c r="BO816" s="651"/>
    </row>
    <row r="817" spans="1:67">
      <c r="A817" s="1141"/>
      <c r="B817" s="1144"/>
      <c r="C817" s="1173"/>
      <c r="D817" s="1150"/>
      <c r="E817" s="1150"/>
      <c r="F817" s="1089"/>
      <c r="G817" s="593"/>
      <c r="H817" s="598"/>
      <c r="I817" s="1139"/>
      <c r="J817" s="1137"/>
      <c r="K817" s="1139"/>
      <c r="L817" s="593"/>
      <c r="M817" s="616"/>
      <c r="N817" s="761"/>
      <c r="O817" s="761"/>
      <c r="P817" s="607"/>
      <c r="Q817" s="610"/>
      <c r="R817" s="598"/>
      <c r="S817" s="613"/>
      <c r="T817" s="598"/>
      <c r="U817" s="613"/>
      <c r="V817" s="598"/>
      <c r="W817" s="613"/>
      <c r="X817" s="616"/>
      <c r="Y817" s="613"/>
      <c r="Z817" s="613"/>
      <c r="AA817" s="619"/>
      <c r="AB817" s="216">
        <v>5</v>
      </c>
      <c r="AC817" s="336"/>
      <c r="AD817" s="336"/>
      <c r="AE817" s="218"/>
      <c r="AF817" s="213" t="str">
        <f t="shared" si="50"/>
        <v/>
      </c>
      <c r="AG817" s="219"/>
      <c r="AH817" s="214" t="str">
        <f t="shared" ref="AH817:AH880" si="52">IF(AG817="","",IF(AG817="Preventivo",25%,IF(AG817="Detectivo",15%,IF(AG817="Correctivo",10%))))</f>
        <v/>
      </c>
      <c r="AI817" s="219"/>
      <c r="AJ817" s="214" t="str">
        <f t="shared" ref="AJ817:AJ880" si="53">IF(AI817="Automático",25%,IF(AI817="Manual",15%,""))</f>
        <v/>
      </c>
      <c r="AK817" s="215" t="str">
        <f t="shared" si="51"/>
        <v/>
      </c>
      <c r="AL817" s="220" t="str">
        <f>IFERROR(IF(AND(AF816="Probabilidad",AF817="Probabilidad"),(AL816-(+AL816*AK817)),IF(AND(AF816="Impacto",AF817="Probabilidad"),(AL815-(+AL815*AK817)),IF(AF817="Impacto",AL816,""))),"")</f>
        <v/>
      </c>
      <c r="AM817" s="220" t="str">
        <f>IFERROR(IF(AND(AF816="Impacto",AF817="Impacto"),(AM816-(+AM816*AK817)),IF(AND(AF816="Probabilidad",AF817="Impacto"),(AM815-(+AM815*AK817)),IF(AF817="Probabilidad",AM816,""))),"")</f>
        <v/>
      </c>
      <c r="AN817" s="221"/>
      <c r="AO817" s="221"/>
      <c r="AP817" s="221"/>
      <c r="AQ817" s="598"/>
      <c r="AR817" s="626"/>
      <c r="AS817" s="626"/>
      <c r="AT817" s="619"/>
      <c r="AU817" s="626"/>
      <c r="AV817" s="626"/>
      <c r="AW817" s="619"/>
      <c r="AX817" s="619"/>
      <c r="AY817" s="619"/>
      <c r="AZ817" s="1139"/>
      <c r="BA817" s="607"/>
      <c r="BB817" s="607"/>
      <c r="BC817" s="607"/>
      <c r="BD817" s="607"/>
      <c r="BE817" s="593"/>
      <c r="BF817" s="593"/>
      <c r="BG817" s="593"/>
      <c r="BH817" s="593"/>
      <c r="BI817" s="593"/>
      <c r="BJ817" s="593"/>
      <c r="BK817" s="1280"/>
      <c r="BL817" s="610"/>
      <c r="BM817" s="607"/>
      <c r="BN817" s="607"/>
      <c r="BO817" s="651"/>
    </row>
    <row r="818" spans="1:67" ht="15.75" thickBot="1">
      <c r="A818" s="1141"/>
      <c r="B818" s="1144"/>
      <c r="C818" s="1173"/>
      <c r="D818" s="1150"/>
      <c r="E818" s="1150"/>
      <c r="F818" s="1089"/>
      <c r="G818" s="593"/>
      <c r="H818" s="598"/>
      <c r="I818" s="1139"/>
      <c r="J818" s="1162"/>
      <c r="K818" s="1139"/>
      <c r="L818" s="593"/>
      <c r="M818" s="616"/>
      <c r="N818" s="761"/>
      <c r="O818" s="761"/>
      <c r="P818" s="607"/>
      <c r="Q818" s="610"/>
      <c r="R818" s="598"/>
      <c r="S818" s="613"/>
      <c r="T818" s="598"/>
      <c r="U818" s="613"/>
      <c r="V818" s="598"/>
      <c r="W818" s="613"/>
      <c r="X818" s="616"/>
      <c r="Y818" s="613"/>
      <c r="Z818" s="613"/>
      <c r="AA818" s="619"/>
      <c r="AB818" s="216">
        <v>6</v>
      </c>
      <c r="AC818" s="218"/>
      <c r="AD818" s="218"/>
      <c r="AE818" s="218"/>
      <c r="AF818" s="213" t="str">
        <f t="shared" ref="AF818:AF881" si="54">IF(OR(AG818="Preventivo",AG818="Detectivo"),"Probabilidad",IF(AG818="Correctivo","Impacto",""))</f>
        <v/>
      </c>
      <c r="AG818" s="219"/>
      <c r="AH818" s="214" t="str">
        <f t="shared" si="52"/>
        <v/>
      </c>
      <c r="AI818" s="219"/>
      <c r="AJ818" s="214" t="str">
        <f t="shared" si="53"/>
        <v/>
      </c>
      <c r="AK818" s="215" t="str">
        <f t="shared" si="51"/>
        <v/>
      </c>
      <c r="AL818" s="220" t="str">
        <f>IFERROR(IF(AND(AF817="Probabilidad",AF818="Probabilidad"),(AL817-(+AL817*AK818)),IF(AND(AF817="Impacto",AF818="Probabilidad"),(AL816-(+AL816*AK818)),IF(AF818="Impacto",AL817,""))),"")</f>
        <v/>
      </c>
      <c r="AM818" s="220" t="str">
        <f>IFERROR(IF(AND(AF817="Impacto",AF818="Impacto"),(AM817-(+AM817*AK818)),IF(AND(AF817="Probabilidad",AF818="Impacto"),(AM816-(+AM816*AK818)),IF(AF818="Probabilidad",AM817,""))),"")</f>
        <v/>
      </c>
      <c r="AN818" s="221"/>
      <c r="AO818" s="221"/>
      <c r="AP818" s="221"/>
      <c r="AQ818" s="598"/>
      <c r="AR818" s="626"/>
      <c r="AS818" s="626"/>
      <c r="AT818" s="619"/>
      <c r="AU818" s="626"/>
      <c r="AV818" s="626"/>
      <c r="AW818" s="619"/>
      <c r="AX818" s="619"/>
      <c r="AY818" s="619"/>
      <c r="AZ818" s="1139"/>
      <c r="BA818" s="607"/>
      <c r="BB818" s="607"/>
      <c r="BC818" s="607"/>
      <c r="BD818" s="607"/>
      <c r="BE818" s="593"/>
      <c r="BF818" s="593"/>
      <c r="BG818" s="593"/>
      <c r="BH818" s="593"/>
      <c r="BI818" s="593"/>
      <c r="BJ818" s="593"/>
      <c r="BK818" s="1280"/>
      <c r="BL818" s="610"/>
      <c r="BM818" s="607"/>
      <c r="BN818" s="607"/>
      <c r="BO818" s="651"/>
    </row>
    <row r="819" spans="1:67" ht="96.6" customHeight="1">
      <c r="A819" s="1141"/>
      <c r="B819" s="1144"/>
      <c r="C819" s="1173"/>
      <c r="D819" s="1150" t="s">
        <v>1376</v>
      </c>
      <c r="E819" s="1150" t="s">
        <v>2188</v>
      </c>
      <c r="F819" s="1089">
        <v>2</v>
      </c>
      <c r="G819" s="593" t="s">
        <v>2071</v>
      </c>
      <c r="H819" s="598" t="s">
        <v>1379</v>
      </c>
      <c r="I819" s="1139" t="s">
        <v>1392</v>
      </c>
      <c r="J819" s="1137" t="str">
        <f>IF(D819="","",IF(D819="RG",[16]Árbol_GF!B869,IF(D819="RF",[16]Árbol_GF!B869,IF(I819="","",(CONCATENATE(I819," ",$M$2," ",G819," ",$M$3," ",O819," ",$M$4," ",N819))))))</f>
        <v>Pérdida de Disponibilidad  Fileserver (Servicio)  Perdida o acceso no autorizado a la información 
Fallas Humanas- mal uso del espacio colaborativo
Fallas Tecnología  1. Ausencia de copias de respaldo 
2. Accesos no autorizados  o mal intencionados 
3. Ausencia de mantenimiento al fileserver o de la infraestructura de la entidad</v>
      </c>
      <c r="K819" s="1139" t="s">
        <v>205</v>
      </c>
      <c r="L819" s="593" t="s">
        <v>691</v>
      </c>
      <c r="M819" s="689" t="str">
        <f>CONCATENATE(" *",[16]Árbol_GF!C827," *",[16]Árbol_GF!E827," *",[16]Árbol_GF!G827)</f>
        <v xml:space="preserve"> * * *</v>
      </c>
      <c r="N819" s="761" t="s">
        <v>2198</v>
      </c>
      <c r="O819" s="761" t="s">
        <v>2199</v>
      </c>
      <c r="P819" s="1078"/>
      <c r="Q819" s="1081"/>
      <c r="R819" s="598" t="s">
        <v>297</v>
      </c>
      <c r="S819" s="613">
        <f>IF(R819="Muy Alta",100%,IF(R819="Alta",80%,IF(R819="Media",60%,IF(R819="Baja",40%,IF(R819="Muy Baja",20%,"")))))</f>
        <v>0.8</v>
      </c>
      <c r="T819" s="598" t="s">
        <v>227</v>
      </c>
      <c r="U819" s="613">
        <f>IF(T819="Catastrófico",100%,IF(T819="Mayor",80%,IF(T819="Moderado",60%,IF(T819="Menor",40%,IF(T819="Leve",20%,"")))))</f>
        <v>0.4</v>
      </c>
      <c r="V819" s="598" t="s">
        <v>227</v>
      </c>
      <c r="W819" s="613">
        <f>IF(V819="Catastrófico",100%,IF(V819="Mayor",80%,IF(V819="Moderado",60%,IF(V819="Menor",40%,IF(V819="Leve",20%,"")))))</f>
        <v>0.4</v>
      </c>
      <c r="X819" s="616" t="str">
        <f>IF(Y819=100%,"Catastrófico",IF(Y819=80%,"Mayor",IF(Y819=60%,"Moderado",IF(Y819=40%,"Menor",IF(Y819=20%,"Leve","")))))</f>
        <v>Menor</v>
      </c>
      <c r="Y819" s="613">
        <f>IF(AND(U819="",W819=""),"",MAX(U819,W819))</f>
        <v>0.4</v>
      </c>
      <c r="Z819" s="613" t="str">
        <f>CONCATENATE(R819,X819)</f>
        <v>AltaMenor</v>
      </c>
      <c r="AA819" s="619" t="str">
        <f>IF(Z819="Muy AltaLeve","Alto",IF(Z819="Muy AltaMenor","Alto",IF(Z819="Muy AltaModerado","Alto",IF(Z819="Muy AltaMayor","Alto",IF(Z819="Muy AltaCatastrófico","Extremo",IF(Z819="AltaLeve","Moderado",IF(Z819="AltaMenor","Moderado",IF(Z819="AltaModerado","Alto",IF(Z819="AltaMayor","Alto",IF(Z819="AltaCatastrófico","Extremo",IF(Z819="MediaLeve","Moderado",IF(Z819="MediaMenor","Moderado",IF(Z819="MediaModerado","Moderado",IF(Z819="MediaMayor","Alto",IF(Z819="MediaCatastrófico","Extremo",IF(Z819="BajaLeve","Bajo",IF(Z819="BajaMenor","Moderado",IF(Z819="BajaModerado","Moderado",IF(Z819="BajaMayor","Alto",IF(Z819="BajaCatastrófico","Extremo",IF(Z819="Muy BajaLeve","Bajo",IF(Z819="Muy BajaMenor","Bajo",IF(Z819="Muy BajaModerado","Moderado",IF(Z819="Muy BajaMayor","Alto",IF(Z819="Muy BajaCatastrófico","Extremo","")))))))))))))))))))))))))</f>
        <v>Moderado</v>
      </c>
      <c r="AB819" s="216">
        <v>1</v>
      </c>
      <c r="AC819" s="307" t="s">
        <v>1395</v>
      </c>
      <c r="AD819" s="218">
        <v>2</v>
      </c>
      <c r="AE819" s="166" t="s">
        <v>1385</v>
      </c>
      <c r="AF819" s="213" t="str">
        <f t="shared" si="54"/>
        <v>Probabilidad</v>
      </c>
      <c r="AG819" s="219" t="s">
        <v>179</v>
      </c>
      <c r="AH819" s="214">
        <f t="shared" si="52"/>
        <v>0.25</v>
      </c>
      <c r="AI819" s="219" t="s">
        <v>180</v>
      </c>
      <c r="AJ819" s="214">
        <f t="shared" si="53"/>
        <v>0.15</v>
      </c>
      <c r="AK819" s="215">
        <f t="shared" si="51"/>
        <v>0.4</v>
      </c>
      <c r="AL819" s="220">
        <f>IFERROR(IF(AF819="Probabilidad",(S819-(+S819*AK819)),IF(AF819="Impacto",S819,"")),"")</f>
        <v>0.48</v>
      </c>
      <c r="AM819" s="220">
        <f>IFERROR(IF(AF819="Impacto",(Y819-(+Y819*AK819)),IF(AF819="Probabilidad",Y819,"")),"")</f>
        <v>0.4</v>
      </c>
      <c r="AN819" s="221" t="s">
        <v>181</v>
      </c>
      <c r="AO819" s="221" t="s">
        <v>182</v>
      </c>
      <c r="AP819" s="221" t="s">
        <v>183</v>
      </c>
      <c r="AQ819" s="598" t="s">
        <v>2200</v>
      </c>
      <c r="AR819" s="1153">
        <f>S819</f>
        <v>0.8</v>
      </c>
      <c r="AS819" s="1153">
        <f>IF(AL819="","",MIN(AL819:AL824))</f>
        <v>0.2016</v>
      </c>
      <c r="AT819" s="619" t="str">
        <f>IFERROR(IF(AS819="","",IF(AS819&lt;=0.2,"Muy Baja",IF(AS819&lt;=0.4,"Baja",IF(AS819&lt;=0.6,"Media",IF(AS819&lt;=0.8,"Alta","Muy Alta"))))),"")</f>
        <v>Baja</v>
      </c>
      <c r="AU819" s="1153">
        <f>Y819</f>
        <v>0.4</v>
      </c>
      <c r="AV819" s="1153">
        <f>IF(AM819="","",MIN(AM819:AM824))</f>
        <v>0.30000000000000004</v>
      </c>
      <c r="AW819" s="619" t="str">
        <f>IFERROR(IF(AV819="","",IF(AV819&lt;=0.2,"Leve",IF(AV819&lt;=0.4,"Menor",IF(AV819&lt;=0.6,"Moderado",IF(AV819&lt;=0.8,"Mayor","Catastrófico"))))),"")</f>
        <v>Menor</v>
      </c>
      <c r="AX819" s="619" t="str">
        <f>AA819</f>
        <v>Moderado</v>
      </c>
      <c r="AY819" s="619" t="str">
        <f>IFERROR(IF(OR(AND(AT819="Muy Baja",AW819="Leve"),AND(AT819="Muy Baja",AW819="Menor"),AND(AT819="Baja",AW819="Leve")),"Bajo",IF(OR(AND(AT819="Muy baja",AW819="Moderado"),AND(AT819="Baja",AW819="Menor"),AND(AT819="Baja",AW819="Moderado"),AND(AT819="Media",AW819="Leve"),AND(AT819="Media",AW819="Menor"),AND(AT819="Media",AW819="Moderado"),AND(AT819="Alta",AW819="Leve"),AND(AT819="Alta",AW819="Menor")),"Moderado",IF(OR(AND(AT819="Muy Baja",AW819="Mayor"),AND(AT819="Baja",AW819="Mayor"),AND(AT819="Media",AW819="Mayor"),AND(AT819="Alta",AW819="Moderado"),AND(AT819="Alta",AW819="Mayor"),AND(AT819="Muy Alta",AW819="Leve"),AND(AT819="Muy Alta",AW819="Menor"),AND(AT819="Muy Alta",AW819="Moderado"),AND(AT819="Muy Alta",AW819="Mayor")),"Alto",IF(OR(AND(AT819="Muy Baja",AW819="Catastrófico"),AND(AT819="Baja",AW819="Catastrófico"),AND(AT819="Media",AW819="Catastrófico"),AND(AT819="Alta",AW819="Catastrófico"),AND(AT819="Muy Alta",AW819="Catastrófico")),"Extremo","")))),"")</f>
        <v>Moderado</v>
      </c>
      <c r="AZ819" s="1139" t="s">
        <v>185</v>
      </c>
      <c r="BA819" s="607" t="s">
        <v>2201</v>
      </c>
      <c r="BB819" s="1165" t="s">
        <v>2202</v>
      </c>
      <c r="BC819" s="1165" t="s">
        <v>2203</v>
      </c>
      <c r="BD819" s="1165" t="s">
        <v>2204</v>
      </c>
      <c r="BE819" s="1168">
        <v>45657</v>
      </c>
      <c r="BF819" s="593"/>
      <c r="BG819" s="593"/>
      <c r="BH819" s="848"/>
      <c r="BI819" s="848"/>
      <c r="BJ819" s="848"/>
      <c r="BK819" s="848"/>
      <c r="BL819" s="848"/>
      <c r="BM819" s="593"/>
      <c r="BN819" s="593"/>
      <c r="BO819" s="798"/>
    </row>
    <row r="820" spans="1:67" ht="72">
      <c r="A820" s="1141"/>
      <c r="B820" s="1144"/>
      <c r="C820" s="1173"/>
      <c r="D820" s="1150"/>
      <c r="E820" s="1150"/>
      <c r="F820" s="1089"/>
      <c r="G820" s="593"/>
      <c r="H820" s="598"/>
      <c r="I820" s="1139"/>
      <c r="J820" s="1137"/>
      <c r="K820" s="1139"/>
      <c r="L820" s="593"/>
      <c r="M820" s="616"/>
      <c r="N820" s="761"/>
      <c r="O820" s="761"/>
      <c r="P820" s="1078"/>
      <c r="Q820" s="1081"/>
      <c r="R820" s="598"/>
      <c r="S820" s="613"/>
      <c r="T820" s="598"/>
      <c r="U820" s="613"/>
      <c r="V820" s="598"/>
      <c r="W820" s="613"/>
      <c r="X820" s="616"/>
      <c r="Y820" s="613"/>
      <c r="Z820" s="613"/>
      <c r="AA820" s="619"/>
      <c r="AB820" s="216">
        <v>2</v>
      </c>
      <c r="AC820" s="307" t="s">
        <v>2196</v>
      </c>
      <c r="AD820" s="218">
        <v>1</v>
      </c>
      <c r="AE820" s="166" t="s">
        <v>1883</v>
      </c>
      <c r="AF820" s="225" t="str">
        <f>IF(OR(AG820="Preventivo",AG820="Detectivo"),"Probabilidad",IF(AG820="Correctivo","Impacto",""))</f>
        <v>Impacto</v>
      </c>
      <c r="AG820" s="219" t="s">
        <v>290</v>
      </c>
      <c r="AH820" s="214">
        <f t="shared" si="52"/>
        <v>0.1</v>
      </c>
      <c r="AI820" s="219" t="s">
        <v>180</v>
      </c>
      <c r="AJ820" s="214">
        <f t="shared" si="53"/>
        <v>0.15</v>
      </c>
      <c r="AK820" s="215">
        <f t="shared" si="51"/>
        <v>0.25</v>
      </c>
      <c r="AL820" s="226">
        <f>IFERROR(IF(AND(AF819="Probabilidad",AF820="Probabilidad"),(AL819-(+AL819*AK820)),IF(AF820="Probabilidad",(S819-(+S819*AK820)),IF(AF820="Impacto",AL819,""))),"")</f>
        <v>0.48</v>
      </c>
      <c r="AM820" s="226">
        <f>IFERROR(IF(AND(AF819="Impacto",AF820="Impacto"),(AM819-(+AM819*AK820)),IF(AF820="Impacto",(Y819-(+Y819*AK820)),IF(AF820="Probabilidad",AM819,""))),"")</f>
        <v>0.30000000000000004</v>
      </c>
      <c r="AN820" s="221" t="s">
        <v>181</v>
      </c>
      <c r="AO820" s="221" t="s">
        <v>182</v>
      </c>
      <c r="AP820" s="221" t="s">
        <v>183</v>
      </c>
      <c r="AQ820" s="598"/>
      <c r="AR820" s="626"/>
      <c r="AS820" s="626"/>
      <c r="AT820" s="619"/>
      <c r="AU820" s="626"/>
      <c r="AV820" s="626"/>
      <c r="AW820" s="619"/>
      <c r="AX820" s="619"/>
      <c r="AY820" s="619"/>
      <c r="AZ820" s="1139"/>
      <c r="BA820" s="607"/>
      <c r="BB820" s="1165"/>
      <c r="BC820" s="1165"/>
      <c r="BD820" s="1165"/>
      <c r="BE820" s="593"/>
      <c r="BF820" s="593"/>
      <c r="BG820" s="593"/>
      <c r="BH820" s="848"/>
      <c r="BI820" s="848"/>
      <c r="BJ820" s="848"/>
      <c r="BK820" s="848"/>
      <c r="BL820" s="848"/>
      <c r="BM820" s="593"/>
      <c r="BN820" s="593"/>
      <c r="BO820" s="798"/>
    </row>
    <row r="821" spans="1:67" ht="76.5">
      <c r="A821" s="1141"/>
      <c r="B821" s="1144"/>
      <c r="C821" s="1173"/>
      <c r="D821" s="1150"/>
      <c r="E821" s="1150"/>
      <c r="F821" s="1089"/>
      <c r="G821" s="593"/>
      <c r="H821" s="598"/>
      <c r="I821" s="1139"/>
      <c r="J821" s="1137"/>
      <c r="K821" s="1139"/>
      <c r="L821" s="593"/>
      <c r="M821" s="616"/>
      <c r="N821" s="761"/>
      <c r="O821" s="761"/>
      <c r="P821" s="1078"/>
      <c r="Q821" s="1081"/>
      <c r="R821" s="598"/>
      <c r="S821" s="613"/>
      <c r="T821" s="598"/>
      <c r="U821" s="613"/>
      <c r="V821" s="598"/>
      <c r="W821" s="613"/>
      <c r="X821" s="616"/>
      <c r="Y821" s="613"/>
      <c r="Z821" s="613"/>
      <c r="AA821" s="619"/>
      <c r="AB821" s="216">
        <v>3</v>
      </c>
      <c r="AC821" s="313" t="s">
        <v>2205</v>
      </c>
      <c r="AD821" s="217">
        <v>3</v>
      </c>
      <c r="AE821" s="166" t="s">
        <v>1399</v>
      </c>
      <c r="AF821" s="213" t="str">
        <f>IF(OR(AG821="Preventivo",AG821="Detectivo"),"Probabilidad",IF(AG821="Correctivo","Impacto",""))</f>
        <v>Probabilidad</v>
      </c>
      <c r="AG821" s="219" t="s">
        <v>179</v>
      </c>
      <c r="AH821" s="214">
        <f t="shared" si="52"/>
        <v>0.25</v>
      </c>
      <c r="AI821" s="219" t="s">
        <v>180</v>
      </c>
      <c r="AJ821" s="214">
        <f t="shared" si="53"/>
        <v>0.15</v>
      </c>
      <c r="AK821" s="215">
        <f t="shared" si="51"/>
        <v>0.4</v>
      </c>
      <c r="AL821" s="220">
        <f>IFERROR(IF(AND(AF820="Probabilidad",AF821="Probabilidad"),(AL820-(+AL820*AK821)),IF(AND(AF820="Impacto",AF821="Probabilidad"),(AL819-(+AL819*AK821)),IF(AF821="Impacto",AL820,""))),"")</f>
        <v>0.28799999999999998</v>
      </c>
      <c r="AM821" s="220">
        <f>IFERROR(IF(AND(AF820="Impacto",AF821="Impacto"),(AM820-(+AM820*AK821)),IF(AND(AF820="Probabilidad",AF821="Impacto"),(AM819-(+AM819*AK821)),IF(AF821="Probabilidad",AM820,""))),"")</f>
        <v>0.30000000000000004</v>
      </c>
      <c r="AN821" s="221" t="s">
        <v>181</v>
      </c>
      <c r="AO821" s="221" t="s">
        <v>182</v>
      </c>
      <c r="AP821" s="221" t="s">
        <v>183</v>
      </c>
      <c r="AQ821" s="598"/>
      <c r="AR821" s="626"/>
      <c r="AS821" s="626"/>
      <c r="AT821" s="619"/>
      <c r="AU821" s="626"/>
      <c r="AV821" s="626"/>
      <c r="AW821" s="619"/>
      <c r="AX821" s="619"/>
      <c r="AY821" s="619"/>
      <c r="AZ821" s="1139"/>
      <c r="BA821" s="607"/>
      <c r="BB821" s="1165"/>
      <c r="BC821" s="1165"/>
      <c r="BD821" s="1165"/>
      <c r="BE821" s="593"/>
      <c r="BF821" s="593"/>
      <c r="BG821" s="593"/>
      <c r="BH821" s="848"/>
      <c r="BI821" s="848"/>
      <c r="BJ821" s="848"/>
      <c r="BK821" s="848"/>
      <c r="BL821" s="848"/>
      <c r="BM821" s="593"/>
      <c r="BN821" s="593"/>
      <c r="BO821" s="798"/>
    </row>
    <row r="822" spans="1:67" ht="114.75">
      <c r="A822" s="1141"/>
      <c r="B822" s="1144"/>
      <c r="C822" s="1173"/>
      <c r="D822" s="1150"/>
      <c r="E822" s="1150"/>
      <c r="F822" s="1089"/>
      <c r="G822" s="593"/>
      <c r="H822" s="598"/>
      <c r="I822" s="1139"/>
      <c r="J822" s="1137"/>
      <c r="K822" s="1139"/>
      <c r="L822" s="593"/>
      <c r="M822" s="616"/>
      <c r="N822" s="761"/>
      <c r="O822" s="761"/>
      <c r="P822" s="1078"/>
      <c r="Q822" s="1081"/>
      <c r="R822" s="598"/>
      <c r="S822" s="613"/>
      <c r="T822" s="598"/>
      <c r="U822" s="613"/>
      <c r="V822" s="598"/>
      <c r="W822" s="613"/>
      <c r="X822" s="616"/>
      <c r="Y822" s="613"/>
      <c r="Z822" s="613"/>
      <c r="AA822" s="619"/>
      <c r="AB822" s="216">
        <v>4</v>
      </c>
      <c r="AC822" s="309" t="s">
        <v>1864</v>
      </c>
      <c r="AD822" s="218">
        <v>2</v>
      </c>
      <c r="AE822" s="189" t="s">
        <v>1401</v>
      </c>
      <c r="AF822" s="213" t="str">
        <f t="shared" si="54"/>
        <v>Probabilidad</v>
      </c>
      <c r="AG822" s="219" t="s">
        <v>344</v>
      </c>
      <c r="AH822" s="214">
        <f t="shared" si="52"/>
        <v>0.15</v>
      </c>
      <c r="AI822" s="219" t="s">
        <v>180</v>
      </c>
      <c r="AJ822" s="214">
        <f t="shared" si="53"/>
        <v>0.15</v>
      </c>
      <c r="AK822" s="215">
        <f t="shared" si="51"/>
        <v>0.3</v>
      </c>
      <c r="AL822" s="220">
        <f>IFERROR(IF(AND(AF821="Probabilidad",AF822="Probabilidad"),(AL821-(+AL821*AK822)),IF(AND(AF821="Impacto",AF822="Probabilidad"),(AL820-(+AL820*AK822)),IF(AF822="Impacto",AL821,""))),"")</f>
        <v>0.2016</v>
      </c>
      <c r="AM822" s="220">
        <f>IFERROR(IF(AND(AF821="Impacto",AF822="Impacto"),(AM821-(+AM821*AK822)),IF(AND(AF821="Probabilidad",AF822="Impacto"),(AM820-(+AM820*AK822)),IF(AF822="Probabilidad",AM821,""))),"")</f>
        <v>0.30000000000000004</v>
      </c>
      <c r="AN822" s="221" t="s">
        <v>181</v>
      </c>
      <c r="AO822" s="221" t="s">
        <v>182</v>
      </c>
      <c r="AP822" s="221" t="s">
        <v>183</v>
      </c>
      <c r="AQ822" s="598"/>
      <c r="AR822" s="626"/>
      <c r="AS822" s="626"/>
      <c r="AT822" s="619"/>
      <c r="AU822" s="626"/>
      <c r="AV822" s="626"/>
      <c r="AW822" s="619"/>
      <c r="AX822" s="619"/>
      <c r="AY822" s="619"/>
      <c r="AZ822" s="1139"/>
      <c r="BA822" s="607"/>
      <c r="BB822" s="1165"/>
      <c r="BC822" s="1165"/>
      <c r="BD822" s="1165"/>
      <c r="BE822" s="593"/>
      <c r="BF822" s="593"/>
      <c r="BG822" s="593"/>
      <c r="BH822" s="848"/>
      <c r="BI822" s="848"/>
      <c r="BJ822" s="848"/>
      <c r="BK822" s="848"/>
      <c r="BL822" s="848"/>
      <c r="BM822" s="593"/>
      <c r="BN822" s="593"/>
      <c r="BO822" s="798"/>
    </row>
    <row r="823" spans="1:67">
      <c r="A823" s="1141"/>
      <c r="B823" s="1144"/>
      <c r="C823" s="1173"/>
      <c r="D823" s="1150"/>
      <c r="E823" s="1150"/>
      <c r="F823" s="1089"/>
      <c r="G823" s="593"/>
      <c r="H823" s="598"/>
      <c r="I823" s="1139"/>
      <c r="J823" s="1137"/>
      <c r="K823" s="1139"/>
      <c r="L823" s="593"/>
      <c r="M823" s="616"/>
      <c r="N823" s="761"/>
      <c r="O823" s="761"/>
      <c r="P823" s="1078"/>
      <c r="Q823" s="1081"/>
      <c r="R823" s="598"/>
      <c r="S823" s="613"/>
      <c r="T823" s="598"/>
      <c r="U823" s="613"/>
      <c r="V823" s="598"/>
      <c r="W823" s="613"/>
      <c r="X823" s="616"/>
      <c r="Y823" s="613"/>
      <c r="Z823" s="613"/>
      <c r="AA823" s="619"/>
      <c r="AB823" s="216">
        <v>5</v>
      </c>
      <c r="AC823" s="184"/>
      <c r="AD823" s="361"/>
      <c r="AE823" s="166"/>
      <c r="AF823" s="213" t="str">
        <f t="shared" si="54"/>
        <v/>
      </c>
      <c r="AG823" s="219"/>
      <c r="AH823" s="214" t="str">
        <f t="shared" si="52"/>
        <v/>
      </c>
      <c r="AI823" s="219"/>
      <c r="AJ823" s="214" t="str">
        <f t="shared" si="53"/>
        <v/>
      </c>
      <c r="AK823" s="215" t="str">
        <f t="shared" si="51"/>
        <v/>
      </c>
      <c r="AL823" s="220" t="str">
        <f>IFERROR(IF(AND(AF822="Probabilidad",AF823="Probabilidad"),(AL822-(+AL822*AK823)),IF(AND(AF822="Impacto",AF823="Probabilidad"),(AL821-(+AL821*AK823)),IF(AF823="Impacto",AL822,""))),"")</f>
        <v/>
      </c>
      <c r="AM823" s="220" t="str">
        <f>IFERROR(IF(AND(AF822="Impacto",AF823="Impacto"),(AM822-(+AM822*AK823)),IF(AND(AF822="Probabilidad",AF823="Impacto"),(AM821-(+AM821*AK823)),IF(AF823="Probabilidad",AM822,""))),"")</f>
        <v/>
      </c>
      <c r="AN823" s="221"/>
      <c r="AO823" s="221"/>
      <c r="AP823" s="221"/>
      <c r="AQ823" s="598"/>
      <c r="AR823" s="626"/>
      <c r="AS823" s="626"/>
      <c r="AT823" s="619"/>
      <c r="AU823" s="626"/>
      <c r="AV823" s="626"/>
      <c r="AW823" s="619"/>
      <c r="AX823" s="619"/>
      <c r="AY823" s="619"/>
      <c r="AZ823" s="1139"/>
      <c r="BA823" s="607"/>
      <c r="BB823" s="1165"/>
      <c r="BC823" s="1165"/>
      <c r="BD823" s="1165"/>
      <c r="BE823" s="593"/>
      <c r="BF823" s="593"/>
      <c r="BG823" s="593"/>
      <c r="BH823" s="848"/>
      <c r="BI823" s="848"/>
      <c r="BJ823" s="848"/>
      <c r="BK823" s="848"/>
      <c r="BL823" s="848"/>
      <c r="BM823" s="593"/>
      <c r="BN823" s="593"/>
      <c r="BO823" s="798"/>
    </row>
    <row r="824" spans="1:67" ht="15.75" thickBot="1">
      <c r="A824" s="1141"/>
      <c r="B824" s="1144"/>
      <c r="C824" s="1173"/>
      <c r="D824" s="1150"/>
      <c r="E824" s="1150"/>
      <c r="F824" s="1089"/>
      <c r="G824" s="593"/>
      <c r="H824" s="598"/>
      <c r="I824" s="1139"/>
      <c r="J824" s="1162"/>
      <c r="K824" s="1139"/>
      <c r="L824" s="593"/>
      <c r="M824" s="616"/>
      <c r="N824" s="761"/>
      <c r="O824" s="761"/>
      <c r="P824" s="1078"/>
      <c r="Q824" s="1081"/>
      <c r="R824" s="598"/>
      <c r="S824" s="613"/>
      <c r="T824" s="598"/>
      <c r="U824" s="613"/>
      <c r="V824" s="598"/>
      <c r="W824" s="613"/>
      <c r="X824" s="616"/>
      <c r="Y824" s="613"/>
      <c r="Z824" s="613"/>
      <c r="AA824" s="619"/>
      <c r="AB824" s="216">
        <v>6</v>
      </c>
      <c r="AC824" s="218"/>
      <c r="AD824" s="218"/>
      <c r="AE824" s="218"/>
      <c r="AF824" s="213" t="str">
        <f t="shared" si="54"/>
        <v/>
      </c>
      <c r="AG824" s="219"/>
      <c r="AH824" s="214" t="str">
        <f t="shared" si="52"/>
        <v/>
      </c>
      <c r="AI824" s="219"/>
      <c r="AJ824" s="214" t="str">
        <f t="shared" si="53"/>
        <v/>
      </c>
      <c r="AK824" s="215" t="str">
        <f t="shared" si="51"/>
        <v/>
      </c>
      <c r="AL824" s="220" t="str">
        <f>IFERROR(IF(AND(AF823="Probabilidad",AF824="Probabilidad"),(AL823-(+AL823*AK824)),IF(AND(AF823="Impacto",AF824="Probabilidad"),(AL822-(+AL822*AK824)),IF(AF824="Impacto",AL823,""))),"")</f>
        <v/>
      </c>
      <c r="AM824" s="220" t="str">
        <f>IFERROR(IF(AND(AF823="Impacto",AF824="Impacto"),(AM823-(+AM823*AK824)),IF(AND(AF823="Probabilidad",AF824="Impacto"),(AM822-(+AM822*AK824)),IF(AF824="Probabilidad",AM823,""))),"")</f>
        <v/>
      </c>
      <c r="AN824" s="221"/>
      <c r="AO824" s="221"/>
      <c r="AP824" s="221"/>
      <c r="AQ824" s="598"/>
      <c r="AR824" s="626"/>
      <c r="AS824" s="626"/>
      <c r="AT824" s="619"/>
      <c r="AU824" s="626"/>
      <c r="AV824" s="626"/>
      <c r="AW824" s="619"/>
      <c r="AX824" s="619"/>
      <c r="AY824" s="619"/>
      <c r="AZ824" s="1139"/>
      <c r="BA824" s="607"/>
      <c r="BB824" s="1165"/>
      <c r="BC824" s="1165"/>
      <c r="BD824" s="1165"/>
      <c r="BE824" s="593"/>
      <c r="BF824" s="593"/>
      <c r="BG824" s="593"/>
      <c r="BH824" s="848"/>
      <c r="BI824" s="848"/>
      <c r="BJ824" s="848"/>
      <c r="BK824" s="848"/>
      <c r="BL824" s="848"/>
      <c r="BM824" s="593"/>
      <c r="BN824" s="593"/>
      <c r="BO824" s="798"/>
    </row>
    <row r="825" spans="1:67" ht="82.9" customHeight="1">
      <c r="A825" s="1141"/>
      <c r="B825" s="1144"/>
      <c r="C825" s="1173"/>
      <c r="D825" s="1150" t="s">
        <v>1376</v>
      </c>
      <c r="E825" s="1150" t="s">
        <v>2188</v>
      </c>
      <c r="F825" s="1089">
        <v>3</v>
      </c>
      <c r="G825" s="593" t="s">
        <v>2206</v>
      </c>
      <c r="H825" s="598" t="s">
        <v>1379</v>
      </c>
      <c r="I825" s="1139" t="s">
        <v>1380</v>
      </c>
      <c r="J825" s="1137" t="str">
        <f>IF(D825="","",IF(D825="RG",[16]Árbol_GF!B875,IF(D825="RF",[16]Árbol_GF!B875,IF(I825="","",(CONCATENATE(I825," ",$M$2," ",G825," ",$M$3," ",O825," ",$M$4," ",N825))))))</f>
        <v>Pérdida de confidencialidad e integridad  Catastro en línea 
(Servicio)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v>
      </c>
      <c r="K825" s="1139" t="s">
        <v>205</v>
      </c>
      <c r="L825" s="593" t="s">
        <v>336</v>
      </c>
      <c r="M825" s="689" t="str">
        <f>CONCATENATE(" *",[16]Árbol_GF!C833," *",[16]Árbol_GF!E833," *",[16]Árbol_GF!G833)</f>
        <v xml:space="preserve"> * * *</v>
      </c>
      <c r="N825" s="593" t="s">
        <v>2079</v>
      </c>
      <c r="O825" s="593" t="s">
        <v>2080</v>
      </c>
      <c r="P825" s="607"/>
      <c r="Q825" s="610"/>
      <c r="R825" s="598" t="s">
        <v>297</v>
      </c>
      <c r="S825" s="613">
        <f>IF(R825="Muy Alta",100%,IF(R825="Alta",80%,IF(R825="Media",60%,IF(R825="Baja",40%,IF(R825="Muy Baja",20%,"")))))</f>
        <v>0.8</v>
      </c>
      <c r="T825" s="598" t="s">
        <v>227</v>
      </c>
      <c r="U825" s="613">
        <f>IF(T825="Catastrófico",100%,IF(T825="Mayor",80%,IF(T825="Moderado",60%,IF(T825="Menor",40%,IF(T825="Leve",20%,"")))))</f>
        <v>0.4</v>
      </c>
      <c r="V825" s="598" t="s">
        <v>227</v>
      </c>
      <c r="W825" s="613">
        <f>IF(V825="Catastrófico",100%,IF(V825="Mayor",80%,IF(V825="Moderado",60%,IF(V825="Menor",40%,IF(V825="Leve",20%,"")))))</f>
        <v>0.4</v>
      </c>
      <c r="X825" s="616" t="str">
        <f>IF(Y825=100%,"Catastrófico",IF(Y825=80%,"Mayor",IF(Y825=60%,"Moderado",IF(Y825=40%,"Menor",IF(Y825=20%,"Leve","")))))</f>
        <v>Menor</v>
      </c>
      <c r="Y825" s="613">
        <f>IF(AND(U825="",W825=""),"",MAX(U825,W825))</f>
        <v>0.4</v>
      </c>
      <c r="Z825" s="613" t="str">
        <f>CONCATENATE(R825,X825)</f>
        <v>AltaMenor</v>
      </c>
      <c r="AA825" s="619" t="str">
        <f>IF(Z825="Muy AltaLeve","Alto",IF(Z825="Muy AltaMenor","Alto",IF(Z825="Muy AltaModerado","Alto",IF(Z825="Muy AltaMayor","Alto",IF(Z825="Muy AltaCatastrófico","Extremo",IF(Z825="AltaLeve","Moderado",IF(Z825="AltaMenor","Moderado",IF(Z825="AltaModerado","Alto",IF(Z825="AltaMayor","Alto",IF(Z825="AltaCatastrófico","Extremo",IF(Z825="MediaLeve","Moderado",IF(Z825="MediaMenor","Moderado",IF(Z825="MediaModerado","Moderado",IF(Z825="MediaMayor","Alto",IF(Z825="MediaCatastrófico","Extremo",IF(Z825="BajaLeve","Bajo",IF(Z825="BajaMenor","Moderado",IF(Z825="BajaModerado","Moderado",IF(Z825="BajaMayor","Alto",IF(Z825="BajaCatastrófico","Extremo",IF(Z825="Muy BajaLeve","Bajo",IF(Z825="Muy BajaMenor","Bajo",IF(Z825="Muy BajaModerado","Moderado",IF(Z825="Muy BajaMayor","Alto",IF(Z825="Muy BajaCatastrófico","Extremo","")))))))))))))))))))))))))</f>
        <v>Moderado</v>
      </c>
      <c r="AB825" s="216">
        <v>1</v>
      </c>
      <c r="AC825" s="307" t="s">
        <v>2207</v>
      </c>
      <c r="AD825" s="227">
        <v>2</v>
      </c>
      <c r="AE825" s="187" t="s">
        <v>1763</v>
      </c>
      <c r="AF825" s="213" t="str">
        <f t="shared" si="54"/>
        <v>Probabilidad</v>
      </c>
      <c r="AG825" s="219" t="s">
        <v>344</v>
      </c>
      <c r="AH825" s="214">
        <f t="shared" si="52"/>
        <v>0.15</v>
      </c>
      <c r="AI825" s="219" t="s">
        <v>1440</v>
      </c>
      <c r="AJ825" s="214">
        <f t="shared" si="53"/>
        <v>0.25</v>
      </c>
      <c r="AK825" s="215">
        <f t="shared" si="51"/>
        <v>0.4</v>
      </c>
      <c r="AL825" s="220">
        <f>IFERROR(IF(AF825="Probabilidad",(S825-(+S825*AK825)),IF(AF825="Impacto",S825,"")),"")</f>
        <v>0.48</v>
      </c>
      <c r="AM825" s="220">
        <f>IFERROR(IF(AF825="Impacto",(Y825-(+Y825*AK825)),IF(AF825="Probabilidad",Y825,"")),"")</f>
        <v>0.4</v>
      </c>
      <c r="AN825" s="221" t="s">
        <v>2082</v>
      </c>
      <c r="AO825" s="221" t="s">
        <v>182</v>
      </c>
      <c r="AP825" s="221" t="s">
        <v>183</v>
      </c>
      <c r="AQ825" s="598" t="s">
        <v>2208</v>
      </c>
      <c r="AR825" s="1153">
        <f>S825</f>
        <v>0.8</v>
      </c>
      <c r="AS825" s="1153">
        <f>IF(AL825="","",MIN(AL825:AL830))</f>
        <v>0.11759999999999998</v>
      </c>
      <c r="AT825" s="619" t="str">
        <f>IFERROR(IF(AS825="","",IF(AS825&lt;=0.2,"Muy Baja",IF(AS825&lt;=0.4,"Baja",IF(AS825&lt;=0.6,"Media",IF(AS825&lt;=0.8,"Alta","Muy Alta"))))),"")</f>
        <v>Muy Baja</v>
      </c>
      <c r="AU825" s="1153">
        <f>Y825</f>
        <v>0.4</v>
      </c>
      <c r="AV825" s="1153">
        <f>IF(AM825="","",MIN(AM825:AM830))</f>
        <v>0.30000000000000004</v>
      </c>
      <c r="AW825" s="619" t="str">
        <f>IFERROR(IF(AV825="","",IF(AV825&lt;=0.2,"Leve",IF(AV825&lt;=0.4,"Menor",IF(AV825&lt;=0.6,"Moderado",IF(AV825&lt;=0.8,"Mayor","Catastrófico"))))),"")</f>
        <v>Menor</v>
      </c>
      <c r="AX825" s="619" t="str">
        <f>AA825</f>
        <v>Moderado</v>
      </c>
      <c r="AY825" s="619" t="str">
        <f>IFERROR(IF(OR(AND(AT825="Muy Baja",AW825="Leve"),AND(AT825="Muy Baja",AW825="Menor"),AND(AT825="Baja",AW825="Leve")),"Bajo",IF(OR(AND(AT825="Muy baja",AW825="Moderado"),AND(AT825="Baja",AW825="Menor"),AND(AT825="Baja",AW825="Moderado"),AND(AT825="Media",AW825="Leve"),AND(AT825="Media",AW825="Menor"),AND(AT825="Media",AW825="Moderado"),AND(AT825="Alta",AW825="Leve"),AND(AT825="Alta",AW825="Menor")),"Moderado",IF(OR(AND(AT825="Muy Baja",AW825="Mayor"),AND(AT825="Baja",AW825="Mayor"),AND(AT825="Media",AW825="Mayor"),AND(AT825="Alta",AW825="Moderado"),AND(AT825="Alta",AW825="Mayor"),AND(AT825="Muy Alta",AW825="Leve"),AND(AT825="Muy Alta",AW825="Menor"),AND(AT825="Muy Alta",AW825="Moderado"),AND(AT825="Muy Alta",AW825="Mayor")),"Alto",IF(OR(AND(AT825="Muy Baja",AW825="Catastrófico"),AND(AT825="Baja",AW825="Catastrófico"),AND(AT825="Media",AW825="Catastrófico"),AND(AT825="Alta",AW825="Catastrófico"),AND(AT825="Muy Alta",AW825="Catastrófico")),"Extremo","")))),"")</f>
        <v>Bajo</v>
      </c>
      <c r="AZ825" s="1139" t="s">
        <v>231</v>
      </c>
      <c r="BA825" s="607" t="s">
        <v>190</v>
      </c>
      <c r="BB825" s="607" t="s">
        <v>190</v>
      </c>
      <c r="BC825" s="607" t="s">
        <v>190</v>
      </c>
      <c r="BD825" s="607" t="s">
        <v>190</v>
      </c>
      <c r="BE825" s="607" t="s">
        <v>190</v>
      </c>
      <c r="BF825" s="593"/>
      <c r="BG825" s="593"/>
      <c r="BH825" s="848"/>
      <c r="BI825" s="848"/>
      <c r="BJ825" s="848"/>
      <c r="BK825" s="848"/>
      <c r="BL825" s="848"/>
      <c r="BM825" s="593"/>
      <c r="BN825" s="593"/>
      <c r="BO825" s="798"/>
    </row>
    <row r="826" spans="1:67" ht="114.75">
      <c r="A826" s="1141"/>
      <c r="B826" s="1144"/>
      <c r="C826" s="1173"/>
      <c r="D826" s="1150"/>
      <c r="E826" s="1150"/>
      <c r="F826" s="1089"/>
      <c r="G826" s="593"/>
      <c r="H826" s="598"/>
      <c r="I826" s="1139"/>
      <c r="J826" s="1137"/>
      <c r="K826" s="1139"/>
      <c r="L826" s="593"/>
      <c r="M826" s="616"/>
      <c r="N826" s="593"/>
      <c r="O826" s="593"/>
      <c r="P826" s="607"/>
      <c r="Q826" s="610"/>
      <c r="R826" s="598"/>
      <c r="S826" s="613"/>
      <c r="T826" s="598"/>
      <c r="U826" s="613"/>
      <c r="V826" s="598"/>
      <c r="W826" s="613"/>
      <c r="X826" s="616"/>
      <c r="Y826" s="613"/>
      <c r="Z826" s="613"/>
      <c r="AA826" s="619"/>
      <c r="AB826" s="216">
        <v>2</v>
      </c>
      <c r="AC826" s="208" t="s">
        <v>2209</v>
      </c>
      <c r="AD826" s="227">
        <v>1</v>
      </c>
      <c r="AE826" s="166" t="s">
        <v>2210</v>
      </c>
      <c r="AF826" s="213" t="str">
        <f t="shared" si="54"/>
        <v>Probabilidad</v>
      </c>
      <c r="AG826" s="219" t="s">
        <v>344</v>
      </c>
      <c r="AH826" s="214">
        <f t="shared" si="52"/>
        <v>0.15</v>
      </c>
      <c r="AI826" s="219" t="s">
        <v>180</v>
      </c>
      <c r="AJ826" s="214">
        <f t="shared" si="53"/>
        <v>0.15</v>
      </c>
      <c r="AK826" s="215">
        <f t="shared" si="51"/>
        <v>0.3</v>
      </c>
      <c r="AL826" s="220">
        <f>IFERROR(IF(AND(AF825="Probabilidad",AF826="Probabilidad"),(AL825-(+AL825*AK826)),IF(AF826="Probabilidad",(S825-(+S825*AK826)),IF(AF826="Impacto",AL825,""))),"")</f>
        <v>0.33599999999999997</v>
      </c>
      <c r="AM826" s="220">
        <f>IFERROR(IF(AND(AF825="Impacto",AF826="Impacto"),(AM825-(+AM825*AK826)),IF(AF826="Impacto",(Y825-(+Y825*AK826)),IF(AF826="Probabilidad",AM825,""))),"")</f>
        <v>0.4</v>
      </c>
      <c r="AN826" s="221" t="s">
        <v>2082</v>
      </c>
      <c r="AO826" s="221" t="s">
        <v>182</v>
      </c>
      <c r="AP826" s="221" t="s">
        <v>183</v>
      </c>
      <c r="AQ826" s="598"/>
      <c r="AR826" s="626"/>
      <c r="AS826" s="626"/>
      <c r="AT826" s="619"/>
      <c r="AU826" s="626"/>
      <c r="AV826" s="626"/>
      <c r="AW826" s="619"/>
      <c r="AX826" s="619"/>
      <c r="AY826" s="619"/>
      <c r="AZ826" s="1139"/>
      <c r="BA826" s="607"/>
      <c r="BB826" s="607"/>
      <c r="BC826" s="607"/>
      <c r="BD826" s="607"/>
      <c r="BE826" s="607"/>
      <c r="BF826" s="593"/>
      <c r="BG826" s="593"/>
      <c r="BH826" s="848"/>
      <c r="BI826" s="848"/>
      <c r="BJ826" s="848"/>
      <c r="BK826" s="848"/>
      <c r="BL826" s="848"/>
      <c r="BM826" s="593"/>
      <c r="BN826" s="593"/>
      <c r="BO826" s="798"/>
    </row>
    <row r="827" spans="1:67" ht="72">
      <c r="A827" s="1141"/>
      <c r="B827" s="1144"/>
      <c r="C827" s="1173"/>
      <c r="D827" s="1150"/>
      <c r="E827" s="1150"/>
      <c r="F827" s="1089"/>
      <c r="G827" s="593"/>
      <c r="H827" s="598"/>
      <c r="I827" s="1139"/>
      <c r="J827" s="1137"/>
      <c r="K827" s="1139"/>
      <c r="L827" s="593"/>
      <c r="M827" s="616"/>
      <c r="N827" s="593"/>
      <c r="O827" s="593"/>
      <c r="P827" s="607"/>
      <c r="Q827" s="610"/>
      <c r="R827" s="598"/>
      <c r="S827" s="613"/>
      <c r="T827" s="598"/>
      <c r="U827" s="613"/>
      <c r="V827" s="598"/>
      <c r="W827" s="613"/>
      <c r="X827" s="616"/>
      <c r="Y827" s="613"/>
      <c r="Z827" s="613"/>
      <c r="AA827" s="619"/>
      <c r="AB827" s="216">
        <v>3</v>
      </c>
      <c r="AC827" s="208" t="s">
        <v>2196</v>
      </c>
      <c r="AD827" s="227">
        <v>3</v>
      </c>
      <c r="AE827" s="166" t="s">
        <v>1883</v>
      </c>
      <c r="AF827" s="213" t="str">
        <f t="shared" si="54"/>
        <v>Impacto</v>
      </c>
      <c r="AG827" s="219" t="s">
        <v>290</v>
      </c>
      <c r="AH827" s="214">
        <f t="shared" si="52"/>
        <v>0.1</v>
      </c>
      <c r="AI827" s="219" t="s">
        <v>180</v>
      </c>
      <c r="AJ827" s="214">
        <f t="shared" si="53"/>
        <v>0.15</v>
      </c>
      <c r="AK827" s="215">
        <f t="shared" si="51"/>
        <v>0.25</v>
      </c>
      <c r="AL827" s="220">
        <f>IFERROR(IF(AND(AF826="Probabilidad",AF827="Probabilidad"),(AL826-(+AL826*AK827)),IF(AND(AF826="Impacto",AF827="Probabilidad"),(AL825-(+AL825*AK827)),IF(AF827="Impacto",AL826,""))),"")</f>
        <v>0.33599999999999997</v>
      </c>
      <c r="AM827" s="220">
        <f>IFERROR(IF(AND(AF826="Impacto",AF827="Impacto"),(AM826-(+AM826*AK827)),IF(AND(AF826="Probabilidad",AF827="Impacto"),(AM825-(+AM825*AK827)),IF(AF827="Probabilidad",AM826,""))),"")</f>
        <v>0.30000000000000004</v>
      </c>
      <c r="AN827" s="221" t="s">
        <v>181</v>
      </c>
      <c r="AO827" s="221" t="s">
        <v>182</v>
      </c>
      <c r="AP827" s="221" t="s">
        <v>183</v>
      </c>
      <c r="AQ827" s="598"/>
      <c r="AR827" s="626"/>
      <c r="AS827" s="626"/>
      <c r="AT827" s="619"/>
      <c r="AU827" s="626"/>
      <c r="AV827" s="626"/>
      <c r="AW827" s="619"/>
      <c r="AX827" s="619"/>
      <c r="AY827" s="619"/>
      <c r="AZ827" s="1139"/>
      <c r="BA827" s="607"/>
      <c r="BB827" s="607"/>
      <c r="BC827" s="607"/>
      <c r="BD827" s="607"/>
      <c r="BE827" s="607"/>
      <c r="BF827" s="593"/>
      <c r="BG827" s="593"/>
      <c r="BH827" s="848"/>
      <c r="BI827" s="848"/>
      <c r="BJ827" s="848"/>
      <c r="BK827" s="848"/>
      <c r="BL827" s="848"/>
      <c r="BM827" s="593"/>
      <c r="BN827" s="593"/>
      <c r="BO827" s="798"/>
    </row>
    <row r="828" spans="1:67" ht="76.5">
      <c r="A828" s="1141"/>
      <c r="B828" s="1144"/>
      <c r="C828" s="1173"/>
      <c r="D828" s="1150"/>
      <c r="E828" s="1150"/>
      <c r="F828" s="1089"/>
      <c r="G828" s="593"/>
      <c r="H828" s="598"/>
      <c r="I828" s="1139"/>
      <c r="J828" s="1137"/>
      <c r="K828" s="1139"/>
      <c r="L828" s="593"/>
      <c r="M828" s="616"/>
      <c r="N828" s="593"/>
      <c r="O828" s="593"/>
      <c r="P828" s="607"/>
      <c r="Q828" s="610"/>
      <c r="R828" s="598"/>
      <c r="S828" s="613"/>
      <c r="T828" s="598"/>
      <c r="U828" s="613"/>
      <c r="V828" s="598"/>
      <c r="W828" s="613"/>
      <c r="X828" s="616"/>
      <c r="Y828" s="613"/>
      <c r="Z828" s="613"/>
      <c r="AA828" s="619"/>
      <c r="AB828" s="216">
        <v>4</v>
      </c>
      <c r="AC828" s="208" t="s">
        <v>2211</v>
      </c>
      <c r="AD828" s="227">
        <v>1</v>
      </c>
      <c r="AE828" s="166" t="s">
        <v>1399</v>
      </c>
      <c r="AF828" s="213" t="str">
        <f t="shared" si="54"/>
        <v>Probabilidad</v>
      </c>
      <c r="AG828" s="219" t="s">
        <v>344</v>
      </c>
      <c r="AH828" s="214">
        <f t="shared" si="52"/>
        <v>0.15</v>
      </c>
      <c r="AI828" s="219" t="s">
        <v>180</v>
      </c>
      <c r="AJ828" s="214">
        <f t="shared" si="53"/>
        <v>0.15</v>
      </c>
      <c r="AK828" s="215">
        <f t="shared" si="51"/>
        <v>0.3</v>
      </c>
      <c r="AL828" s="220">
        <f>IFERROR(IF(AND(AF827="Probabilidad",AF828="Probabilidad"),(AL827-(+AL827*AK828)),IF(AND(AF827="Impacto",AF828="Probabilidad"),(AL826-(+AL826*AK828)),IF(AF828="Impacto",AL827,""))),"")</f>
        <v>0.23519999999999996</v>
      </c>
      <c r="AM828" s="220">
        <f>IFERROR(IF(AND(AF827="Impacto",AF828="Impacto"),(AM827-(+AM827*AK828)),IF(AND(AF827="Probabilidad",AF828="Impacto"),(AM826-(+AM826*AK828)),IF(AF828="Probabilidad",AM827,""))),"")</f>
        <v>0.30000000000000004</v>
      </c>
      <c r="AN828" s="221" t="s">
        <v>181</v>
      </c>
      <c r="AO828" s="221" t="s">
        <v>182</v>
      </c>
      <c r="AP828" s="221" t="s">
        <v>183</v>
      </c>
      <c r="AQ828" s="598"/>
      <c r="AR828" s="626"/>
      <c r="AS828" s="626"/>
      <c r="AT828" s="619"/>
      <c r="AU828" s="626"/>
      <c r="AV828" s="626"/>
      <c r="AW828" s="619"/>
      <c r="AX828" s="619"/>
      <c r="AY828" s="619"/>
      <c r="AZ828" s="1139"/>
      <c r="BA828" s="607"/>
      <c r="BB828" s="607"/>
      <c r="BC828" s="607"/>
      <c r="BD828" s="607"/>
      <c r="BE828" s="607"/>
      <c r="BF828" s="593"/>
      <c r="BG828" s="593"/>
      <c r="BH828" s="848"/>
      <c r="BI828" s="848"/>
      <c r="BJ828" s="848"/>
      <c r="BK828" s="848"/>
      <c r="BL828" s="848"/>
      <c r="BM828" s="593"/>
      <c r="BN828" s="593"/>
      <c r="BO828" s="798"/>
    </row>
    <row r="829" spans="1:67" ht="72">
      <c r="A829" s="1141"/>
      <c r="B829" s="1144"/>
      <c r="C829" s="1173"/>
      <c r="D829" s="1150"/>
      <c r="E829" s="1150"/>
      <c r="F829" s="1089"/>
      <c r="G829" s="593"/>
      <c r="H829" s="598"/>
      <c r="I829" s="1139"/>
      <c r="J829" s="1137"/>
      <c r="K829" s="1139"/>
      <c r="L829" s="593"/>
      <c r="M829" s="616"/>
      <c r="N829" s="593"/>
      <c r="O829" s="593"/>
      <c r="P829" s="607"/>
      <c r="Q829" s="610"/>
      <c r="R829" s="598"/>
      <c r="S829" s="613"/>
      <c r="T829" s="598"/>
      <c r="U829" s="613"/>
      <c r="V829" s="598"/>
      <c r="W829" s="613"/>
      <c r="X829" s="616"/>
      <c r="Y829" s="613"/>
      <c r="Z829" s="613"/>
      <c r="AA829" s="619"/>
      <c r="AB829" s="216">
        <v>5</v>
      </c>
      <c r="AC829" s="307" t="s">
        <v>2212</v>
      </c>
      <c r="AD829" s="228">
        <v>1.2</v>
      </c>
      <c r="AE829" s="166" t="s">
        <v>2213</v>
      </c>
      <c r="AF829" s="213" t="str">
        <f t="shared" si="54"/>
        <v>Probabilidad</v>
      </c>
      <c r="AG829" s="219" t="s">
        <v>179</v>
      </c>
      <c r="AH829" s="214">
        <f t="shared" si="52"/>
        <v>0.25</v>
      </c>
      <c r="AI829" s="219" t="s">
        <v>1440</v>
      </c>
      <c r="AJ829" s="214">
        <f t="shared" si="53"/>
        <v>0.25</v>
      </c>
      <c r="AK829" s="215">
        <f t="shared" si="51"/>
        <v>0.5</v>
      </c>
      <c r="AL829" s="220">
        <f>IFERROR(IF(AND(AF828="Probabilidad",AF829="Probabilidad"),(AL828-(+AL828*AK829)),IF(AND(AF828="Impacto",AF829="Probabilidad"),(AL827-(+AL827*AK829)),IF(AF829="Impacto",AL828,""))),"")</f>
        <v>0.11759999999999998</v>
      </c>
      <c r="AM829" s="220">
        <f>IFERROR(IF(AND(AF828="Impacto",AF829="Impacto"),(AM828-(+AM828*AK829)),IF(AND(AF828="Probabilidad",AF829="Impacto"),(AM827-(+AM827*AK829)),IF(AF829="Probabilidad",AM828,""))),"")</f>
        <v>0.30000000000000004</v>
      </c>
      <c r="AN829" s="221" t="s">
        <v>181</v>
      </c>
      <c r="AO829" s="221" t="s">
        <v>182</v>
      </c>
      <c r="AP829" s="221" t="s">
        <v>183</v>
      </c>
      <c r="AQ829" s="598"/>
      <c r="AR829" s="626"/>
      <c r="AS829" s="626"/>
      <c r="AT829" s="619"/>
      <c r="AU829" s="626"/>
      <c r="AV829" s="626"/>
      <c r="AW829" s="619"/>
      <c r="AX829" s="619"/>
      <c r="AY829" s="619"/>
      <c r="AZ829" s="1139"/>
      <c r="BA829" s="607"/>
      <c r="BB829" s="607"/>
      <c r="BC829" s="607"/>
      <c r="BD829" s="607"/>
      <c r="BE829" s="607"/>
      <c r="BF829" s="593"/>
      <c r="BG829" s="593"/>
      <c r="BH829" s="848"/>
      <c r="BI829" s="848"/>
      <c r="BJ829" s="848"/>
      <c r="BK829" s="848"/>
      <c r="BL829" s="848"/>
      <c r="BM829" s="593"/>
      <c r="BN829" s="593"/>
      <c r="BO829" s="798"/>
    </row>
    <row r="830" spans="1:67" ht="15.75" thickBot="1">
      <c r="A830" s="1141"/>
      <c r="B830" s="1144"/>
      <c r="C830" s="1173"/>
      <c r="D830" s="1150"/>
      <c r="E830" s="1150"/>
      <c r="F830" s="1089"/>
      <c r="G830" s="593"/>
      <c r="H830" s="598"/>
      <c r="I830" s="1139"/>
      <c r="J830" s="1162"/>
      <c r="K830" s="1139"/>
      <c r="L830" s="593"/>
      <c r="M830" s="616"/>
      <c r="N830" s="593"/>
      <c r="O830" s="593"/>
      <c r="P830" s="607"/>
      <c r="Q830" s="610"/>
      <c r="R830" s="598"/>
      <c r="S830" s="613"/>
      <c r="T830" s="598"/>
      <c r="U830" s="613"/>
      <c r="V830" s="598"/>
      <c r="W830" s="613"/>
      <c r="X830" s="616"/>
      <c r="Y830" s="613"/>
      <c r="Z830" s="613"/>
      <c r="AA830" s="619"/>
      <c r="AB830" s="216">
        <v>6</v>
      </c>
      <c r="AC830" s="218"/>
      <c r="AD830" s="218"/>
      <c r="AE830" s="218"/>
      <c r="AF830" s="213" t="str">
        <f t="shared" si="54"/>
        <v/>
      </c>
      <c r="AG830" s="219"/>
      <c r="AH830" s="214" t="str">
        <f t="shared" si="52"/>
        <v/>
      </c>
      <c r="AI830" s="219"/>
      <c r="AJ830" s="214" t="str">
        <f t="shared" si="53"/>
        <v/>
      </c>
      <c r="AK830" s="215" t="str">
        <f t="shared" si="51"/>
        <v/>
      </c>
      <c r="AL830" s="220" t="str">
        <f>IFERROR(IF(AND(AF829="Probabilidad",AF830="Probabilidad"),(AL829-(+AL829*AK830)),IF(AND(AF829="Impacto",AF830="Probabilidad"),(AL828-(+AL828*AK830)),IF(AF830="Impacto",AL829,""))),"")</f>
        <v/>
      </c>
      <c r="AM830" s="220" t="str">
        <f>IFERROR(IF(AND(AF829="Impacto",AF830="Impacto"),(AM829-(+AM829*AK830)),IF(AND(AF829="Probabilidad",AF830="Impacto"),(AM828-(+AM828*AK830)),IF(AF830="Probabilidad",AM829,""))),"")</f>
        <v/>
      </c>
      <c r="AN830" s="221"/>
      <c r="AO830" s="221"/>
      <c r="AP830" s="221"/>
      <c r="AQ830" s="598"/>
      <c r="AR830" s="626"/>
      <c r="AS830" s="626"/>
      <c r="AT830" s="619"/>
      <c r="AU830" s="626"/>
      <c r="AV830" s="626"/>
      <c r="AW830" s="619"/>
      <c r="AX830" s="619"/>
      <c r="AY830" s="619"/>
      <c r="AZ830" s="1139"/>
      <c r="BA830" s="607"/>
      <c r="BB830" s="607"/>
      <c r="BC830" s="607"/>
      <c r="BD830" s="607"/>
      <c r="BE830" s="607"/>
      <c r="BF830" s="593"/>
      <c r="BG830" s="593"/>
      <c r="BH830" s="848"/>
      <c r="BI830" s="848"/>
      <c r="BJ830" s="848"/>
      <c r="BK830" s="848"/>
      <c r="BL830" s="848"/>
      <c r="BM830" s="593"/>
      <c r="BN830" s="593"/>
      <c r="BO830" s="798"/>
    </row>
    <row r="831" spans="1:67" ht="96.6" customHeight="1">
      <c r="A831" s="1141"/>
      <c r="B831" s="1144"/>
      <c r="C831" s="1173"/>
      <c r="D831" s="1150" t="s">
        <v>1376</v>
      </c>
      <c r="E831" s="1150" t="s">
        <v>2188</v>
      </c>
      <c r="F831" s="1089">
        <v>4</v>
      </c>
      <c r="G831" s="593" t="s">
        <v>2206</v>
      </c>
      <c r="H831" s="598" t="s">
        <v>1379</v>
      </c>
      <c r="I831" s="1139" t="s">
        <v>1392</v>
      </c>
      <c r="J831" s="1137" t="str">
        <f>IF(D831="","",IF(D831="RG",[16]Árbol_GF!B881,IF(D831="RF",[16]Árbol_GF!B881,IF(I831="","",(CONCATENATE(I831," ",$M$2," ",G831," ",$M$3," ",O831," ",$M$4," ",N831))))))</f>
        <v>Pérdida de Disponibilidad  Catastro en línea 
(Servicio)
1. Error en el uso / Fallas Humanas/
2. Fallas en la plataforma tecnológica.
3. Fallas en conectividad  por proveedores  
1. Falta de mantenimientos preventivos y correctivos   y adaptativos.
2. Falta de cumplimiento del monitoreo permanente de la plataforma.
3. Falta realización de copias de respaldo.
4.Plan de continuidad de negocio incompleto</v>
      </c>
      <c r="K831" s="1139" t="s">
        <v>205</v>
      </c>
      <c r="L831" s="593" t="s">
        <v>336</v>
      </c>
      <c r="M831" s="689" t="str">
        <f>CONCATENATE(" *",[16]Árbol_GF!C839," *",[16]Árbol_GF!E839," *",[16]Árbol_GF!G839)</f>
        <v xml:space="preserve"> * * *</v>
      </c>
      <c r="N831" s="593" t="s">
        <v>2214</v>
      </c>
      <c r="O831" s="593" t="s">
        <v>2215</v>
      </c>
      <c r="P831" s="607"/>
      <c r="Q831" s="754"/>
      <c r="R831" s="598" t="s">
        <v>297</v>
      </c>
      <c r="S831" s="613">
        <f>IF(R831="Muy Alta",100%,IF(R831="Alta",80%,IF(R831="Media",60%,IF(R831="Baja",40%,IF(R831="Muy Baja",20%,"")))))</f>
        <v>0.8</v>
      </c>
      <c r="T831" s="598" t="s">
        <v>227</v>
      </c>
      <c r="U831" s="613">
        <f>IF(T831="Catastrófico",100%,IF(T831="Mayor",80%,IF(T831="Moderado",60%,IF(T831="Menor",40%,IF(T831="Leve",20%,"")))))</f>
        <v>0.4</v>
      </c>
      <c r="V831" s="598" t="s">
        <v>227</v>
      </c>
      <c r="W831" s="613">
        <f>IF(V831="Catastrófico",100%,IF(V831="Mayor",80%,IF(V831="Moderado",60%,IF(V831="Menor",40%,IF(V831="Leve",20%,"")))))</f>
        <v>0.4</v>
      </c>
      <c r="X831" s="616" t="str">
        <f>IF(Y831=100%,"Catastrófico",IF(Y831=80%,"Mayor",IF(Y831=60%,"Moderado",IF(Y831=40%,"Menor",IF(Y831=20%,"Leve","")))))</f>
        <v>Menor</v>
      </c>
      <c r="Y831" s="613">
        <f>IF(AND(U831="",W831=""),"",MAX(U831,W831))</f>
        <v>0.4</v>
      </c>
      <c r="Z831" s="613" t="str">
        <f>CONCATENATE(R831,X831)</f>
        <v>AltaMenor</v>
      </c>
      <c r="AA831" s="619" t="str">
        <f>IF(Z831="Muy AltaLeve","Alto",IF(Z831="Muy AltaMenor","Alto",IF(Z831="Muy AltaModerado","Alto",IF(Z831="Muy AltaMayor","Alto",IF(Z831="Muy AltaCatastrófico","Extremo",IF(Z831="AltaLeve","Moderado",IF(Z831="AltaMenor","Moderado",IF(Z831="AltaModerado","Alto",IF(Z831="AltaMayor","Alto",IF(Z831="AltaCatastrófico","Extremo",IF(Z831="MediaLeve","Moderado",IF(Z831="MediaMenor","Moderado",IF(Z831="MediaModerado","Moderado",IF(Z831="MediaMayor","Alto",IF(Z831="MediaCatastrófico","Extremo",IF(Z831="BajaLeve","Bajo",IF(Z831="BajaMenor","Moderado",IF(Z831="BajaModerado","Moderado",IF(Z831="BajaMayor","Alto",IF(Z831="BajaCatastrófico","Extremo",IF(Z831="Muy BajaLeve","Bajo",IF(Z831="Muy BajaMenor","Bajo",IF(Z831="Muy BajaModerado","Moderado",IF(Z831="Muy BajaMayor","Alto",IF(Z831="Muy BajaCatastrófico","Extremo","")))))))))))))))))))))))))</f>
        <v>Moderado</v>
      </c>
      <c r="AB831" s="216">
        <v>1</v>
      </c>
      <c r="AC831" s="313" t="s">
        <v>2216</v>
      </c>
      <c r="AD831" s="218">
        <v>3</v>
      </c>
      <c r="AE831" s="166" t="s">
        <v>1596</v>
      </c>
      <c r="AF831" s="213" t="str">
        <f t="shared" si="54"/>
        <v>Probabilidad</v>
      </c>
      <c r="AG831" s="219" t="s">
        <v>344</v>
      </c>
      <c r="AH831" s="214">
        <f t="shared" si="52"/>
        <v>0.15</v>
      </c>
      <c r="AI831" s="219" t="s">
        <v>180</v>
      </c>
      <c r="AJ831" s="214">
        <f t="shared" si="53"/>
        <v>0.15</v>
      </c>
      <c r="AK831" s="215">
        <f t="shared" si="51"/>
        <v>0.3</v>
      </c>
      <c r="AL831" s="220">
        <f>IFERROR(IF(AF831="Probabilidad",(S831-(+S831*AK831)),IF(AF831="Impacto",S831,"")),"")</f>
        <v>0.56000000000000005</v>
      </c>
      <c r="AM831" s="220">
        <f>IFERROR(IF(AF831="Impacto",(Y831-(+Y831*AK831)),IF(AF831="Probabilidad",Y831,"")),"")</f>
        <v>0.4</v>
      </c>
      <c r="AN831" s="221" t="s">
        <v>2082</v>
      </c>
      <c r="AO831" s="221" t="s">
        <v>182</v>
      </c>
      <c r="AP831" s="221" t="s">
        <v>183</v>
      </c>
      <c r="AQ831" s="598" t="s">
        <v>1873</v>
      </c>
      <c r="AR831" s="1153">
        <f>S831</f>
        <v>0.8</v>
      </c>
      <c r="AS831" s="1153">
        <f>IF(AL831="","",MIN(AL831:AL836))</f>
        <v>9.8783999999999997E-2</v>
      </c>
      <c r="AT831" s="619" t="str">
        <f>IFERROR(IF(AS831="","",IF(AS831&lt;=0.2,"Muy Baja",IF(AS831&lt;=0.4,"Baja",IF(AS831&lt;=0.6,"Media",IF(AS831&lt;=0.8,"Alta","Muy Alta"))))),"")</f>
        <v>Muy Baja</v>
      </c>
      <c r="AU831" s="1153">
        <f>Y831</f>
        <v>0.4</v>
      </c>
      <c r="AV831" s="1153">
        <f>IF(AM831="","",MIN(AM831:AM836))</f>
        <v>0.30000000000000004</v>
      </c>
      <c r="AW831" s="619" t="str">
        <f>IFERROR(IF(AV831="","",IF(AV831&lt;=0.2,"Leve",IF(AV831&lt;=0.4,"Menor",IF(AV831&lt;=0.6,"Moderado",IF(AV831&lt;=0.8,"Mayor","Catastrófico"))))),"")</f>
        <v>Menor</v>
      </c>
      <c r="AX831" s="619" t="str">
        <f>AA831</f>
        <v>Moderado</v>
      </c>
      <c r="AY831" s="619" t="str">
        <f>IFERROR(IF(OR(AND(AT831="Muy Baja",AW831="Leve"),AND(AT831="Muy Baja",AW831="Menor"),AND(AT831="Baja",AW831="Leve")),"Bajo",IF(OR(AND(AT831="Muy baja",AW831="Moderado"),AND(AT831="Baja",AW831="Menor"),AND(AT831="Baja",AW831="Moderado"),AND(AT831="Media",AW831="Leve"),AND(AT831="Media",AW831="Menor"),AND(AT831="Media",AW831="Moderado"),AND(AT831="Alta",AW831="Leve"),AND(AT831="Alta",AW831="Menor")),"Moderado",IF(OR(AND(AT831="Muy Baja",AW831="Mayor"),AND(AT831="Baja",AW831="Mayor"),AND(AT831="Media",AW831="Mayor"),AND(AT831="Alta",AW831="Moderado"),AND(AT831="Alta",AW831="Mayor"),AND(AT831="Muy Alta",AW831="Leve"),AND(AT831="Muy Alta",AW831="Menor"),AND(AT831="Muy Alta",AW831="Moderado"),AND(AT831="Muy Alta",AW831="Mayor")),"Alto",IF(OR(AND(AT831="Muy Baja",AW831="Catastrófico"),AND(AT831="Baja",AW831="Catastrófico"),AND(AT831="Media",AW831="Catastrófico"),AND(AT831="Alta",AW831="Catastrófico"),AND(AT831="Muy Alta",AW831="Catastrófico")),"Extremo","")))),"")</f>
        <v>Bajo</v>
      </c>
      <c r="AZ831" s="1139" t="s">
        <v>231</v>
      </c>
      <c r="BA831" s="607" t="s">
        <v>190</v>
      </c>
      <c r="BB831" s="607" t="s">
        <v>190</v>
      </c>
      <c r="BC831" s="607" t="s">
        <v>190</v>
      </c>
      <c r="BD831" s="607" t="s">
        <v>190</v>
      </c>
      <c r="BE831" s="607" t="s">
        <v>190</v>
      </c>
      <c r="BF831" s="593"/>
      <c r="BG831" s="593"/>
      <c r="BH831" s="848"/>
      <c r="BI831" s="848"/>
      <c r="BJ831" s="848"/>
      <c r="BK831" s="848"/>
      <c r="BL831" s="848"/>
      <c r="BM831" s="593"/>
      <c r="BN831" s="593"/>
      <c r="BO831" s="798"/>
    </row>
    <row r="832" spans="1:67" ht="71.25">
      <c r="A832" s="1141"/>
      <c r="B832" s="1144"/>
      <c r="C832" s="1173"/>
      <c r="D832" s="1150"/>
      <c r="E832" s="1150"/>
      <c r="F832" s="1089"/>
      <c r="G832" s="593"/>
      <c r="H832" s="598"/>
      <c r="I832" s="1139"/>
      <c r="J832" s="1137"/>
      <c r="K832" s="1139"/>
      <c r="L832" s="593"/>
      <c r="M832" s="616"/>
      <c r="N832" s="593"/>
      <c r="O832" s="593"/>
      <c r="P832" s="607"/>
      <c r="Q832" s="754"/>
      <c r="R832" s="598"/>
      <c r="S832" s="613"/>
      <c r="T832" s="598"/>
      <c r="U832" s="613"/>
      <c r="V832" s="598"/>
      <c r="W832" s="613"/>
      <c r="X832" s="616"/>
      <c r="Y832" s="613"/>
      <c r="Z832" s="613"/>
      <c r="AA832" s="619"/>
      <c r="AB832" s="216">
        <v>2</v>
      </c>
      <c r="AC832" s="313" t="s">
        <v>2217</v>
      </c>
      <c r="AD832" s="218">
        <v>2</v>
      </c>
      <c r="AE832" s="166" t="s">
        <v>1439</v>
      </c>
      <c r="AF832" s="213" t="str">
        <f t="shared" si="54"/>
        <v>Probabilidad</v>
      </c>
      <c r="AG832" s="219" t="s">
        <v>344</v>
      </c>
      <c r="AH832" s="214">
        <f t="shared" si="52"/>
        <v>0.15</v>
      </c>
      <c r="AI832" s="219" t="s">
        <v>180</v>
      </c>
      <c r="AJ832" s="214">
        <f t="shared" si="53"/>
        <v>0.15</v>
      </c>
      <c r="AK832" s="215">
        <f t="shared" si="51"/>
        <v>0.3</v>
      </c>
      <c r="AL832" s="220">
        <f>IFERROR(IF(AND(AF831="Probabilidad",AF832="Probabilidad"),(AL831-(+AL831*AK832)),IF(AF832="Probabilidad",(S831-(+S831*AK832)),IF(AF832="Impacto",AL831,""))),"")</f>
        <v>0.39200000000000002</v>
      </c>
      <c r="AM832" s="220">
        <f>IFERROR(IF(AND(AF831="Impacto",AF832="Impacto"),(AM831-(+AM831*AK832)),IF(AF832="Impacto",(Y831-(+Y831*AK832)),IF(AF832="Probabilidad",AM831,""))),"")</f>
        <v>0.4</v>
      </c>
      <c r="AN832" s="221" t="s">
        <v>2082</v>
      </c>
      <c r="AO832" s="221" t="s">
        <v>182</v>
      </c>
      <c r="AP832" s="221" t="s">
        <v>183</v>
      </c>
      <c r="AQ832" s="598"/>
      <c r="AR832" s="626"/>
      <c r="AS832" s="626"/>
      <c r="AT832" s="619"/>
      <c r="AU832" s="626"/>
      <c r="AV832" s="626"/>
      <c r="AW832" s="619"/>
      <c r="AX832" s="619"/>
      <c r="AY832" s="619"/>
      <c r="AZ832" s="1139"/>
      <c r="BA832" s="607"/>
      <c r="BB832" s="607"/>
      <c r="BC832" s="607"/>
      <c r="BD832" s="607"/>
      <c r="BE832" s="607"/>
      <c r="BF832" s="593"/>
      <c r="BG832" s="593"/>
      <c r="BH832" s="848"/>
      <c r="BI832" s="848"/>
      <c r="BJ832" s="848"/>
      <c r="BK832" s="848"/>
      <c r="BL832" s="848"/>
      <c r="BM832" s="593"/>
      <c r="BN832" s="593"/>
      <c r="BO832" s="798"/>
    </row>
    <row r="833" spans="1:67" ht="71.25">
      <c r="A833" s="1141"/>
      <c r="B833" s="1144"/>
      <c r="C833" s="1173"/>
      <c r="D833" s="1150"/>
      <c r="E833" s="1150"/>
      <c r="F833" s="1089"/>
      <c r="G833" s="593"/>
      <c r="H833" s="598"/>
      <c r="I833" s="1139"/>
      <c r="J833" s="1137"/>
      <c r="K833" s="1139"/>
      <c r="L833" s="593"/>
      <c r="M833" s="616"/>
      <c r="N833" s="593"/>
      <c r="O833" s="593"/>
      <c r="P833" s="607"/>
      <c r="Q833" s="754"/>
      <c r="R833" s="598"/>
      <c r="S833" s="613"/>
      <c r="T833" s="598"/>
      <c r="U833" s="613"/>
      <c r="V833" s="598"/>
      <c r="W833" s="613"/>
      <c r="X833" s="616"/>
      <c r="Y833" s="613"/>
      <c r="Z833" s="613"/>
      <c r="AA833" s="619"/>
      <c r="AB833" s="216">
        <v>3</v>
      </c>
      <c r="AC833" s="313" t="s">
        <v>2218</v>
      </c>
      <c r="AD833" s="218">
        <v>2</v>
      </c>
      <c r="AE833" s="166"/>
      <c r="AF833" s="213" t="str">
        <f t="shared" si="54"/>
        <v>Probabilidad</v>
      </c>
      <c r="AG833" s="219" t="s">
        <v>179</v>
      </c>
      <c r="AH833" s="214">
        <f t="shared" si="52"/>
        <v>0.25</v>
      </c>
      <c r="AI833" s="219" t="s">
        <v>180</v>
      </c>
      <c r="AJ833" s="214">
        <f t="shared" si="53"/>
        <v>0.15</v>
      </c>
      <c r="AK833" s="215">
        <f t="shared" si="51"/>
        <v>0.4</v>
      </c>
      <c r="AL833" s="220">
        <f>IFERROR(IF(AND(AF832="Probabilidad",AF833="Probabilidad"),(AL832-(+AL832*AK833)),IF(AND(AF832="Impacto",AF833="Probabilidad"),(AL831-(+AL831*AK833)),IF(AF833="Impacto",AL832,""))),"")</f>
        <v>0.23519999999999999</v>
      </c>
      <c r="AM833" s="220">
        <f>IFERROR(IF(AND(AF832="Impacto",AF833="Impacto"),(AM832-(+AM832*AK833)),IF(AND(AF832="Probabilidad",AF833="Impacto"),(AM831-(+AM831*AK833)),IF(AF833="Probabilidad",AM832,""))),"")</f>
        <v>0.4</v>
      </c>
      <c r="AN833" s="221" t="s">
        <v>2082</v>
      </c>
      <c r="AO833" s="221" t="s">
        <v>182</v>
      </c>
      <c r="AP833" s="221" t="s">
        <v>183</v>
      </c>
      <c r="AQ833" s="598"/>
      <c r="AR833" s="626"/>
      <c r="AS833" s="626"/>
      <c r="AT833" s="619"/>
      <c r="AU833" s="626"/>
      <c r="AV833" s="626"/>
      <c r="AW833" s="619"/>
      <c r="AX833" s="619"/>
      <c r="AY833" s="619"/>
      <c r="AZ833" s="1139"/>
      <c r="BA833" s="607"/>
      <c r="BB833" s="607"/>
      <c r="BC833" s="607"/>
      <c r="BD833" s="607"/>
      <c r="BE833" s="607"/>
      <c r="BF833" s="593"/>
      <c r="BG833" s="593"/>
      <c r="BH833" s="848"/>
      <c r="BI833" s="848"/>
      <c r="BJ833" s="848"/>
      <c r="BK833" s="848"/>
      <c r="BL833" s="848"/>
      <c r="BM833" s="593"/>
      <c r="BN833" s="593"/>
      <c r="BO833" s="798"/>
    </row>
    <row r="834" spans="1:67" ht="71.25">
      <c r="A834" s="1141"/>
      <c r="B834" s="1144"/>
      <c r="C834" s="1173"/>
      <c r="D834" s="1150"/>
      <c r="E834" s="1150"/>
      <c r="F834" s="1089"/>
      <c r="G834" s="593"/>
      <c r="H834" s="598"/>
      <c r="I834" s="1139"/>
      <c r="J834" s="1137"/>
      <c r="K834" s="1139"/>
      <c r="L834" s="593"/>
      <c r="M834" s="616"/>
      <c r="N834" s="593"/>
      <c r="O834" s="593"/>
      <c r="P834" s="607"/>
      <c r="Q834" s="754"/>
      <c r="R834" s="598"/>
      <c r="S834" s="613"/>
      <c r="T834" s="598"/>
      <c r="U834" s="613"/>
      <c r="V834" s="598"/>
      <c r="W834" s="613"/>
      <c r="X834" s="616"/>
      <c r="Y834" s="613"/>
      <c r="Z834" s="613"/>
      <c r="AA834" s="619"/>
      <c r="AB834" s="216">
        <v>4</v>
      </c>
      <c r="AC834" s="307" t="s">
        <v>2219</v>
      </c>
      <c r="AD834" s="218">
        <v>3</v>
      </c>
      <c r="AE834" s="166" t="s">
        <v>1883</v>
      </c>
      <c r="AF834" s="213" t="str">
        <f t="shared" si="54"/>
        <v>Probabilidad</v>
      </c>
      <c r="AG834" s="219" t="s">
        <v>344</v>
      </c>
      <c r="AH834" s="214">
        <f t="shared" si="52"/>
        <v>0.15</v>
      </c>
      <c r="AI834" s="219" t="s">
        <v>180</v>
      </c>
      <c r="AJ834" s="214">
        <f t="shared" si="53"/>
        <v>0.15</v>
      </c>
      <c r="AK834" s="215">
        <f t="shared" si="51"/>
        <v>0.3</v>
      </c>
      <c r="AL834" s="220">
        <f>IFERROR(IF(AND(AF833="Probabilidad",AF834="Probabilidad"),(AL833-(+AL833*AK834)),IF(AND(AF833="Impacto",AF834="Probabilidad"),(AL832-(+AL832*AK834)),IF(AF834="Impacto",AL833,""))),"")</f>
        <v>0.16464000000000001</v>
      </c>
      <c r="AM834" s="220">
        <f>IFERROR(IF(AND(AF833="Impacto",AF834="Impacto"),(AM833-(+AM833*AK834)),IF(AND(AF833="Probabilidad",AF834="Impacto"),(AM832-(+AM832*AK834)),IF(AF834="Probabilidad",AM833,""))),"")</f>
        <v>0.4</v>
      </c>
      <c r="AN834" s="221" t="s">
        <v>2082</v>
      </c>
      <c r="AO834" s="221" t="s">
        <v>182</v>
      </c>
      <c r="AP834" s="221" t="s">
        <v>183</v>
      </c>
      <c r="AQ834" s="598"/>
      <c r="AR834" s="626"/>
      <c r="AS834" s="626"/>
      <c r="AT834" s="619"/>
      <c r="AU834" s="626"/>
      <c r="AV834" s="626"/>
      <c r="AW834" s="619"/>
      <c r="AX834" s="619"/>
      <c r="AY834" s="619"/>
      <c r="AZ834" s="1139"/>
      <c r="BA834" s="607"/>
      <c r="BB834" s="607"/>
      <c r="BC834" s="607"/>
      <c r="BD834" s="607"/>
      <c r="BE834" s="607"/>
      <c r="BF834" s="593"/>
      <c r="BG834" s="593"/>
      <c r="BH834" s="848"/>
      <c r="BI834" s="848"/>
      <c r="BJ834" s="848"/>
      <c r="BK834" s="848"/>
      <c r="BL834" s="848"/>
      <c r="BM834" s="593"/>
      <c r="BN834" s="593"/>
      <c r="BO834" s="798"/>
    </row>
    <row r="835" spans="1:67" ht="72">
      <c r="A835" s="1141"/>
      <c r="B835" s="1144"/>
      <c r="C835" s="1173"/>
      <c r="D835" s="1150"/>
      <c r="E835" s="1150"/>
      <c r="F835" s="1089"/>
      <c r="G835" s="593"/>
      <c r="H835" s="598"/>
      <c r="I835" s="1139"/>
      <c r="J835" s="1137"/>
      <c r="K835" s="1139"/>
      <c r="L835" s="593"/>
      <c r="M835" s="616"/>
      <c r="N835" s="593"/>
      <c r="O835" s="593"/>
      <c r="P835" s="607"/>
      <c r="Q835" s="754"/>
      <c r="R835" s="598"/>
      <c r="S835" s="613"/>
      <c r="T835" s="598"/>
      <c r="U835" s="613"/>
      <c r="V835" s="598"/>
      <c r="W835" s="613"/>
      <c r="X835" s="616"/>
      <c r="Y835" s="613"/>
      <c r="Z835" s="613"/>
      <c r="AA835" s="619"/>
      <c r="AB835" s="216">
        <v>5</v>
      </c>
      <c r="AC835" s="166" t="s">
        <v>1872</v>
      </c>
      <c r="AD835" s="218">
        <v>3</v>
      </c>
      <c r="AE835" s="218" t="s">
        <v>1399</v>
      </c>
      <c r="AF835" s="213" t="str">
        <f t="shared" si="54"/>
        <v>Probabilidad</v>
      </c>
      <c r="AG835" s="219" t="s">
        <v>179</v>
      </c>
      <c r="AH835" s="214">
        <f t="shared" si="52"/>
        <v>0.25</v>
      </c>
      <c r="AI835" s="219" t="s">
        <v>180</v>
      </c>
      <c r="AJ835" s="214">
        <f t="shared" si="53"/>
        <v>0.15</v>
      </c>
      <c r="AK835" s="215">
        <f t="shared" si="51"/>
        <v>0.4</v>
      </c>
      <c r="AL835" s="220">
        <f>IFERROR(IF(AND(AF834="Probabilidad",AF835="Probabilidad"),(AL834-(+AL834*AK835)),IF(AND(AF834="Impacto",AF835="Probabilidad"),(AL833-(+AL833*AK835)),IF(AF835="Impacto",AL834,""))),"")</f>
        <v>9.8783999999999997E-2</v>
      </c>
      <c r="AM835" s="220">
        <f>IFERROR(IF(AND(AF834="Impacto",AF835="Impacto"),(AM834-(+AM834*AK835)),IF(AND(AF834="Probabilidad",AF835="Impacto"),(AM833-(+AM833*AK835)),IF(AF835="Probabilidad",AM834,""))),"")</f>
        <v>0.4</v>
      </c>
      <c r="AN835" s="221" t="s">
        <v>181</v>
      </c>
      <c r="AO835" s="221" t="s">
        <v>182</v>
      </c>
      <c r="AP835" s="221" t="s">
        <v>183</v>
      </c>
      <c r="AQ835" s="598"/>
      <c r="AR835" s="626"/>
      <c r="AS835" s="626"/>
      <c r="AT835" s="619"/>
      <c r="AU835" s="626"/>
      <c r="AV835" s="626"/>
      <c r="AW835" s="619"/>
      <c r="AX835" s="619"/>
      <c r="AY835" s="619"/>
      <c r="AZ835" s="1139"/>
      <c r="BA835" s="607"/>
      <c r="BB835" s="607"/>
      <c r="BC835" s="607"/>
      <c r="BD835" s="607"/>
      <c r="BE835" s="607"/>
      <c r="BF835" s="593"/>
      <c r="BG835" s="593"/>
      <c r="BH835" s="848"/>
      <c r="BI835" s="848"/>
      <c r="BJ835" s="848"/>
      <c r="BK835" s="848"/>
      <c r="BL835" s="848"/>
      <c r="BM835" s="593"/>
      <c r="BN835" s="593"/>
      <c r="BO835" s="798"/>
    </row>
    <row r="836" spans="1:67" ht="72.75" thickBot="1">
      <c r="A836" s="1141"/>
      <c r="B836" s="1144"/>
      <c r="C836" s="1173"/>
      <c r="D836" s="1150"/>
      <c r="E836" s="1150"/>
      <c r="F836" s="1089"/>
      <c r="G836" s="593"/>
      <c r="H836" s="598"/>
      <c r="I836" s="1139"/>
      <c r="J836" s="1162"/>
      <c r="K836" s="1139"/>
      <c r="L836" s="593"/>
      <c r="M836" s="616"/>
      <c r="N836" s="593"/>
      <c r="O836" s="593"/>
      <c r="P836" s="607"/>
      <c r="Q836" s="754"/>
      <c r="R836" s="598"/>
      <c r="S836" s="613"/>
      <c r="T836" s="598"/>
      <c r="U836" s="613"/>
      <c r="V836" s="598"/>
      <c r="W836" s="613"/>
      <c r="X836" s="616"/>
      <c r="Y836" s="613"/>
      <c r="Z836" s="613"/>
      <c r="AA836" s="619"/>
      <c r="AB836" s="216">
        <v>6</v>
      </c>
      <c r="AC836" s="166" t="s">
        <v>1873</v>
      </c>
      <c r="AD836" s="218">
        <v>3</v>
      </c>
      <c r="AE836" s="218" t="s">
        <v>1399</v>
      </c>
      <c r="AF836" s="213" t="str">
        <f t="shared" si="54"/>
        <v>Impacto</v>
      </c>
      <c r="AG836" s="219" t="s">
        <v>290</v>
      </c>
      <c r="AH836" s="214">
        <f t="shared" si="52"/>
        <v>0.1</v>
      </c>
      <c r="AI836" s="219" t="s">
        <v>180</v>
      </c>
      <c r="AJ836" s="214">
        <f t="shared" si="53"/>
        <v>0.15</v>
      </c>
      <c r="AK836" s="215">
        <f t="shared" si="51"/>
        <v>0.25</v>
      </c>
      <c r="AL836" s="220">
        <f>IFERROR(IF(AND(AF835="Probabilidad",AF836="Probabilidad"),(AL835-(+AL835*AK836)),IF(AND(AF835="Impacto",AF836="Probabilidad"),(AL834-(+AL834*AK836)),IF(AF836="Impacto",AL835,""))),"")</f>
        <v>9.8783999999999997E-2</v>
      </c>
      <c r="AM836" s="220">
        <f>IFERROR(IF(AND(AF835="Impacto",AF836="Impacto"),(AM835-(+AM835*AK836)),IF(AND(AF835="Probabilidad",AF836="Impacto"),(AM834-(+AM834*AK836)),IF(AF836="Probabilidad",AM835,""))),"")</f>
        <v>0.30000000000000004</v>
      </c>
      <c r="AN836" s="221" t="s">
        <v>181</v>
      </c>
      <c r="AO836" s="221" t="s">
        <v>182</v>
      </c>
      <c r="AP836" s="221" t="s">
        <v>183</v>
      </c>
      <c r="AQ836" s="598"/>
      <c r="AR836" s="626"/>
      <c r="AS836" s="626"/>
      <c r="AT836" s="619"/>
      <c r="AU836" s="626"/>
      <c r="AV836" s="626"/>
      <c r="AW836" s="619"/>
      <c r="AX836" s="619"/>
      <c r="AY836" s="619"/>
      <c r="AZ836" s="1139"/>
      <c r="BA836" s="607"/>
      <c r="BB836" s="607"/>
      <c r="BC836" s="607"/>
      <c r="BD836" s="607"/>
      <c r="BE836" s="607"/>
      <c r="BF836" s="593"/>
      <c r="BG836" s="593"/>
      <c r="BH836" s="848"/>
      <c r="BI836" s="848"/>
      <c r="BJ836" s="848"/>
      <c r="BK836" s="848"/>
      <c r="BL836" s="848"/>
      <c r="BM836" s="593"/>
      <c r="BN836" s="593"/>
      <c r="BO836" s="798"/>
    </row>
    <row r="837" spans="1:67" ht="75" customHeight="1">
      <c r="A837" s="1141"/>
      <c r="B837" s="1144"/>
      <c r="C837" s="1173"/>
      <c r="D837" s="1150" t="s">
        <v>1376</v>
      </c>
      <c r="E837" s="1150" t="s">
        <v>2188</v>
      </c>
      <c r="F837" s="1089">
        <v>5</v>
      </c>
      <c r="G837" s="909" t="s">
        <v>2220</v>
      </c>
      <c r="H837" s="598" t="s">
        <v>1405</v>
      </c>
      <c r="I837" s="1139" t="s">
        <v>1380</v>
      </c>
      <c r="J837" s="1137" t="str">
        <f>IF(D837="","",IF(D837="RG",[16]Árbol_GF!B887,IF(D837="RF",[16]Árbol_GF!B887,IF(I837="","",(CONCATENATE(I837," ",$M$2," ",G837," ",$M$3," ",O837," ",$M$4," ",N837))))))</f>
        <v>Pérdida de confidencialidad e integridad  APLICACIÓN PARA COMUNICACIONES- NOTIFICACIONES  ELECTRONICAS CERTIFICADO 4-72   1. Ataques cibernéticos.  
2. Pérdida o modificación de la información.
3. Fallas  en asignación de permisos
4.Falencias en el contrato con  proveedor  1. Debilidad en  parámetros de seguridad.
2. Acceso con usuario único
3. Desconocimiento de políticas de seguridad de la información.
 4. Error en el uso / Fallas Humanas.</v>
      </c>
      <c r="K837" s="1139" t="s">
        <v>205</v>
      </c>
      <c r="L837" s="593" t="s">
        <v>691</v>
      </c>
      <c r="M837" s="689" t="str">
        <f>CONCATENATE(" *",[16]Árbol_GF!C845," *",[16]Árbol_GF!E845," *",[16]Árbol_GF!G845)</f>
        <v xml:space="preserve"> * * *</v>
      </c>
      <c r="N837" s="593" t="s">
        <v>2221</v>
      </c>
      <c r="O837" s="593" t="s">
        <v>2222</v>
      </c>
      <c r="P837" s="828"/>
      <c r="Q837" s="754"/>
      <c r="R837" s="598" t="s">
        <v>297</v>
      </c>
      <c r="S837" s="613">
        <f>IF(R837="Muy Alta",100%,IF(R837="Alta",80%,IF(R837="Media",60%,IF(R837="Baja",40%,IF(R837="Muy Baja",20%,"")))))</f>
        <v>0.8</v>
      </c>
      <c r="T837" s="598" t="s">
        <v>227</v>
      </c>
      <c r="U837" s="613">
        <f>IF(T837="Catastrófico",100%,IF(T837="Mayor",80%,IF(T837="Moderado",60%,IF(T837="Menor",40%,IF(T837="Leve",20%,"")))))</f>
        <v>0.4</v>
      </c>
      <c r="V837" s="598" t="s">
        <v>227</v>
      </c>
      <c r="W837" s="613">
        <f>IF(V837="Catastrófico",100%,IF(V837="Mayor",80%,IF(V837="Moderado",60%,IF(V837="Menor",40%,IF(V837="Leve",20%,"")))))</f>
        <v>0.4</v>
      </c>
      <c r="X837" s="616" t="str">
        <f>IF(Y837=100%,"Catastrófico",IF(Y837=80%,"Mayor",IF(Y837=60%,"Moderado",IF(Y837=40%,"Menor",IF(Y837=20%,"Leve","")))))</f>
        <v>Menor</v>
      </c>
      <c r="Y837" s="613">
        <f>IF(AND(U837="",W837=""),"",MAX(U837,W837))</f>
        <v>0.4</v>
      </c>
      <c r="Z837" s="613" t="str">
        <f>CONCATENATE(R837,X837)</f>
        <v>AltaMenor</v>
      </c>
      <c r="AA837" s="619" t="str">
        <f>IF(Z837="Muy AltaLeve","Alto",IF(Z837="Muy AltaMenor","Alto",IF(Z837="Muy AltaModerado","Alto",IF(Z837="Muy AltaMayor","Alto",IF(Z837="Muy AltaCatastrófico","Extremo",IF(Z837="AltaLeve","Moderado",IF(Z837="AltaMenor","Moderado",IF(Z837="AltaModerado","Alto",IF(Z837="AltaMayor","Alto",IF(Z837="AltaCatastrófico","Extremo",IF(Z837="MediaLeve","Moderado",IF(Z837="MediaMenor","Moderado",IF(Z837="MediaModerado","Moderado",IF(Z837="MediaMayor","Alto",IF(Z837="MediaCatastrófico","Extremo",IF(Z837="BajaLeve","Bajo",IF(Z837="BajaMenor","Moderado",IF(Z837="BajaModerado","Moderado",IF(Z837="BajaMayor","Alto",IF(Z837="BajaCatastrófico","Extremo",IF(Z837="Muy BajaLeve","Bajo",IF(Z837="Muy BajaMenor","Bajo",IF(Z837="Muy BajaModerado","Moderado",IF(Z837="Muy BajaMayor","Alto",IF(Z837="Muy BajaCatastrófico","Extremo","")))))))))))))))))))))))))</f>
        <v>Moderado</v>
      </c>
      <c r="AB837" s="216">
        <v>1</v>
      </c>
      <c r="AC837" s="218" t="s">
        <v>2223</v>
      </c>
      <c r="AD837" s="218">
        <v>1.2</v>
      </c>
      <c r="AE837" s="218" t="s">
        <v>205</v>
      </c>
      <c r="AF837" s="213" t="str">
        <f t="shared" si="54"/>
        <v>Probabilidad</v>
      </c>
      <c r="AG837" s="219" t="s">
        <v>179</v>
      </c>
      <c r="AH837" s="214">
        <f t="shared" si="52"/>
        <v>0.25</v>
      </c>
      <c r="AI837" s="219" t="s">
        <v>180</v>
      </c>
      <c r="AJ837" s="214">
        <f t="shared" si="53"/>
        <v>0.15</v>
      </c>
      <c r="AK837" s="215">
        <f t="shared" si="51"/>
        <v>0.4</v>
      </c>
      <c r="AL837" s="220">
        <f>IFERROR(IF(AF837="Probabilidad",(S837-(+S837*AK837)),IF(AF837="Impacto",S837,"")),"")</f>
        <v>0.48</v>
      </c>
      <c r="AM837" s="220">
        <f>IFERROR(IF(AF837="Impacto",(Y837-(+Y837*AK837)),IF(AF837="Probabilidad",Y837,"")),"")</f>
        <v>0.4</v>
      </c>
      <c r="AN837" s="221" t="s">
        <v>1421</v>
      </c>
      <c r="AO837" s="221" t="s">
        <v>182</v>
      </c>
      <c r="AP837" s="221" t="s">
        <v>183</v>
      </c>
      <c r="AQ837" s="598" t="s">
        <v>2224</v>
      </c>
      <c r="AR837" s="1153">
        <f>S837</f>
        <v>0.8</v>
      </c>
      <c r="AS837" s="1153">
        <f>IF(AL837="","",MIN(AL837:AL842))</f>
        <v>0.10079999999999999</v>
      </c>
      <c r="AT837" s="619" t="str">
        <f>IFERROR(IF(AS837="","",IF(AS837&lt;=0.2,"Muy Baja",IF(AS837&lt;=0.4,"Baja",IF(AS837&lt;=0.6,"Media",IF(AS837&lt;=0.8,"Alta","Muy Alta"))))),"")</f>
        <v>Muy Baja</v>
      </c>
      <c r="AU837" s="1153">
        <f>Y837</f>
        <v>0.4</v>
      </c>
      <c r="AV837" s="1153">
        <f>IF(AM837="","",MIN(AM837:AM842))</f>
        <v>0.30000000000000004</v>
      </c>
      <c r="AW837" s="619" t="str">
        <f>IFERROR(IF(AV837="","",IF(AV837&lt;=0.2,"Leve",IF(AV837&lt;=0.4,"Menor",IF(AV837&lt;=0.6,"Moderado",IF(AV837&lt;=0.8,"Mayor","Catastrófico"))))),"")</f>
        <v>Menor</v>
      </c>
      <c r="AX837" s="619" t="str">
        <f>AA837</f>
        <v>Moderado</v>
      </c>
      <c r="AY837" s="619" t="str">
        <f>IFERROR(IF(OR(AND(AT837="Muy Baja",AW837="Leve"),AND(AT837="Muy Baja",AW837="Menor"),AND(AT837="Baja",AW837="Leve")),"Bajo",IF(OR(AND(AT837="Muy baja",AW837="Moderado"),AND(AT837="Baja",AW837="Menor"),AND(AT837="Baja",AW837="Moderado"),AND(AT837="Media",AW837="Leve"),AND(AT837="Media",AW837="Menor"),AND(AT837="Media",AW837="Moderado"),AND(AT837="Alta",AW837="Leve"),AND(AT837="Alta",AW837="Menor")),"Moderado",IF(OR(AND(AT837="Muy Baja",AW837="Mayor"),AND(AT837="Baja",AW837="Mayor"),AND(AT837="Media",AW837="Mayor"),AND(AT837="Alta",AW837="Moderado"),AND(AT837="Alta",AW837="Mayor"),AND(AT837="Muy Alta",AW837="Leve"),AND(AT837="Muy Alta",AW837="Menor"),AND(AT837="Muy Alta",AW837="Moderado"),AND(AT837="Muy Alta",AW837="Mayor")),"Alto",IF(OR(AND(AT837="Muy Baja",AW837="Catastrófico"),AND(AT837="Baja",AW837="Catastrófico"),AND(AT837="Media",AW837="Catastrófico"),AND(AT837="Alta",AW837="Catastrófico"),AND(AT837="Muy Alta",AW837="Catastrófico")),"Extremo","")))),"")</f>
        <v>Bajo</v>
      </c>
      <c r="AZ837" s="1139" t="s">
        <v>231</v>
      </c>
      <c r="BA837" s="607" t="s">
        <v>190</v>
      </c>
      <c r="BB837" s="607" t="s">
        <v>190</v>
      </c>
      <c r="BC837" s="607" t="s">
        <v>190</v>
      </c>
      <c r="BD837" s="607" t="s">
        <v>190</v>
      </c>
      <c r="BE837" s="593" t="s">
        <v>190</v>
      </c>
      <c r="BF837" s="593"/>
      <c r="BG837" s="593"/>
      <c r="BH837" s="848"/>
      <c r="BI837" s="848"/>
      <c r="BJ837" s="848"/>
      <c r="BK837" s="848"/>
      <c r="BL837" s="848"/>
      <c r="BM837" s="593"/>
      <c r="BN837" s="593"/>
      <c r="BO837" s="798"/>
    </row>
    <row r="838" spans="1:67" ht="150">
      <c r="A838" s="1141"/>
      <c r="B838" s="1144"/>
      <c r="C838" s="1173"/>
      <c r="D838" s="1150"/>
      <c r="E838" s="1150"/>
      <c r="F838" s="1089"/>
      <c r="G838" s="909"/>
      <c r="H838" s="598"/>
      <c r="I838" s="1139"/>
      <c r="J838" s="1137"/>
      <c r="K838" s="1139"/>
      <c r="L838" s="593"/>
      <c r="M838" s="616"/>
      <c r="N838" s="593"/>
      <c r="O838" s="593"/>
      <c r="P838" s="828"/>
      <c r="Q838" s="754"/>
      <c r="R838" s="598"/>
      <c r="S838" s="613"/>
      <c r="T838" s="598"/>
      <c r="U838" s="613"/>
      <c r="V838" s="598"/>
      <c r="W838" s="613"/>
      <c r="X838" s="616"/>
      <c r="Y838" s="613"/>
      <c r="Z838" s="613"/>
      <c r="AA838" s="619"/>
      <c r="AB838" s="216">
        <v>2</v>
      </c>
      <c r="AC838" s="218" t="s">
        <v>1864</v>
      </c>
      <c r="AD838" s="218">
        <v>3</v>
      </c>
      <c r="AE838" s="218" t="s">
        <v>2210</v>
      </c>
      <c r="AF838" s="213" t="str">
        <f t="shared" si="54"/>
        <v>Probabilidad</v>
      </c>
      <c r="AG838" s="219" t="s">
        <v>344</v>
      </c>
      <c r="AH838" s="214">
        <f t="shared" si="52"/>
        <v>0.15</v>
      </c>
      <c r="AI838" s="219" t="s">
        <v>180</v>
      </c>
      <c r="AJ838" s="214">
        <f t="shared" si="53"/>
        <v>0.15</v>
      </c>
      <c r="AK838" s="215">
        <f t="shared" ref="AK838:AK901" si="55">IF(OR(AH838="",AJ838=""),"",AH838+AJ838)</f>
        <v>0.3</v>
      </c>
      <c r="AL838" s="220">
        <f>IFERROR(IF(AND(AF837="Probabilidad",AF838="Probabilidad"),(AL837-(+AL837*AK838)),IF(AF838="Probabilidad",(S837-(+S837*AK838)),IF(AF838="Impacto",AL837,""))),"")</f>
        <v>0.33599999999999997</v>
      </c>
      <c r="AM838" s="220">
        <f>IFERROR(IF(AND(AF837="Impacto",AF838="Impacto"),(AM837-(+AM837*AK838)),IF(AF838="Impacto",(Y837-(+Y837*AK838)),IF(AF838="Probabilidad",AM837,""))),"")</f>
        <v>0.4</v>
      </c>
      <c r="AN838" s="221" t="s">
        <v>181</v>
      </c>
      <c r="AO838" s="221" t="s">
        <v>182</v>
      </c>
      <c r="AP838" s="221" t="s">
        <v>183</v>
      </c>
      <c r="AQ838" s="598"/>
      <c r="AR838" s="626"/>
      <c r="AS838" s="626"/>
      <c r="AT838" s="619"/>
      <c r="AU838" s="626"/>
      <c r="AV838" s="626"/>
      <c r="AW838" s="619"/>
      <c r="AX838" s="619"/>
      <c r="AY838" s="619"/>
      <c r="AZ838" s="1139"/>
      <c r="BA838" s="607"/>
      <c r="BB838" s="607"/>
      <c r="BC838" s="607"/>
      <c r="BD838" s="607"/>
      <c r="BE838" s="607"/>
      <c r="BF838" s="593"/>
      <c r="BG838" s="593"/>
      <c r="BH838" s="848"/>
      <c r="BI838" s="848"/>
      <c r="BJ838" s="848"/>
      <c r="BK838" s="848"/>
      <c r="BL838" s="848"/>
      <c r="BM838" s="593"/>
      <c r="BN838" s="593"/>
      <c r="BO838" s="798"/>
    </row>
    <row r="839" spans="1:67" ht="80.25">
      <c r="A839" s="1141"/>
      <c r="B839" s="1144"/>
      <c r="C839" s="1173"/>
      <c r="D839" s="1150"/>
      <c r="E839" s="1150"/>
      <c r="F839" s="1089"/>
      <c r="G839" s="909"/>
      <c r="H839" s="598"/>
      <c r="I839" s="1139"/>
      <c r="J839" s="1137"/>
      <c r="K839" s="1139"/>
      <c r="L839" s="593"/>
      <c r="M839" s="616"/>
      <c r="N839" s="593"/>
      <c r="O839" s="593"/>
      <c r="P839" s="828"/>
      <c r="Q839" s="754"/>
      <c r="R839" s="598"/>
      <c r="S839" s="613"/>
      <c r="T839" s="598"/>
      <c r="U839" s="613"/>
      <c r="V839" s="598"/>
      <c r="W839" s="613"/>
      <c r="X839" s="616"/>
      <c r="Y839" s="613"/>
      <c r="Z839" s="613"/>
      <c r="AA839" s="619"/>
      <c r="AB839" s="216">
        <v>3</v>
      </c>
      <c r="AC839" s="218" t="s">
        <v>2225</v>
      </c>
      <c r="AD839" s="218">
        <v>2</v>
      </c>
      <c r="AE839" s="218" t="s">
        <v>205</v>
      </c>
      <c r="AF839" s="213" t="str">
        <f t="shared" si="54"/>
        <v>Probabilidad</v>
      </c>
      <c r="AG839" s="219" t="s">
        <v>179</v>
      </c>
      <c r="AH839" s="214">
        <f t="shared" si="52"/>
        <v>0.25</v>
      </c>
      <c r="AI839" s="219" t="s">
        <v>180</v>
      </c>
      <c r="AJ839" s="214">
        <f t="shared" si="53"/>
        <v>0.15</v>
      </c>
      <c r="AK839" s="215">
        <f t="shared" si="55"/>
        <v>0.4</v>
      </c>
      <c r="AL839" s="220">
        <f>IFERROR(IF(AND(AF838="Probabilidad",AF839="Probabilidad"),(AL838-(+AL838*AK839)),IF(AND(AF838="Impacto",AF839="Probabilidad"),(AL837-(+AL837*AK839)),IF(AF839="Impacto",AL838,""))),"")</f>
        <v>0.20159999999999997</v>
      </c>
      <c r="AM839" s="220">
        <f>IFERROR(IF(AND(AF838="Impacto",AF839="Impacto"),(AM838-(+AM838*AK839)),IF(AND(AF838="Probabilidad",AF839="Impacto"),(AM837-(+AM837*AK839)),IF(AF839="Probabilidad",AM838,""))),"")</f>
        <v>0.4</v>
      </c>
      <c r="AN839" s="221" t="s">
        <v>1421</v>
      </c>
      <c r="AO839" s="221" t="s">
        <v>182</v>
      </c>
      <c r="AP839" s="221" t="s">
        <v>183</v>
      </c>
      <c r="AQ839" s="598"/>
      <c r="AR839" s="626"/>
      <c r="AS839" s="626"/>
      <c r="AT839" s="619"/>
      <c r="AU839" s="626"/>
      <c r="AV839" s="626"/>
      <c r="AW839" s="619"/>
      <c r="AX839" s="619"/>
      <c r="AY839" s="619"/>
      <c r="AZ839" s="1139"/>
      <c r="BA839" s="607"/>
      <c r="BB839" s="607"/>
      <c r="BC839" s="607"/>
      <c r="BD839" s="607"/>
      <c r="BE839" s="607"/>
      <c r="BF839" s="593"/>
      <c r="BG839" s="593"/>
      <c r="BH839" s="848"/>
      <c r="BI839" s="848"/>
      <c r="BJ839" s="848"/>
      <c r="BK839" s="848"/>
      <c r="BL839" s="848"/>
      <c r="BM839" s="593"/>
      <c r="BN839" s="593"/>
      <c r="BO839" s="798"/>
    </row>
    <row r="840" spans="1:67" ht="72">
      <c r="A840" s="1141"/>
      <c r="B840" s="1144"/>
      <c r="C840" s="1173"/>
      <c r="D840" s="1150"/>
      <c r="E840" s="1150"/>
      <c r="F840" s="1089"/>
      <c r="G840" s="909"/>
      <c r="H840" s="598"/>
      <c r="I840" s="1139"/>
      <c r="J840" s="1137"/>
      <c r="K840" s="1139"/>
      <c r="L840" s="593"/>
      <c r="M840" s="616"/>
      <c r="N840" s="593"/>
      <c r="O840" s="593"/>
      <c r="P840" s="828"/>
      <c r="Q840" s="754"/>
      <c r="R840" s="598"/>
      <c r="S840" s="613"/>
      <c r="T840" s="598"/>
      <c r="U840" s="613"/>
      <c r="V840" s="598"/>
      <c r="W840" s="613"/>
      <c r="X840" s="616"/>
      <c r="Y840" s="613"/>
      <c r="Z840" s="613"/>
      <c r="AA840" s="619"/>
      <c r="AB840" s="216">
        <v>4</v>
      </c>
      <c r="AC840" s="218" t="s">
        <v>2196</v>
      </c>
      <c r="AD840" s="218">
        <v>3</v>
      </c>
      <c r="AE840" s="218" t="s">
        <v>1883</v>
      </c>
      <c r="AF840" s="213" t="str">
        <f t="shared" si="54"/>
        <v>Impacto</v>
      </c>
      <c r="AG840" s="219" t="s">
        <v>290</v>
      </c>
      <c r="AH840" s="214">
        <f t="shared" si="52"/>
        <v>0.1</v>
      </c>
      <c r="AI840" s="219" t="s">
        <v>180</v>
      </c>
      <c r="AJ840" s="214">
        <f t="shared" si="53"/>
        <v>0.15</v>
      </c>
      <c r="AK840" s="215">
        <f t="shared" si="55"/>
        <v>0.25</v>
      </c>
      <c r="AL840" s="220">
        <f>IFERROR(IF(AND(AF839="Probabilidad",AF840="Probabilidad"),(AL839-(+AL839*AK840)),IF(AND(AF839="Impacto",AF840="Probabilidad"),(AL838-(+AL838*AK840)),IF(AF840="Impacto",AL839,""))),"")</f>
        <v>0.20159999999999997</v>
      </c>
      <c r="AM840" s="220">
        <f>IFERROR(IF(AND(AF839="Impacto",AF840="Impacto"),(AM839-(+AM839*AK840)),IF(AND(AF839="Probabilidad",AF840="Impacto"),(AM838-(+AM838*AK840)),IF(AF840="Probabilidad",AM839,""))),"")</f>
        <v>0.30000000000000004</v>
      </c>
      <c r="AN840" s="221" t="s">
        <v>181</v>
      </c>
      <c r="AO840" s="221" t="s">
        <v>182</v>
      </c>
      <c r="AP840" s="221" t="s">
        <v>183</v>
      </c>
      <c r="AQ840" s="598"/>
      <c r="AR840" s="626"/>
      <c r="AS840" s="626"/>
      <c r="AT840" s="619"/>
      <c r="AU840" s="626"/>
      <c r="AV840" s="626"/>
      <c r="AW840" s="619"/>
      <c r="AX840" s="619"/>
      <c r="AY840" s="619"/>
      <c r="AZ840" s="1139"/>
      <c r="BA840" s="607"/>
      <c r="BB840" s="607"/>
      <c r="BC840" s="607"/>
      <c r="BD840" s="607"/>
      <c r="BE840" s="607"/>
      <c r="BF840" s="593"/>
      <c r="BG840" s="593"/>
      <c r="BH840" s="848"/>
      <c r="BI840" s="848"/>
      <c r="BJ840" s="848"/>
      <c r="BK840" s="848"/>
      <c r="BL840" s="848"/>
      <c r="BM840" s="593"/>
      <c r="BN840" s="593"/>
      <c r="BO840" s="798"/>
    </row>
    <row r="841" spans="1:67" ht="80.25">
      <c r="A841" s="1141"/>
      <c r="B841" s="1144"/>
      <c r="C841" s="1173"/>
      <c r="D841" s="1150"/>
      <c r="E841" s="1150"/>
      <c r="F841" s="1089"/>
      <c r="G841" s="909"/>
      <c r="H841" s="598"/>
      <c r="I841" s="1139"/>
      <c r="J841" s="1137"/>
      <c r="K841" s="1139"/>
      <c r="L841" s="593"/>
      <c r="M841" s="616"/>
      <c r="N841" s="593"/>
      <c r="O841" s="593"/>
      <c r="P841" s="828"/>
      <c r="Q841" s="754"/>
      <c r="R841" s="598"/>
      <c r="S841" s="613"/>
      <c r="T841" s="598"/>
      <c r="U841" s="613"/>
      <c r="V841" s="598"/>
      <c r="W841" s="613"/>
      <c r="X841" s="616"/>
      <c r="Y841" s="613"/>
      <c r="Z841" s="613"/>
      <c r="AA841" s="619"/>
      <c r="AB841" s="216">
        <v>5</v>
      </c>
      <c r="AC841" s="218" t="s">
        <v>2226</v>
      </c>
      <c r="AD841" s="218">
        <v>1.4</v>
      </c>
      <c r="AE841" s="218" t="s">
        <v>205</v>
      </c>
      <c r="AF841" s="213" t="str">
        <f t="shared" si="54"/>
        <v>Probabilidad</v>
      </c>
      <c r="AG841" s="219" t="s">
        <v>179</v>
      </c>
      <c r="AH841" s="214">
        <f t="shared" si="52"/>
        <v>0.25</v>
      </c>
      <c r="AI841" s="219" t="s">
        <v>1440</v>
      </c>
      <c r="AJ841" s="214">
        <f t="shared" si="53"/>
        <v>0.25</v>
      </c>
      <c r="AK841" s="215">
        <f t="shared" si="55"/>
        <v>0.5</v>
      </c>
      <c r="AL841" s="220">
        <f>IFERROR(IF(AND(AF840="Probabilidad",AF841="Probabilidad"),(AL840-(+AL840*AK841)),IF(AND(AF840="Impacto",AF841="Probabilidad"),(AL839-(+AL839*AK841)),IF(AF841="Impacto",AL840,""))),"")</f>
        <v>0.10079999999999999</v>
      </c>
      <c r="AM841" s="220">
        <f>IFERROR(IF(AND(AF840="Impacto",AF841="Impacto"),(AM840-(+AM840*AK841)),IF(AND(AF840="Probabilidad",AF841="Impacto"),(AM839-(+AM839*AK841)),IF(AF841="Probabilidad",AM840,""))),"")</f>
        <v>0.30000000000000004</v>
      </c>
      <c r="AN841" s="221" t="s">
        <v>1421</v>
      </c>
      <c r="AO841" s="221" t="s">
        <v>182</v>
      </c>
      <c r="AP841" s="221" t="s">
        <v>1459</v>
      </c>
      <c r="AQ841" s="598"/>
      <c r="AR841" s="626"/>
      <c r="AS841" s="626"/>
      <c r="AT841" s="619"/>
      <c r="AU841" s="626"/>
      <c r="AV841" s="626"/>
      <c r="AW841" s="619"/>
      <c r="AX841" s="619"/>
      <c r="AY841" s="619"/>
      <c r="AZ841" s="1139"/>
      <c r="BA841" s="607"/>
      <c r="BB841" s="607"/>
      <c r="BC841" s="607"/>
      <c r="BD841" s="607"/>
      <c r="BE841" s="607"/>
      <c r="BF841" s="593"/>
      <c r="BG841" s="593"/>
      <c r="BH841" s="848"/>
      <c r="BI841" s="848"/>
      <c r="BJ841" s="848"/>
      <c r="BK841" s="848"/>
      <c r="BL841" s="848"/>
      <c r="BM841" s="593"/>
      <c r="BN841" s="593"/>
      <c r="BO841" s="798"/>
    </row>
    <row r="842" spans="1:67" ht="15.75" thickBot="1">
      <c r="A842" s="1141"/>
      <c r="B842" s="1144"/>
      <c r="C842" s="1173"/>
      <c r="D842" s="1150"/>
      <c r="E842" s="1150"/>
      <c r="F842" s="1089"/>
      <c r="G842" s="909"/>
      <c r="H842" s="598"/>
      <c r="I842" s="1139"/>
      <c r="J842" s="1162"/>
      <c r="K842" s="1139"/>
      <c r="L842" s="593"/>
      <c r="M842" s="616"/>
      <c r="N842" s="593"/>
      <c r="O842" s="593"/>
      <c r="P842" s="828"/>
      <c r="Q842" s="754"/>
      <c r="R842" s="598"/>
      <c r="S842" s="613"/>
      <c r="T842" s="598"/>
      <c r="U842" s="613"/>
      <c r="V842" s="598"/>
      <c r="W842" s="613"/>
      <c r="X842" s="616"/>
      <c r="Y842" s="613"/>
      <c r="Z842" s="613"/>
      <c r="AA842" s="619"/>
      <c r="AB842" s="216">
        <v>6</v>
      </c>
      <c r="AC842" s="218"/>
      <c r="AD842" s="218"/>
      <c r="AE842" s="218"/>
      <c r="AF842" s="213" t="str">
        <f t="shared" si="54"/>
        <v/>
      </c>
      <c r="AG842" s="219"/>
      <c r="AH842" s="214" t="str">
        <f t="shared" si="52"/>
        <v/>
      </c>
      <c r="AI842" s="219"/>
      <c r="AJ842" s="214" t="str">
        <f t="shared" si="53"/>
        <v/>
      </c>
      <c r="AK842" s="215" t="str">
        <f t="shared" si="55"/>
        <v/>
      </c>
      <c r="AL842" s="220" t="str">
        <f>IFERROR(IF(AND(AF841="Probabilidad",AF842="Probabilidad"),(AL841-(+AL841*AK842)),IF(AND(AF841="Impacto",AF842="Probabilidad"),(AL840-(+AL840*AK842)),IF(AF842="Impacto",AL841,""))),"")</f>
        <v/>
      </c>
      <c r="AM842" s="220" t="str">
        <f>IFERROR(IF(AND(AF841="Impacto",AF842="Impacto"),(AM841-(+AM841*AK842)),IF(AND(AF841="Probabilidad",AF842="Impacto"),(AM840-(+AM840*AK842)),IF(AF842="Probabilidad",AM841,""))),"")</f>
        <v/>
      </c>
      <c r="AN842" s="221"/>
      <c r="AO842" s="221"/>
      <c r="AP842" s="221"/>
      <c r="AQ842" s="598"/>
      <c r="AR842" s="626"/>
      <c r="AS842" s="626"/>
      <c r="AT842" s="619"/>
      <c r="AU842" s="626"/>
      <c r="AV842" s="626"/>
      <c r="AW842" s="619"/>
      <c r="AX842" s="619"/>
      <c r="AY842" s="619"/>
      <c r="AZ842" s="1139"/>
      <c r="BA842" s="607"/>
      <c r="BB842" s="607"/>
      <c r="BC842" s="607"/>
      <c r="BD842" s="607"/>
      <c r="BE842" s="607"/>
      <c r="BF842" s="593"/>
      <c r="BG842" s="593"/>
      <c r="BH842" s="848"/>
      <c r="BI842" s="848"/>
      <c r="BJ842" s="848"/>
      <c r="BK842" s="848"/>
      <c r="BL842" s="848"/>
      <c r="BM842" s="593"/>
      <c r="BN842" s="593"/>
      <c r="BO842" s="798"/>
    </row>
    <row r="843" spans="1:67" ht="75" customHeight="1">
      <c r="A843" s="1141"/>
      <c r="B843" s="1144"/>
      <c r="C843" s="1173"/>
      <c r="D843" s="1150" t="s">
        <v>1376</v>
      </c>
      <c r="E843" s="1150" t="s">
        <v>2188</v>
      </c>
      <c r="F843" s="1089">
        <v>6</v>
      </c>
      <c r="G843" s="909" t="s">
        <v>2220</v>
      </c>
      <c r="H843" s="598" t="s">
        <v>1405</v>
      </c>
      <c r="I843" s="1139" t="s">
        <v>1392</v>
      </c>
      <c r="J843" s="1137" t="str">
        <f>IF(D843="","",IF(D843="RG",[16]Árbol_GF!B893,IF(D843="RF",[16]Árbol_GF!B893,IF(I843="","",(CONCATENATE(I843," ",$M$2," ",G843," ",$M$3," ",O843," ",$M$4," ",N843))))))</f>
        <v xml:space="preserve">Pérdida de Disponibilidad  APLICACIÓN PARA COMUNICACIONES- NOTIFICACIONES  ELECTRONICAS CERTIFICADO 4-72   1. Error en el uso / Fallas Humanas/
2. Fallas en la plataforma tecnológica y espacios de almacenamiento adecuado
3.Debilidad en las condiciones contractuales
  1. Fallas en la comunicación entre supervisión y proveedor
2. Fallas en el servicio
3. Falta realización de copias de respaldo.
4. No existe  conexión de la aplicación con el repositorio documental
</v>
      </c>
      <c r="K843" s="1139" t="s">
        <v>205</v>
      </c>
      <c r="L843" s="593" t="s">
        <v>691</v>
      </c>
      <c r="M843" s="689" t="str">
        <f>CONCATENATE(" *",[16]Árbol_GF!C851," *",[16]Árbol_GF!E851," *",[16]Árbol_GF!G851)</f>
        <v xml:space="preserve"> * * *</v>
      </c>
      <c r="N843" s="593" t="s">
        <v>2227</v>
      </c>
      <c r="O843" s="593" t="s">
        <v>2228</v>
      </c>
      <c r="P843" s="607"/>
      <c r="Q843" s="610"/>
      <c r="R843" s="598" t="s">
        <v>297</v>
      </c>
      <c r="S843" s="613">
        <f>IF(R843="Muy Alta",100%,IF(R843="Alta",80%,IF(R843="Media",60%,IF(R843="Baja",40%,IF(R843="Muy Baja",20%,"")))))</f>
        <v>0.8</v>
      </c>
      <c r="T843" s="598" t="s">
        <v>227</v>
      </c>
      <c r="U843" s="613">
        <f>IF(T843="Catastrófico",100%,IF(T843="Mayor",80%,IF(T843="Moderado",60%,IF(T843="Menor",40%,IF(T843="Leve",20%,"")))))</f>
        <v>0.4</v>
      </c>
      <c r="V843" s="598" t="s">
        <v>227</v>
      </c>
      <c r="W843" s="613">
        <f>IF(V843="Catastrófico",100%,IF(V843="Mayor",80%,IF(V843="Moderado",60%,IF(V843="Menor",40%,IF(V843="Leve",20%,"")))))</f>
        <v>0.4</v>
      </c>
      <c r="X843" s="616" t="str">
        <f>IF(Y843=100%,"Catastrófico",IF(Y843=80%,"Mayor",IF(Y843=60%,"Moderado",IF(Y843=40%,"Menor",IF(Y843=20%,"Leve","")))))</f>
        <v>Menor</v>
      </c>
      <c r="Y843" s="613">
        <f>IF(AND(U843="",W843=""),"",MAX(U843,W843))</f>
        <v>0.4</v>
      </c>
      <c r="Z843" s="613" t="str">
        <f>CONCATENATE(R843,X843)</f>
        <v>AltaMenor</v>
      </c>
      <c r="AA843" s="619" t="str">
        <f>IF(Z843="Muy AltaLeve","Alto",IF(Z843="Muy AltaMenor","Alto",IF(Z843="Muy AltaModerado","Alto",IF(Z843="Muy AltaMayor","Alto",IF(Z843="Muy AltaCatastrófico","Extremo",IF(Z843="AltaLeve","Moderado",IF(Z843="AltaMenor","Moderado",IF(Z843="AltaModerado","Alto",IF(Z843="AltaMayor","Alto",IF(Z843="AltaCatastrófico","Extremo",IF(Z843="MediaLeve","Moderado",IF(Z843="MediaMenor","Moderado",IF(Z843="MediaModerado","Moderado",IF(Z843="MediaMayor","Alto",IF(Z843="MediaCatastrófico","Extremo",IF(Z843="BajaLeve","Bajo",IF(Z843="BajaMenor","Moderado",IF(Z843="BajaModerado","Moderado",IF(Z843="BajaMayor","Alto",IF(Z843="BajaCatastrófico","Extremo",IF(Z843="Muy BajaLeve","Bajo",IF(Z843="Muy BajaMenor","Bajo",IF(Z843="Muy BajaModerado","Moderado",IF(Z843="Muy BajaMayor","Alto",IF(Z843="Muy BajaCatastrófico","Extremo","")))))))))))))))))))))))))</f>
        <v>Moderado</v>
      </c>
      <c r="AB843" s="216">
        <v>1</v>
      </c>
      <c r="AC843" s="218" t="s">
        <v>2229</v>
      </c>
      <c r="AD843" s="218">
        <v>1</v>
      </c>
      <c r="AE843" s="218" t="s">
        <v>205</v>
      </c>
      <c r="AF843" s="213" t="str">
        <f t="shared" si="54"/>
        <v>Impacto</v>
      </c>
      <c r="AG843" s="219" t="s">
        <v>290</v>
      </c>
      <c r="AH843" s="214">
        <f t="shared" si="52"/>
        <v>0.1</v>
      </c>
      <c r="AI843" s="219" t="s">
        <v>180</v>
      </c>
      <c r="AJ843" s="214">
        <f t="shared" si="53"/>
        <v>0.15</v>
      </c>
      <c r="AK843" s="215">
        <f t="shared" si="55"/>
        <v>0.25</v>
      </c>
      <c r="AL843" s="220">
        <f>IFERROR(IF(AF843="Probabilidad",(S843-(+S843*AK843)),IF(AF843="Impacto",S843,"")),"")</f>
        <v>0.8</v>
      </c>
      <c r="AM843" s="220">
        <f>IFERROR(IF(AF843="Impacto",(Y843-(+Y843*AK843)),IF(AF843="Probabilidad",Y843,"")),"")</f>
        <v>0.30000000000000004</v>
      </c>
      <c r="AN843" s="221" t="s">
        <v>1421</v>
      </c>
      <c r="AO843" s="221" t="s">
        <v>182</v>
      </c>
      <c r="AP843" s="221" t="s">
        <v>1459</v>
      </c>
      <c r="AQ843" s="598" t="s">
        <v>2224</v>
      </c>
      <c r="AR843" s="1153">
        <f>S843</f>
        <v>0.8</v>
      </c>
      <c r="AS843" s="1153">
        <f>IF(AL843="","",MIN(AL843:AL848))</f>
        <v>0.14111999999999997</v>
      </c>
      <c r="AT843" s="619" t="str">
        <f>IFERROR(IF(AS843="","",IF(AS843&lt;=0.2,"Muy Baja",IF(AS843&lt;=0.4,"Baja",IF(AS843&lt;=0.6,"Media",IF(AS843&lt;=0.8,"Alta","Muy Alta"))))),"")</f>
        <v>Muy Baja</v>
      </c>
      <c r="AU843" s="1153">
        <f>Y843</f>
        <v>0.4</v>
      </c>
      <c r="AV843" s="1153">
        <f>IF(AM843="","",MIN(AM843:AM848))</f>
        <v>0.30000000000000004</v>
      </c>
      <c r="AW843" s="619" t="str">
        <f>IFERROR(IF(AV843="","",IF(AV843&lt;=0.2,"Leve",IF(AV843&lt;=0.4,"Menor",IF(AV843&lt;=0.6,"Moderado",IF(AV843&lt;=0.8,"Mayor","Catastrófico"))))),"")</f>
        <v>Menor</v>
      </c>
      <c r="AX843" s="619" t="str">
        <f>AA843</f>
        <v>Moderado</v>
      </c>
      <c r="AY843" s="619" t="str">
        <f>IFERROR(IF(OR(AND(AT843="Muy Baja",AW843="Leve"),AND(AT843="Muy Baja",AW843="Menor"),AND(AT843="Baja",AW843="Leve")),"Bajo",IF(OR(AND(AT843="Muy baja",AW843="Moderado"),AND(AT843="Baja",AW843="Menor"),AND(AT843="Baja",AW843="Moderado"),AND(AT843="Media",AW843="Leve"),AND(AT843="Media",AW843="Menor"),AND(AT843="Media",AW843="Moderado"),AND(AT843="Alta",AW843="Leve"),AND(AT843="Alta",AW843="Menor")),"Moderado",IF(OR(AND(AT843="Muy Baja",AW843="Mayor"),AND(AT843="Baja",AW843="Mayor"),AND(AT843="Media",AW843="Mayor"),AND(AT843="Alta",AW843="Moderado"),AND(AT843="Alta",AW843="Mayor"),AND(AT843="Muy Alta",AW843="Leve"),AND(AT843="Muy Alta",AW843="Menor"),AND(AT843="Muy Alta",AW843="Moderado"),AND(AT843="Muy Alta",AW843="Mayor")),"Alto",IF(OR(AND(AT843="Muy Baja",AW843="Catastrófico"),AND(AT843="Baja",AW843="Catastrófico"),AND(AT843="Media",AW843="Catastrófico"),AND(AT843="Alta",AW843="Catastrófico"),AND(AT843="Muy Alta",AW843="Catastrófico")),"Extremo","")))),"")</f>
        <v>Bajo</v>
      </c>
      <c r="AZ843" s="1139" t="s">
        <v>231</v>
      </c>
      <c r="BA843" s="607" t="s">
        <v>190</v>
      </c>
      <c r="BB843" s="607" t="s">
        <v>190</v>
      </c>
      <c r="BC843" s="1206" t="s">
        <v>190</v>
      </c>
      <c r="BD843" s="607" t="s">
        <v>190</v>
      </c>
      <c r="BE843" s="607" t="s">
        <v>190</v>
      </c>
      <c r="BF843" s="593"/>
      <c r="BG843" s="593"/>
      <c r="BH843" s="848"/>
      <c r="BI843" s="848"/>
      <c r="BJ843" s="848"/>
      <c r="BK843" s="848"/>
      <c r="BL843" s="848"/>
      <c r="BM843" s="593"/>
      <c r="BN843" s="593"/>
      <c r="BO843" s="798"/>
    </row>
    <row r="844" spans="1:67" ht="80.25">
      <c r="A844" s="1141"/>
      <c r="B844" s="1144"/>
      <c r="C844" s="1173"/>
      <c r="D844" s="1150"/>
      <c r="E844" s="1150"/>
      <c r="F844" s="1089"/>
      <c r="G844" s="909"/>
      <c r="H844" s="598"/>
      <c r="I844" s="1139"/>
      <c r="J844" s="1137"/>
      <c r="K844" s="1139"/>
      <c r="L844" s="593"/>
      <c r="M844" s="616"/>
      <c r="N844" s="593"/>
      <c r="O844" s="593"/>
      <c r="P844" s="607"/>
      <c r="Q844" s="610"/>
      <c r="R844" s="598"/>
      <c r="S844" s="613"/>
      <c r="T844" s="598"/>
      <c r="U844" s="613"/>
      <c r="V844" s="598"/>
      <c r="W844" s="613"/>
      <c r="X844" s="616"/>
      <c r="Y844" s="613"/>
      <c r="Z844" s="613"/>
      <c r="AA844" s="619"/>
      <c r="AB844" s="216">
        <v>2</v>
      </c>
      <c r="AC844" s="218" t="s">
        <v>2230</v>
      </c>
      <c r="AD844" s="218">
        <v>2</v>
      </c>
      <c r="AE844" s="218" t="s">
        <v>205</v>
      </c>
      <c r="AF844" s="213" t="str">
        <f t="shared" si="54"/>
        <v>Probabilidad</v>
      </c>
      <c r="AG844" s="219" t="s">
        <v>179</v>
      </c>
      <c r="AH844" s="214">
        <f t="shared" si="52"/>
        <v>0.25</v>
      </c>
      <c r="AI844" s="219" t="s">
        <v>180</v>
      </c>
      <c r="AJ844" s="214">
        <f t="shared" si="53"/>
        <v>0.15</v>
      </c>
      <c r="AK844" s="215">
        <f t="shared" si="55"/>
        <v>0.4</v>
      </c>
      <c r="AL844" s="220">
        <f>IFERROR(IF(AND(AF843="Probabilidad",AF844="Probabilidad"),(AL843-(+AL843*AK844)),IF(AF844="Probabilidad",(S843-(+S843*AK844)),IF(AF844="Impacto",AL843,""))),"")</f>
        <v>0.48</v>
      </c>
      <c r="AM844" s="220">
        <f>IFERROR(IF(AND(AF843="Impacto",AF844="Impacto"),(AM843-(+AM843*AK844)),IF(AF844="Impacto",(Y843-(+Y843*AK844)),IF(AF844="Probabilidad",AM843,""))),"")</f>
        <v>0.30000000000000004</v>
      </c>
      <c r="AN844" s="221" t="s">
        <v>1421</v>
      </c>
      <c r="AO844" s="221" t="s">
        <v>182</v>
      </c>
      <c r="AP844" s="221" t="s">
        <v>183</v>
      </c>
      <c r="AQ844" s="598"/>
      <c r="AR844" s="626"/>
      <c r="AS844" s="626"/>
      <c r="AT844" s="619"/>
      <c r="AU844" s="626"/>
      <c r="AV844" s="626"/>
      <c r="AW844" s="619"/>
      <c r="AX844" s="619"/>
      <c r="AY844" s="619"/>
      <c r="AZ844" s="1139"/>
      <c r="BA844" s="607"/>
      <c r="BB844" s="607"/>
      <c r="BC844" s="607"/>
      <c r="BD844" s="607"/>
      <c r="BE844" s="607"/>
      <c r="BF844" s="593"/>
      <c r="BG844" s="593"/>
      <c r="BH844" s="848"/>
      <c r="BI844" s="848"/>
      <c r="BJ844" s="848"/>
      <c r="BK844" s="848"/>
      <c r="BL844" s="848"/>
      <c r="BM844" s="593"/>
      <c r="BN844" s="593"/>
      <c r="BO844" s="798"/>
    </row>
    <row r="845" spans="1:67" ht="150">
      <c r="A845" s="1141"/>
      <c r="B845" s="1144"/>
      <c r="C845" s="1173"/>
      <c r="D845" s="1150"/>
      <c r="E845" s="1150"/>
      <c r="F845" s="1089"/>
      <c r="G845" s="909"/>
      <c r="H845" s="598"/>
      <c r="I845" s="1139"/>
      <c r="J845" s="1137"/>
      <c r="K845" s="1139"/>
      <c r="L845" s="593"/>
      <c r="M845" s="616"/>
      <c r="N845" s="593"/>
      <c r="O845" s="593"/>
      <c r="P845" s="607"/>
      <c r="Q845" s="610"/>
      <c r="R845" s="598"/>
      <c r="S845" s="613"/>
      <c r="T845" s="598"/>
      <c r="U845" s="613"/>
      <c r="V845" s="598"/>
      <c r="W845" s="613"/>
      <c r="X845" s="616"/>
      <c r="Y845" s="613"/>
      <c r="Z845" s="613"/>
      <c r="AA845" s="619"/>
      <c r="AB845" s="216">
        <v>3</v>
      </c>
      <c r="AC845" s="218" t="s">
        <v>2197</v>
      </c>
      <c r="AD845" s="218">
        <v>2</v>
      </c>
      <c r="AE845" s="218" t="s">
        <v>2210</v>
      </c>
      <c r="AF845" s="213" t="str">
        <f t="shared" si="54"/>
        <v>Probabilidad</v>
      </c>
      <c r="AG845" s="219" t="s">
        <v>344</v>
      </c>
      <c r="AH845" s="214">
        <f t="shared" si="52"/>
        <v>0.15</v>
      </c>
      <c r="AI845" s="219" t="s">
        <v>180</v>
      </c>
      <c r="AJ845" s="214">
        <f t="shared" si="53"/>
        <v>0.15</v>
      </c>
      <c r="AK845" s="215">
        <f t="shared" si="55"/>
        <v>0.3</v>
      </c>
      <c r="AL845" s="220">
        <f>IFERROR(IF(AND(AF844="Probabilidad",AF845="Probabilidad"),(AL844-(+AL844*AK845)),IF(AND(AF844="Impacto",AF845="Probabilidad"),(AL843-(+AL843*AK845)),IF(AF845="Impacto",AL844,""))),"")</f>
        <v>0.33599999999999997</v>
      </c>
      <c r="AM845" s="220">
        <f>IFERROR(IF(AND(AF844="Impacto",AF845="Impacto"),(AM844-(+AM844*AK845)),IF(AND(AF844="Probabilidad",AF845="Impacto"),(AM843-(+AM843*AK845)),IF(AF845="Probabilidad",AM844,""))),"")</f>
        <v>0.30000000000000004</v>
      </c>
      <c r="AN845" s="221" t="s">
        <v>181</v>
      </c>
      <c r="AO845" s="221" t="s">
        <v>182</v>
      </c>
      <c r="AP845" s="221" t="s">
        <v>183</v>
      </c>
      <c r="AQ845" s="598"/>
      <c r="AR845" s="626"/>
      <c r="AS845" s="626"/>
      <c r="AT845" s="619"/>
      <c r="AU845" s="626"/>
      <c r="AV845" s="626"/>
      <c r="AW845" s="619"/>
      <c r="AX845" s="619"/>
      <c r="AY845" s="619"/>
      <c r="AZ845" s="1139"/>
      <c r="BA845" s="607"/>
      <c r="BB845" s="607"/>
      <c r="BC845" s="607"/>
      <c r="BD845" s="607"/>
      <c r="BE845" s="607"/>
      <c r="BF845" s="593"/>
      <c r="BG845" s="593"/>
      <c r="BH845" s="848"/>
      <c r="BI845" s="848"/>
      <c r="BJ845" s="848"/>
      <c r="BK845" s="848"/>
      <c r="BL845" s="848"/>
      <c r="BM845" s="593"/>
      <c r="BN845" s="593"/>
      <c r="BO845" s="798"/>
    </row>
    <row r="846" spans="1:67" ht="80.25">
      <c r="A846" s="1141"/>
      <c r="B846" s="1144"/>
      <c r="C846" s="1173"/>
      <c r="D846" s="1150"/>
      <c r="E846" s="1150"/>
      <c r="F846" s="1089"/>
      <c r="G846" s="909"/>
      <c r="H846" s="598"/>
      <c r="I846" s="1139"/>
      <c r="J846" s="1137"/>
      <c r="K846" s="1139"/>
      <c r="L846" s="593"/>
      <c r="M846" s="616"/>
      <c r="N846" s="593"/>
      <c r="O846" s="593"/>
      <c r="P846" s="607"/>
      <c r="Q846" s="610"/>
      <c r="R846" s="598"/>
      <c r="S846" s="613"/>
      <c r="T846" s="598"/>
      <c r="U846" s="613"/>
      <c r="V846" s="598"/>
      <c r="W846" s="613"/>
      <c r="X846" s="616"/>
      <c r="Y846" s="613"/>
      <c r="Z846" s="613"/>
      <c r="AA846" s="619"/>
      <c r="AB846" s="216">
        <v>4</v>
      </c>
      <c r="AC846" s="218" t="s">
        <v>2231</v>
      </c>
      <c r="AD846" s="218">
        <v>2</v>
      </c>
      <c r="AE846" s="218" t="s">
        <v>205</v>
      </c>
      <c r="AF846" s="213" t="str">
        <f t="shared" si="54"/>
        <v>Probabilidad</v>
      </c>
      <c r="AG846" s="219" t="s">
        <v>344</v>
      </c>
      <c r="AH846" s="214">
        <f t="shared" si="52"/>
        <v>0.15</v>
      </c>
      <c r="AI846" s="219" t="s">
        <v>180</v>
      </c>
      <c r="AJ846" s="214">
        <f t="shared" si="53"/>
        <v>0.15</v>
      </c>
      <c r="AK846" s="215">
        <f t="shared" si="55"/>
        <v>0.3</v>
      </c>
      <c r="AL846" s="220">
        <f>IFERROR(IF(AND(AF845="Probabilidad",AF846="Probabilidad"),(AL845-(+AL845*AK846)),IF(AND(AF845="Impacto",AF846="Probabilidad"),(AL844-(+AL844*AK846)),IF(AF846="Impacto",AL845,""))),"")</f>
        <v>0.23519999999999996</v>
      </c>
      <c r="AM846" s="220">
        <f>IFERROR(IF(AND(AF845="Impacto",AF846="Impacto"),(AM845-(+AM845*AK846)),IF(AND(AF845="Probabilidad",AF846="Impacto"),(AM844-(+AM844*AK846)),IF(AF846="Probabilidad",AM845,""))),"")</f>
        <v>0.30000000000000004</v>
      </c>
      <c r="AN846" s="221" t="s">
        <v>1421</v>
      </c>
      <c r="AO846" s="221" t="s">
        <v>182</v>
      </c>
      <c r="AP846" s="221" t="s">
        <v>183</v>
      </c>
      <c r="AQ846" s="598"/>
      <c r="AR846" s="626"/>
      <c r="AS846" s="626"/>
      <c r="AT846" s="619"/>
      <c r="AU846" s="626"/>
      <c r="AV846" s="626"/>
      <c r="AW846" s="619"/>
      <c r="AX846" s="619"/>
      <c r="AY846" s="619"/>
      <c r="AZ846" s="1139"/>
      <c r="BA846" s="607"/>
      <c r="BB846" s="607"/>
      <c r="BC846" s="607"/>
      <c r="BD846" s="607"/>
      <c r="BE846" s="607"/>
      <c r="BF846" s="593"/>
      <c r="BG846" s="593"/>
      <c r="BH846" s="848"/>
      <c r="BI846" s="848"/>
      <c r="BJ846" s="848"/>
      <c r="BK846" s="848"/>
      <c r="BL846" s="848"/>
      <c r="BM846" s="593"/>
      <c r="BN846" s="593"/>
      <c r="BO846" s="798"/>
    </row>
    <row r="847" spans="1:67" ht="80.25">
      <c r="A847" s="1141"/>
      <c r="B847" s="1144"/>
      <c r="C847" s="1173"/>
      <c r="D847" s="1150"/>
      <c r="E847" s="1150"/>
      <c r="F847" s="1089"/>
      <c r="G847" s="909"/>
      <c r="H847" s="598"/>
      <c r="I847" s="1139"/>
      <c r="J847" s="1137"/>
      <c r="K847" s="1139"/>
      <c r="L847" s="593"/>
      <c r="M847" s="616"/>
      <c r="N847" s="593"/>
      <c r="O847" s="593"/>
      <c r="P847" s="607"/>
      <c r="Q847" s="610"/>
      <c r="R847" s="598"/>
      <c r="S847" s="613"/>
      <c r="T847" s="598"/>
      <c r="U847" s="613"/>
      <c r="V847" s="598"/>
      <c r="W847" s="613"/>
      <c r="X847" s="616"/>
      <c r="Y847" s="613"/>
      <c r="Z847" s="613"/>
      <c r="AA847" s="619"/>
      <c r="AB847" s="216">
        <v>5</v>
      </c>
      <c r="AC847" s="218" t="s">
        <v>2225</v>
      </c>
      <c r="AD847" s="218">
        <v>3</v>
      </c>
      <c r="AE847" s="218" t="s">
        <v>205</v>
      </c>
      <c r="AF847" s="213" t="str">
        <f t="shared" si="54"/>
        <v>Probabilidad</v>
      </c>
      <c r="AG847" s="219" t="s">
        <v>179</v>
      </c>
      <c r="AH847" s="214">
        <f t="shared" si="52"/>
        <v>0.25</v>
      </c>
      <c r="AI847" s="219" t="s">
        <v>180</v>
      </c>
      <c r="AJ847" s="214">
        <f t="shared" si="53"/>
        <v>0.15</v>
      </c>
      <c r="AK847" s="215">
        <f t="shared" si="55"/>
        <v>0.4</v>
      </c>
      <c r="AL847" s="220">
        <f>IFERROR(IF(AND(AF846="Probabilidad",AF847="Probabilidad"),(AL846-(+AL846*AK847)),IF(AND(AF846="Impacto",AF847="Probabilidad"),(AL845-(+AL845*AK847)),IF(AF847="Impacto",AL846,""))),"")</f>
        <v>0.14111999999999997</v>
      </c>
      <c r="AM847" s="220">
        <f>IFERROR(IF(AND(AF846="Impacto",AF847="Impacto"),(AM846-(+AM846*AK847)),IF(AND(AF846="Probabilidad",AF847="Impacto"),(AM845-(+AM845*AK847)),IF(AF847="Probabilidad",AM846,""))),"")</f>
        <v>0.30000000000000004</v>
      </c>
      <c r="AN847" s="221" t="s">
        <v>1421</v>
      </c>
      <c r="AO847" s="221" t="s">
        <v>182</v>
      </c>
      <c r="AP847" s="221" t="s">
        <v>183</v>
      </c>
      <c r="AQ847" s="598"/>
      <c r="AR847" s="626"/>
      <c r="AS847" s="626"/>
      <c r="AT847" s="619"/>
      <c r="AU847" s="626"/>
      <c r="AV847" s="626"/>
      <c r="AW847" s="619"/>
      <c r="AX847" s="619"/>
      <c r="AY847" s="619"/>
      <c r="AZ847" s="1139"/>
      <c r="BA847" s="607"/>
      <c r="BB847" s="607"/>
      <c r="BC847" s="607"/>
      <c r="BD847" s="607"/>
      <c r="BE847" s="607"/>
      <c r="BF847" s="593"/>
      <c r="BG847" s="593"/>
      <c r="BH847" s="848"/>
      <c r="BI847" s="848"/>
      <c r="BJ847" s="848"/>
      <c r="BK847" s="848"/>
      <c r="BL847" s="848"/>
      <c r="BM847" s="593"/>
      <c r="BN847" s="593"/>
      <c r="BO847" s="798"/>
    </row>
    <row r="848" spans="1:67" ht="15.75" thickBot="1">
      <c r="A848" s="1141"/>
      <c r="B848" s="1144"/>
      <c r="C848" s="1173"/>
      <c r="D848" s="1150"/>
      <c r="E848" s="1150"/>
      <c r="F848" s="1089"/>
      <c r="G848" s="909"/>
      <c r="H848" s="598"/>
      <c r="I848" s="1139"/>
      <c r="J848" s="1162"/>
      <c r="K848" s="1139"/>
      <c r="L848" s="593"/>
      <c r="M848" s="616"/>
      <c r="N848" s="593"/>
      <c r="O848" s="593"/>
      <c r="P848" s="607"/>
      <c r="Q848" s="610"/>
      <c r="R848" s="598"/>
      <c r="S848" s="613"/>
      <c r="T848" s="598"/>
      <c r="U848" s="613"/>
      <c r="V848" s="598"/>
      <c r="W848" s="613"/>
      <c r="X848" s="616"/>
      <c r="Y848" s="613"/>
      <c r="Z848" s="613"/>
      <c r="AA848" s="619"/>
      <c r="AB848" s="216">
        <v>6</v>
      </c>
      <c r="AC848" s="218"/>
      <c r="AD848" s="218"/>
      <c r="AE848" s="218"/>
      <c r="AF848" s="213" t="str">
        <f t="shared" si="54"/>
        <v/>
      </c>
      <c r="AG848" s="219"/>
      <c r="AH848" s="214" t="str">
        <f t="shared" si="52"/>
        <v/>
      </c>
      <c r="AI848" s="219"/>
      <c r="AJ848" s="214" t="str">
        <f t="shared" si="53"/>
        <v/>
      </c>
      <c r="AK848" s="215" t="str">
        <f t="shared" si="55"/>
        <v/>
      </c>
      <c r="AL848" s="220" t="str">
        <f>IFERROR(IF(AND(AF847="Probabilidad",AF848="Probabilidad"),(AL847-(+AL847*AK848)),IF(AND(AF847="Impacto",AF848="Probabilidad"),(AL846-(+AL846*AK848)),IF(AF848="Impacto",AL847,""))),"")</f>
        <v/>
      </c>
      <c r="AM848" s="220" t="str">
        <f>IFERROR(IF(AND(AF847="Impacto",AF848="Impacto"),(AM847-(+AM847*AK848)),IF(AND(AF847="Probabilidad",AF848="Impacto"),(AM846-(+AM846*AK848)),IF(AF848="Probabilidad",AM847,""))),"")</f>
        <v/>
      </c>
      <c r="AN848" s="221"/>
      <c r="AO848" s="221"/>
      <c r="AP848" s="221"/>
      <c r="AQ848" s="598"/>
      <c r="AR848" s="626"/>
      <c r="AS848" s="626"/>
      <c r="AT848" s="619"/>
      <c r="AU848" s="626"/>
      <c r="AV848" s="626"/>
      <c r="AW848" s="619"/>
      <c r="AX848" s="619"/>
      <c r="AY848" s="619"/>
      <c r="AZ848" s="1139"/>
      <c r="BA848" s="607"/>
      <c r="BB848" s="607"/>
      <c r="BC848" s="607"/>
      <c r="BD848" s="607"/>
      <c r="BE848" s="607"/>
      <c r="BF848" s="593"/>
      <c r="BG848" s="593"/>
      <c r="BH848" s="848"/>
      <c r="BI848" s="848"/>
      <c r="BJ848" s="848"/>
      <c r="BK848" s="848"/>
      <c r="BL848" s="848"/>
      <c r="BM848" s="593"/>
      <c r="BN848" s="593"/>
      <c r="BO848" s="798"/>
    </row>
    <row r="849" spans="1:67" ht="75" customHeight="1">
      <c r="A849" s="1141"/>
      <c r="B849" s="1144"/>
      <c r="C849" s="1173"/>
      <c r="D849" s="1150" t="s">
        <v>1376</v>
      </c>
      <c r="E849" s="1150" t="s">
        <v>2188</v>
      </c>
      <c r="F849" s="1089">
        <v>7</v>
      </c>
      <c r="G849" s="593" t="s">
        <v>2232</v>
      </c>
      <c r="H849" s="598" t="s">
        <v>1379</v>
      </c>
      <c r="I849" s="598" t="s">
        <v>1461</v>
      </c>
      <c r="J849" s="1137" t="str">
        <f>IF(D849="","",IF(D849="RG",[16]Árbol_GF!B899,IF(D849="RF",[16]Árbol_GF!B899,IF(I849="","",(CONCATENATE(I849," ",$M$2," ",G849," ",$M$3," ",O849," ",$M$4," ",N849))))))</f>
        <v xml:space="preserve">Pérdida de Confidencialidad  AGENDA EN LINEA  1. Error en el uso / Fallas Humanas/
2. Fallas en la plataforma tecnológica.
3. Demandas o quejas por tratamieto de datos personales
  1. Sistema de agendamiento sobre una herramienta office 365 nube
2.Medios de asignación de roles y permisos poco seguros.
4. Falta de mecanismo que permita evidenciar en la atencion la plena autorizacion de tratamiento de datos por parte  del usuario </v>
      </c>
      <c r="K849" s="992" t="s">
        <v>205</v>
      </c>
      <c r="L849" s="593" t="s">
        <v>691</v>
      </c>
      <c r="M849" s="689" t="str">
        <f>CONCATENATE(" *",[16]Árbol_GF!C857," *",[16]Árbol_GF!E857," *",[16]Árbol_GF!G857)</f>
        <v xml:space="preserve"> * * *</v>
      </c>
      <c r="N849" s="593" t="s">
        <v>2233</v>
      </c>
      <c r="O849" s="593" t="s">
        <v>2234</v>
      </c>
      <c r="P849" s="607"/>
      <c r="Q849" s="610"/>
      <c r="R849" s="598" t="s">
        <v>297</v>
      </c>
      <c r="S849" s="613">
        <f>IF(R849="Muy Alta",100%,IF(R849="Alta",80%,IF(R849="Media",60%,IF(R849="Baja",40%,IF(R849="Muy Baja",20%,"")))))</f>
        <v>0.8</v>
      </c>
      <c r="T849" s="598" t="s">
        <v>227</v>
      </c>
      <c r="U849" s="613">
        <f>IF(T849="Catastrófico",100%,IF(T849="Mayor",80%,IF(T849="Moderado",60%,IF(T849="Menor",40%,IF(T849="Leve",20%,"")))))</f>
        <v>0.4</v>
      </c>
      <c r="V849" s="598" t="s">
        <v>227</v>
      </c>
      <c r="W849" s="613">
        <f>IF(V849="Catastrófico",100%,IF(V849="Mayor",80%,IF(V849="Moderado",60%,IF(V849="Menor",40%,IF(V849="Leve",20%,"")))))</f>
        <v>0.4</v>
      </c>
      <c r="X849" s="616" t="str">
        <f>IF(Y849=100%,"Catastrófico",IF(Y849=80%,"Mayor",IF(Y849=60%,"Moderado",IF(Y849=40%,"Menor",IF(Y849=20%,"Leve","")))))</f>
        <v>Menor</v>
      </c>
      <c r="Y849" s="613">
        <f>IF(AND(U849="",W849=""),"",MAX(U849,W849))</f>
        <v>0.4</v>
      </c>
      <c r="Z849" s="613" t="str">
        <f>CONCATENATE(R849,X849)</f>
        <v>AltaMenor</v>
      </c>
      <c r="AA849" s="619" t="str">
        <f>IF(Z849="Muy AltaLeve","Alto",IF(Z849="Muy AltaMenor","Alto",IF(Z849="Muy AltaModerado","Alto",IF(Z849="Muy AltaMayor","Alto",IF(Z849="Muy AltaCatastrófico","Extremo",IF(Z849="AltaLeve","Moderado",IF(Z849="AltaMenor","Moderado",IF(Z849="AltaModerado","Alto",IF(Z849="AltaMayor","Alto",IF(Z849="AltaCatastrófico","Extremo",IF(Z849="MediaLeve","Moderado",IF(Z849="MediaMenor","Moderado",IF(Z849="MediaModerado","Moderado",IF(Z849="MediaMayor","Alto",IF(Z849="MediaCatastrófico","Extremo",IF(Z849="BajaLeve","Bajo",IF(Z849="BajaMenor","Moderado",IF(Z849="BajaModerado","Moderado",IF(Z849="BajaMayor","Alto",IF(Z849="BajaCatastrófico","Extremo",IF(Z849="Muy BajaLeve","Bajo",IF(Z849="Muy BajaMenor","Bajo",IF(Z849="Muy BajaModerado","Moderado",IF(Z849="Muy BajaMayor","Alto",IF(Z849="Muy BajaCatastrófico","Extremo","")))))))))))))))))))))))))</f>
        <v>Moderado</v>
      </c>
      <c r="AB849" s="216">
        <v>1</v>
      </c>
      <c r="AC849" s="314" t="s">
        <v>2235</v>
      </c>
      <c r="AD849" s="218">
        <v>2</v>
      </c>
      <c r="AE849" s="218" t="s">
        <v>205</v>
      </c>
      <c r="AF849" s="213" t="str">
        <f t="shared" si="54"/>
        <v>Probabilidad</v>
      </c>
      <c r="AG849" s="219" t="s">
        <v>179</v>
      </c>
      <c r="AH849" s="214">
        <f t="shared" si="52"/>
        <v>0.25</v>
      </c>
      <c r="AI849" s="219" t="s">
        <v>180</v>
      </c>
      <c r="AJ849" s="214">
        <f t="shared" si="53"/>
        <v>0.15</v>
      </c>
      <c r="AK849" s="215">
        <f t="shared" si="55"/>
        <v>0.4</v>
      </c>
      <c r="AL849" s="220">
        <f>IFERROR(IF(AF849="Probabilidad",(S849-(+S849*AK849)),IF(AF849="Impacto",S849,"")),"")</f>
        <v>0.48</v>
      </c>
      <c r="AM849" s="220">
        <f>IFERROR(IF(AF849="Impacto",(Y849-(+Y849*AK849)),IF(AF849="Probabilidad",Y849,"")),"")</f>
        <v>0.4</v>
      </c>
      <c r="AN849" s="221" t="s">
        <v>1421</v>
      </c>
      <c r="AO849" s="221" t="s">
        <v>182</v>
      </c>
      <c r="AP849" s="221" t="s">
        <v>183</v>
      </c>
      <c r="AQ849" s="598" t="s">
        <v>2236</v>
      </c>
      <c r="AR849" s="1153">
        <f>S849</f>
        <v>0.8</v>
      </c>
      <c r="AS849" s="1153">
        <f>IF(AL849="","",MIN(AL849:AL854))</f>
        <v>2.52E-2</v>
      </c>
      <c r="AT849" s="619" t="str">
        <f>IFERROR(IF(AS849="","",IF(AS849&lt;=0.2,"Muy Baja",IF(AS849&lt;=0.4,"Baja",IF(AS849&lt;=0.6,"Media",IF(AS849&lt;=0.8,"Alta","Muy Alta"))))),"")</f>
        <v>Muy Baja</v>
      </c>
      <c r="AU849" s="1153">
        <f>Y849</f>
        <v>0.4</v>
      </c>
      <c r="AV849" s="1153">
        <f>IF(AM849="","",MIN(AM849:AM854))</f>
        <v>0.4</v>
      </c>
      <c r="AW849" s="619" t="str">
        <f>IFERROR(IF(AV849="","",IF(AV849&lt;=0.2,"Leve",IF(AV849&lt;=0.4,"Menor",IF(AV849&lt;=0.6,"Moderado",IF(AV849&lt;=0.8,"Mayor","Catastrófico"))))),"")</f>
        <v>Menor</v>
      </c>
      <c r="AX849" s="619" t="str">
        <f>AA849</f>
        <v>Moderado</v>
      </c>
      <c r="AY849" s="619" t="str">
        <f>IFERROR(IF(OR(AND(AT849="Muy Baja",AW849="Leve"),AND(AT849="Muy Baja",AW849="Menor"),AND(AT849="Baja",AW849="Leve")),"Bajo",IF(OR(AND(AT849="Muy baja",AW849="Moderado"),AND(AT849="Baja",AW849="Menor"),AND(AT849="Baja",AW849="Moderado"),AND(AT849="Media",AW849="Leve"),AND(AT849="Media",AW849="Menor"),AND(AT849="Media",AW849="Moderado"),AND(AT849="Alta",AW849="Leve"),AND(AT849="Alta",AW849="Menor")),"Moderado",IF(OR(AND(AT849="Muy Baja",AW849="Mayor"),AND(AT849="Baja",AW849="Mayor"),AND(AT849="Media",AW849="Mayor"),AND(AT849="Alta",AW849="Moderado"),AND(AT849="Alta",AW849="Mayor"),AND(AT849="Muy Alta",AW849="Leve"),AND(AT849="Muy Alta",AW849="Menor"),AND(AT849="Muy Alta",AW849="Moderado"),AND(AT849="Muy Alta",AW849="Mayor")),"Alto",IF(OR(AND(AT849="Muy Baja",AW849="Catastrófico"),AND(AT849="Baja",AW849="Catastrófico"),AND(AT849="Media",AW849="Catastrófico"),AND(AT849="Alta",AW849="Catastrófico"),AND(AT849="Muy Alta",AW849="Catastrófico")),"Extremo","")))),"")</f>
        <v>Bajo</v>
      </c>
      <c r="AZ849" s="598" t="s">
        <v>231</v>
      </c>
      <c r="BA849" s="593" t="s">
        <v>190</v>
      </c>
      <c r="BB849" s="593" t="s">
        <v>190</v>
      </c>
      <c r="BC849" s="593" t="s">
        <v>190</v>
      </c>
      <c r="BD849" s="593" t="s">
        <v>190</v>
      </c>
      <c r="BE849" s="1168" t="s">
        <v>190</v>
      </c>
      <c r="BF849" s="593"/>
      <c r="BG849" s="593"/>
      <c r="BH849" s="848"/>
      <c r="BI849" s="848"/>
      <c r="BJ849" s="848"/>
      <c r="BK849" s="848"/>
      <c r="BL849" s="848"/>
      <c r="BM849" s="593"/>
      <c r="BN849" s="593"/>
      <c r="BO849" s="798"/>
    </row>
    <row r="850" spans="1:67" ht="72">
      <c r="A850" s="1141"/>
      <c r="B850" s="1144"/>
      <c r="C850" s="1173"/>
      <c r="D850" s="1150"/>
      <c r="E850" s="1150"/>
      <c r="F850" s="1089"/>
      <c r="G850" s="593"/>
      <c r="H850" s="598"/>
      <c r="I850" s="598"/>
      <c r="J850" s="1137"/>
      <c r="K850" s="992"/>
      <c r="L850" s="593"/>
      <c r="M850" s="616"/>
      <c r="N850" s="593"/>
      <c r="O850" s="593"/>
      <c r="P850" s="607"/>
      <c r="Q850" s="610"/>
      <c r="R850" s="598"/>
      <c r="S850" s="613"/>
      <c r="T850" s="598"/>
      <c r="U850" s="613"/>
      <c r="V850" s="598"/>
      <c r="W850" s="613"/>
      <c r="X850" s="616"/>
      <c r="Y850" s="613"/>
      <c r="Z850" s="613"/>
      <c r="AA850" s="619"/>
      <c r="AB850" s="216">
        <v>2</v>
      </c>
      <c r="AC850" s="314" t="s">
        <v>2237</v>
      </c>
      <c r="AD850" s="218">
        <v>2</v>
      </c>
      <c r="AE850" s="166" t="s">
        <v>2238</v>
      </c>
      <c r="AF850" s="213" t="str">
        <f t="shared" si="54"/>
        <v>Probabilidad</v>
      </c>
      <c r="AG850" s="219" t="s">
        <v>179</v>
      </c>
      <c r="AH850" s="214">
        <f t="shared" si="52"/>
        <v>0.25</v>
      </c>
      <c r="AI850" s="219" t="s">
        <v>180</v>
      </c>
      <c r="AJ850" s="214">
        <f t="shared" si="53"/>
        <v>0.15</v>
      </c>
      <c r="AK850" s="215">
        <f t="shared" si="55"/>
        <v>0.4</v>
      </c>
      <c r="AL850" s="220">
        <f>IFERROR(IF(AND(AF849="Probabilidad",AF850="Probabilidad"),(AL849-(+AL849*AK850)),IF(AF850="Probabilidad",(S849-(+S849*AK850)),IF(AF850="Impacto",AL849,""))),"")</f>
        <v>0.28799999999999998</v>
      </c>
      <c r="AM850" s="220">
        <f>IFERROR(IF(AND(AF849="Impacto",AF850="Impacto"),(AM849-(+AM849*AK850)),IF(AF850="Impacto",(Y849-(Y849*AK850)),IF(AF850="Probabilidad",AM849,""))),"")</f>
        <v>0.4</v>
      </c>
      <c r="AN850" s="221" t="s">
        <v>181</v>
      </c>
      <c r="AO850" s="221" t="s">
        <v>182</v>
      </c>
      <c r="AP850" s="221" t="s">
        <v>183</v>
      </c>
      <c r="AQ850" s="598"/>
      <c r="AR850" s="626"/>
      <c r="AS850" s="626"/>
      <c r="AT850" s="619"/>
      <c r="AU850" s="626"/>
      <c r="AV850" s="626"/>
      <c r="AW850" s="619"/>
      <c r="AX850" s="619"/>
      <c r="AY850" s="619"/>
      <c r="AZ850" s="598"/>
      <c r="BA850" s="593"/>
      <c r="BB850" s="593"/>
      <c r="BC850" s="593"/>
      <c r="BD850" s="593"/>
      <c r="BE850" s="1168"/>
      <c r="BF850" s="593"/>
      <c r="BG850" s="593"/>
      <c r="BH850" s="848"/>
      <c r="BI850" s="848"/>
      <c r="BJ850" s="848"/>
      <c r="BK850" s="848"/>
      <c r="BL850" s="848"/>
      <c r="BM850" s="593"/>
      <c r="BN850" s="593"/>
      <c r="BO850" s="798"/>
    </row>
    <row r="851" spans="1:67" ht="80.25">
      <c r="A851" s="1141"/>
      <c r="B851" s="1144"/>
      <c r="C851" s="1173"/>
      <c r="D851" s="1150"/>
      <c r="E851" s="1150"/>
      <c r="F851" s="1089"/>
      <c r="G851" s="593"/>
      <c r="H851" s="598"/>
      <c r="I851" s="598"/>
      <c r="J851" s="1137"/>
      <c r="K851" s="992"/>
      <c r="L851" s="593"/>
      <c r="M851" s="616"/>
      <c r="N851" s="593"/>
      <c r="O851" s="593"/>
      <c r="P851" s="607"/>
      <c r="Q851" s="610"/>
      <c r="R851" s="598"/>
      <c r="S851" s="613"/>
      <c r="T851" s="598"/>
      <c r="U851" s="613"/>
      <c r="V851" s="598"/>
      <c r="W851" s="613"/>
      <c r="X851" s="616"/>
      <c r="Y851" s="613"/>
      <c r="Z851" s="613"/>
      <c r="AA851" s="619"/>
      <c r="AB851" s="216">
        <v>3</v>
      </c>
      <c r="AC851" s="315" t="s">
        <v>2239</v>
      </c>
      <c r="AD851" s="218">
        <v>1</v>
      </c>
      <c r="AE851" s="218" t="s">
        <v>205</v>
      </c>
      <c r="AF851" s="213" t="str">
        <f t="shared" si="54"/>
        <v>Probabilidad</v>
      </c>
      <c r="AG851" s="219" t="s">
        <v>179</v>
      </c>
      <c r="AH851" s="214">
        <f t="shared" si="52"/>
        <v>0.25</v>
      </c>
      <c r="AI851" s="219" t="s">
        <v>1440</v>
      </c>
      <c r="AJ851" s="214">
        <f t="shared" si="53"/>
        <v>0.25</v>
      </c>
      <c r="AK851" s="215">
        <f t="shared" si="55"/>
        <v>0.5</v>
      </c>
      <c r="AL851" s="220">
        <f>IFERROR(IF(AND(AF850="Probabilidad",AF851="Probabilidad"),(AL850-(+AL850*AK851)),IF(AND(AF850="Impacto",AF851="Probabilidad"),(AL849-(+AL849*AK851)),IF(AF851="Impacto",AL850,""))),"")</f>
        <v>0.14399999999999999</v>
      </c>
      <c r="AM851" s="220">
        <f>IFERROR(IF(AND(AF850="Impacto",AF851="Impacto"),(AM850-(+AM850*AK851)),IF(AND(AF850="Probabilidad",AF851="Impacto"),(AM849-(+AM849*AK851)),IF(AF851="Probabilidad",AM850,""))),"")</f>
        <v>0.4</v>
      </c>
      <c r="AN851" s="221" t="s">
        <v>1421</v>
      </c>
      <c r="AO851" s="221" t="s">
        <v>182</v>
      </c>
      <c r="AP851" s="221" t="s">
        <v>183</v>
      </c>
      <c r="AQ851" s="598"/>
      <c r="AR851" s="626"/>
      <c r="AS851" s="626"/>
      <c r="AT851" s="619"/>
      <c r="AU851" s="626"/>
      <c r="AV851" s="626"/>
      <c r="AW851" s="619"/>
      <c r="AX851" s="619"/>
      <c r="AY851" s="619"/>
      <c r="AZ851" s="598"/>
      <c r="BA851" s="593"/>
      <c r="BB851" s="593"/>
      <c r="BC851" s="593"/>
      <c r="BD851" s="593"/>
      <c r="BE851" s="1168"/>
      <c r="BF851" s="593"/>
      <c r="BG851" s="593"/>
      <c r="BH851" s="848"/>
      <c r="BI851" s="848"/>
      <c r="BJ851" s="848"/>
      <c r="BK851" s="848"/>
      <c r="BL851" s="848"/>
      <c r="BM851" s="593"/>
      <c r="BN851" s="593"/>
      <c r="BO851" s="798"/>
    </row>
    <row r="852" spans="1:67" ht="80.25">
      <c r="A852" s="1141"/>
      <c r="B852" s="1144"/>
      <c r="C852" s="1173"/>
      <c r="D852" s="1150"/>
      <c r="E852" s="1150"/>
      <c r="F852" s="1089"/>
      <c r="G852" s="593"/>
      <c r="H852" s="598"/>
      <c r="I852" s="598"/>
      <c r="J852" s="1137"/>
      <c r="K852" s="992"/>
      <c r="L852" s="593"/>
      <c r="M852" s="616"/>
      <c r="N852" s="593"/>
      <c r="O852" s="593"/>
      <c r="P852" s="607"/>
      <c r="Q852" s="610"/>
      <c r="R852" s="598"/>
      <c r="S852" s="613"/>
      <c r="T852" s="598"/>
      <c r="U852" s="613"/>
      <c r="V852" s="598"/>
      <c r="W852" s="613"/>
      <c r="X852" s="616"/>
      <c r="Y852" s="613"/>
      <c r="Z852" s="613"/>
      <c r="AA852" s="619"/>
      <c r="AB852" s="216">
        <v>4</v>
      </c>
      <c r="AC852" s="157" t="s">
        <v>2240</v>
      </c>
      <c r="AD852" s="218">
        <v>3</v>
      </c>
      <c r="AE852" s="218" t="s">
        <v>205</v>
      </c>
      <c r="AF852" s="213" t="str">
        <f t="shared" si="54"/>
        <v>Probabilidad</v>
      </c>
      <c r="AG852" s="219" t="s">
        <v>179</v>
      </c>
      <c r="AH852" s="214">
        <f t="shared" si="52"/>
        <v>0.25</v>
      </c>
      <c r="AI852" s="219" t="s">
        <v>1440</v>
      </c>
      <c r="AJ852" s="214">
        <f t="shared" si="53"/>
        <v>0.25</v>
      </c>
      <c r="AK852" s="215">
        <f t="shared" si="55"/>
        <v>0.5</v>
      </c>
      <c r="AL852" s="220">
        <f>IFERROR(IF(AND(AF851="Probabilidad",AF852="Probabilidad"),(AL851-(+AL851*AK852)),IF(AND(AF851="Impacto",AF852="Probabilidad"),(AL850-(+AL850*AK852)),IF(AF852="Impacto",AL851,""))),"")</f>
        <v>7.1999999999999995E-2</v>
      </c>
      <c r="AM852" s="220">
        <f>IFERROR(IF(AND(AF851="Impacto",AF852="Impacto"),(AM851-(+AM851*AK852)),IF(AND(AF851="Probabilidad",AF852="Impacto"),(AM850-(+AM850*AK852)),IF(AF852="Probabilidad",AM851,""))),"")</f>
        <v>0.4</v>
      </c>
      <c r="AN852" s="221" t="s">
        <v>1421</v>
      </c>
      <c r="AO852" s="221" t="s">
        <v>182</v>
      </c>
      <c r="AP852" s="221" t="s">
        <v>183</v>
      </c>
      <c r="AQ852" s="598"/>
      <c r="AR852" s="626"/>
      <c r="AS852" s="626"/>
      <c r="AT852" s="619"/>
      <c r="AU852" s="626"/>
      <c r="AV852" s="626"/>
      <c r="AW852" s="619"/>
      <c r="AX852" s="619"/>
      <c r="AY852" s="619"/>
      <c r="AZ852" s="598"/>
      <c r="BA852" s="593"/>
      <c r="BB852" s="593"/>
      <c r="BC852" s="593"/>
      <c r="BD852" s="593"/>
      <c r="BE852" s="1168"/>
      <c r="BF852" s="593"/>
      <c r="BG852" s="593"/>
      <c r="BH852" s="848"/>
      <c r="BI852" s="848"/>
      <c r="BJ852" s="848"/>
      <c r="BK852" s="848"/>
      <c r="BL852" s="848"/>
      <c r="BM852" s="593"/>
      <c r="BN852" s="593"/>
      <c r="BO852" s="798"/>
    </row>
    <row r="853" spans="1:67" ht="80.25">
      <c r="A853" s="1141"/>
      <c r="B853" s="1144"/>
      <c r="C853" s="1173"/>
      <c r="D853" s="1150"/>
      <c r="E853" s="1150"/>
      <c r="F853" s="1089"/>
      <c r="G853" s="593"/>
      <c r="H853" s="598"/>
      <c r="I853" s="598"/>
      <c r="J853" s="1137"/>
      <c r="K853" s="992"/>
      <c r="L853" s="593"/>
      <c r="M853" s="616"/>
      <c r="N853" s="593"/>
      <c r="O853" s="593"/>
      <c r="P853" s="607"/>
      <c r="Q853" s="610"/>
      <c r="R853" s="598"/>
      <c r="S853" s="613"/>
      <c r="T853" s="598"/>
      <c r="U853" s="613"/>
      <c r="V853" s="598"/>
      <c r="W853" s="613"/>
      <c r="X853" s="616"/>
      <c r="Y853" s="613"/>
      <c r="Z853" s="613"/>
      <c r="AA853" s="619"/>
      <c r="AB853" s="216">
        <v>5</v>
      </c>
      <c r="AC853" s="157" t="s">
        <v>2241</v>
      </c>
      <c r="AD853" s="218">
        <v>1</v>
      </c>
      <c r="AE853" s="218" t="s">
        <v>205</v>
      </c>
      <c r="AF853" s="213" t="str">
        <f t="shared" si="54"/>
        <v>Probabilidad</v>
      </c>
      <c r="AG853" s="219" t="s">
        <v>179</v>
      </c>
      <c r="AH853" s="214">
        <f t="shared" si="52"/>
        <v>0.25</v>
      </c>
      <c r="AI853" s="219" t="s">
        <v>1440</v>
      </c>
      <c r="AJ853" s="214">
        <f t="shared" si="53"/>
        <v>0.25</v>
      </c>
      <c r="AK853" s="215">
        <f t="shared" si="55"/>
        <v>0.5</v>
      </c>
      <c r="AL853" s="220">
        <f>IFERROR(IF(AND(AF852="Probabilidad",AF853="Probabilidad"),(AL852-(+AL852*AK853)),IF(AND(AF852="Impacto",AF853="Probabilidad"),(AL851-(+AL851*AK853)),IF(AF853="Impacto",AL852,""))),"")</f>
        <v>3.5999999999999997E-2</v>
      </c>
      <c r="AM853" s="220">
        <f>IFERROR(IF(AND(AF852="Impacto",AF853="Impacto"),(AM852-(+AM852*AK853)),IF(AND(AF852="Probabilidad",AF853="Impacto"),(AM851-(+AM851*AK853)),IF(AF853="Probabilidad",AM852,""))),"")</f>
        <v>0.4</v>
      </c>
      <c r="AN853" s="221" t="s">
        <v>1421</v>
      </c>
      <c r="AO853" s="221" t="s">
        <v>182</v>
      </c>
      <c r="AP853" s="221" t="s">
        <v>183</v>
      </c>
      <c r="AQ853" s="598"/>
      <c r="AR853" s="626"/>
      <c r="AS853" s="626"/>
      <c r="AT853" s="619"/>
      <c r="AU853" s="626"/>
      <c r="AV853" s="626"/>
      <c r="AW853" s="619"/>
      <c r="AX853" s="619"/>
      <c r="AY853" s="619"/>
      <c r="AZ853" s="598"/>
      <c r="BA853" s="593"/>
      <c r="BB853" s="593"/>
      <c r="BC853" s="593"/>
      <c r="BD853" s="593"/>
      <c r="BE853" s="1168"/>
      <c r="BF853" s="593"/>
      <c r="BG853" s="593"/>
      <c r="BH853" s="848"/>
      <c r="BI853" s="848"/>
      <c r="BJ853" s="848"/>
      <c r="BK853" s="848"/>
      <c r="BL853" s="848"/>
      <c r="BM853" s="593"/>
      <c r="BN853" s="593"/>
      <c r="BO853" s="798"/>
    </row>
    <row r="854" spans="1:67" ht="81" thickBot="1">
      <c r="A854" s="1141"/>
      <c r="B854" s="1144"/>
      <c r="C854" s="1173"/>
      <c r="D854" s="1150"/>
      <c r="E854" s="1150"/>
      <c r="F854" s="1089"/>
      <c r="G854" s="593"/>
      <c r="H854" s="598"/>
      <c r="I854" s="598"/>
      <c r="J854" s="1162"/>
      <c r="K854" s="992"/>
      <c r="L854" s="593"/>
      <c r="M854" s="616"/>
      <c r="N854" s="593"/>
      <c r="O854" s="593"/>
      <c r="P854" s="607"/>
      <c r="Q854" s="610"/>
      <c r="R854" s="598"/>
      <c r="S854" s="613"/>
      <c r="T854" s="598"/>
      <c r="U854" s="613"/>
      <c r="V854" s="598"/>
      <c r="W854" s="613"/>
      <c r="X854" s="616"/>
      <c r="Y854" s="613"/>
      <c r="Z854" s="613"/>
      <c r="AA854" s="619"/>
      <c r="AB854" s="216">
        <v>6</v>
      </c>
      <c r="AC854" s="157" t="s">
        <v>2242</v>
      </c>
      <c r="AD854" s="218">
        <v>2</v>
      </c>
      <c r="AE854" s="218" t="s">
        <v>205</v>
      </c>
      <c r="AF854" s="213" t="str">
        <f t="shared" si="54"/>
        <v>Probabilidad</v>
      </c>
      <c r="AG854" s="219" t="s">
        <v>344</v>
      </c>
      <c r="AH854" s="214">
        <f t="shared" si="52"/>
        <v>0.15</v>
      </c>
      <c r="AI854" s="219" t="s">
        <v>180</v>
      </c>
      <c r="AJ854" s="214">
        <f t="shared" si="53"/>
        <v>0.15</v>
      </c>
      <c r="AK854" s="215">
        <f t="shared" si="55"/>
        <v>0.3</v>
      </c>
      <c r="AL854" s="220">
        <f>IFERROR(IF(AND(AF853="Probabilidad",AF854="Probabilidad"),(AL853-(+AL853*AK854)),IF(AND(AF853="Impacto",AF854="Probabilidad"),(AL852-(+AL852*AK854)),IF(AF854="Impacto",AL853,""))),"")</f>
        <v>2.52E-2</v>
      </c>
      <c r="AM854" s="220">
        <f>IFERROR(IF(AND(AF853="Impacto",AF854="Impacto"),(AM853-(+AM853*AK854)),IF(AND(AF853="Probabilidad",AF854="Impacto"),(AM852-(+AM852*AK854)),IF(AF854="Probabilidad",AM853,""))),"")</f>
        <v>0.4</v>
      </c>
      <c r="AN854" s="221" t="s">
        <v>1421</v>
      </c>
      <c r="AO854" s="221" t="s">
        <v>182</v>
      </c>
      <c r="AP854" s="221" t="s">
        <v>1459</v>
      </c>
      <c r="AQ854" s="598"/>
      <c r="AR854" s="626"/>
      <c r="AS854" s="626"/>
      <c r="AT854" s="619"/>
      <c r="AU854" s="626"/>
      <c r="AV854" s="626"/>
      <c r="AW854" s="619"/>
      <c r="AX854" s="619"/>
      <c r="AY854" s="619"/>
      <c r="AZ854" s="598"/>
      <c r="BA854" s="593"/>
      <c r="BB854" s="593"/>
      <c r="BC854" s="593"/>
      <c r="BD854" s="593"/>
      <c r="BE854" s="1168"/>
      <c r="BF854" s="593"/>
      <c r="BG854" s="593"/>
      <c r="BH854" s="848"/>
      <c r="BI854" s="848"/>
      <c r="BJ854" s="848"/>
      <c r="BK854" s="848"/>
      <c r="BL854" s="848"/>
      <c r="BM854" s="593"/>
      <c r="BN854" s="593"/>
      <c r="BO854" s="798"/>
    </row>
    <row r="855" spans="1:67" ht="67.900000000000006" customHeight="1">
      <c r="A855" s="1141"/>
      <c r="B855" s="1144"/>
      <c r="C855" s="1173"/>
      <c r="D855" s="1150" t="s">
        <v>1376</v>
      </c>
      <c r="E855" s="1150" t="s">
        <v>2188</v>
      </c>
      <c r="F855" s="1089">
        <v>8</v>
      </c>
      <c r="G855" s="593" t="s">
        <v>2232</v>
      </c>
      <c r="H855" s="598" t="s">
        <v>1379</v>
      </c>
      <c r="I855" s="598" t="s">
        <v>1392</v>
      </c>
      <c r="J855" s="1137" t="str">
        <f>IF(D855="","",IF(D855="RG",[16]Árbol_GF!B905,IF(D855="RF",[16]Árbol_GF!B905,IF(I855="","",(CONCATENATE(I855," ",$M$2," ",G855," ",$M$3," ",O855," ",$M$4," ",N855))))))</f>
        <v xml:space="preserve">Pérdida de Disponibilidad  AGENDA EN LINEA  1. Error en el uso / Fallas Humanas/
2. Fallas en la plataforma tecnológica y espacios de almacenamiento adecuado
3.Fallas por desconexión de  servicios de interner.  1. No contar con un sistema propio de agendamiento
2. Fallas en el servicio por errores humanos
3. Falta realización de copias de respaldo.
</v>
      </c>
      <c r="K855" s="992" t="s">
        <v>205</v>
      </c>
      <c r="L855" s="593" t="s">
        <v>691</v>
      </c>
      <c r="M855" s="689" t="str">
        <f>CONCATENATE(" *",[16]Árbol_GF!C863," *",[16]Árbol_GF!E863," *",[16]Árbol_GF!G863)</f>
        <v xml:space="preserve"> * * *</v>
      </c>
      <c r="N855" s="593" t="s">
        <v>2243</v>
      </c>
      <c r="O855" s="593" t="s">
        <v>2244</v>
      </c>
      <c r="P855" s="607"/>
      <c r="Q855" s="610"/>
      <c r="R855" s="598" t="s">
        <v>297</v>
      </c>
      <c r="S855" s="613">
        <f>IF(R855="Muy Alta",100%,IF(R855="Alta",80%,IF(R855="Media",60%,IF(R855="Baja",40%,IF(R855="Muy Baja",20%,"")))))</f>
        <v>0.8</v>
      </c>
      <c r="T855" s="598" t="s">
        <v>227</v>
      </c>
      <c r="U855" s="613">
        <f>IF(T855="Catastrófico",100%,IF(T855="Mayor",80%,IF(T855="Moderado",60%,IF(T855="Menor",40%,IF(T855="Leve",20%,"")))))</f>
        <v>0.4</v>
      </c>
      <c r="V855" s="598" t="s">
        <v>227</v>
      </c>
      <c r="W855" s="613">
        <f>IF(V855="Catastrófico",100%,IF(V855="Mayor",80%,IF(V855="Moderado",60%,IF(V855="Menor",40%,IF(V855="Leve",20%,"")))))</f>
        <v>0.4</v>
      </c>
      <c r="X855" s="616" t="str">
        <f>IF(Y855=100%,"Catastrófico",IF(Y855=80%,"Mayor",IF(Y855=60%,"Moderado",IF(Y855=40%,"Menor",IF(Y855=20%,"Leve","")))))</f>
        <v>Menor</v>
      </c>
      <c r="Y855" s="613">
        <f>IF(AND(U855="",W855=""),"",MAX(U855,W855))</f>
        <v>0.4</v>
      </c>
      <c r="Z855" s="613" t="str">
        <f>CONCATENATE(R855,X855)</f>
        <v>AltaMenor</v>
      </c>
      <c r="AA855" s="619" t="str">
        <f>IF(Z855="Muy AltaLeve","Alto",IF(Z855="Muy AltaMenor","Alto",IF(Z855="Muy AltaModerado","Alto",IF(Z855="Muy AltaMayor","Alto",IF(Z855="Muy AltaCatastrófico","Extremo",IF(Z855="AltaLeve","Moderado",IF(Z855="AltaMenor","Moderado",IF(Z855="AltaModerado","Alto",IF(Z855="AltaMayor","Alto",IF(Z855="AltaCatastrófico","Extremo",IF(Z855="MediaLeve","Moderado",IF(Z855="MediaMenor","Moderado",IF(Z855="MediaModerado","Moderado",IF(Z855="MediaMayor","Alto",IF(Z855="MediaCatastrófico","Extremo",IF(Z855="BajaLeve","Bajo",IF(Z855="BajaMenor","Moderado",IF(Z855="BajaModerado","Moderado",IF(Z855="BajaMayor","Alto",IF(Z855="BajaCatastrófico","Extremo",IF(Z855="Muy BajaLeve","Bajo",IF(Z855="Muy BajaMenor","Bajo",IF(Z855="Muy BajaModerado","Moderado",IF(Z855="Muy BajaMayor","Alto",IF(Z855="Muy BajaCatastrófico","Extremo","")))))))))))))))))))))))))</f>
        <v>Moderado</v>
      </c>
      <c r="AB855" s="216">
        <v>1</v>
      </c>
      <c r="AC855" s="157" t="s">
        <v>2245</v>
      </c>
      <c r="AD855" s="218">
        <v>1</v>
      </c>
      <c r="AE855" s="218" t="s">
        <v>205</v>
      </c>
      <c r="AF855" s="213" t="str">
        <f t="shared" si="54"/>
        <v>Probabilidad</v>
      </c>
      <c r="AG855" s="219" t="s">
        <v>179</v>
      </c>
      <c r="AH855" s="214">
        <f t="shared" si="52"/>
        <v>0.25</v>
      </c>
      <c r="AI855" s="219" t="s">
        <v>180</v>
      </c>
      <c r="AJ855" s="214">
        <f t="shared" si="53"/>
        <v>0.15</v>
      </c>
      <c r="AK855" s="215">
        <f t="shared" si="55"/>
        <v>0.4</v>
      </c>
      <c r="AL855" s="220">
        <f>IFERROR(IF(AF855="Probabilidad",(S855-(+S855*AK855)),IF(AF855="Impacto",S855,"")),"")</f>
        <v>0.48</v>
      </c>
      <c r="AM855" s="220">
        <f>IFERROR(IF(AF855="Impacto",(Y855-(+Y855*AK855)),IF(AF855="Probabilidad",Y855,"")),"")</f>
        <v>0.4</v>
      </c>
      <c r="AN855" s="221" t="s">
        <v>181</v>
      </c>
      <c r="AO855" s="221" t="s">
        <v>182</v>
      </c>
      <c r="AP855" s="221" t="s">
        <v>183</v>
      </c>
      <c r="AQ855" s="598" t="s">
        <v>2246</v>
      </c>
      <c r="AR855" s="1153">
        <f>S855</f>
        <v>0.8</v>
      </c>
      <c r="AS855" s="1153">
        <f>IF(AL855="","",MIN(AL855:AL860))</f>
        <v>0.2016</v>
      </c>
      <c r="AT855" s="619" t="str">
        <f>IFERROR(IF(AS855="","",IF(AS855&lt;=0.2,"Muy Baja",IF(AS855&lt;=0.4,"Baja",IF(AS855&lt;=0.6,"Media",IF(AS855&lt;=0.8,"Alta","Muy Alta"))))),"")</f>
        <v>Baja</v>
      </c>
      <c r="AU855" s="1153">
        <f>Y855</f>
        <v>0.4</v>
      </c>
      <c r="AV855" s="1153">
        <f>IF(AM855="","",MIN(AM855:AM860))</f>
        <v>0.30000000000000004</v>
      </c>
      <c r="AW855" s="619" t="str">
        <f>IFERROR(IF(AV855="","",IF(AV855&lt;=0.2,"Leve",IF(AV855&lt;=0.4,"Menor",IF(AV855&lt;=0.6,"Moderado",IF(AV855&lt;=0.8,"Mayor","Catastrófico"))))),"")</f>
        <v>Menor</v>
      </c>
      <c r="AX855" s="619" t="str">
        <f>AA855</f>
        <v>Moderado</v>
      </c>
      <c r="AY855" s="619" t="str">
        <f>IFERROR(IF(OR(AND(AT855="Muy Baja",AW855="Leve"),AND(AT855="Muy Baja",AW855="Menor"),AND(AT855="Baja",AW855="Leve")),"Bajo",IF(OR(AND(AT855="Muy baja",AW855="Moderado"),AND(AT855="Baja",AW855="Menor"),AND(AT855="Baja",AW855="Moderado"),AND(AT855="Media",AW855="Leve"),AND(AT855="Media",AW855="Menor"),AND(AT855="Media",AW855="Moderado"),AND(AT855="Alta",AW855="Leve"),AND(AT855="Alta",AW855="Menor")),"Moderado",IF(OR(AND(AT855="Muy Baja",AW855="Mayor"),AND(AT855="Baja",AW855="Mayor"),AND(AT855="Media",AW855="Mayor"),AND(AT855="Alta",AW855="Moderado"),AND(AT855="Alta",AW855="Mayor"),AND(AT855="Muy Alta",AW855="Leve"),AND(AT855="Muy Alta",AW855="Menor"),AND(AT855="Muy Alta",AW855="Moderado"),AND(AT855="Muy Alta",AW855="Mayor")),"Alto",IF(OR(AND(AT855="Muy Baja",AW855="Catastrófico"),AND(AT855="Baja",AW855="Catastrófico"),AND(AT855="Media",AW855="Catastrófico"),AND(AT855="Alta",AW855="Catastrófico"),AND(AT855="Muy Alta",AW855="Catastrófico")),"Extremo","")))),"")</f>
        <v>Moderado</v>
      </c>
      <c r="AZ855" s="598" t="s">
        <v>185</v>
      </c>
      <c r="BA855" s="593" t="s">
        <v>2247</v>
      </c>
      <c r="BB855" s="593" t="s">
        <v>2248</v>
      </c>
      <c r="BC855" s="593" t="s">
        <v>2249</v>
      </c>
      <c r="BD855" s="593" t="s">
        <v>2250</v>
      </c>
      <c r="BE855" s="1168">
        <v>45473</v>
      </c>
      <c r="BF855" s="593"/>
      <c r="BG855" s="593"/>
      <c r="BH855" s="848"/>
      <c r="BI855" s="848"/>
      <c r="BJ855" s="848"/>
      <c r="BK855" s="848"/>
      <c r="BL855" s="848"/>
      <c r="BM855" s="593"/>
      <c r="BN855" s="593"/>
      <c r="BO855" s="798"/>
    </row>
    <row r="856" spans="1:67" ht="80.25">
      <c r="A856" s="1141"/>
      <c r="B856" s="1144"/>
      <c r="C856" s="1173"/>
      <c r="D856" s="1150"/>
      <c r="E856" s="1150"/>
      <c r="F856" s="1089"/>
      <c r="G856" s="593"/>
      <c r="H856" s="598"/>
      <c r="I856" s="598"/>
      <c r="J856" s="1137"/>
      <c r="K856" s="992"/>
      <c r="L856" s="593"/>
      <c r="M856" s="616"/>
      <c r="N856" s="593"/>
      <c r="O856" s="593"/>
      <c r="P856" s="607"/>
      <c r="Q856" s="610"/>
      <c r="R856" s="598"/>
      <c r="S856" s="613"/>
      <c r="T856" s="598"/>
      <c r="U856" s="613"/>
      <c r="V856" s="598"/>
      <c r="W856" s="613"/>
      <c r="X856" s="616"/>
      <c r="Y856" s="613"/>
      <c r="Z856" s="613"/>
      <c r="AA856" s="619"/>
      <c r="AB856" s="216">
        <v>2</v>
      </c>
      <c r="AC856" s="157" t="s">
        <v>2246</v>
      </c>
      <c r="AD856" s="218">
        <v>2</v>
      </c>
      <c r="AE856" s="218" t="s">
        <v>171</v>
      </c>
      <c r="AF856" s="213" t="str">
        <f t="shared" si="54"/>
        <v>Impacto</v>
      </c>
      <c r="AG856" s="219" t="s">
        <v>290</v>
      </c>
      <c r="AH856" s="214">
        <f t="shared" si="52"/>
        <v>0.1</v>
      </c>
      <c r="AI856" s="219" t="s">
        <v>180</v>
      </c>
      <c r="AJ856" s="214">
        <f t="shared" si="53"/>
        <v>0.15</v>
      </c>
      <c r="AK856" s="215">
        <f t="shared" si="55"/>
        <v>0.25</v>
      </c>
      <c r="AL856" s="220">
        <f>IFERROR(IF(AND(AF855="Probabilidad",AF856="Probabilidad"),(AL855-(+AL855*AK856)),IF(AF856="Probabilidad",(S855-(+S855*AK856)),IF(AF856="Impacto",AL855,""))),"")</f>
        <v>0.48</v>
      </c>
      <c r="AM856" s="220">
        <f>IFERROR(IF(AND(AF855="Impacto",AF856="Impacto"),(AM855-(+AM855*AK856)),IF(AF856="Impacto",(Y855-(Y855*AK856)),IF(AF856="Probabilidad",AM855,""))),"")</f>
        <v>0.30000000000000004</v>
      </c>
      <c r="AN856" s="221" t="s">
        <v>1421</v>
      </c>
      <c r="AO856" s="221" t="s">
        <v>182</v>
      </c>
      <c r="AP856" s="221" t="s">
        <v>183</v>
      </c>
      <c r="AQ856" s="598"/>
      <c r="AR856" s="626"/>
      <c r="AS856" s="626"/>
      <c r="AT856" s="619"/>
      <c r="AU856" s="626"/>
      <c r="AV856" s="626"/>
      <c r="AW856" s="619"/>
      <c r="AX856" s="619"/>
      <c r="AY856" s="619"/>
      <c r="AZ856" s="598"/>
      <c r="BA856" s="593"/>
      <c r="BB856" s="593"/>
      <c r="BC856" s="593"/>
      <c r="BD856" s="593"/>
      <c r="BE856" s="1168"/>
      <c r="BF856" s="593"/>
      <c r="BG856" s="593"/>
      <c r="BH856" s="848"/>
      <c r="BI856" s="848"/>
      <c r="BJ856" s="848"/>
      <c r="BK856" s="848"/>
      <c r="BL856" s="848"/>
      <c r="BM856" s="593"/>
      <c r="BN856" s="593"/>
      <c r="BO856" s="798"/>
    </row>
    <row r="857" spans="1:67" ht="80.25">
      <c r="A857" s="1141"/>
      <c r="B857" s="1144"/>
      <c r="C857" s="1173"/>
      <c r="D857" s="1150"/>
      <c r="E857" s="1150"/>
      <c r="F857" s="1089"/>
      <c r="G857" s="593"/>
      <c r="H857" s="598"/>
      <c r="I857" s="598"/>
      <c r="J857" s="1137"/>
      <c r="K857" s="992"/>
      <c r="L857" s="593"/>
      <c r="M857" s="616"/>
      <c r="N857" s="593"/>
      <c r="O857" s="593"/>
      <c r="P857" s="607"/>
      <c r="Q857" s="610"/>
      <c r="R857" s="598"/>
      <c r="S857" s="613"/>
      <c r="T857" s="598"/>
      <c r="U857" s="613"/>
      <c r="V857" s="598"/>
      <c r="W857" s="613"/>
      <c r="X857" s="616"/>
      <c r="Y857" s="613"/>
      <c r="Z857" s="613"/>
      <c r="AA857" s="619"/>
      <c r="AB857" s="216">
        <v>3</v>
      </c>
      <c r="AC857" s="157" t="s">
        <v>2251</v>
      </c>
      <c r="AD857" s="218">
        <v>3</v>
      </c>
      <c r="AE857" s="218" t="s">
        <v>205</v>
      </c>
      <c r="AF857" s="213" t="str">
        <f t="shared" si="54"/>
        <v>Probabilidad</v>
      </c>
      <c r="AG857" s="219" t="s">
        <v>179</v>
      </c>
      <c r="AH857" s="214">
        <f t="shared" si="52"/>
        <v>0.25</v>
      </c>
      <c r="AI857" s="219" t="s">
        <v>180</v>
      </c>
      <c r="AJ857" s="214">
        <f t="shared" si="53"/>
        <v>0.15</v>
      </c>
      <c r="AK857" s="215">
        <f t="shared" si="55"/>
        <v>0.4</v>
      </c>
      <c r="AL857" s="220">
        <f>IFERROR(IF(AND(AF856="Probabilidad",AF857="Probabilidad"),(AL856-(+AL856*AK857)),IF(AND(AF856="Impacto",AF857="Probabilidad"),(AL855-(+AL855*AK857)),IF(AF857="Impacto",AL856,""))),"")</f>
        <v>0.28799999999999998</v>
      </c>
      <c r="AM857" s="220">
        <f>IFERROR(IF(AND(AF856="Impacto",AF857="Impacto"),(AM856-(+AM856*AK857)),IF(AND(AF856="Probabilidad",AF857="Impacto"),(AM855-(+AM855*AK857)),IF(AF857="Probabilidad",AM856,""))),"")</f>
        <v>0.30000000000000004</v>
      </c>
      <c r="AN857" s="221" t="s">
        <v>1421</v>
      </c>
      <c r="AO857" s="221" t="s">
        <v>182</v>
      </c>
      <c r="AP857" s="221" t="s">
        <v>183</v>
      </c>
      <c r="AQ857" s="598"/>
      <c r="AR857" s="626"/>
      <c r="AS857" s="626"/>
      <c r="AT857" s="619"/>
      <c r="AU857" s="626"/>
      <c r="AV857" s="626"/>
      <c r="AW857" s="619"/>
      <c r="AX857" s="619"/>
      <c r="AY857" s="619"/>
      <c r="AZ857" s="598"/>
      <c r="BA857" s="593"/>
      <c r="BB857" s="593"/>
      <c r="BC857" s="593"/>
      <c r="BD857" s="593"/>
      <c r="BE857" s="1168"/>
      <c r="BF857" s="593"/>
      <c r="BG857" s="593"/>
      <c r="BH857" s="848"/>
      <c r="BI857" s="848"/>
      <c r="BJ857" s="848"/>
      <c r="BK857" s="848"/>
      <c r="BL857" s="848"/>
      <c r="BM857" s="593"/>
      <c r="BN857" s="593"/>
      <c r="BO857" s="798"/>
    </row>
    <row r="858" spans="1:67" ht="80.25">
      <c r="A858" s="1141"/>
      <c r="B858" s="1144"/>
      <c r="C858" s="1173"/>
      <c r="D858" s="1150"/>
      <c r="E858" s="1150"/>
      <c r="F858" s="1089"/>
      <c r="G858" s="593"/>
      <c r="H858" s="598"/>
      <c r="I858" s="598"/>
      <c r="J858" s="1137"/>
      <c r="K858" s="992"/>
      <c r="L858" s="593"/>
      <c r="M858" s="616"/>
      <c r="N858" s="593"/>
      <c r="O858" s="593"/>
      <c r="P858" s="607"/>
      <c r="Q858" s="610"/>
      <c r="R858" s="598"/>
      <c r="S858" s="613"/>
      <c r="T858" s="598"/>
      <c r="U858" s="613"/>
      <c r="V858" s="598"/>
      <c r="W858" s="613"/>
      <c r="X858" s="616"/>
      <c r="Y858" s="613"/>
      <c r="Z858" s="613"/>
      <c r="AA858" s="619"/>
      <c r="AB858" s="216">
        <v>4</v>
      </c>
      <c r="AC858" s="166" t="s">
        <v>2242</v>
      </c>
      <c r="AD858" s="218">
        <v>2</v>
      </c>
      <c r="AE858" s="230" t="s">
        <v>205</v>
      </c>
      <c r="AF858" s="213" t="str">
        <f t="shared" si="54"/>
        <v>Probabilidad</v>
      </c>
      <c r="AG858" s="219" t="s">
        <v>344</v>
      </c>
      <c r="AH858" s="214">
        <f t="shared" si="52"/>
        <v>0.15</v>
      </c>
      <c r="AI858" s="219" t="s">
        <v>180</v>
      </c>
      <c r="AJ858" s="214">
        <f t="shared" si="53"/>
        <v>0.15</v>
      </c>
      <c r="AK858" s="215">
        <f t="shared" si="55"/>
        <v>0.3</v>
      </c>
      <c r="AL858" s="220">
        <f>IFERROR(IF(AND(AF857="Probabilidad",AF858="Probabilidad"),(AL857-(+AL857*AK858)),IF(AND(AF857="Impacto",AF858="Probabilidad"),(AL856-(+AL856*AK858)),IF(AF858="Impacto",AL857,""))),"")</f>
        <v>0.2016</v>
      </c>
      <c r="AM858" s="226">
        <f>IFERROR(IF(AND(AF857="Impacto",AF858="Impacto"),(AM857-(+AM857*AK858)),IF(AND(AF857="Probabilidad",AF858="Impacto"),(AM856-(+AM856*AK858)),IF(AF858="Probabilidad",AM857,""))),"")</f>
        <v>0.30000000000000004</v>
      </c>
      <c r="AN858" s="221" t="s">
        <v>1421</v>
      </c>
      <c r="AO858" s="221" t="s">
        <v>182</v>
      </c>
      <c r="AP858" s="221" t="s">
        <v>183</v>
      </c>
      <c r="AQ858" s="598"/>
      <c r="AR858" s="626"/>
      <c r="AS858" s="626"/>
      <c r="AT858" s="619"/>
      <c r="AU858" s="626"/>
      <c r="AV858" s="626"/>
      <c r="AW858" s="619"/>
      <c r="AX858" s="619"/>
      <c r="AY858" s="619"/>
      <c r="AZ858" s="598"/>
      <c r="BA858" s="593"/>
      <c r="BB858" s="593"/>
      <c r="BC858" s="593"/>
      <c r="BD858" s="593"/>
      <c r="BE858" s="1168"/>
      <c r="BF858" s="593"/>
      <c r="BG858" s="593"/>
      <c r="BH858" s="848"/>
      <c r="BI858" s="848"/>
      <c r="BJ858" s="848"/>
      <c r="BK858" s="848"/>
      <c r="BL858" s="848"/>
      <c r="BM858" s="593"/>
      <c r="BN858" s="593"/>
      <c r="BO858" s="798"/>
    </row>
    <row r="859" spans="1:67">
      <c r="A859" s="1141"/>
      <c r="B859" s="1144"/>
      <c r="C859" s="1173"/>
      <c r="D859" s="1150"/>
      <c r="E859" s="1150"/>
      <c r="F859" s="1089"/>
      <c r="G859" s="593"/>
      <c r="H859" s="598"/>
      <c r="I859" s="598"/>
      <c r="J859" s="1137"/>
      <c r="K859" s="992"/>
      <c r="L859" s="593"/>
      <c r="M859" s="616"/>
      <c r="N859" s="593"/>
      <c r="O859" s="593"/>
      <c r="P859" s="607"/>
      <c r="Q859" s="610"/>
      <c r="R859" s="598"/>
      <c r="S859" s="613"/>
      <c r="T859" s="598"/>
      <c r="U859" s="613"/>
      <c r="V859" s="598"/>
      <c r="W859" s="613"/>
      <c r="X859" s="616"/>
      <c r="Y859" s="613"/>
      <c r="Z859" s="613"/>
      <c r="AA859" s="619"/>
      <c r="AB859" s="216">
        <v>5</v>
      </c>
      <c r="AC859" s="218"/>
      <c r="AD859" s="218"/>
      <c r="AE859" s="166"/>
      <c r="AF859" s="213" t="str">
        <f t="shared" si="54"/>
        <v/>
      </c>
      <c r="AG859" s="219"/>
      <c r="AH859" s="214" t="str">
        <f t="shared" si="52"/>
        <v/>
      </c>
      <c r="AI859" s="219"/>
      <c r="AJ859" s="214" t="str">
        <f t="shared" si="53"/>
        <v/>
      </c>
      <c r="AK859" s="215" t="str">
        <f t="shared" si="55"/>
        <v/>
      </c>
      <c r="AL859" s="220" t="str">
        <f>IFERROR(IF(AND(AF858="Probabilidad",AF859="Probabilidad"),(AL858-(+AL858*AK859)),IF(AND(AF858="Impacto",AF859="Probabilidad"),(AL857-(+AL857*AK859)),IF(AF859="Impacto",AL858,""))),"")</f>
        <v/>
      </c>
      <c r="AM859" s="220" t="str">
        <f>IFERROR(IF(AND(AF858="Impacto",AF859="Impacto"),(AM858-(+AM858*AK859)),IF(AND(AF858="Probabilidad",AF859="Impacto"),(AM857-(+AM857*AK859)),IF(AF859="Probabilidad",AM858,""))),"")</f>
        <v/>
      </c>
      <c r="AN859" s="221"/>
      <c r="AO859" s="221"/>
      <c r="AP859" s="221"/>
      <c r="AQ859" s="598"/>
      <c r="AR859" s="626"/>
      <c r="AS859" s="626"/>
      <c r="AT859" s="619"/>
      <c r="AU859" s="626"/>
      <c r="AV859" s="626"/>
      <c r="AW859" s="619"/>
      <c r="AX859" s="619"/>
      <c r="AY859" s="619"/>
      <c r="AZ859" s="598"/>
      <c r="BA859" s="593"/>
      <c r="BB859" s="593"/>
      <c r="BC859" s="593"/>
      <c r="BD859" s="593"/>
      <c r="BE859" s="1168"/>
      <c r="BF859" s="593"/>
      <c r="BG859" s="593"/>
      <c r="BH859" s="848"/>
      <c r="BI859" s="848"/>
      <c r="BJ859" s="848"/>
      <c r="BK859" s="848"/>
      <c r="BL859" s="848"/>
      <c r="BM859" s="593"/>
      <c r="BN859" s="593"/>
      <c r="BO859" s="798"/>
    </row>
    <row r="860" spans="1:67" ht="15.75" thickBot="1">
      <c r="A860" s="1142"/>
      <c r="B860" s="1145"/>
      <c r="C860" s="1174"/>
      <c r="D860" s="1159"/>
      <c r="E860" s="1159"/>
      <c r="F860" s="1114"/>
      <c r="G860" s="700"/>
      <c r="H860" s="692"/>
      <c r="I860" s="692"/>
      <c r="J860" s="1156"/>
      <c r="K860" s="1283"/>
      <c r="L860" s="700"/>
      <c r="M860" s="693"/>
      <c r="N860" s="700"/>
      <c r="O860" s="700"/>
      <c r="P860" s="675"/>
      <c r="Q860" s="674"/>
      <c r="R860" s="692"/>
      <c r="S860" s="691"/>
      <c r="T860" s="692"/>
      <c r="U860" s="691"/>
      <c r="V860" s="692"/>
      <c r="W860" s="691"/>
      <c r="X860" s="693"/>
      <c r="Y860" s="691"/>
      <c r="Z860" s="691"/>
      <c r="AA860" s="694"/>
      <c r="AB860" s="141">
        <v>6</v>
      </c>
      <c r="AC860" s="139"/>
      <c r="AD860" s="139"/>
      <c r="AE860" s="139"/>
      <c r="AF860" s="149" t="str">
        <f t="shared" si="54"/>
        <v/>
      </c>
      <c r="AG860" s="142"/>
      <c r="AH860" s="140" t="str">
        <f t="shared" si="52"/>
        <v/>
      </c>
      <c r="AI860" s="142"/>
      <c r="AJ860" s="140" t="str">
        <f t="shared" si="53"/>
        <v/>
      </c>
      <c r="AK860" s="143" t="str">
        <f t="shared" si="55"/>
        <v/>
      </c>
      <c r="AL860" s="152" t="str">
        <f>IFERROR(IF(AND(AF859="Probabilidad",AF860="Probabilidad"),(AL859-(+AL859*AK860)),IF(AND(AF859="Impacto",AF860="Probabilidad"),(AL858-(+AL858*AK860)),IF(AF860="Impacto",AL859,""))),"")</f>
        <v/>
      </c>
      <c r="AM860" s="152" t="str">
        <f>IFERROR(IF(AND(AF859="Impacto",AF860="Impacto"),(AM859-(+AM859*AK860)),IF(AND(AF859="Probabilidad",AF860="Impacto"),(AM858-(+AM858*AK860)),IF(AF860="Probabilidad",AM859,""))),"")</f>
        <v/>
      </c>
      <c r="AN860" s="144"/>
      <c r="AO860" s="144"/>
      <c r="AP860" s="144"/>
      <c r="AQ860" s="692"/>
      <c r="AR860" s="696"/>
      <c r="AS860" s="696"/>
      <c r="AT860" s="694"/>
      <c r="AU860" s="696"/>
      <c r="AV860" s="696"/>
      <c r="AW860" s="694"/>
      <c r="AX860" s="694"/>
      <c r="AY860" s="694"/>
      <c r="AZ860" s="692"/>
      <c r="BA860" s="700"/>
      <c r="BB860" s="700"/>
      <c r="BC860" s="700"/>
      <c r="BD860" s="700"/>
      <c r="BE860" s="1256"/>
      <c r="BF860" s="700"/>
      <c r="BG860" s="700"/>
      <c r="BH860" s="1113"/>
      <c r="BI860" s="1113"/>
      <c r="BJ860" s="1113"/>
      <c r="BK860" s="1113"/>
      <c r="BL860" s="1113"/>
      <c r="BM860" s="700"/>
      <c r="BN860" s="700"/>
      <c r="BO860" s="1110"/>
    </row>
    <row r="861" spans="1:67" ht="156" customHeight="1">
      <c r="A861" s="1140" t="s">
        <v>2252</v>
      </c>
      <c r="B861" s="1143" t="s">
        <v>2253</v>
      </c>
      <c r="C861" s="1295" t="s">
        <v>2254</v>
      </c>
      <c r="D861" s="1149" t="s">
        <v>1376</v>
      </c>
      <c r="E861" s="1149" t="s">
        <v>2255</v>
      </c>
      <c r="F861" s="1111">
        <v>1</v>
      </c>
      <c r="G861" s="648" t="s">
        <v>2256</v>
      </c>
      <c r="H861" s="644" t="s">
        <v>1443</v>
      </c>
      <c r="I861" s="1138" t="s">
        <v>1380</v>
      </c>
      <c r="J861" s="1136" t="str">
        <f>IF(D861="","",IF(D861="RG",[16]Árbol_GF!B911,IF(D861="RF",[16]Árbol_GF!B911,IF(I861="","",(CONCATENATE(I861," ",$M$2," ",G861," ",$M$3," ",O861," ",$M$4," ",N861))))))</f>
        <v>Pérdida de confidencialidad e integridad  1. Actas de reparto
2. Proceso disciplinario ordinario
3. Proceso disciplinario verbal
4. Actas reunion (seguimiento)
(Informaciòn Electrónica)
  1. Hurto de Información
2. Pérdida, Corrupción, modificación no  autorizada de la información
3. Fallas Humanas  Deficiencia en la autorización de permisos de la información
Acceso intencionado por parte de personal no autorizado
Ausencia de control de acceso
Desconocimiento de politicas de seguridad de la información</v>
      </c>
      <c r="K861" s="1138" t="s">
        <v>205</v>
      </c>
      <c r="L861" s="681" t="s">
        <v>691</v>
      </c>
      <c r="M861" s="689" t="str">
        <f>CONCATENATE(" *",[16]Árbol_GF!C869," *",[16]Árbol_GF!E869," *",[16]Árbol_GF!G869)</f>
        <v xml:space="preserve"> * * *</v>
      </c>
      <c r="N861" s="681" t="s">
        <v>2257</v>
      </c>
      <c r="O861" s="681" t="s">
        <v>2258</v>
      </c>
      <c r="P861" s="648"/>
      <c r="Q861" s="646"/>
      <c r="R861" s="644" t="s">
        <v>297</v>
      </c>
      <c r="S861" s="687">
        <f>IF(R861="Muy Alta",100%,IF(R861="Alta",80%,IF(R861="Media",60%,IF(R861="Baja",40%,IF(R861="Muy Baja",20%,"")))))</f>
        <v>0.8</v>
      </c>
      <c r="T861" s="644" t="s">
        <v>271</v>
      </c>
      <c r="U861" s="687">
        <f>IF(T861="Catastrófico",100%,IF(T861="Mayor",80%,IF(T861="Moderado",60%,IF(T861="Menor",40%,IF(T861="Leve",20%,"")))))</f>
        <v>0.2</v>
      </c>
      <c r="V861" s="644" t="s">
        <v>371</v>
      </c>
      <c r="W861" s="687">
        <f>IF(V861="Catastrófico",100%,IF(V861="Mayor",80%,IF(V861="Moderado",60%,IF(V861="Menor",40%,IF(V861="Leve",20%,"")))))</f>
        <v>0.8</v>
      </c>
      <c r="X861" s="689" t="str">
        <f>IF(Y861=100%,"Catastrófico",IF(Y861=80%,"Mayor",IF(Y861=60%,"Moderado",IF(Y861=40%,"Menor",IF(Y861=20%,"Leve","")))))</f>
        <v>Mayor</v>
      </c>
      <c r="Y861" s="687">
        <f>IF(AND(U861="",W861=""),"",MAX(U861,W861))</f>
        <v>0.8</v>
      </c>
      <c r="Z861" s="687" t="str">
        <f>CONCATENATE(R861,X861)</f>
        <v>AltaMayor</v>
      </c>
      <c r="AA861" s="642" t="str">
        <f>IF(Z861="Muy AltaLeve","Alto",IF(Z861="Muy AltaMenor","Alto",IF(Z861="Muy AltaModerado","Alto",IF(Z861="Muy AltaMayor","Alto",IF(Z861="Muy AltaCatastrófico","Extremo",IF(Z861="AltaLeve","Moderado",IF(Z861="AltaMenor","Moderado",IF(Z861="AltaModerado","Alto",IF(Z861="AltaMayor","Alto",IF(Z861="AltaCatastrófico","Extremo",IF(Z861="MediaLeve","Moderado",IF(Z861="MediaMenor","Moderado",IF(Z861="MediaModerado","Moderado",IF(Z861="MediaMayor","Alto",IF(Z861="MediaCatastrófico","Extremo",IF(Z861="BajaLeve","Bajo",IF(Z861="BajaMenor","Moderado",IF(Z861="BajaModerado","Moderado",IF(Z861="BajaMayor","Alto",IF(Z861="BajaCatastrófico","Extremo",IF(Z861="Muy BajaLeve","Bajo",IF(Z861="Muy BajaMenor","Bajo",IF(Z861="Muy BajaModerado","Moderado",IF(Z861="Muy BajaMayor","Alto",IF(Z861="Muy BajaCatastrófico","Extremo","")))))))))))))))))))))))))</f>
        <v>Alto</v>
      </c>
      <c r="AB861" s="54">
        <v>1</v>
      </c>
      <c r="AC861" s="115" t="s">
        <v>2259</v>
      </c>
      <c r="AD861" s="337" t="s">
        <v>2260</v>
      </c>
      <c r="AE861" s="95" t="s">
        <v>1546</v>
      </c>
      <c r="AF861" s="20" t="str">
        <f t="shared" si="54"/>
        <v>Probabilidad</v>
      </c>
      <c r="AG861" s="13" t="s">
        <v>344</v>
      </c>
      <c r="AH861" s="22">
        <f t="shared" si="52"/>
        <v>0.15</v>
      </c>
      <c r="AI861" s="13" t="s">
        <v>180</v>
      </c>
      <c r="AJ861" s="22">
        <f t="shared" si="53"/>
        <v>0.15</v>
      </c>
      <c r="AK861" s="23">
        <f t="shared" si="55"/>
        <v>0.3</v>
      </c>
      <c r="AL861" s="24">
        <f>IFERROR(IF(AF861="Probabilidad",(S861-(+S861*AK861)),IF(AF861="Impacto",S861,"")),"")</f>
        <v>0.56000000000000005</v>
      </c>
      <c r="AM861" s="24">
        <f>IFERROR(IF(AF861="Impacto",(Y861-(+Y861*AK861)),IF(AF861="Probabilidad",Y861,"")),"")</f>
        <v>0.8</v>
      </c>
      <c r="AN861" s="14" t="s">
        <v>181</v>
      </c>
      <c r="AO861" s="14" t="s">
        <v>182</v>
      </c>
      <c r="AP861" s="14" t="s">
        <v>183</v>
      </c>
      <c r="AQ861" s="644" t="s">
        <v>2261</v>
      </c>
      <c r="AR861" s="640">
        <f>S861</f>
        <v>0.8</v>
      </c>
      <c r="AS861" s="640">
        <f>IF(AL861="","",MIN(AL861:AL866))</f>
        <v>0.33600000000000002</v>
      </c>
      <c r="AT861" s="642" t="str">
        <f>IFERROR(IF(AS861="","",IF(AS861&lt;=0.2,"Muy Baja",IF(AS861&lt;=0.4,"Baja",IF(AS861&lt;=0.6,"Media",IF(AS861&lt;=0.8,"Alta","Muy Alta"))))),"")</f>
        <v>Baja</v>
      </c>
      <c r="AU861" s="640">
        <f>Y861</f>
        <v>0.8</v>
      </c>
      <c r="AV861" s="640">
        <f>IF(AM861="","",MIN(AM861:AM866))</f>
        <v>0.8</v>
      </c>
      <c r="AW861" s="642" t="str">
        <f>IFERROR(IF(AV861="","",IF(AV861&lt;=0.2,"Leve",IF(AV861&lt;=0.4,"Menor",IF(AV861&lt;=0.6,"Moderado",IF(AV861&lt;=0.8,"Mayor","Catastrófico"))))),"")</f>
        <v>Mayor</v>
      </c>
      <c r="AX861" s="642" t="str">
        <f>AA861</f>
        <v>Alto</v>
      </c>
      <c r="AY861" s="642" t="str">
        <f>IFERROR(IF(OR(AND(AT861="Muy Baja",AW861="Leve"),AND(AT861="Muy Baja",AW861="Menor"),AND(AT861="Baja",AW861="Leve")),"Bajo",IF(OR(AND(AT861="Muy baja",AW861="Moderado"),AND(AT861="Baja",AW861="Menor"),AND(AT861="Baja",AW861="Moderado"),AND(AT861="Media",AW861="Leve"),AND(AT861="Media",AW861="Menor"),AND(AT861="Media",AW861="Moderado"),AND(AT861="Alta",AW861="Leve"),AND(AT861="Alta",AW861="Menor")),"Moderado",IF(OR(AND(AT861="Muy Baja",AW861="Mayor"),AND(AT861="Baja",AW861="Mayor"),AND(AT861="Media",AW861="Mayor"),AND(AT861="Alta",AW861="Moderado"),AND(AT861="Alta",AW861="Mayor"),AND(AT861="Muy Alta",AW861="Leve"),AND(AT861="Muy Alta",AW861="Menor"),AND(AT861="Muy Alta",AW861="Moderado"),AND(AT861="Muy Alta",AW861="Mayor")),"Alto",IF(OR(AND(AT861="Muy Baja",AW861="Catastrófico"),AND(AT861="Baja",AW861="Catastrófico"),AND(AT861="Media",AW861="Catastrófico"),AND(AT861="Alta",AW861="Catastrófico"),AND(AT861="Muy Alta",AW861="Catastrófico")),"Extremo","")))),"")</f>
        <v>Alto</v>
      </c>
      <c r="AZ861" s="1138" t="s">
        <v>185</v>
      </c>
      <c r="BA861" s="648" t="s">
        <v>2262</v>
      </c>
      <c r="BB861" s="1298" t="s">
        <v>2263</v>
      </c>
      <c r="BC861" s="648" t="s">
        <v>1460</v>
      </c>
      <c r="BD861" s="681" t="s">
        <v>2264</v>
      </c>
      <c r="BE861" s="1167">
        <v>45657</v>
      </c>
      <c r="BF861" s="1288"/>
      <c r="BG861" s="1288"/>
      <c r="BH861" s="1288"/>
      <c r="BI861" s="1288"/>
      <c r="BJ861" s="1288"/>
      <c r="BK861" s="681"/>
      <c r="BL861" s="646"/>
      <c r="BM861" s="648"/>
      <c r="BN861" s="648"/>
      <c r="BO861" s="650"/>
    </row>
    <row r="862" spans="1:67" ht="135">
      <c r="A862" s="1141"/>
      <c r="B862" s="1144"/>
      <c r="C862" s="1296"/>
      <c r="D862" s="1150"/>
      <c r="E862" s="1150"/>
      <c r="F862" s="1089"/>
      <c r="G862" s="607"/>
      <c r="H862" s="598"/>
      <c r="I862" s="1139"/>
      <c r="J862" s="1137"/>
      <c r="K862" s="1139"/>
      <c r="L862" s="593"/>
      <c r="M862" s="616"/>
      <c r="N862" s="593"/>
      <c r="O862" s="593"/>
      <c r="P862" s="607"/>
      <c r="Q862" s="610"/>
      <c r="R862" s="598"/>
      <c r="S862" s="613"/>
      <c r="T862" s="598"/>
      <c r="U862" s="613"/>
      <c r="V862" s="598"/>
      <c r="W862" s="613"/>
      <c r="X862" s="616"/>
      <c r="Y862" s="613"/>
      <c r="Z862" s="613"/>
      <c r="AA862" s="619"/>
      <c r="AB862" s="216">
        <v>2</v>
      </c>
      <c r="AC862" s="262" t="s">
        <v>2266</v>
      </c>
      <c r="AD862" s="233" t="s">
        <v>2267</v>
      </c>
      <c r="AE862" s="218" t="s">
        <v>1390</v>
      </c>
      <c r="AF862" s="213" t="str">
        <f t="shared" si="54"/>
        <v>Probabilidad</v>
      </c>
      <c r="AG862" s="219" t="s">
        <v>179</v>
      </c>
      <c r="AH862" s="214">
        <f t="shared" si="52"/>
        <v>0.25</v>
      </c>
      <c r="AI862" s="219" t="s">
        <v>180</v>
      </c>
      <c r="AJ862" s="214">
        <f t="shared" si="53"/>
        <v>0.15</v>
      </c>
      <c r="AK862" s="215">
        <f t="shared" si="55"/>
        <v>0.4</v>
      </c>
      <c r="AL862" s="220">
        <f>IFERROR(IF(AND(AF861="Probabilidad",AF862="Probabilidad"),(AL861-(+AL861*AK862)),IF(AF862="Probabilidad",(S861-(+S861*AK862)),IF(AF862="Impacto",AL861,""))),"")</f>
        <v>0.33600000000000002</v>
      </c>
      <c r="AM862" s="220">
        <f>IFERROR(IF(AND(AF861="Impacto",AF862="Impacto"),(AM861-(+AM861*AK862)),IF(AF862="Impacto",(Y861-(+Y861*AK862)),IF(AF862="Probabilidad",AM861,""))),"")</f>
        <v>0.8</v>
      </c>
      <c r="AN862" s="221" t="s">
        <v>181</v>
      </c>
      <c r="AO862" s="221" t="s">
        <v>182</v>
      </c>
      <c r="AP862" s="221" t="s">
        <v>183</v>
      </c>
      <c r="AQ862" s="598"/>
      <c r="AR862" s="626"/>
      <c r="AS862" s="626"/>
      <c r="AT862" s="619"/>
      <c r="AU862" s="626"/>
      <c r="AV862" s="626"/>
      <c r="AW862" s="619"/>
      <c r="AX862" s="619"/>
      <c r="AY862" s="619"/>
      <c r="AZ862" s="1139"/>
      <c r="BA862" s="607"/>
      <c r="BB862" s="1228"/>
      <c r="BC862" s="607"/>
      <c r="BD862" s="593"/>
      <c r="BE862" s="593"/>
      <c r="BF862" s="1232"/>
      <c r="BG862" s="1232"/>
      <c r="BH862" s="1232"/>
      <c r="BI862" s="1232"/>
      <c r="BJ862" s="1232"/>
      <c r="BK862" s="593"/>
      <c r="BL862" s="610"/>
      <c r="BM862" s="607"/>
      <c r="BN862" s="607"/>
      <c r="BO862" s="651"/>
    </row>
    <row r="863" spans="1:67">
      <c r="A863" s="1141"/>
      <c r="B863" s="1144"/>
      <c r="C863" s="1296"/>
      <c r="D863" s="1150"/>
      <c r="E863" s="1150"/>
      <c r="F863" s="1089"/>
      <c r="G863" s="607"/>
      <c r="H863" s="598"/>
      <c r="I863" s="1139"/>
      <c r="J863" s="1137"/>
      <c r="K863" s="1139"/>
      <c r="L863" s="593"/>
      <c r="M863" s="616"/>
      <c r="N863" s="593"/>
      <c r="O863" s="593"/>
      <c r="P863" s="607"/>
      <c r="Q863" s="610"/>
      <c r="R863" s="598"/>
      <c r="S863" s="613"/>
      <c r="T863" s="598"/>
      <c r="U863" s="613"/>
      <c r="V863" s="598"/>
      <c r="W863" s="613"/>
      <c r="X863" s="616"/>
      <c r="Y863" s="613"/>
      <c r="Z863" s="613"/>
      <c r="AA863" s="619"/>
      <c r="AB863" s="216">
        <v>3</v>
      </c>
      <c r="AC863" s="217"/>
      <c r="AD863" s="402"/>
      <c r="AE863" s="217"/>
      <c r="AF863" s="213" t="str">
        <f t="shared" si="54"/>
        <v/>
      </c>
      <c r="AG863" s="219"/>
      <c r="AH863" s="214" t="str">
        <f t="shared" si="52"/>
        <v/>
      </c>
      <c r="AI863" s="219"/>
      <c r="AJ863" s="214" t="str">
        <f t="shared" si="53"/>
        <v/>
      </c>
      <c r="AK863" s="215" t="str">
        <f t="shared" si="55"/>
        <v/>
      </c>
      <c r="AL863" s="220" t="str">
        <f>IFERROR(IF(AND(AF862="Probabilidad",AF863="Probabilidad"),(AL862-(+AL862*AK863)),IF(AND(AF862="Impacto",AF863="Probabilidad"),(AL861-(+AL861*AK863)),IF(AF863="Impacto",AL862,""))),"")</f>
        <v/>
      </c>
      <c r="AM863" s="220" t="str">
        <f>IFERROR(IF(AND(AF862="Impacto",AF863="Impacto"),(AM862-(+AM862*AK863)),IF(AND(AF862="Probabilidad",AF863="Impacto"),(AM861-(+AM861*AK863)),IF(AF863="Probabilidad",AM862,""))),"")</f>
        <v/>
      </c>
      <c r="AN863" s="221"/>
      <c r="AO863" s="221"/>
      <c r="AP863" s="221"/>
      <c r="AQ863" s="598"/>
      <c r="AR863" s="626"/>
      <c r="AS863" s="626"/>
      <c r="AT863" s="619"/>
      <c r="AU863" s="626"/>
      <c r="AV863" s="626"/>
      <c r="AW863" s="619"/>
      <c r="AX863" s="619"/>
      <c r="AY863" s="619"/>
      <c r="AZ863" s="1139"/>
      <c r="BA863" s="607"/>
      <c r="BB863" s="1228"/>
      <c r="BC863" s="607"/>
      <c r="BD863" s="593"/>
      <c r="BE863" s="593"/>
      <c r="BF863" s="1232"/>
      <c r="BG863" s="1232"/>
      <c r="BH863" s="1232"/>
      <c r="BI863" s="1232"/>
      <c r="BJ863" s="1232"/>
      <c r="BK863" s="593"/>
      <c r="BL863" s="610"/>
      <c r="BM863" s="607"/>
      <c r="BN863" s="607"/>
      <c r="BO863" s="651"/>
    </row>
    <row r="864" spans="1:67">
      <c r="A864" s="1141"/>
      <c r="B864" s="1144"/>
      <c r="C864" s="1296"/>
      <c r="D864" s="1150"/>
      <c r="E864" s="1150"/>
      <c r="F864" s="1089"/>
      <c r="G864" s="607"/>
      <c r="H864" s="598"/>
      <c r="I864" s="1139"/>
      <c r="J864" s="1137"/>
      <c r="K864" s="1139"/>
      <c r="L864" s="593"/>
      <c r="M864" s="616"/>
      <c r="N864" s="593"/>
      <c r="O864" s="593"/>
      <c r="P864" s="607"/>
      <c r="Q864" s="610"/>
      <c r="R864" s="598"/>
      <c r="S864" s="613"/>
      <c r="T864" s="598"/>
      <c r="U864" s="613"/>
      <c r="V864" s="598"/>
      <c r="W864" s="613"/>
      <c r="X864" s="616"/>
      <c r="Y864" s="613"/>
      <c r="Z864" s="613"/>
      <c r="AA864" s="619"/>
      <c r="AB864" s="216">
        <v>4</v>
      </c>
      <c r="AC864" s="218"/>
      <c r="AD864" s="402"/>
      <c r="AE864" s="218"/>
      <c r="AF864" s="213" t="str">
        <f t="shared" si="54"/>
        <v/>
      </c>
      <c r="AG864" s="219"/>
      <c r="AH864" s="214" t="str">
        <f t="shared" si="52"/>
        <v/>
      </c>
      <c r="AI864" s="219"/>
      <c r="AJ864" s="214" t="str">
        <f t="shared" si="53"/>
        <v/>
      </c>
      <c r="AK864" s="215" t="str">
        <f t="shared" si="55"/>
        <v/>
      </c>
      <c r="AL864" s="220" t="str">
        <f>IFERROR(IF(AND(AF863="Probabilidad",AF864="Probabilidad"),(AL863-(+AL863*AK864)),IF(AND(AF863="Impacto",AF864="Probabilidad"),(AL862-(+AL862*AK864)),IF(AF864="Impacto",AL863,""))),"")</f>
        <v/>
      </c>
      <c r="AM864" s="220" t="str">
        <f>IFERROR(IF(AND(AF863="Impacto",AF864="Impacto"),(AM863-(+AM863*AK864)),IF(AND(AF863="Probabilidad",AF864="Impacto"),(AM862-(+AM862*AK864)),IF(AF864="Probabilidad",AM863,""))),"")</f>
        <v/>
      </c>
      <c r="AN864" s="221"/>
      <c r="AO864" s="221"/>
      <c r="AP864" s="221"/>
      <c r="AQ864" s="598"/>
      <c r="AR864" s="626"/>
      <c r="AS864" s="626"/>
      <c r="AT864" s="619"/>
      <c r="AU864" s="626"/>
      <c r="AV864" s="626"/>
      <c r="AW864" s="619"/>
      <c r="AX864" s="619"/>
      <c r="AY864" s="619"/>
      <c r="AZ864" s="1139"/>
      <c r="BA864" s="607"/>
      <c r="BB864" s="1228"/>
      <c r="BC864" s="607"/>
      <c r="BD864" s="593"/>
      <c r="BE864" s="593"/>
      <c r="BF864" s="1232"/>
      <c r="BG864" s="1232"/>
      <c r="BH864" s="1232"/>
      <c r="BI864" s="1232"/>
      <c r="BJ864" s="1232"/>
      <c r="BK864" s="593"/>
      <c r="BL864" s="610"/>
      <c r="BM864" s="607"/>
      <c r="BN864" s="607"/>
      <c r="BO864" s="651"/>
    </row>
    <row r="865" spans="1:67">
      <c r="A865" s="1141"/>
      <c r="B865" s="1144"/>
      <c r="C865" s="1296"/>
      <c r="D865" s="1150"/>
      <c r="E865" s="1150"/>
      <c r="F865" s="1089"/>
      <c r="G865" s="607"/>
      <c r="H865" s="598"/>
      <c r="I865" s="1139"/>
      <c r="J865" s="1137"/>
      <c r="K865" s="1139"/>
      <c r="L865" s="593"/>
      <c r="M865" s="616"/>
      <c r="N865" s="593"/>
      <c r="O865" s="593"/>
      <c r="P865" s="607"/>
      <c r="Q865" s="610"/>
      <c r="R865" s="598"/>
      <c r="S865" s="613"/>
      <c r="T865" s="598"/>
      <c r="U865" s="613"/>
      <c r="V865" s="598"/>
      <c r="W865" s="613"/>
      <c r="X865" s="616"/>
      <c r="Y865" s="613"/>
      <c r="Z865" s="613"/>
      <c r="AA865" s="619"/>
      <c r="AB865" s="216">
        <v>5</v>
      </c>
      <c r="AC865" s="336"/>
      <c r="AD865" s="402"/>
      <c r="AE865" s="218"/>
      <c r="AF865" s="213" t="str">
        <f t="shared" si="54"/>
        <v/>
      </c>
      <c r="AG865" s="219"/>
      <c r="AH865" s="214" t="str">
        <f t="shared" si="52"/>
        <v/>
      </c>
      <c r="AI865" s="219"/>
      <c r="AJ865" s="214" t="str">
        <f t="shared" si="53"/>
        <v/>
      </c>
      <c r="AK865" s="215" t="str">
        <f t="shared" si="55"/>
        <v/>
      </c>
      <c r="AL865" s="220" t="str">
        <f>IFERROR(IF(AND(AF864="Probabilidad",AF865="Probabilidad"),(AL864-(+AL864*AK865)),IF(AND(AF864="Impacto",AF865="Probabilidad"),(AL863-(+AL863*AK865)),IF(AF865="Impacto",AL864,""))),"")</f>
        <v/>
      </c>
      <c r="AM865" s="220" t="str">
        <f>IFERROR(IF(AND(AF864="Impacto",AF865="Impacto"),(AM864-(+AM864*AK865)),IF(AND(AF864="Probabilidad",AF865="Impacto"),(AM863-(+AM863*AK865)),IF(AF865="Probabilidad",AM864,""))),"")</f>
        <v/>
      </c>
      <c r="AN865" s="221"/>
      <c r="AO865" s="221"/>
      <c r="AP865" s="221"/>
      <c r="AQ865" s="598"/>
      <c r="AR865" s="626"/>
      <c r="AS865" s="626"/>
      <c r="AT865" s="619"/>
      <c r="AU865" s="626"/>
      <c r="AV865" s="626"/>
      <c r="AW865" s="619"/>
      <c r="AX865" s="619"/>
      <c r="AY865" s="619"/>
      <c r="AZ865" s="1139"/>
      <c r="BA865" s="607"/>
      <c r="BB865" s="1228"/>
      <c r="BC865" s="607"/>
      <c r="BD865" s="593"/>
      <c r="BE865" s="593"/>
      <c r="BF865" s="1232"/>
      <c r="BG865" s="1232"/>
      <c r="BH865" s="1232"/>
      <c r="BI865" s="1232"/>
      <c r="BJ865" s="1232"/>
      <c r="BK865" s="593"/>
      <c r="BL865" s="610"/>
      <c r="BM865" s="607"/>
      <c r="BN865" s="607"/>
      <c r="BO865" s="651"/>
    </row>
    <row r="866" spans="1:67" ht="15.75" thickBot="1">
      <c r="A866" s="1141"/>
      <c r="B866" s="1144"/>
      <c r="C866" s="1296"/>
      <c r="D866" s="1150"/>
      <c r="E866" s="1150"/>
      <c r="F866" s="1089"/>
      <c r="G866" s="607"/>
      <c r="H866" s="598"/>
      <c r="I866" s="1139"/>
      <c r="J866" s="1162"/>
      <c r="K866" s="1139"/>
      <c r="L866" s="593"/>
      <c r="M866" s="616"/>
      <c r="N866" s="593"/>
      <c r="O866" s="593"/>
      <c r="P866" s="607"/>
      <c r="Q866" s="610"/>
      <c r="R866" s="598"/>
      <c r="S866" s="613"/>
      <c r="T866" s="598"/>
      <c r="U866" s="613"/>
      <c r="V866" s="598"/>
      <c r="W866" s="613"/>
      <c r="X866" s="616"/>
      <c r="Y866" s="613"/>
      <c r="Z866" s="613"/>
      <c r="AA866" s="619"/>
      <c r="AB866" s="216">
        <v>6</v>
      </c>
      <c r="AC866" s="218"/>
      <c r="AD866" s="402"/>
      <c r="AE866" s="218"/>
      <c r="AF866" s="213" t="str">
        <f t="shared" si="54"/>
        <v/>
      </c>
      <c r="AG866" s="219"/>
      <c r="AH866" s="214" t="str">
        <f t="shared" si="52"/>
        <v/>
      </c>
      <c r="AI866" s="219"/>
      <c r="AJ866" s="214" t="str">
        <f t="shared" si="53"/>
        <v/>
      </c>
      <c r="AK866" s="215" t="str">
        <f t="shared" si="55"/>
        <v/>
      </c>
      <c r="AL866" s="220" t="str">
        <f>IFERROR(IF(AND(AF865="Probabilidad",AF866="Probabilidad"),(AL865-(+AL865*AK866)),IF(AND(AF865="Impacto",AF866="Probabilidad"),(AL864-(+AL864*AK866)),IF(AF866="Impacto",AL865,""))),"")</f>
        <v/>
      </c>
      <c r="AM866" s="220" t="str">
        <f>IFERROR(IF(AND(AF865="Impacto",AF866="Impacto"),(AM865-(+AM865*AK866)),IF(AND(AF865="Probabilidad",AF866="Impacto"),(AM864-(+AM864*AK866)),IF(AF866="Probabilidad",AM865,""))),"")</f>
        <v/>
      </c>
      <c r="AN866" s="221"/>
      <c r="AO866" s="221"/>
      <c r="AP866" s="221"/>
      <c r="AQ866" s="598"/>
      <c r="AR866" s="626"/>
      <c r="AS866" s="626"/>
      <c r="AT866" s="619"/>
      <c r="AU866" s="626"/>
      <c r="AV866" s="626"/>
      <c r="AW866" s="619"/>
      <c r="AX866" s="619"/>
      <c r="AY866" s="619"/>
      <c r="AZ866" s="1139"/>
      <c r="BA866" s="607"/>
      <c r="BB866" s="1228"/>
      <c r="BC866" s="607"/>
      <c r="BD866" s="593"/>
      <c r="BE866" s="593"/>
      <c r="BF866" s="1232"/>
      <c r="BG866" s="1232"/>
      <c r="BH866" s="1232"/>
      <c r="BI866" s="1232"/>
      <c r="BJ866" s="1232"/>
      <c r="BK866" s="593"/>
      <c r="BL866" s="610"/>
      <c r="BM866" s="607"/>
      <c r="BN866" s="607"/>
      <c r="BO866" s="651"/>
    </row>
    <row r="867" spans="1:67" ht="138" customHeight="1">
      <c r="A867" s="1141"/>
      <c r="B867" s="1144"/>
      <c r="C867" s="1296"/>
      <c r="D867" s="1150" t="s">
        <v>1376</v>
      </c>
      <c r="E867" s="1150" t="s">
        <v>2255</v>
      </c>
      <c r="F867" s="1089">
        <v>2</v>
      </c>
      <c r="G867" s="607" t="s">
        <v>2256</v>
      </c>
      <c r="H867" s="598" t="s">
        <v>1443</v>
      </c>
      <c r="I867" s="1139" t="s">
        <v>1392</v>
      </c>
      <c r="J867" s="1137" t="str">
        <f>IF(D867="","",IF(D867="RG",[16]Árbol_GF!B917,IF(D867="RF",[16]Árbol_GF!B917,IF(I867="","",(CONCATENATE(I867," ",$M$2," ",G867," ",$M$3," ",O867," ",$M$4," ",N867))))))</f>
        <v xml:space="preserve">Pérdida de Disponibilidad  1. Actas de reparto
2. Proceso disciplinario ordinario
3. Proceso disciplinario verbal
4. Actas reunion (seguimiento)
(Informaciòn Electrónica)
  Pérdida , modificacion, borrado o uso o autorizado de la información.
Fallas Humanas  Ausencia de control de acceso 
Desconocimiento de politicas de seguridad de la información
Ausencia de copias de respaldo 
</v>
      </c>
      <c r="K867" s="1139" t="s">
        <v>205</v>
      </c>
      <c r="L867" s="593" t="s">
        <v>691</v>
      </c>
      <c r="M867" s="689" t="str">
        <f>CONCATENATE(" *",[16]Árbol_GF!C875," *",[16]Árbol_GF!E875," *",[16]Árbol_GF!G875)</f>
        <v xml:space="preserve"> * * *</v>
      </c>
      <c r="N867" s="593" t="s">
        <v>2268</v>
      </c>
      <c r="O867" s="593" t="s">
        <v>2269</v>
      </c>
      <c r="P867" s="1078"/>
      <c r="Q867" s="1081"/>
      <c r="R867" s="598" t="s">
        <v>297</v>
      </c>
      <c r="S867" s="613">
        <f>IF(R867="Muy Alta",100%,IF(R867="Alta",80%,IF(R867="Media",60%,IF(R867="Baja",40%,IF(R867="Muy Baja",20%,"")))))</f>
        <v>0.8</v>
      </c>
      <c r="T867" s="598"/>
      <c r="U867" s="613" t="str">
        <f>IF(T867="Catastrófico",100%,IF(T867="Mayor",80%,IF(T867="Moderado",60%,IF(T867="Menor",40%,IF(T867="Leve",20%,"")))))</f>
        <v/>
      </c>
      <c r="V867" s="598" t="s">
        <v>227</v>
      </c>
      <c r="W867" s="613">
        <f>IF(V867="Catastrófico",100%,IF(V867="Mayor",80%,IF(V867="Moderado",60%,IF(V867="Menor",40%,IF(V867="Leve",20%,"")))))</f>
        <v>0.4</v>
      </c>
      <c r="X867" s="616" t="str">
        <f>IF(Y867=100%,"Catastrófico",IF(Y867=80%,"Mayor",IF(Y867=60%,"Moderado",IF(Y867=40%,"Menor",IF(Y867=20%,"Leve","")))))</f>
        <v>Menor</v>
      </c>
      <c r="Y867" s="613">
        <f>IF(AND(U867="",W867=""),"",MAX(U867,W867))</f>
        <v>0.4</v>
      </c>
      <c r="Z867" s="613" t="str">
        <f>CONCATENATE(R867,X867)</f>
        <v>AltaMenor</v>
      </c>
      <c r="AA867" s="619" t="str">
        <f>IF(Z867="Muy AltaLeve","Alto",IF(Z867="Muy AltaMenor","Alto",IF(Z867="Muy AltaModerado","Alto",IF(Z867="Muy AltaMayor","Alto",IF(Z867="Muy AltaCatastrófico","Extremo",IF(Z867="AltaLeve","Moderado",IF(Z867="AltaMenor","Moderado",IF(Z867="AltaModerado","Alto",IF(Z867="AltaMayor","Alto",IF(Z867="AltaCatastrófico","Extremo",IF(Z867="MediaLeve","Moderado",IF(Z867="MediaMenor","Moderado",IF(Z867="MediaModerado","Moderado",IF(Z867="MediaMayor","Alto",IF(Z867="MediaCatastrófico","Extremo",IF(Z867="BajaLeve","Bajo",IF(Z867="BajaMenor","Moderado",IF(Z867="BajaModerado","Moderado",IF(Z867="BajaMayor","Alto",IF(Z867="BajaCatastrófico","Extremo",IF(Z867="Muy BajaLeve","Bajo",IF(Z867="Muy BajaMenor","Bajo",IF(Z867="Muy BajaModerado","Moderado",IF(Z867="Muy BajaMayor","Alto",IF(Z867="Muy BajaCatastrófico","Extremo","")))))))))))))))))))))))))</f>
        <v>Moderado</v>
      </c>
      <c r="AB867" s="216">
        <v>1</v>
      </c>
      <c r="AC867" s="316" t="s">
        <v>2270</v>
      </c>
      <c r="AD867" s="233" t="s">
        <v>2271</v>
      </c>
      <c r="AE867" s="218" t="s">
        <v>1399</v>
      </c>
      <c r="AF867" s="213" t="str">
        <f t="shared" si="54"/>
        <v>Probabilidad</v>
      </c>
      <c r="AG867" s="219" t="s">
        <v>344</v>
      </c>
      <c r="AH867" s="214">
        <f t="shared" si="52"/>
        <v>0.15</v>
      </c>
      <c r="AI867" s="219" t="s">
        <v>180</v>
      </c>
      <c r="AJ867" s="214">
        <f t="shared" si="53"/>
        <v>0.15</v>
      </c>
      <c r="AK867" s="215">
        <f t="shared" si="55"/>
        <v>0.3</v>
      </c>
      <c r="AL867" s="220">
        <f>IFERROR(IF(AF867="Probabilidad",(S867-(+S867*AK867)),IF(AF867="Impacto",S867,"")),"")</f>
        <v>0.56000000000000005</v>
      </c>
      <c r="AM867" s="220">
        <f>IFERROR(IF(AF867="Impacto",(Y867-(+Y867*AK867)),IF(AF867="Probabilidad",Y867,"")),"")</f>
        <v>0.4</v>
      </c>
      <c r="AN867" s="221" t="s">
        <v>181</v>
      </c>
      <c r="AO867" s="221" t="s">
        <v>182</v>
      </c>
      <c r="AP867" s="221" t="s">
        <v>183</v>
      </c>
      <c r="AQ867" s="598" t="s">
        <v>2272</v>
      </c>
      <c r="AR867" s="1153">
        <f>S867</f>
        <v>0.8</v>
      </c>
      <c r="AS867" s="1153">
        <f>IF(AL867="","",MIN(AL867:AL872))</f>
        <v>0.14112</v>
      </c>
      <c r="AT867" s="619" t="str">
        <f>IFERROR(IF(AS867="","",IF(AS867&lt;=0.2,"Muy Baja",IF(AS867&lt;=0.4,"Baja",IF(AS867&lt;=0.6,"Media",IF(AS867&lt;=0.8,"Alta","Muy Alta"))))),"")</f>
        <v>Muy Baja</v>
      </c>
      <c r="AU867" s="1153">
        <f>Y867</f>
        <v>0.4</v>
      </c>
      <c r="AV867" s="1153">
        <f>IF(AM867="","",MIN(AM867:AM872))</f>
        <v>0.4</v>
      </c>
      <c r="AW867" s="619" t="str">
        <f>IFERROR(IF(AV867="","",IF(AV867&lt;=0.2,"Leve",IF(AV867&lt;=0.4,"Menor",IF(AV867&lt;=0.6,"Moderado",IF(AV867&lt;=0.8,"Mayor","Catastrófico"))))),"")</f>
        <v>Menor</v>
      </c>
      <c r="AX867" s="619" t="str">
        <f>AA867</f>
        <v>Moderado</v>
      </c>
      <c r="AY867" s="619" t="str">
        <f>IFERROR(IF(OR(AND(AT867="Muy Baja",AW867="Leve"),AND(AT867="Muy Baja",AW867="Menor"),AND(AT867="Baja",AW867="Leve")),"Bajo",IF(OR(AND(AT867="Muy baja",AW867="Moderado"),AND(AT867="Baja",AW867="Menor"),AND(AT867="Baja",AW867="Moderado"),AND(AT867="Media",AW867="Leve"),AND(AT867="Media",AW867="Menor"),AND(AT867="Media",AW867="Moderado"),AND(AT867="Alta",AW867="Leve"),AND(AT867="Alta",AW867="Menor")),"Moderado",IF(OR(AND(AT867="Muy Baja",AW867="Mayor"),AND(AT867="Baja",AW867="Mayor"),AND(AT867="Media",AW867="Mayor"),AND(AT867="Alta",AW867="Moderado"),AND(AT867="Alta",AW867="Mayor"),AND(AT867="Muy Alta",AW867="Leve"),AND(AT867="Muy Alta",AW867="Menor"),AND(AT867="Muy Alta",AW867="Moderado"),AND(AT867="Muy Alta",AW867="Mayor")),"Alto",IF(OR(AND(AT867="Muy Baja",AW867="Catastrófico"),AND(AT867="Baja",AW867="Catastrófico"),AND(AT867="Media",AW867="Catastrófico"),AND(AT867="Alta",AW867="Catastrófico"),AND(AT867="Muy Alta",AW867="Catastrófico")),"Extremo","")))),"")</f>
        <v>Bajo</v>
      </c>
      <c r="AZ867" s="1139" t="s">
        <v>231</v>
      </c>
      <c r="BA867" s="607" t="s">
        <v>190</v>
      </c>
      <c r="BB867" s="607" t="s">
        <v>190</v>
      </c>
      <c r="BC867" s="607" t="s">
        <v>190</v>
      </c>
      <c r="BD867" s="607" t="s">
        <v>190</v>
      </c>
      <c r="BE867" s="1168"/>
      <c r="BF867" s="593"/>
      <c r="BG867" s="593"/>
      <c r="BH867" s="848"/>
      <c r="BI867" s="848"/>
      <c r="BJ867" s="848"/>
      <c r="BK867" s="848"/>
      <c r="BL867" s="848"/>
      <c r="BM867" s="607"/>
      <c r="BN867" s="607"/>
      <c r="BO867" s="651"/>
    </row>
    <row r="868" spans="1:67" ht="72">
      <c r="A868" s="1141"/>
      <c r="B868" s="1144"/>
      <c r="C868" s="1296"/>
      <c r="D868" s="1150"/>
      <c r="E868" s="1150"/>
      <c r="F868" s="1089"/>
      <c r="G868" s="607"/>
      <c r="H868" s="598"/>
      <c r="I868" s="1139"/>
      <c r="J868" s="1137"/>
      <c r="K868" s="1139"/>
      <c r="L868" s="593"/>
      <c r="M868" s="616"/>
      <c r="N868" s="593"/>
      <c r="O868" s="593"/>
      <c r="P868" s="1078"/>
      <c r="Q868" s="1081"/>
      <c r="R868" s="598"/>
      <c r="S868" s="613"/>
      <c r="T868" s="598"/>
      <c r="U868" s="613"/>
      <c r="V868" s="598"/>
      <c r="W868" s="613"/>
      <c r="X868" s="616"/>
      <c r="Y868" s="613"/>
      <c r="Z868" s="613"/>
      <c r="AA868" s="619"/>
      <c r="AB868" s="216">
        <v>2</v>
      </c>
      <c r="AC868" s="299" t="s">
        <v>2273</v>
      </c>
      <c r="AD868" s="233" t="s">
        <v>2274</v>
      </c>
      <c r="AE868" s="230" t="s">
        <v>1401</v>
      </c>
      <c r="AF868" s="225" t="str">
        <f>IF(OR(AG868="Preventivo",AG868="Detectivo"),"Probabilidad",IF(AG868="Correctivo","Impacto",""))</f>
        <v>Probabilidad</v>
      </c>
      <c r="AG868" s="221" t="s">
        <v>179</v>
      </c>
      <c r="AH868" s="214">
        <f t="shared" si="52"/>
        <v>0.25</v>
      </c>
      <c r="AI868" s="221" t="s">
        <v>180</v>
      </c>
      <c r="AJ868" s="214">
        <f t="shared" si="53"/>
        <v>0.15</v>
      </c>
      <c r="AK868" s="215">
        <f t="shared" si="55"/>
        <v>0.4</v>
      </c>
      <c r="AL868" s="226">
        <f>IFERROR(IF(AND(AF867="Probabilidad",AF868="Probabilidad"),(AL867-(+AL867*AK868)),IF(AF868="Probabilidad",(S867-(+S867*AK868)),IF(AF868="Impacto",AL867,""))),"")</f>
        <v>0.33600000000000002</v>
      </c>
      <c r="AM868" s="226">
        <f>IFERROR(IF(AND(AF867="Impacto",AF868="Impacto"),(AM867-(+AM867*AK868)),IF(AF868="Impacto",(Y867-(+Y867*AK868)),IF(AF868="Probabilidad",AM867,""))),"")</f>
        <v>0.4</v>
      </c>
      <c r="AN868" s="221" t="s">
        <v>181</v>
      </c>
      <c r="AO868" s="221" t="s">
        <v>1422</v>
      </c>
      <c r="AP868" s="221" t="s">
        <v>183</v>
      </c>
      <c r="AQ868" s="598"/>
      <c r="AR868" s="626"/>
      <c r="AS868" s="626"/>
      <c r="AT868" s="619"/>
      <c r="AU868" s="626"/>
      <c r="AV868" s="626"/>
      <c r="AW868" s="619"/>
      <c r="AX868" s="619"/>
      <c r="AY868" s="619"/>
      <c r="AZ868" s="1139"/>
      <c r="BA868" s="607"/>
      <c r="BB868" s="607"/>
      <c r="BC868" s="607"/>
      <c r="BD868" s="607"/>
      <c r="BE868" s="593"/>
      <c r="BF868" s="593"/>
      <c r="BG868" s="593"/>
      <c r="BH868" s="848"/>
      <c r="BI868" s="848"/>
      <c r="BJ868" s="848"/>
      <c r="BK868" s="848"/>
      <c r="BL868" s="848"/>
      <c r="BM868" s="607"/>
      <c r="BN868" s="607"/>
      <c r="BO868" s="651"/>
    </row>
    <row r="869" spans="1:67" ht="135">
      <c r="A869" s="1141"/>
      <c r="B869" s="1144"/>
      <c r="C869" s="1296"/>
      <c r="D869" s="1150"/>
      <c r="E869" s="1150"/>
      <c r="F869" s="1089"/>
      <c r="G869" s="607"/>
      <c r="H869" s="598"/>
      <c r="I869" s="1139"/>
      <c r="J869" s="1137"/>
      <c r="K869" s="1139"/>
      <c r="L869" s="593"/>
      <c r="M869" s="616"/>
      <c r="N869" s="593"/>
      <c r="O869" s="593"/>
      <c r="P869" s="1078"/>
      <c r="Q869" s="1081"/>
      <c r="R869" s="598"/>
      <c r="S869" s="613"/>
      <c r="T869" s="598"/>
      <c r="U869" s="613"/>
      <c r="V869" s="598"/>
      <c r="W869" s="613"/>
      <c r="X869" s="616"/>
      <c r="Y869" s="613"/>
      <c r="Z869" s="613"/>
      <c r="AA869" s="619"/>
      <c r="AB869" s="216">
        <v>3</v>
      </c>
      <c r="AC869" s="299" t="s">
        <v>2275</v>
      </c>
      <c r="AD869" s="233" t="s">
        <v>273</v>
      </c>
      <c r="AE869" s="218" t="s">
        <v>1390</v>
      </c>
      <c r="AF869" s="213" t="str">
        <f>IF(OR(AG869="Preventivo",AG869="Detectivo"),"Probabilidad",IF(AG869="Correctivo","Impacto",""))</f>
        <v>Probabilidad</v>
      </c>
      <c r="AG869" s="219" t="s">
        <v>179</v>
      </c>
      <c r="AH869" s="214">
        <f t="shared" si="52"/>
        <v>0.25</v>
      </c>
      <c r="AI869" s="219" t="s">
        <v>180</v>
      </c>
      <c r="AJ869" s="214">
        <f t="shared" si="53"/>
        <v>0.15</v>
      </c>
      <c r="AK869" s="215">
        <f t="shared" si="55"/>
        <v>0.4</v>
      </c>
      <c r="AL869" s="220">
        <f>IFERROR(IF(AND(AF868="Probabilidad",AF869="Probabilidad"),(AL868-(+AL868*AK869)),IF(AND(AF868="Impacto",AF869="Probabilidad"),(AL867-(+AL867*AK869)),IF(AF869="Impacto",AL868,""))),"")</f>
        <v>0.2016</v>
      </c>
      <c r="AM869" s="220">
        <f>IFERROR(IF(AND(AF868="Impacto",AF869="Impacto"),(AM868-(+AM868*AK869)),IF(AND(AF868="Probabilidad",AF869="Impacto"),(AM867-(+AM867*AK869)),IF(AF869="Probabilidad",AM868,""))),"")</f>
        <v>0.4</v>
      </c>
      <c r="AN869" s="221" t="s">
        <v>181</v>
      </c>
      <c r="AO869" s="221" t="s">
        <v>182</v>
      </c>
      <c r="AP869" s="221" t="s">
        <v>183</v>
      </c>
      <c r="AQ869" s="598"/>
      <c r="AR869" s="626"/>
      <c r="AS869" s="626"/>
      <c r="AT869" s="619"/>
      <c r="AU869" s="626"/>
      <c r="AV869" s="626"/>
      <c r="AW869" s="619"/>
      <c r="AX869" s="619"/>
      <c r="AY869" s="619"/>
      <c r="AZ869" s="1139"/>
      <c r="BA869" s="607"/>
      <c r="BB869" s="607"/>
      <c r="BC869" s="607"/>
      <c r="BD869" s="607"/>
      <c r="BE869" s="593"/>
      <c r="BF869" s="593"/>
      <c r="BG869" s="593"/>
      <c r="BH869" s="848"/>
      <c r="BI869" s="848"/>
      <c r="BJ869" s="848"/>
      <c r="BK869" s="848"/>
      <c r="BL869" s="848"/>
      <c r="BM869" s="607"/>
      <c r="BN869" s="607"/>
      <c r="BO869" s="651"/>
    </row>
    <row r="870" spans="1:67" ht="120">
      <c r="A870" s="1141"/>
      <c r="B870" s="1144"/>
      <c r="C870" s="1296"/>
      <c r="D870" s="1150"/>
      <c r="E870" s="1150"/>
      <c r="F870" s="1089"/>
      <c r="G870" s="607"/>
      <c r="H870" s="598"/>
      <c r="I870" s="1139"/>
      <c r="J870" s="1137"/>
      <c r="K870" s="1139"/>
      <c r="L870" s="593"/>
      <c r="M870" s="616"/>
      <c r="N870" s="593"/>
      <c r="O870" s="593"/>
      <c r="P870" s="1078"/>
      <c r="Q870" s="1081"/>
      <c r="R870" s="598"/>
      <c r="S870" s="613"/>
      <c r="T870" s="598"/>
      <c r="U870" s="613"/>
      <c r="V870" s="598"/>
      <c r="W870" s="613"/>
      <c r="X870" s="616"/>
      <c r="Y870" s="613"/>
      <c r="Z870" s="613"/>
      <c r="AA870" s="619"/>
      <c r="AB870" s="216">
        <v>4</v>
      </c>
      <c r="AC870" s="282" t="s">
        <v>2276</v>
      </c>
      <c r="AD870" s="233" t="s">
        <v>273</v>
      </c>
      <c r="AE870" s="278" t="s">
        <v>1536</v>
      </c>
      <c r="AF870" s="213" t="str">
        <f t="shared" si="54"/>
        <v>Probabilidad</v>
      </c>
      <c r="AG870" s="219" t="s">
        <v>344</v>
      </c>
      <c r="AH870" s="214">
        <f t="shared" si="52"/>
        <v>0.15</v>
      </c>
      <c r="AI870" s="219" t="s">
        <v>180</v>
      </c>
      <c r="AJ870" s="214">
        <f t="shared" si="53"/>
        <v>0.15</v>
      </c>
      <c r="AK870" s="215">
        <f t="shared" si="55"/>
        <v>0.3</v>
      </c>
      <c r="AL870" s="220">
        <f>IFERROR(IF(AND(AF869="Probabilidad",AF870="Probabilidad"),(AL869-(+AL869*AK870)),IF(AND(AF869="Impacto",AF870="Probabilidad"),(AL868-(+AL868*AK870)),IF(AF870="Impacto",AL869,""))),"")</f>
        <v>0.14112</v>
      </c>
      <c r="AM870" s="220">
        <f>IFERROR(IF(AND(AF869="Impacto",AF870="Impacto"),(AM869-(+AM869*AK870)),IF(AND(AF869="Probabilidad",AF870="Impacto"),(AM868-(+AM868*AK870)),IF(AF870="Probabilidad",AM869,""))),"")</f>
        <v>0.4</v>
      </c>
      <c r="AN870" s="221" t="s">
        <v>181</v>
      </c>
      <c r="AO870" s="221" t="s">
        <v>182</v>
      </c>
      <c r="AP870" s="221" t="s">
        <v>183</v>
      </c>
      <c r="AQ870" s="598"/>
      <c r="AR870" s="626"/>
      <c r="AS870" s="626"/>
      <c r="AT870" s="619"/>
      <c r="AU870" s="626"/>
      <c r="AV870" s="626"/>
      <c r="AW870" s="619"/>
      <c r="AX870" s="619"/>
      <c r="AY870" s="619"/>
      <c r="AZ870" s="1139"/>
      <c r="BA870" s="607"/>
      <c r="BB870" s="607"/>
      <c r="BC870" s="607"/>
      <c r="BD870" s="607"/>
      <c r="BE870" s="593"/>
      <c r="BF870" s="593"/>
      <c r="BG870" s="593"/>
      <c r="BH870" s="848"/>
      <c r="BI870" s="848"/>
      <c r="BJ870" s="848"/>
      <c r="BK870" s="848"/>
      <c r="BL870" s="848"/>
      <c r="BM870" s="607"/>
      <c r="BN870" s="607"/>
      <c r="BO870" s="651"/>
    </row>
    <row r="871" spans="1:67">
      <c r="A871" s="1141"/>
      <c r="B871" s="1144"/>
      <c r="C871" s="1296"/>
      <c r="D871" s="1150"/>
      <c r="E871" s="1150"/>
      <c r="F871" s="1089"/>
      <c r="G871" s="607"/>
      <c r="H871" s="598"/>
      <c r="I871" s="1139"/>
      <c r="J871" s="1137"/>
      <c r="K871" s="1139"/>
      <c r="L871" s="593"/>
      <c r="M871" s="616"/>
      <c r="N871" s="593"/>
      <c r="O871" s="593"/>
      <c r="P871" s="1078"/>
      <c r="Q871" s="1081"/>
      <c r="R871" s="598"/>
      <c r="S871" s="613"/>
      <c r="T871" s="598"/>
      <c r="U871" s="613"/>
      <c r="V871" s="598"/>
      <c r="W871" s="613"/>
      <c r="X871" s="616"/>
      <c r="Y871" s="613"/>
      <c r="Z871" s="613"/>
      <c r="AA871" s="619"/>
      <c r="AB871" s="216">
        <v>5</v>
      </c>
      <c r="AC871" s="361"/>
      <c r="AD871" s="402"/>
      <c r="AE871" s="218"/>
      <c r="AF871" s="213" t="str">
        <f t="shared" si="54"/>
        <v/>
      </c>
      <c r="AG871" s="219"/>
      <c r="AH871" s="214" t="str">
        <f t="shared" si="52"/>
        <v/>
      </c>
      <c r="AI871" s="219"/>
      <c r="AJ871" s="214" t="str">
        <f t="shared" si="53"/>
        <v/>
      </c>
      <c r="AK871" s="215" t="str">
        <f t="shared" si="55"/>
        <v/>
      </c>
      <c r="AL871" s="220" t="str">
        <f>IFERROR(IF(AND(AF870="Probabilidad",AF871="Probabilidad"),(AL870-(+AL870*AK871)),IF(AND(AF870="Impacto",AF871="Probabilidad"),(AL869-(+AL869*AK871)),IF(AF871="Impacto",AL870,""))),"")</f>
        <v/>
      </c>
      <c r="AM871" s="220" t="str">
        <f>IFERROR(IF(AND(AF870="Impacto",AF871="Impacto"),(AM870-(+AM870*AK871)),IF(AND(AF870="Probabilidad",AF871="Impacto"),(AM869-(+AM869*AK871)),IF(AF871="Probabilidad",AM870,""))),"")</f>
        <v/>
      </c>
      <c r="AN871" s="221"/>
      <c r="AO871" s="221"/>
      <c r="AP871" s="221"/>
      <c r="AQ871" s="598"/>
      <c r="AR871" s="626"/>
      <c r="AS871" s="626"/>
      <c r="AT871" s="619"/>
      <c r="AU871" s="626"/>
      <c r="AV871" s="626"/>
      <c r="AW871" s="619"/>
      <c r="AX871" s="619"/>
      <c r="AY871" s="619"/>
      <c r="AZ871" s="1139"/>
      <c r="BA871" s="607"/>
      <c r="BB871" s="607"/>
      <c r="BC871" s="607"/>
      <c r="BD871" s="607"/>
      <c r="BE871" s="593"/>
      <c r="BF871" s="593"/>
      <c r="BG871" s="593"/>
      <c r="BH871" s="848"/>
      <c r="BI871" s="848"/>
      <c r="BJ871" s="848"/>
      <c r="BK871" s="848"/>
      <c r="BL871" s="848"/>
      <c r="BM871" s="607"/>
      <c r="BN871" s="607"/>
      <c r="BO871" s="651"/>
    </row>
    <row r="872" spans="1:67" ht="15.75" thickBot="1">
      <c r="A872" s="1141"/>
      <c r="B872" s="1144"/>
      <c r="C872" s="1296"/>
      <c r="D872" s="1150"/>
      <c r="E872" s="1150"/>
      <c r="F872" s="1089"/>
      <c r="G872" s="607"/>
      <c r="H872" s="598"/>
      <c r="I872" s="1139"/>
      <c r="J872" s="1162"/>
      <c r="K872" s="1139"/>
      <c r="L872" s="593"/>
      <c r="M872" s="616"/>
      <c r="N872" s="593"/>
      <c r="O872" s="593"/>
      <c r="P872" s="1078"/>
      <c r="Q872" s="1081"/>
      <c r="R872" s="598"/>
      <c r="S872" s="613"/>
      <c r="T872" s="598"/>
      <c r="U872" s="613"/>
      <c r="V872" s="598"/>
      <c r="W872" s="613"/>
      <c r="X872" s="616"/>
      <c r="Y872" s="613"/>
      <c r="Z872" s="613"/>
      <c r="AA872" s="619"/>
      <c r="AB872" s="216">
        <v>6</v>
      </c>
      <c r="AC872" s="218"/>
      <c r="AD872" s="402"/>
      <c r="AE872" s="218"/>
      <c r="AF872" s="213" t="str">
        <f t="shared" si="54"/>
        <v/>
      </c>
      <c r="AG872" s="219"/>
      <c r="AH872" s="214" t="str">
        <f t="shared" si="52"/>
        <v/>
      </c>
      <c r="AI872" s="219"/>
      <c r="AJ872" s="214" t="str">
        <f t="shared" si="53"/>
        <v/>
      </c>
      <c r="AK872" s="215" t="str">
        <f t="shared" si="55"/>
        <v/>
      </c>
      <c r="AL872" s="220" t="str">
        <f>IFERROR(IF(AND(AF871="Probabilidad",AF872="Probabilidad"),(AL871-(+AL871*AK872)),IF(AND(AF871="Impacto",AF872="Probabilidad"),(AL870-(+AL870*AK872)),IF(AF872="Impacto",AL871,""))),"")</f>
        <v/>
      </c>
      <c r="AM872" s="220" t="str">
        <f>IFERROR(IF(AND(AF871="Impacto",AF872="Impacto"),(AM871-(+AM871*AK872)),IF(AND(AF871="Probabilidad",AF872="Impacto"),(AM870-(+AM870*AK872)),IF(AF872="Probabilidad",AM871,""))),"")</f>
        <v/>
      </c>
      <c r="AN872" s="221"/>
      <c r="AO872" s="221"/>
      <c r="AP872" s="221"/>
      <c r="AQ872" s="598"/>
      <c r="AR872" s="626"/>
      <c r="AS872" s="626"/>
      <c r="AT872" s="619"/>
      <c r="AU872" s="626"/>
      <c r="AV872" s="626"/>
      <c r="AW872" s="619"/>
      <c r="AX872" s="619"/>
      <c r="AY872" s="619"/>
      <c r="AZ872" s="1139"/>
      <c r="BA872" s="607"/>
      <c r="BB872" s="607"/>
      <c r="BC872" s="607"/>
      <c r="BD872" s="607"/>
      <c r="BE872" s="593"/>
      <c r="BF872" s="593"/>
      <c r="BG872" s="593"/>
      <c r="BH872" s="848"/>
      <c r="BI872" s="848"/>
      <c r="BJ872" s="848"/>
      <c r="BK872" s="848"/>
      <c r="BL872" s="848"/>
      <c r="BM872" s="607"/>
      <c r="BN872" s="607"/>
      <c r="BO872" s="651"/>
    </row>
    <row r="873" spans="1:67" ht="135">
      <c r="A873" s="1141"/>
      <c r="B873" s="1144"/>
      <c r="C873" s="1296"/>
      <c r="D873" s="1150" t="s">
        <v>1376</v>
      </c>
      <c r="E873" s="1150" t="s">
        <v>2255</v>
      </c>
      <c r="F873" s="1089">
        <v>3</v>
      </c>
      <c r="G873" s="593" t="s">
        <v>2277</v>
      </c>
      <c r="H873" s="598" t="s">
        <v>1629</v>
      </c>
      <c r="I873" s="1139" t="s">
        <v>1380</v>
      </c>
      <c r="J873" s="1137" t="str">
        <f>IF(D873="","",IF(D873="RG",[16]Árbol_GF!B923,IF(D873="RF",[16]Árbol_GF!B923,IF(I873="","",(CONCATENATE(I873," ",$M$2," ",G873," ",$M$3," ",O873," ",$M$4," ",N873))))))</f>
        <v>Pérdida de confidencialidad e integridad  1. Archivo de gestion de la OCDI
(Instalaciones)  Pérdida , modificacion, borrado o uso o autorizado de la información.
Fallas Humanas  Ausencia de control de acceso
Desconocimiento de politicas de seguridad de la información</v>
      </c>
      <c r="K873" s="1139" t="s">
        <v>205</v>
      </c>
      <c r="L873" s="593" t="s">
        <v>904</v>
      </c>
      <c r="M873" s="689" t="str">
        <f>CONCATENATE(" *",[16]Árbol_GF!C881," *",[16]Árbol_GF!E881," *",[16]Árbol_GF!G881)</f>
        <v xml:space="preserve"> * * *</v>
      </c>
      <c r="N873" s="593" t="s">
        <v>2278</v>
      </c>
      <c r="O873" s="593" t="s">
        <v>2269</v>
      </c>
      <c r="P873" s="607"/>
      <c r="Q873" s="610"/>
      <c r="R873" s="598" t="s">
        <v>545</v>
      </c>
      <c r="S873" s="613">
        <f>IF(R873="Muy Alta",100%,IF(R873="Alta",80%,IF(R873="Media",60%,IF(R873="Baja",40%,IF(R873="Muy Baja",20%,"")))))</f>
        <v>0.2</v>
      </c>
      <c r="T873" s="598" t="s">
        <v>271</v>
      </c>
      <c r="U873" s="613">
        <f>IF(T873="Catastrófico",100%,IF(T873="Mayor",80%,IF(T873="Moderado",60%,IF(T873="Menor",40%,IF(T873="Leve",20%,"")))))</f>
        <v>0.2</v>
      </c>
      <c r="V873" s="598" t="s">
        <v>371</v>
      </c>
      <c r="W873" s="613">
        <f>IF(V873="Catastrófico",100%,IF(V873="Mayor",80%,IF(V873="Moderado",60%,IF(V873="Menor",40%,IF(V873="Leve",20%,"")))))</f>
        <v>0.8</v>
      </c>
      <c r="X873" s="616" t="str">
        <f>IF(Y873=100%,"Catastrófico",IF(Y873=80%,"Mayor",IF(Y873=60%,"Moderado",IF(Y873=40%,"Menor",IF(Y873=20%,"Leve","")))))</f>
        <v>Mayor</v>
      </c>
      <c r="Y873" s="613">
        <f>IF(AND(U873="",W873=""),"",MAX(U873,W873))</f>
        <v>0.8</v>
      </c>
      <c r="Z873" s="613" t="str">
        <f>CONCATENATE(R873,X873)</f>
        <v>Muy BajaMayor</v>
      </c>
      <c r="AA873" s="619" t="str">
        <f>IF(Z873="Muy AltaLeve","Alto",IF(Z873="Muy AltaMenor","Alto",IF(Z873="Muy AltaModerado","Alto",IF(Z873="Muy AltaMayor","Alto",IF(Z873="Muy AltaCatastrófico","Extremo",IF(Z873="AltaLeve","Moderado",IF(Z873="AltaMenor","Moderado",IF(Z873="AltaModerado","Alto",IF(Z873="AltaMayor","Alto",IF(Z873="AltaCatastrófico","Extremo",IF(Z873="MediaLeve","Moderado",IF(Z873="MediaMenor","Moderado",IF(Z873="MediaModerado","Moderado",IF(Z873="MediaMayor","Alto",IF(Z873="MediaCatastrófico","Extremo",IF(Z873="BajaLeve","Bajo",IF(Z873="BajaMenor","Moderado",IF(Z873="BajaModerado","Moderado",IF(Z873="BajaMayor","Alto",IF(Z873="BajaCatastrófico","Extremo",IF(Z873="Muy BajaLeve","Bajo",IF(Z873="Muy BajaMenor","Bajo",IF(Z873="Muy BajaModerado","Moderado",IF(Z873="Muy BajaMayor","Alto",IF(Z873="Muy BajaCatastrófico","Extremo","")))))))))))))))))))))))))</f>
        <v>Alto</v>
      </c>
      <c r="AB873" s="216">
        <v>1</v>
      </c>
      <c r="AC873" s="299" t="s">
        <v>2279</v>
      </c>
      <c r="AD873" s="316" t="s">
        <v>244</v>
      </c>
      <c r="AE873" s="217" t="s">
        <v>2280</v>
      </c>
      <c r="AF873" s="213" t="str">
        <f t="shared" si="54"/>
        <v>Probabilidad</v>
      </c>
      <c r="AG873" s="219" t="s">
        <v>179</v>
      </c>
      <c r="AH873" s="214">
        <f t="shared" si="52"/>
        <v>0.25</v>
      </c>
      <c r="AI873" s="219" t="s">
        <v>180</v>
      </c>
      <c r="AJ873" s="214">
        <f t="shared" si="53"/>
        <v>0.15</v>
      </c>
      <c r="AK873" s="215">
        <f t="shared" si="55"/>
        <v>0.4</v>
      </c>
      <c r="AL873" s="220">
        <f>IFERROR(IF(AF873="Probabilidad",(S873-(+S873*AK873)),IF(AF873="Impacto",S873,"")),"")</f>
        <v>0.12</v>
      </c>
      <c r="AM873" s="220">
        <f>IFERROR(IF(AF873="Impacto",(Y873-(+Y873*AK873)),IF(AF873="Probabilidad",Y873,"")),"")</f>
        <v>0.8</v>
      </c>
      <c r="AN873" s="221" t="s">
        <v>181</v>
      </c>
      <c r="AO873" s="221" t="s">
        <v>1422</v>
      </c>
      <c r="AP873" s="221" t="s">
        <v>183</v>
      </c>
      <c r="AQ873" s="598" t="s">
        <v>2281</v>
      </c>
      <c r="AR873" s="1153">
        <f>S873</f>
        <v>0.2</v>
      </c>
      <c r="AS873" s="1153">
        <f>IF(AL873="","",MIN(AL873:AL878))</f>
        <v>8.3999999999999991E-2</v>
      </c>
      <c r="AT873" s="619" t="str">
        <f>IFERROR(IF(AS873="","",IF(AS873&lt;=0.2,"Muy Baja",IF(AS873&lt;=0.4,"Baja",IF(AS873&lt;=0.6,"Media",IF(AS873&lt;=0.8,"Alta","Muy Alta"))))),"")</f>
        <v>Muy Baja</v>
      </c>
      <c r="AU873" s="1153">
        <f>Y873</f>
        <v>0.8</v>
      </c>
      <c r="AV873" s="1153">
        <f>IF(AM873="","",MIN(AM873:AM878))</f>
        <v>0.8</v>
      </c>
      <c r="AW873" s="619" t="str">
        <f>IFERROR(IF(AV873="","",IF(AV873&lt;=0.2,"Leve",IF(AV873&lt;=0.4,"Menor",IF(AV873&lt;=0.6,"Moderado",IF(AV873&lt;=0.8,"Mayor","Catastrófico"))))),"")</f>
        <v>Mayor</v>
      </c>
      <c r="AX873" s="619" t="str">
        <f>AA873</f>
        <v>Alto</v>
      </c>
      <c r="AY873" s="619" t="str">
        <f>IFERROR(IF(OR(AND(AT873="Muy Baja",AW873="Leve"),AND(AT873="Muy Baja",AW873="Menor"),AND(AT873="Baja",AW873="Leve")),"Bajo",IF(OR(AND(AT873="Muy baja",AW873="Moderado"),AND(AT873="Baja",AW873="Menor"),AND(AT873="Baja",AW873="Moderado"),AND(AT873="Media",AW873="Leve"),AND(AT873="Media",AW873="Menor"),AND(AT873="Media",AW873="Moderado"),AND(AT873="Alta",AW873="Leve"),AND(AT873="Alta",AW873="Menor")),"Moderado",IF(OR(AND(AT873="Muy Baja",AW873="Mayor"),AND(AT873="Baja",AW873="Mayor"),AND(AT873="Media",AW873="Mayor"),AND(AT873="Alta",AW873="Moderado"),AND(AT873="Alta",AW873="Mayor"),AND(AT873="Muy Alta",AW873="Leve"),AND(AT873="Muy Alta",AW873="Menor"),AND(AT873="Muy Alta",AW873="Moderado"),AND(AT873="Muy Alta",AW873="Mayor")),"Alto",IF(OR(AND(AT873="Muy Baja",AW873="Catastrófico"),AND(AT873="Baja",AW873="Catastrófico"),AND(AT873="Media",AW873="Catastrófico"),AND(AT873="Alta",AW873="Catastrófico"),AND(AT873="Muy Alta",AW873="Catastrófico")),"Extremo","")))),"")</f>
        <v>Alto</v>
      </c>
      <c r="AZ873" s="1139" t="s">
        <v>185</v>
      </c>
      <c r="BA873" s="607" t="s">
        <v>2282</v>
      </c>
      <c r="BB873" s="607" t="s">
        <v>2283</v>
      </c>
      <c r="BC873" s="607" t="s">
        <v>2284</v>
      </c>
      <c r="BD873" s="593" t="s">
        <v>2264</v>
      </c>
      <c r="BE873" s="1168">
        <v>45657</v>
      </c>
      <c r="BF873" s="1232"/>
      <c r="BG873" s="1232"/>
      <c r="BH873" s="1217"/>
      <c r="BI873" s="1232"/>
      <c r="BJ873" s="1232"/>
      <c r="BK873" s="593"/>
      <c r="BL873" s="610"/>
      <c r="BM873" s="607"/>
      <c r="BN873" s="607"/>
      <c r="BO873" s="651"/>
    </row>
    <row r="874" spans="1:67" ht="135">
      <c r="A874" s="1141"/>
      <c r="B874" s="1144"/>
      <c r="C874" s="1296"/>
      <c r="D874" s="1150"/>
      <c r="E874" s="1150"/>
      <c r="F874" s="1089"/>
      <c r="G874" s="593"/>
      <c r="H874" s="598"/>
      <c r="I874" s="1139"/>
      <c r="J874" s="1137"/>
      <c r="K874" s="1139"/>
      <c r="L874" s="593"/>
      <c r="M874" s="616"/>
      <c r="N874" s="593"/>
      <c r="O874" s="593"/>
      <c r="P874" s="607"/>
      <c r="Q874" s="610"/>
      <c r="R874" s="598"/>
      <c r="S874" s="613"/>
      <c r="T874" s="598"/>
      <c r="U874" s="613"/>
      <c r="V874" s="598"/>
      <c r="W874" s="613"/>
      <c r="X874" s="616"/>
      <c r="Y874" s="613"/>
      <c r="Z874" s="613"/>
      <c r="AA874" s="619"/>
      <c r="AB874" s="216">
        <v>2</v>
      </c>
      <c r="AC874" s="299" t="s">
        <v>2275</v>
      </c>
      <c r="AD874" s="316" t="s">
        <v>273</v>
      </c>
      <c r="AE874" s="218" t="s">
        <v>1390</v>
      </c>
      <c r="AF874" s="213" t="str">
        <f t="shared" si="54"/>
        <v>Probabilidad</v>
      </c>
      <c r="AG874" s="219" t="s">
        <v>344</v>
      </c>
      <c r="AH874" s="214">
        <f t="shared" si="52"/>
        <v>0.15</v>
      </c>
      <c r="AI874" s="219" t="s">
        <v>180</v>
      </c>
      <c r="AJ874" s="214">
        <f t="shared" si="53"/>
        <v>0.15</v>
      </c>
      <c r="AK874" s="215">
        <f t="shared" si="55"/>
        <v>0.3</v>
      </c>
      <c r="AL874" s="220">
        <f>IFERROR(IF(AND(AF873="Probabilidad",AF874="Probabilidad"),(AL873-(+AL873*AK874)),IF(AF874="Probabilidad",(S873-(+S873*AK874)),IF(AF874="Impacto",AL873,""))),"")</f>
        <v>8.3999999999999991E-2</v>
      </c>
      <c r="AM874" s="220">
        <f>IFERROR(IF(AND(AF873="Impacto",AF874="Impacto"),(AM873-(+AM873*AK874)),IF(AF874="Impacto",(Y873-(+Y873*AK874)),IF(AF874="Probabilidad",AM873,""))),"")</f>
        <v>0.8</v>
      </c>
      <c r="AN874" s="221" t="s">
        <v>181</v>
      </c>
      <c r="AO874" s="221" t="s">
        <v>182</v>
      </c>
      <c r="AP874" s="221" t="s">
        <v>183</v>
      </c>
      <c r="AQ874" s="598"/>
      <c r="AR874" s="626"/>
      <c r="AS874" s="626"/>
      <c r="AT874" s="619"/>
      <c r="AU874" s="626"/>
      <c r="AV874" s="626"/>
      <c r="AW874" s="619"/>
      <c r="AX874" s="619"/>
      <c r="AY874" s="619"/>
      <c r="AZ874" s="1139"/>
      <c r="BA874" s="607"/>
      <c r="BB874" s="607"/>
      <c r="BC874" s="607"/>
      <c r="BD874" s="593"/>
      <c r="BE874" s="593"/>
      <c r="BF874" s="1232"/>
      <c r="BG874" s="1232"/>
      <c r="BH874" s="1217"/>
      <c r="BI874" s="1232"/>
      <c r="BJ874" s="1232"/>
      <c r="BK874" s="593"/>
      <c r="BL874" s="610"/>
      <c r="BM874" s="607"/>
      <c r="BN874" s="607"/>
      <c r="BO874" s="651"/>
    </row>
    <row r="875" spans="1:67">
      <c r="A875" s="1141"/>
      <c r="B875" s="1144"/>
      <c r="C875" s="1296"/>
      <c r="D875" s="1150"/>
      <c r="E875" s="1150"/>
      <c r="F875" s="1089"/>
      <c r="G875" s="593"/>
      <c r="H875" s="598"/>
      <c r="I875" s="1139"/>
      <c r="J875" s="1137"/>
      <c r="K875" s="1139"/>
      <c r="L875" s="593"/>
      <c r="M875" s="616"/>
      <c r="N875" s="593"/>
      <c r="O875" s="593"/>
      <c r="P875" s="607"/>
      <c r="Q875" s="610"/>
      <c r="R875" s="598"/>
      <c r="S875" s="613"/>
      <c r="T875" s="598"/>
      <c r="U875" s="613"/>
      <c r="V875" s="598"/>
      <c r="W875" s="613"/>
      <c r="X875" s="616"/>
      <c r="Y875" s="613"/>
      <c r="Z875" s="613"/>
      <c r="AA875" s="619"/>
      <c r="AB875" s="216">
        <v>3</v>
      </c>
      <c r="AC875" s="227"/>
      <c r="AD875" s="403"/>
      <c r="AE875" s="218"/>
      <c r="AF875" s="213" t="str">
        <f t="shared" si="54"/>
        <v/>
      </c>
      <c r="AG875" s="219"/>
      <c r="AH875" s="214" t="str">
        <f t="shared" si="52"/>
        <v/>
      </c>
      <c r="AI875" s="219"/>
      <c r="AJ875" s="214" t="str">
        <f t="shared" si="53"/>
        <v/>
      </c>
      <c r="AK875" s="215" t="str">
        <f t="shared" si="55"/>
        <v/>
      </c>
      <c r="AL875" s="220" t="str">
        <f>IFERROR(IF(AND(AF874="Probabilidad",AF875="Probabilidad"),(AL874-(+AL874*AK875)),IF(AND(AF874="Impacto",AF875="Probabilidad"),(AL873-(+AL873*AK875)),IF(AF875="Impacto",AL874,""))),"")</f>
        <v/>
      </c>
      <c r="AM875" s="220" t="str">
        <f>IFERROR(IF(AND(AF874="Impacto",AF875="Impacto"),(AM874-(+AM874*AK875)),IF(AND(AF874="Probabilidad",AF875="Impacto"),(AM873-(+AM873*AK875)),IF(AF875="Probabilidad",AM874,""))),"")</f>
        <v/>
      </c>
      <c r="AN875" s="221"/>
      <c r="AO875" s="221"/>
      <c r="AP875" s="221"/>
      <c r="AQ875" s="598"/>
      <c r="AR875" s="626"/>
      <c r="AS875" s="626"/>
      <c r="AT875" s="619"/>
      <c r="AU875" s="626"/>
      <c r="AV875" s="626"/>
      <c r="AW875" s="619"/>
      <c r="AX875" s="619"/>
      <c r="AY875" s="619"/>
      <c r="AZ875" s="1139"/>
      <c r="BA875" s="607"/>
      <c r="BB875" s="607"/>
      <c r="BC875" s="607"/>
      <c r="BD875" s="593"/>
      <c r="BE875" s="593"/>
      <c r="BF875" s="1232"/>
      <c r="BG875" s="1232"/>
      <c r="BH875" s="1217"/>
      <c r="BI875" s="1232"/>
      <c r="BJ875" s="1232"/>
      <c r="BK875" s="593"/>
      <c r="BL875" s="610"/>
      <c r="BM875" s="607"/>
      <c r="BN875" s="607"/>
      <c r="BO875" s="651"/>
    </row>
    <row r="876" spans="1:67">
      <c r="A876" s="1141"/>
      <c r="B876" s="1144"/>
      <c r="C876" s="1296"/>
      <c r="D876" s="1150"/>
      <c r="E876" s="1150"/>
      <c r="F876" s="1089"/>
      <c r="G876" s="593"/>
      <c r="H876" s="598"/>
      <c r="I876" s="1139"/>
      <c r="J876" s="1137"/>
      <c r="K876" s="1139"/>
      <c r="L876" s="593"/>
      <c r="M876" s="616"/>
      <c r="N876" s="593"/>
      <c r="O876" s="593"/>
      <c r="P876" s="607"/>
      <c r="Q876" s="610"/>
      <c r="R876" s="598"/>
      <c r="S876" s="613"/>
      <c r="T876" s="598"/>
      <c r="U876" s="613"/>
      <c r="V876" s="598"/>
      <c r="W876" s="613"/>
      <c r="X876" s="616"/>
      <c r="Y876" s="613"/>
      <c r="Z876" s="613"/>
      <c r="AA876" s="619"/>
      <c r="AB876" s="216">
        <v>4</v>
      </c>
      <c r="AC876" s="227"/>
      <c r="AD876" s="403"/>
      <c r="AE876" s="218"/>
      <c r="AF876" s="213" t="str">
        <f t="shared" si="54"/>
        <v/>
      </c>
      <c r="AG876" s="219"/>
      <c r="AH876" s="214" t="str">
        <f t="shared" si="52"/>
        <v/>
      </c>
      <c r="AI876" s="219"/>
      <c r="AJ876" s="214" t="str">
        <f t="shared" si="53"/>
        <v/>
      </c>
      <c r="AK876" s="215" t="str">
        <f t="shared" si="55"/>
        <v/>
      </c>
      <c r="AL876" s="220" t="str">
        <f>IFERROR(IF(AND(AF875="Probabilidad",AF876="Probabilidad"),(AL875-(+AL875*AK876)),IF(AND(AF875="Impacto",AF876="Probabilidad"),(AL874-(+AL874*AK876)),IF(AF876="Impacto",AL875,""))),"")</f>
        <v/>
      </c>
      <c r="AM876" s="220" t="str">
        <f>IFERROR(IF(AND(AF875="Impacto",AF876="Impacto"),(AM875-(+AM875*AK876)),IF(AND(AF875="Probabilidad",AF876="Impacto"),(AM874-(+AM874*AK876)),IF(AF876="Probabilidad",AM875,""))),"")</f>
        <v/>
      </c>
      <c r="AN876" s="221"/>
      <c r="AO876" s="221"/>
      <c r="AP876" s="221"/>
      <c r="AQ876" s="598"/>
      <c r="AR876" s="626"/>
      <c r="AS876" s="626"/>
      <c r="AT876" s="619"/>
      <c r="AU876" s="626"/>
      <c r="AV876" s="626"/>
      <c r="AW876" s="619"/>
      <c r="AX876" s="619"/>
      <c r="AY876" s="619"/>
      <c r="AZ876" s="1139"/>
      <c r="BA876" s="607"/>
      <c r="BB876" s="607"/>
      <c r="BC876" s="607"/>
      <c r="BD876" s="593"/>
      <c r="BE876" s="593"/>
      <c r="BF876" s="1232"/>
      <c r="BG876" s="1232"/>
      <c r="BH876" s="1217"/>
      <c r="BI876" s="1232"/>
      <c r="BJ876" s="1232"/>
      <c r="BK876" s="593"/>
      <c r="BL876" s="610"/>
      <c r="BM876" s="607"/>
      <c r="BN876" s="607"/>
      <c r="BO876" s="651"/>
    </row>
    <row r="877" spans="1:67">
      <c r="A877" s="1141"/>
      <c r="B877" s="1144"/>
      <c r="C877" s="1296"/>
      <c r="D877" s="1150"/>
      <c r="E877" s="1150"/>
      <c r="F877" s="1089"/>
      <c r="G877" s="593"/>
      <c r="H877" s="598"/>
      <c r="I877" s="1139"/>
      <c r="J877" s="1137"/>
      <c r="K877" s="1139"/>
      <c r="L877" s="593"/>
      <c r="M877" s="616"/>
      <c r="N877" s="593"/>
      <c r="O877" s="593"/>
      <c r="P877" s="607"/>
      <c r="Q877" s="610"/>
      <c r="R877" s="598"/>
      <c r="S877" s="613"/>
      <c r="T877" s="598"/>
      <c r="U877" s="613"/>
      <c r="V877" s="598"/>
      <c r="W877" s="613"/>
      <c r="X877" s="616"/>
      <c r="Y877" s="613"/>
      <c r="Z877" s="613"/>
      <c r="AA877" s="619"/>
      <c r="AB877" s="216">
        <v>5</v>
      </c>
      <c r="AC877" s="228"/>
      <c r="AD877" s="403"/>
      <c r="AE877" s="218"/>
      <c r="AF877" s="213" t="str">
        <f t="shared" si="54"/>
        <v/>
      </c>
      <c r="AG877" s="219"/>
      <c r="AH877" s="214" t="str">
        <f t="shared" si="52"/>
        <v/>
      </c>
      <c r="AI877" s="219"/>
      <c r="AJ877" s="214" t="str">
        <f t="shared" si="53"/>
        <v/>
      </c>
      <c r="AK877" s="215" t="str">
        <f t="shared" si="55"/>
        <v/>
      </c>
      <c r="AL877" s="220" t="str">
        <f>IFERROR(IF(AND(AF876="Probabilidad",AF877="Probabilidad"),(AL876-(+AL876*AK877)),IF(AND(AF876="Impacto",AF877="Probabilidad"),(AL875-(+AL875*AK877)),IF(AF877="Impacto",AL876,""))),"")</f>
        <v/>
      </c>
      <c r="AM877" s="220" t="str">
        <f>IFERROR(IF(AND(AF876="Impacto",AF877="Impacto"),(AM876-(+AM876*AK877)),IF(AND(AF876="Probabilidad",AF877="Impacto"),(AM875-(+AM875*AK877)),IF(AF877="Probabilidad",AM876,""))),"")</f>
        <v/>
      </c>
      <c r="AN877" s="221"/>
      <c r="AO877" s="221"/>
      <c r="AP877" s="221"/>
      <c r="AQ877" s="598"/>
      <c r="AR877" s="626"/>
      <c r="AS877" s="626"/>
      <c r="AT877" s="619"/>
      <c r="AU877" s="626"/>
      <c r="AV877" s="626"/>
      <c r="AW877" s="619"/>
      <c r="AX877" s="619"/>
      <c r="AY877" s="619"/>
      <c r="AZ877" s="1139"/>
      <c r="BA877" s="607"/>
      <c r="BB877" s="607"/>
      <c r="BC877" s="607"/>
      <c r="BD877" s="593"/>
      <c r="BE877" s="593"/>
      <c r="BF877" s="1232"/>
      <c r="BG877" s="1232"/>
      <c r="BH877" s="1217"/>
      <c r="BI877" s="1232"/>
      <c r="BJ877" s="1232"/>
      <c r="BK877" s="593"/>
      <c r="BL877" s="610"/>
      <c r="BM877" s="607"/>
      <c r="BN877" s="607"/>
      <c r="BO877" s="651"/>
    </row>
    <row r="878" spans="1:67" ht="15.75" thickBot="1">
      <c r="A878" s="1141"/>
      <c r="B878" s="1144"/>
      <c r="C878" s="1296"/>
      <c r="D878" s="1150"/>
      <c r="E878" s="1150"/>
      <c r="F878" s="1089"/>
      <c r="G878" s="593"/>
      <c r="H878" s="598"/>
      <c r="I878" s="1139"/>
      <c r="J878" s="1162"/>
      <c r="K878" s="1139"/>
      <c r="L878" s="593"/>
      <c r="M878" s="616"/>
      <c r="N878" s="593"/>
      <c r="O878" s="593"/>
      <c r="P878" s="607"/>
      <c r="Q878" s="610"/>
      <c r="R878" s="598"/>
      <c r="S878" s="613"/>
      <c r="T878" s="598"/>
      <c r="U878" s="613"/>
      <c r="V878" s="598"/>
      <c r="W878" s="613"/>
      <c r="X878" s="616"/>
      <c r="Y878" s="613"/>
      <c r="Z878" s="613"/>
      <c r="AA878" s="619"/>
      <c r="AB878" s="216">
        <v>6</v>
      </c>
      <c r="AC878" s="218"/>
      <c r="AD878" s="402"/>
      <c r="AE878" s="218"/>
      <c r="AF878" s="213" t="str">
        <f t="shared" si="54"/>
        <v/>
      </c>
      <c r="AG878" s="219"/>
      <c r="AH878" s="214" t="str">
        <f t="shared" si="52"/>
        <v/>
      </c>
      <c r="AI878" s="219"/>
      <c r="AJ878" s="214" t="str">
        <f t="shared" si="53"/>
        <v/>
      </c>
      <c r="AK878" s="215" t="str">
        <f t="shared" si="55"/>
        <v/>
      </c>
      <c r="AL878" s="220" t="str">
        <f>IFERROR(IF(AND(AF877="Probabilidad",AF878="Probabilidad"),(AL877-(+AL877*AK878)),IF(AND(AF877="Impacto",AF878="Probabilidad"),(AL876-(+AL876*AK878)),IF(AF878="Impacto",AL877,""))),"")</f>
        <v/>
      </c>
      <c r="AM878" s="220" t="str">
        <f>IFERROR(IF(AND(AF877="Impacto",AF878="Impacto"),(AM877-(+AM877*AK878)),IF(AND(AF877="Probabilidad",AF878="Impacto"),(AM876-(+AM876*AK878)),IF(AF878="Probabilidad",AM877,""))),"")</f>
        <v/>
      </c>
      <c r="AN878" s="221"/>
      <c r="AO878" s="221"/>
      <c r="AP878" s="221"/>
      <c r="AQ878" s="598"/>
      <c r="AR878" s="626"/>
      <c r="AS878" s="626"/>
      <c r="AT878" s="619"/>
      <c r="AU878" s="626"/>
      <c r="AV878" s="626"/>
      <c r="AW878" s="619"/>
      <c r="AX878" s="619"/>
      <c r="AY878" s="619"/>
      <c r="AZ878" s="1139"/>
      <c r="BA878" s="607"/>
      <c r="BB878" s="607"/>
      <c r="BC878" s="607"/>
      <c r="BD878" s="593"/>
      <c r="BE878" s="593"/>
      <c r="BF878" s="1232"/>
      <c r="BG878" s="1232"/>
      <c r="BH878" s="1217"/>
      <c r="BI878" s="1232"/>
      <c r="BJ878" s="1232"/>
      <c r="BK878" s="593"/>
      <c r="BL878" s="610"/>
      <c r="BM878" s="607"/>
      <c r="BN878" s="607"/>
      <c r="BO878" s="651"/>
    </row>
    <row r="879" spans="1:67" ht="129.6" customHeight="1">
      <c r="A879" s="1141"/>
      <c r="B879" s="1144"/>
      <c r="C879" s="1296"/>
      <c r="D879" s="1150" t="s">
        <v>1376</v>
      </c>
      <c r="E879" s="1150" t="s">
        <v>2255</v>
      </c>
      <c r="F879" s="1089">
        <v>4</v>
      </c>
      <c r="G879" s="593" t="s">
        <v>2277</v>
      </c>
      <c r="H879" s="598" t="s">
        <v>1629</v>
      </c>
      <c r="I879" s="1139" t="s">
        <v>1392</v>
      </c>
      <c r="J879" s="1137" t="str">
        <f>IF(D879="","",IF(D879="RG",[16]Árbol_GF!B929,IF(D879="RF",[16]Árbol_GF!B929,IF(I879="","",(CONCATENATE(I879," ",$M$2," ",G879," ",$M$3," ",O879," ",$M$4," ",N879))))))</f>
        <v>Pérdida de Disponibilidad  1. Archivo de gestion de la OCDI
(Instalaciones)  
Fallas Humanas
Destrucción de documentos
Inundación  
Desconocimiento de politicas de seguridad de la información
Uso inadecuado o descuidado del control de acceso físico a las edificaciones y
los recintos 
Ubicación en un área susceptible de inundación</v>
      </c>
      <c r="K879" s="1139" t="s">
        <v>205</v>
      </c>
      <c r="L879" s="593" t="s">
        <v>904</v>
      </c>
      <c r="M879" s="689" t="str">
        <f>CONCATENATE(" *",[16]Árbol_GF!C887," *",[16]Árbol_GF!E887," *",[16]Árbol_GF!G887)</f>
        <v xml:space="preserve"> * * *</v>
      </c>
      <c r="N879" s="593" t="s">
        <v>2285</v>
      </c>
      <c r="O879" s="593" t="s">
        <v>2286</v>
      </c>
      <c r="P879" s="607"/>
      <c r="Q879" s="754"/>
      <c r="R879" s="598" t="s">
        <v>545</v>
      </c>
      <c r="S879" s="613">
        <f>IF(R879="Muy Alta",100%,IF(R879="Alta",80%,IF(R879="Media",60%,IF(R879="Baja",40%,IF(R879="Muy Baja",20%,"")))))</f>
        <v>0.2</v>
      </c>
      <c r="T879" s="598"/>
      <c r="U879" s="613" t="str">
        <f>IF(T879="Catastrófico",100%,IF(T879="Mayor",80%,IF(T879="Moderado",60%,IF(T879="Menor",40%,IF(T879="Leve",20%,"")))))</f>
        <v/>
      </c>
      <c r="V879" s="598" t="s">
        <v>227</v>
      </c>
      <c r="W879" s="613">
        <f>IF(V879="Catastrófico",100%,IF(V879="Mayor",80%,IF(V879="Moderado",60%,IF(V879="Menor",40%,IF(V879="Leve",20%,"")))))</f>
        <v>0.4</v>
      </c>
      <c r="X879" s="616" t="str">
        <f>IF(Y879=100%,"Catastrófico",IF(Y879=80%,"Mayor",IF(Y879=60%,"Moderado",IF(Y879=40%,"Menor",IF(Y879=20%,"Leve","")))))</f>
        <v>Menor</v>
      </c>
      <c r="Y879" s="613">
        <f>IF(AND(U879="",W879=""),"",MAX(U879,W879))</f>
        <v>0.4</v>
      </c>
      <c r="Z879" s="613" t="str">
        <f>CONCATENATE(R879,X879)</f>
        <v>Muy BajaMenor</v>
      </c>
      <c r="AA879" s="619" t="str">
        <f>IF(Z879="Muy AltaLeve","Alto",IF(Z879="Muy AltaMenor","Alto",IF(Z879="Muy AltaModerado","Alto",IF(Z879="Muy AltaMayor","Alto",IF(Z879="Muy AltaCatastrófico","Extremo",IF(Z879="AltaLeve","Moderado",IF(Z879="AltaMenor","Moderado",IF(Z879="AltaModerado","Alto",IF(Z879="AltaMayor","Alto",IF(Z879="AltaCatastrófico","Extremo",IF(Z879="MediaLeve","Moderado",IF(Z879="MediaMenor","Moderado",IF(Z879="MediaModerado","Moderado",IF(Z879="MediaMayor","Alto",IF(Z879="MediaCatastrófico","Extremo",IF(Z879="BajaLeve","Bajo",IF(Z879="BajaMenor","Moderado",IF(Z879="BajaModerado","Moderado",IF(Z879="BajaMayor","Alto",IF(Z879="BajaCatastrófico","Extremo",IF(Z879="Muy BajaLeve","Bajo",IF(Z879="Muy BajaMenor","Bajo",IF(Z879="Muy BajaModerado","Moderado",IF(Z879="Muy BajaMayor","Alto",IF(Z879="Muy BajaCatastrófico","Extremo","")))))))))))))))))))))))))</f>
        <v>Bajo</v>
      </c>
      <c r="AB879" s="216">
        <v>1</v>
      </c>
      <c r="AC879" s="299" t="s">
        <v>2287</v>
      </c>
      <c r="AD879" s="233" t="s">
        <v>495</v>
      </c>
      <c r="AE879" s="230" t="s">
        <v>1650</v>
      </c>
      <c r="AF879" s="213" t="str">
        <f t="shared" si="54"/>
        <v>Probabilidad</v>
      </c>
      <c r="AG879" s="219" t="s">
        <v>179</v>
      </c>
      <c r="AH879" s="214">
        <f t="shared" si="52"/>
        <v>0.25</v>
      </c>
      <c r="AI879" s="219" t="s">
        <v>180</v>
      </c>
      <c r="AJ879" s="214">
        <f t="shared" si="53"/>
        <v>0.15</v>
      </c>
      <c r="AK879" s="215">
        <f t="shared" si="55"/>
        <v>0.4</v>
      </c>
      <c r="AL879" s="220">
        <f>IFERROR(IF(AF879="Probabilidad",(S879-(+S879*AK879)),IF(AF879="Impacto",S879,"")),"")</f>
        <v>0.12</v>
      </c>
      <c r="AM879" s="220">
        <f>IFERROR(IF(AF879="Impacto",(Y879-(+Y879*AK879)),IF(AF879="Probabilidad",Y879,"")),"")</f>
        <v>0.4</v>
      </c>
      <c r="AN879" s="221" t="s">
        <v>181</v>
      </c>
      <c r="AO879" s="221" t="s">
        <v>1422</v>
      </c>
      <c r="AP879" s="221" t="s">
        <v>183</v>
      </c>
      <c r="AQ879" s="598" t="s">
        <v>2288</v>
      </c>
      <c r="AR879" s="1153">
        <f>S879</f>
        <v>0.2</v>
      </c>
      <c r="AS879" s="1153">
        <f>IF(AL879="","",MIN(AL879:AL884))</f>
        <v>5.04E-2</v>
      </c>
      <c r="AT879" s="619" t="str">
        <f>IFERROR(IF(AS879="","",IF(AS879&lt;=0.2,"Muy Baja",IF(AS879&lt;=0.4,"Baja",IF(AS879&lt;=0.6,"Media",IF(AS879&lt;=0.8,"Alta","Muy Alta"))))),"")</f>
        <v>Muy Baja</v>
      </c>
      <c r="AU879" s="1153">
        <f>Y879</f>
        <v>0.4</v>
      </c>
      <c r="AV879" s="1153">
        <f>IF(AM879="","",MIN(AM879:AM884))</f>
        <v>0.4</v>
      </c>
      <c r="AW879" s="619" t="str">
        <f>IFERROR(IF(AV879="","",IF(AV879&lt;=0.2,"Leve",IF(AV879&lt;=0.4,"Menor",IF(AV879&lt;=0.6,"Moderado",IF(AV879&lt;=0.8,"Mayor","Catastrófico"))))),"")</f>
        <v>Menor</v>
      </c>
      <c r="AX879" s="619" t="str">
        <f>AA879</f>
        <v>Bajo</v>
      </c>
      <c r="AY879" s="619" t="str">
        <f>IFERROR(IF(OR(AND(AT879="Muy Baja",AW879="Leve"),AND(AT879="Muy Baja",AW879="Menor"),AND(AT879="Baja",AW879="Leve")),"Bajo",IF(OR(AND(AT879="Muy baja",AW879="Moderado"),AND(AT879="Baja",AW879="Menor"),AND(AT879="Baja",AW879="Moderado"),AND(AT879="Media",AW879="Leve"),AND(AT879="Media",AW879="Menor"),AND(AT879="Media",AW879="Moderado"),AND(AT879="Alta",AW879="Leve"),AND(AT879="Alta",AW879="Menor")),"Moderado",IF(OR(AND(AT879="Muy Baja",AW879="Mayor"),AND(AT879="Baja",AW879="Mayor"),AND(AT879="Media",AW879="Mayor"),AND(AT879="Alta",AW879="Moderado"),AND(AT879="Alta",AW879="Mayor"),AND(AT879="Muy Alta",AW879="Leve"),AND(AT879="Muy Alta",AW879="Menor"),AND(AT879="Muy Alta",AW879="Moderado"),AND(AT879="Muy Alta",AW879="Mayor")),"Alto",IF(OR(AND(AT879="Muy Baja",AW879="Catastrófico"),AND(AT879="Baja",AW879="Catastrófico"),AND(AT879="Media",AW879="Catastrófico"),AND(AT879="Alta",AW879="Catastrófico"),AND(AT879="Muy Alta",AW879="Catastrófico")),"Extremo","")))),"")</f>
        <v>Bajo</v>
      </c>
      <c r="AZ879" s="1139" t="s">
        <v>231</v>
      </c>
      <c r="BA879" s="607" t="s">
        <v>190</v>
      </c>
      <c r="BB879" s="607" t="s">
        <v>190</v>
      </c>
      <c r="BC879" s="593" t="s">
        <v>190</v>
      </c>
      <c r="BD879" s="607" t="s">
        <v>190</v>
      </c>
      <c r="BE879" s="1262" t="s">
        <v>190</v>
      </c>
      <c r="BF879" s="607"/>
      <c r="BG879" s="607"/>
      <c r="BH879" s="610"/>
      <c r="BI879" s="848"/>
      <c r="BJ879" s="848"/>
      <c r="BK879" s="848"/>
      <c r="BL879" s="848"/>
      <c r="BM879" s="607"/>
      <c r="BN879" s="607"/>
      <c r="BO879" s="651"/>
    </row>
    <row r="880" spans="1:67" ht="135">
      <c r="A880" s="1141"/>
      <c r="B880" s="1144"/>
      <c r="C880" s="1296"/>
      <c r="D880" s="1150"/>
      <c r="E880" s="1150"/>
      <c r="F880" s="1089"/>
      <c r="G880" s="593"/>
      <c r="H880" s="598"/>
      <c r="I880" s="1139"/>
      <c r="J880" s="1137"/>
      <c r="K880" s="1139"/>
      <c r="L880" s="593"/>
      <c r="M880" s="616"/>
      <c r="N880" s="593"/>
      <c r="O880" s="593"/>
      <c r="P880" s="607"/>
      <c r="Q880" s="754"/>
      <c r="R880" s="598"/>
      <c r="S880" s="613"/>
      <c r="T880" s="598"/>
      <c r="U880" s="613"/>
      <c r="V880" s="598"/>
      <c r="W880" s="613"/>
      <c r="X880" s="616"/>
      <c r="Y880" s="613"/>
      <c r="Z880" s="613"/>
      <c r="AA880" s="619"/>
      <c r="AB880" s="216">
        <v>2</v>
      </c>
      <c r="AC880" s="299" t="s">
        <v>2289</v>
      </c>
      <c r="AD880" s="233" t="s">
        <v>2290</v>
      </c>
      <c r="AE880" s="218" t="s">
        <v>2280</v>
      </c>
      <c r="AF880" s="213" t="str">
        <f t="shared" si="54"/>
        <v>Probabilidad</v>
      </c>
      <c r="AG880" s="219" t="s">
        <v>179</v>
      </c>
      <c r="AH880" s="214">
        <f t="shared" si="52"/>
        <v>0.25</v>
      </c>
      <c r="AI880" s="219" t="s">
        <v>180</v>
      </c>
      <c r="AJ880" s="214">
        <f t="shared" si="53"/>
        <v>0.15</v>
      </c>
      <c r="AK880" s="215">
        <f t="shared" si="55"/>
        <v>0.4</v>
      </c>
      <c r="AL880" s="220">
        <f>IFERROR(IF(AND(AF879="Probabilidad",AF880="Probabilidad"),(AL879-(+AL879*AK880)),IF(AF880="Probabilidad",(S879-(+S879*AK880)),IF(AF880="Impacto",AL879,""))),"")</f>
        <v>7.1999999999999995E-2</v>
      </c>
      <c r="AM880" s="220">
        <f>IFERROR(IF(AND(AF879="Impacto",AF880="Impacto"),(AM879-(+AM879*AK880)),IF(AF880="Impacto",(Y879-(+Y879*AK880)),IF(AF880="Probabilidad",AM879,""))),"")</f>
        <v>0.4</v>
      </c>
      <c r="AN880" s="221" t="s">
        <v>181</v>
      </c>
      <c r="AO880" s="221" t="s">
        <v>1422</v>
      </c>
      <c r="AP880" s="221" t="s">
        <v>183</v>
      </c>
      <c r="AQ880" s="598"/>
      <c r="AR880" s="626"/>
      <c r="AS880" s="626"/>
      <c r="AT880" s="619"/>
      <c r="AU880" s="626"/>
      <c r="AV880" s="626"/>
      <c r="AW880" s="619"/>
      <c r="AX880" s="619"/>
      <c r="AY880" s="619"/>
      <c r="AZ880" s="1139"/>
      <c r="BA880" s="607"/>
      <c r="BB880" s="607"/>
      <c r="BC880" s="607"/>
      <c r="BD880" s="607"/>
      <c r="BE880" s="607"/>
      <c r="BF880" s="607"/>
      <c r="BG880" s="607"/>
      <c r="BH880" s="610"/>
      <c r="BI880" s="848"/>
      <c r="BJ880" s="848"/>
      <c r="BK880" s="848"/>
      <c r="BL880" s="848"/>
      <c r="BM880" s="607"/>
      <c r="BN880" s="607"/>
      <c r="BO880" s="651"/>
    </row>
    <row r="881" spans="1:67" ht="135">
      <c r="A881" s="1141"/>
      <c r="B881" s="1144"/>
      <c r="C881" s="1296"/>
      <c r="D881" s="1150"/>
      <c r="E881" s="1150"/>
      <c r="F881" s="1089"/>
      <c r="G881" s="593"/>
      <c r="H881" s="598"/>
      <c r="I881" s="1139"/>
      <c r="J881" s="1137"/>
      <c r="K881" s="1139"/>
      <c r="L881" s="593"/>
      <c r="M881" s="616"/>
      <c r="N881" s="593"/>
      <c r="O881" s="593"/>
      <c r="P881" s="607"/>
      <c r="Q881" s="754"/>
      <c r="R881" s="598"/>
      <c r="S881" s="613"/>
      <c r="T881" s="598"/>
      <c r="U881" s="613"/>
      <c r="V881" s="598"/>
      <c r="W881" s="613"/>
      <c r="X881" s="616"/>
      <c r="Y881" s="613"/>
      <c r="Z881" s="613"/>
      <c r="AA881" s="619"/>
      <c r="AB881" s="216">
        <v>3</v>
      </c>
      <c r="AC881" s="299" t="s">
        <v>2275</v>
      </c>
      <c r="AD881" s="233" t="s">
        <v>244</v>
      </c>
      <c r="AE881" s="218" t="s">
        <v>1390</v>
      </c>
      <c r="AF881" s="213" t="str">
        <f t="shared" si="54"/>
        <v>Probabilidad</v>
      </c>
      <c r="AG881" s="219" t="s">
        <v>344</v>
      </c>
      <c r="AH881" s="214">
        <f t="shared" ref="AH881:AH944" si="56">IF(AG881="","",IF(AG881="Preventivo",25%,IF(AG881="Detectivo",15%,IF(AG881="Correctivo",10%))))</f>
        <v>0.15</v>
      </c>
      <c r="AI881" s="219" t="s">
        <v>180</v>
      </c>
      <c r="AJ881" s="214">
        <f t="shared" ref="AJ881:AJ944" si="57">IF(AI881="Automático",25%,IF(AI881="Manual",15%,""))</f>
        <v>0.15</v>
      </c>
      <c r="AK881" s="215">
        <f t="shared" si="55"/>
        <v>0.3</v>
      </c>
      <c r="AL881" s="220">
        <f>IFERROR(IF(AND(AF880="Probabilidad",AF881="Probabilidad"),(AL880-(+AL880*AK881)),IF(AND(AF880="Impacto",AF881="Probabilidad"),(AL879-(+AL879*AK881)),IF(AF881="Impacto",AL880,""))),"")</f>
        <v>5.04E-2</v>
      </c>
      <c r="AM881" s="220">
        <f>IFERROR(IF(AND(AF880="Impacto",AF881="Impacto"),(AM880-(+AM880*AK881)),IF(AND(AF880="Probabilidad",AF881="Impacto"),(AM879-(+AM879*AK881)),IF(AF881="Probabilidad",AM880,""))),"")</f>
        <v>0.4</v>
      </c>
      <c r="AN881" s="221" t="s">
        <v>181</v>
      </c>
      <c r="AO881" s="221" t="s">
        <v>182</v>
      </c>
      <c r="AP881" s="221" t="s">
        <v>183</v>
      </c>
      <c r="AQ881" s="598"/>
      <c r="AR881" s="626"/>
      <c r="AS881" s="626"/>
      <c r="AT881" s="619"/>
      <c r="AU881" s="626"/>
      <c r="AV881" s="626"/>
      <c r="AW881" s="619"/>
      <c r="AX881" s="619"/>
      <c r="AY881" s="619"/>
      <c r="AZ881" s="1139"/>
      <c r="BA881" s="607"/>
      <c r="BB881" s="607"/>
      <c r="BC881" s="607"/>
      <c r="BD881" s="607"/>
      <c r="BE881" s="607"/>
      <c r="BF881" s="607"/>
      <c r="BG881" s="607"/>
      <c r="BH881" s="610"/>
      <c r="BI881" s="848"/>
      <c r="BJ881" s="848"/>
      <c r="BK881" s="848"/>
      <c r="BL881" s="848"/>
      <c r="BM881" s="607"/>
      <c r="BN881" s="607"/>
      <c r="BO881" s="651"/>
    </row>
    <row r="882" spans="1:67">
      <c r="A882" s="1141"/>
      <c r="B882" s="1144"/>
      <c r="C882" s="1296"/>
      <c r="D882" s="1150"/>
      <c r="E882" s="1150"/>
      <c r="F882" s="1089"/>
      <c r="G882" s="593"/>
      <c r="H882" s="598"/>
      <c r="I882" s="1139"/>
      <c r="J882" s="1137"/>
      <c r="K882" s="1139"/>
      <c r="L882" s="593"/>
      <c r="M882" s="616"/>
      <c r="N882" s="593"/>
      <c r="O882" s="593"/>
      <c r="P882" s="607"/>
      <c r="Q882" s="754"/>
      <c r="R882" s="598"/>
      <c r="S882" s="613"/>
      <c r="T882" s="598"/>
      <c r="U882" s="613"/>
      <c r="V882" s="598"/>
      <c r="W882" s="613"/>
      <c r="X882" s="616"/>
      <c r="Y882" s="613"/>
      <c r="Z882" s="613"/>
      <c r="AA882" s="619"/>
      <c r="AB882" s="216">
        <v>4</v>
      </c>
      <c r="AC882" s="218"/>
      <c r="AD882" s="402"/>
      <c r="AE882" s="218"/>
      <c r="AF882" s="213" t="str">
        <f t="shared" ref="AF882:AF945" si="58">IF(OR(AG882="Preventivo",AG882="Detectivo"),"Probabilidad",IF(AG882="Correctivo","Impacto",""))</f>
        <v/>
      </c>
      <c r="AG882" s="219"/>
      <c r="AH882" s="214" t="str">
        <f t="shared" si="56"/>
        <v/>
      </c>
      <c r="AI882" s="219"/>
      <c r="AJ882" s="214" t="str">
        <f t="shared" si="57"/>
        <v/>
      </c>
      <c r="AK882" s="215" t="str">
        <f t="shared" si="55"/>
        <v/>
      </c>
      <c r="AL882" s="220" t="str">
        <f>IFERROR(IF(AND(AF881="Probabilidad",AF882="Probabilidad"),(AL881-(+AL881*AK882)),IF(AND(AF881="Impacto",AF882="Probabilidad"),(AL880-(+AL880*AK882)),IF(AF882="Impacto",AL881,""))),"")</f>
        <v/>
      </c>
      <c r="AM882" s="220" t="str">
        <f>IFERROR(IF(AND(AF881="Impacto",AF882="Impacto"),(AM881-(+AM881*AK882)),IF(AND(AF881="Probabilidad",AF882="Impacto"),(AM880-(+AM880*AK882)),IF(AF882="Probabilidad",AM881,""))),"")</f>
        <v/>
      </c>
      <c r="AN882" s="221"/>
      <c r="AO882" s="221"/>
      <c r="AP882" s="221"/>
      <c r="AQ882" s="598"/>
      <c r="AR882" s="626"/>
      <c r="AS882" s="626"/>
      <c r="AT882" s="619"/>
      <c r="AU882" s="626"/>
      <c r="AV882" s="626"/>
      <c r="AW882" s="619"/>
      <c r="AX882" s="619"/>
      <c r="AY882" s="619"/>
      <c r="AZ882" s="1139"/>
      <c r="BA882" s="607"/>
      <c r="BB882" s="607"/>
      <c r="BC882" s="607"/>
      <c r="BD882" s="607"/>
      <c r="BE882" s="607"/>
      <c r="BF882" s="607"/>
      <c r="BG882" s="607"/>
      <c r="BH882" s="610"/>
      <c r="BI882" s="848"/>
      <c r="BJ882" s="848"/>
      <c r="BK882" s="848"/>
      <c r="BL882" s="848"/>
      <c r="BM882" s="607"/>
      <c r="BN882" s="607"/>
      <c r="BO882" s="651"/>
    </row>
    <row r="883" spans="1:67">
      <c r="A883" s="1141"/>
      <c r="B883" s="1144"/>
      <c r="C883" s="1296"/>
      <c r="D883" s="1150"/>
      <c r="E883" s="1150"/>
      <c r="F883" s="1089"/>
      <c r="G883" s="593"/>
      <c r="H883" s="598"/>
      <c r="I883" s="1139"/>
      <c r="J883" s="1137"/>
      <c r="K883" s="1139"/>
      <c r="L883" s="593"/>
      <c r="M883" s="616"/>
      <c r="N883" s="593"/>
      <c r="O883" s="593"/>
      <c r="P883" s="607"/>
      <c r="Q883" s="754"/>
      <c r="R883" s="598"/>
      <c r="S883" s="613"/>
      <c r="T883" s="598"/>
      <c r="U883" s="613"/>
      <c r="V883" s="598"/>
      <c r="W883" s="613"/>
      <c r="X883" s="616"/>
      <c r="Y883" s="613"/>
      <c r="Z883" s="613"/>
      <c r="AA883" s="619"/>
      <c r="AB883" s="216">
        <v>5</v>
      </c>
      <c r="AC883" s="218"/>
      <c r="AD883" s="402"/>
      <c r="AE883" s="218"/>
      <c r="AF883" s="213" t="str">
        <f t="shared" si="58"/>
        <v/>
      </c>
      <c r="AG883" s="219"/>
      <c r="AH883" s="214" t="str">
        <f t="shared" si="56"/>
        <v/>
      </c>
      <c r="AI883" s="219"/>
      <c r="AJ883" s="214" t="str">
        <f t="shared" si="57"/>
        <v/>
      </c>
      <c r="AK883" s="215" t="str">
        <f t="shared" si="55"/>
        <v/>
      </c>
      <c r="AL883" s="220" t="str">
        <f>IFERROR(IF(AND(AF882="Probabilidad",AF883="Probabilidad"),(AL882-(+AL882*AK883)),IF(AND(AF882="Impacto",AF883="Probabilidad"),(AL881-(+AL881*AK883)),IF(AF883="Impacto",AL882,""))),"")</f>
        <v/>
      </c>
      <c r="AM883" s="220" t="str">
        <f>IFERROR(IF(AND(AF882="Impacto",AF883="Impacto"),(AM882-(+AM882*AK883)),IF(AND(AF882="Probabilidad",AF883="Impacto"),(AM881-(+AM881*AK883)),IF(AF883="Probabilidad",AM882,""))),"")</f>
        <v/>
      </c>
      <c r="AN883" s="221"/>
      <c r="AO883" s="221"/>
      <c r="AP883" s="221"/>
      <c r="AQ883" s="598"/>
      <c r="AR883" s="626"/>
      <c r="AS883" s="626"/>
      <c r="AT883" s="619"/>
      <c r="AU883" s="626"/>
      <c r="AV883" s="626"/>
      <c r="AW883" s="619"/>
      <c r="AX883" s="619"/>
      <c r="AY883" s="619"/>
      <c r="AZ883" s="1139"/>
      <c r="BA883" s="607"/>
      <c r="BB883" s="607"/>
      <c r="BC883" s="607"/>
      <c r="BD883" s="607"/>
      <c r="BE883" s="607"/>
      <c r="BF883" s="607"/>
      <c r="BG883" s="607"/>
      <c r="BH883" s="610"/>
      <c r="BI883" s="848"/>
      <c r="BJ883" s="848"/>
      <c r="BK883" s="848"/>
      <c r="BL883" s="848"/>
      <c r="BM883" s="607"/>
      <c r="BN883" s="607"/>
      <c r="BO883" s="651"/>
    </row>
    <row r="884" spans="1:67" ht="15.75" thickBot="1">
      <c r="A884" s="1141"/>
      <c r="B884" s="1144"/>
      <c r="C884" s="1296"/>
      <c r="D884" s="1150"/>
      <c r="E884" s="1150"/>
      <c r="F884" s="1089"/>
      <c r="G884" s="593"/>
      <c r="H884" s="598"/>
      <c r="I884" s="1139"/>
      <c r="J884" s="1162"/>
      <c r="K884" s="1139"/>
      <c r="L884" s="593"/>
      <c r="M884" s="616"/>
      <c r="N884" s="593"/>
      <c r="O884" s="593"/>
      <c r="P884" s="607"/>
      <c r="Q884" s="754"/>
      <c r="R884" s="598"/>
      <c r="S884" s="613"/>
      <c r="T884" s="598"/>
      <c r="U884" s="613"/>
      <c r="V884" s="598"/>
      <c r="W884" s="613"/>
      <c r="X884" s="616"/>
      <c r="Y884" s="613"/>
      <c r="Z884" s="613"/>
      <c r="AA884" s="619"/>
      <c r="AB884" s="216">
        <v>6</v>
      </c>
      <c r="AC884" s="218"/>
      <c r="AD884" s="402"/>
      <c r="AE884" s="218"/>
      <c r="AF884" s="213" t="str">
        <f t="shared" si="58"/>
        <v/>
      </c>
      <c r="AG884" s="219"/>
      <c r="AH884" s="214" t="str">
        <f t="shared" si="56"/>
        <v/>
      </c>
      <c r="AI884" s="219"/>
      <c r="AJ884" s="214" t="str">
        <f t="shared" si="57"/>
        <v/>
      </c>
      <c r="AK884" s="215" t="str">
        <f t="shared" si="55"/>
        <v/>
      </c>
      <c r="AL884" s="220" t="str">
        <f>IFERROR(IF(AND(AF883="Probabilidad",AF884="Probabilidad"),(AL883-(+AL883*AK884)),IF(AND(AF883="Impacto",AF884="Probabilidad"),(AL882-(+AL882*AK884)),IF(AF884="Impacto",AL883,""))),"")</f>
        <v/>
      </c>
      <c r="AM884" s="220" t="str">
        <f>IFERROR(IF(AND(AF883="Impacto",AF884="Impacto"),(AM883-(+AM883*AK884)),IF(AND(AF883="Probabilidad",AF884="Impacto"),(AM882-(+AM882*AK884)),IF(AF884="Probabilidad",AM883,""))),"")</f>
        <v/>
      </c>
      <c r="AN884" s="221"/>
      <c r="AO884" s="221"/>
      <c r="AP884" s="221"/>
      <c r="AQ884" s="598"/>
      <c r="AR884" s="626"/>
      <c r="AS884" s="626"/>
      <c r="AT884" s="619"/>
      <c r="AU884" s="626"/>
      <c r="AV884" s="626"/>
      <c r="AW884" s="619"/>
      <c r="AX884" s="619"/>
      <c r="AY884" s="619"/>
      <c r="AZ884" s="1139"/>
      <c r="BA884" s="607"/>
      <c r="BB884" s="607"/>
      <c r="BC884" s="607"/>
      <c r="BD884" s="607"/>
      <c r="BE884" s="607"/>
      <c r="BF884" s="607"/>
      <c r="BG884" s="607"/>
      <c r="BH884" s="610"/>
      <c r="BI884" s="848"/>
      <c r="BJ884" s="848"/>
      <c r="BK884" s="848"/>
      <c r="BL884" s="848"/>
      <c r="BM884" s="607"/>
      <c r="BN884" s="607"/>
      <c r="BO884" s="651"/>
    </row>
    <row r="885" spans="1:67" ht="115.15" customHeight="1">
      <c r="A885" s="1141"/>
      <c r="B885" s="1144"/>
      <c r="C885" s="1296"/>
      <c r="D885" s="1150" t="s">
        <v>1376</v>
      </c>
      <c r="E885" s="1150" t="s">
        <v>2255</v>
      </c>
      <c r="F885" s="1089">
        <v>5</v>
      </c>
      <c r="G885" s="593" t="s">
        <v>2291</v>
      </c>
      <c r="H885" s="598" t="s">
        <v>1379</v>
      </c>
      <c r="I885" s="1139" t="s">
        <v>1380</v>
      </c>
      <c r="J885" s="1137" t="str">
        <f>IF(D885="","",IF(D885="RG",[16]Árbol_GF!B935,IF(D885="RF",[16]Árbol_GF!B935,IF(I885="","",(CONCATENATE(I885," ",$M$2," ",G885," ",$M$3," ",O885," ",$M$4," ",N885))))))</f>
        <v xml:space="preserve">Pérdida de confidencialidad e integridad  1. Sistema de grabación
2.Correo electronico OCD
3.Sistema de Informacion Disciplinario Distrital 
(Servicio)  Perdida o acceso no autorizado 
Fallas Humanas  Ausencia de control de acceso 
Desconocimiento de politicas de control de acceso </v>
      </c>
      <c r="K885" s="1139" t="s">
        <v>205</v>
      </c>
      <c r="L885" s="593" t="s">
        <v>691</v>
      </c>
      <c r="M885" s="689" t="str">
        <f>CONCATENATE(" *",[16]Árbol_GF!C893," *",[16]Árbol_GF!E893," *",[16]Árbol_GF!G893)</f>
        <v xml:space="preserve"> * * *</v>
      </c>
      <c r="N885" s="593" t="s">
        <v>2292</v>
      </c>
      <c r="O885" s="593" t="s">
        <v>2293</v>
      </c>
      <c r="P885" s="828"/>
      <c r="Q885" s="754"/>
      <c r="R885" s="598" t="s">
        <v>175</v>
      </c>
      <c r="S885" s="613">
        <f>IF(R885="Muy Alta",100%,IF(R885="Alta",80%,IF(R885="Media",60%,IF(R885="Baja",40%,IF(R885="Muy Baja",20%,"")))))</f>
        <v>0.6</v>
      </c>
      <c r="T885" s="598" t="s">
        <v>271</v>
      </c>
      <c r="U885" s="613">
        <f>IF(T885="Catastrófico",100%,IF(T885="Mayor",80%,IF(T885="Moderado",60%,IF(T885="Menor",40%,IF(T885="Leve",20%,"")))))</f>
        <v>0.2</v>
      </c>
      <c r="V885" s="598" t="s">
        <v>176</v>
      </c>
      <c r="W885" s="613">
        <f>IF(V885="Catastrófico",100%,IF(V885="Mayor",80%,IF(V885="Moderado",60%,IF(V885="Menor",40%,IF(V885="Leve",20%,"")))))</f>
        <v>0.6</v>
      </c>
      <c r="X885" s="616" t="str">
        <f>IF(Y885=100%,"Catastrófico",IF(Y885=80%,"Mayor",IF(Y885=60%,"Moderado",IF(Y885=40%,"Menor",IF(Y885=20%,"Leve","")))))</f>
        <v>Moderado</v>
      </c>
      <c r="Y885" s="613">
        <f>IF(AND(U885="",W885=""),"",MAX(U885,W885))</f>
        <v>0.6</v>
      </c>
      <c r="Z885" s="613" t="str">
        <f>CONCATENATE(R885,X885)</f>
        <v>MediaModerado</v>
      </c>
      <c r="AA885" s="619" t="str">
        <f>IF(Z885="Muy AltaLeve","Alto",IF(Z885="Muy AltaMenor","Alto",IF(Z885="Muy AltaModerado","Alto",IF(Z885="Muy AltaMayor","Alto",IF(Z885="Muy AltaCatastrófico","Extremo",IF(Z885="AltaLeve","Moderado",IF(Z885="AltaMenor","Moderado",IF(Z885="AltaModerado","Alto",IF(Z885="AltaMayor","Alto",IF(Z885="AltaCatastrófico","Extremo",IF(Z885="MediaLeve","Moderado",IF(Z885="MediaMenor","Moderado",IF(Z885="MediaModerado","Moderado",IF(Z885="MediaMayor","Alto",IF(Z885="MediaCatastrófico","Extremo",IF(Z885="BajaLeve","Bajo",IF(Z885="BajaMenor","Moderado",IF(Z885="BajaModerado","Moderado",IF(Z885="BajaMayor","Alto",IF(Z885="BajaCatastrófico","Extremo",IF(Z885="Muy BajaLeve","Bajo",IF(Z885="Muy BajaMenor","Bajo",IF(Z885="Muy BajaModerado","Moderado",IF(Z885="Muy BajaMayor","Alto",IF(Z885="Muy BajaCatastrófico","Extremo","")))))))))))))))))))))))))</f>
        <v>Moderado</v>
      </c>
      <c r="AB885" s="216">
        <v>1</v>
      </c>
      <c r="AC885" s="299" t="s">
        <v>2294</v>
      </c>
      <c r="AD885" s="233" t="s">
        <v>244</v>
      </c>
      <c r="AE885" s="278" t="s">
        <v>2265</v>
      </c>
      <c r="AF885" s="213" t="str">
        <f t="shared" si="58"/>
        <v>Probabilidad</v>
      </c>
      <c r="AG885" s="219" t="s">
        <v>179</v>
      </c>
      <c r="AH885" s="214">
        <f t="shared" si="56"/>
        <v>0.25</v>
      </c>
      <c r="AI885" s="219" t="s">
        <v>180</v>
      </c>
      <c r="AJ885" s="214">
        <f t="shared" si="57"/>
        <v>0.15</v>
      </c>
      <c r="AK885" s="215">
        <f t="shared" si="55"/>
        <v>0.4</v>
      </c>
      <c r="AL885" s="220">
        <f>IFERROR(IF(AF885="Probabilidad",(S885-(+S885*AK885)),IF(AF885="Impacto",S885,"")),"")</f>
        <v>0.36</v>
      </c>
      <c r="AM885" s="220">
        <f>IFERROR(IF(AF885="Impacto",(Y885-(+Y885*AK885)),IF(AF885="Probabilidad",Y885,"")),"")</f>
        <v>0.6</v>
      </c>
      <c r="AN885" s="14" t="s">
        <v>183</v>
      </c>
      <c r="AO885" s="221" t="s">
        <v>1422</v>
      </c>
      <c r="AP885" s="221" t="s">
        <v>183</v>
      </c>
      <c r="AQ885" s="598" t="s">
        <v>2295</v>
      </c>
      <c r="AR885" s="1153">
        <f>S885</f>
        <v>0.6</v>
      </c>
      <c r="AS885" s="1153">
        <f>IF(AL885="","",MIN(AL885:AL890))</f>
        <v>0.1764</v>
      </c>
      <c r="AT885" s="619" t="str">
        <f>IFERROR(IF(AS885="","",IF(AS885&lt;=0.2,"Muy Baja",IF(AS885&lt;=0.4,"Baja",IF(AS885&lt;=0.6,"Media",IF(AS885&lt;=0.8,"Alta","Muy Alta"))))),"")</f>
        <v>Muy Baja</v>
      </c>
      <c r="AU885" s="1153">
        <f>Y885</f>
        <v>0.6</v>
      </c>
      <c r="AV885" s="1153">
        <f>IF(AM885="","",MIN(AM885:AM890))</f>
        <v>0.6</v>
      </c>
      <c r="AW885" s="619" t="str">
        <f>IFERROR(IF(AV885="","",IF(AV885&lt;=0.2,"Leve",IF(AV885&lt;=0.4,"Menor",IF(AV885&lt;=0.6,"Moderado",IF(AV885&lt;=0.8,"Mayor","Catastrófico"))))),"")</f>
        <v>Moderado</v>
      </c>
      <c r="AX885" s="619" t="str">
        <f>AA885</f>
        <v>Moderado</v>
      </c>
      <c r="AY885" s="619" t="str">
        <f>IFERROR(IF(OR(AND(AT885="Muy Baja",AW885="Leve"),AND(AT885="Muy Baja",AW885="Menor"),AND(AT885="Baja",AW885="Leve")),"Bajo",IF(OR(AND(AT885="Muy baja",AW885="Moderado"),AND(AT885="Baja",AW885="Menor"),AND(AT885="Baja",AW885="Moderado"),AND(AT885="Media",AW885="Leve"),AND(AT885="Media",AW885="Menor"),AND(AT885="Media",AW885="Moderado"),AND(AT885="Alta",AW885="Leve"),AND(AT885="Alta",AW885="Menor")),"Moderado",IF(OR(AND(AT885="Muy Baja",AW885="Mayor"),AND(AT885="Baja",AW885="Mayor"),AND(AT885="Media",AW885="Mayor"),AND(AT885="Alta",AW885="Moderado"),AND(AT885="Alta",AW885="Mayor"),AND(AT885="Muy Alta",AW885="Leve"),AND(AT885="Muy Alta",AW885="Menor"),AND(AT885="Muy Alta",AW885="Moderado"),AND(AT885="Muy Alta",AW885="Mayor")),"Alto",IF(OR(AND(AT885="Muy Baja",AW885="Catastrófico"),AND(AT885="Baja",AW885="Catastrófico"),AND(AT885="Media",AW885="Catastrófico"),AND(AT885="Alta",AW885="Catastrófico"),AND(AT885="Muy Alta",AW885="Catastrófico")),"Extremo","")))),"")</f>
        <v>Moderado</v>
      </c>
      <c r="AZ885" s="1139" t="s">
        <v>185</v>
      </c>
      <c r="BA885" s="909" t="s">
        <v>2296</v>
      </c>
      <c r="BB885" s="607" t="s">
        <v>2297</v>
      </c>
      <c r="BC885" s="607" t="s">
        <v>1460</v>
      </c>
      <c r="BD885" s="593" t="s">
        <v>2264</v>
      </c>
      <c r="BE885" s="1168">
        <v>45657</v>
      </c>
      <c r="BF885" s="1232"/>
      <c r="BG885" s="1232"/>
      <c r="BH885" s="1217"/>
      <c r="BI885" s="1232"/>
      <c r="BJ885" s="1232"/>
      <c r="BK885" s="593"/>
      <c r="BL885" s="610"/>
      <c r="BM885" s="607"/>
      <c r="BN885" s="607"/>
      <c r="BO885" s="651"/>
    </row>
    <row r="886" spans="1:67" ht="135">
      <c r="A886" s="1141"/>
      <c r="B886" s="1144"/>
      <c r="C886" s="1296"/>
      <c r="D886" s="1150"/>
      <c r="E886" s="1150"/>
      <c r="F886" s="1089"/>
      <c r="G886" s="593"/>
      <c r="H886" s="598"/>
      <c r="I886" s="1139"/>
      <c r="J886" s="1137"/>
      <c r="K886" s="1139"/>
      <c r="L886" s="593"/>
      <c r="M886" s="616"/>
      <c r="N886" s="593"/>
      <c r="O886" s="593"/>
      <c r="P886" s="828"/>
      <c r="Q886" s="754"/>
      <c r="R886" s="598"/>
      <c r="S886" s="613"/>
      <c r="T886" s="598"/>
      <c r="U886" s="613"/>
      <c r="V886" s="598"/>
      <c r="W886" s="613"/>
      <c r="X886" s="616"/>
      <c r="Y886" s="613"/>
      <c r="Z886" s="613"/>
      <c r="AA886" s="619"/>
      <c r="AB886" s="216">
        <v>2</v>
      </c>
      <c r="AC886" s="299" t="s">
        <v>2275</v>
      </c>
      <c r="AD886" s="233" t="s">
        <v>273</v>
      </c>
      <c r="AE886" s="218" t="s">
        <v>1390</v>
      </c>
      <c r="AF886" s="213" t="str">
        <f t="shared" si="58"/>
        <v>Probabilidad</v>
      </c>
      <c r="AG886" s="219" t="s">
        <v>344</v>
      </c>
      <c r="AH886" s="214">
        <f t="shared" si="56"/>
        <v>0.15</v>
      </c>
      <c r="AI886" s="219" t="s">
        <v>180</v>
      </c>
      <c r="AJ886" s="214">
        <f t="shared" si="57"/>
        <v>0.15</v>
      </c>
      <c r="AK886" s="215">
        <f t="shared" si="55"/>
        <v>0.3</v>
      </c>
      <c r="AL886" s="220">
        <f>IFERROR(IF(AND(AF885="Probabilidad",AF886="Probabilidad"),(AL885-(+AL885*AK886)),IF(AF886="Probabilidad",(S885-(+S885*AK886)),IF(AF886="Impacto",AL885,""))),"")</f>
        <v>0.252</v>
      </c>
      <c r="AM886" s="220">
        <f>IFERROR(IF(AND(AF885="Impacto",AF886="Impacto"),(AM885-(+AM885*AK886)),IF(AF886="Impacto",(Y885-(+Y885*AK886)),IF(AF886="Probabilidad",AM885,""))),"")</f>
        <v>0.6</v>
      </c>
      <c r="AN886" s="221" t="s">
        <v>183</v>
      </c>
      <c r="AO886" s="221" t="s">
        <v>182</v>
      </c>
      <c r="AP886" s="221" t="s">
        <v>183</v>
      </c>
      <c r="AQ886" s="598"/>
      <c r="AR886" s="626"/>
      <c r="AS886" s="626"/>
      <c r="AT886" s="619"/>
      <c r="AU886" s="626"/>
      <c r="AV886" s="626"/>
      <c r="AW886" s="619"/>
      <c r="AX886" s="619"/>
      <c r="AY886" s="619"/>
      <c r="AZ886" s="1139"/>
      <c r="BA886" s="607"/>
      <c r="BB886" s="607"/>
      <c r="BC886" s="607"/>
      <c r="BD886" s="593"/>
      <c r="BE886" s="593"/>
      <c r="BF886" s="1232"/>
      <c r="BG886" s="1232"/>
      <c r="BH886" s="1217"/>
      <c r="BI886" s="1232"/>
      <c r="BJ886" s="1232"/>
      <c r="BK886" s="593"/>
      <c r="BL886" s="610"/>
      <c r="BM886" s="607"/>
      <c r="BN886" s="607"/>
      <c r="BO886" s="651"/>
    </row>
    <row r="887" spans="1:67" ht="66">
      <c r="A887" s="1141"/>
      <c r="B887" s="1144"/>
      <c r="C887" s="1296"/>
      <c r="D887" s="1150"/>
      <c r="E887" s="1150"/>
      <c r="F887" s="1089"/>
      <c r="G887" s="593"/>
      <c r="H887" s="598"/>
      <c r="I887" s="1139"/>
      <c r="J887" s="1137"/>
      <c r="K887" s="1139"/>
      <c r="L887" s="593"/>
      <c r="M887" s="616"/>
      <c r="N887" s="593"/>
      <c r="O887" s="593"/>
      <c r="P887" s="828"/>
      <c r="Q887" s="754"/>
      <c r="R887" s="598"/>
      <c r="S887" s="613"/>
      <c r="T887" s="598"/>
      <c r="U887" s="613"/>
      <c r="V887" s="598"/>
      <c r="W887" s="613"/>
      <c r="X887" s="616"/>
      <c r="Y887" s="613"/>
      <c r="Z887" s="613"/>
      <c r="AA887" s="619"/>
      <c r="AB887" s="216">
        <v>3</v>
      </c>
      <c r="AC887" s="299" t="s">
        <v>2298</v>
      </c>
      <c r="AD887" s="233" t="s">
        <v>244</v>
      </c>
      <c r="AE887" s="218" t="s">
        <v>1390</v>
      </c>
      <c r="AF887" s="213" t="str">
        <f t="shared" si="58"/>
        <v>Probabilidad</v>
      </c>
      <c r="AG887" s="219" t="s">
        <v>344</v>
      </c>
      <c r="AH887" s="214">
        <f t="shared" si="56"/>
        <v>0.15</v>
      </c>
      <c r="AI887" s="219" t="s">
        <v>180</v>
      </c>
      <c r="AJ887" s="214">
        <f t="shared" si="57"/>
        <v>0.15</v>
      </c>
      <c r="AK887" s="215">
        <f t="shared" si="55"/>
        <v>0.3</v>
      </c>
      <c r="AL887" s="220">
        <f>IFERROR(IF(AND(AF886="Probabilidad",AF887="Probabilidad"),(AL886-(+AL886*AK887)),IF(AND(AF886="Impacto",AF887="Probabilidad"),(AL885-(+AL885*AK887)),IF(AF887="Impacto",AL886,""))),"")</f>
        <v>0.1764</v>
      </c>
      <c r="AM887" s="220">
        <f>IFERROR(IF(AND(AF886="Impacto",AF887="Impacto"),(AM886-(+AM886*AK887)),IF(AND(AF886="Probabilidad",AF887="Impacto"),(AM885-(+AM885*AK887)),IF(AF887="Probabilidad",AM886,""))),"")</f>
        <v>0.6</v>
      </c>
      <c r="AN887" s="221" t="s">
        <v>183</v>
      </c>
      <c r="AO887" s="221" t="s">
        <v>182</v>
      </c>
      <c r="AP887" s="221" t="s">
        <v>183</v>
      </c>
      <c r="AQ887" s="598"/>
      <c r="AR887" s="626"/>
      <c r="AS887" s="626"/>
      <c r="AT887" s="619"/>
      <c r="AU887" s="626"/>
      <c r="AV887" s="626"/>
      <c r="AW887" s="619"/>
      <c r="AX887" s="619"/>
      <c r="AY887" s="619"/>
      <c r="AZ887" s="1139"/>
      <c r="BA887" s="607"/>
      <c r="BB887" s="607"/>
      <c r="BC887" s="607"/>
      <c r="BD887" s="593"/>
      <c r="BE887" s="593"/>
      <c r="BF887" s="1232"/>
      <c r="BG887" s="1232"/>
      <c r="BH887" s="1217"/>
      <c r="BI887" s="1232"/>
      <c r="BJ887" s="1232"/>
      <c r="BK887" s="593"/>
      <c r="BL887" s="610"/>
      <c r="BM887" s="607"/>
      <c r="BN887" s="607"/>
      <c r="BO887" s="651"/>
    </row>
    <row r="888" spans="1:67">
      <c r="A888" s="1141"/>
      <c r="B888" s="1144"/>
      <c r="C888" s="1296"/>
      <c r="D888" s="1150"/>
      <c r="E888" s="1150"/>
      <c r="F888" s="1089"/>
      <c r="G888" s="593"/>
      <c r="H888" s="598"/>
      <c r="I888" s="1139"/>
      <c r="J888" s="1137"/>
      <c r="K888" s="1139"/>
      <c r="L888" s="593"/>
      <c r="M888" s="616"/>
      <c r="N888" s="593"/>
      <c r="O888" s="593"/>
      <c r="P888" s="828"/>
      <c r="Q888" s="754"/>
      <c r="R888" s="598"/>
      <c r="S888" s="613"/>
      <c r="T888" s="598"/>
      <c r="U888" s="613"/>
      <c r="V888" s="598"/>
      <c r="W888" s="613"/>
      <c r="X888" s="616"/>
      <c r="Y888" s="613"/>
      <c r="Z888" s="613"/>
      <c r="AA888" s="619"/>
      <c r="AB888" s="216">
        <v>4</v>
      </c>
      <c r="AC888" s="218"/>
      <c r="AD888" s="402"/>
      <c r="AE888" s="218"/>
      <c r="AF888" s="213" t="str">
        <f t="shared" si="58"/>
        <v/>
      </c>
      <c r="AG888" s="219"/>
      <c r="AH888" s="214" t="str">
        <f t="shared" si="56"/>
        <v/>
      </c>
      <c r="AI888" s="219"/>
      <c r="AJ888" s="214" t="str">
        <f t="shared" si="57"/>
        <v/>
      </c>
      <c r="AK888" s="215" t="str">
        <f t="shared" si="55"/>
        <v/>
      </c>
      <c r="AL888" s="220" t="str">
        <f>IFERROR(IF(AND(AF887="Probabilidad",AF888="Probabilidad"),(AL887-(+AL887*AK888)),IF(AND(AF887="Impacto",AF888="Probabilidad"),(AL886-(+AL886*AK888)),IF(AF888="Impacto",AL887,""))),"")</f>
        <v/>
      </c>
      <c r="AM888" s="220" t="str">
        <f>IFERROR(IF(AND(AF887="Impacto",AF888="Impacto"),(AM887-(+AM887*AK888)),IF(AND(AF887="Probabilidad",AF888="Impacto"),(AM886-(+AM886*AK888)),IF(AF888="Probabilidad",AM887,""))),"")</f>
        <v/>
      </c>
      <c r="AN888" s="221"/>
      <c r="AO888" s="221"/>
      <c r="AP888" s="221"/>
      <c r="AQ888" s="598"/>
      <c r="AR888" s="626"/>
      <c r="AS888" s="626"/>
      <c r="AT888" s="619"/>
      <c r="AU888" s="626"/>
      <c r="AV888" s="626"/>
      <c r="AW888" s="619"/>
      <c r="AX888" s="619"/>
      <c r="AY888" s="619"/>
      <c r="AZ888" s="1139"/>
      <c r="BA888" s="607"/>
      <c r="BB888" s="607"/>
      <c r="BC888" s="607"/>
      <c r="BD888" s="593"/>
      <c r="BE888" s="593"/>
      <c r="BF888" s="1232"/>
      <c r="BG888" s="1232"/>
      <c r="BH888" s="1217"/>
      <c r="BI888" s="1232"/>
      <c r="BJ888" s="1232"/>
      <c r="BK888" s="593"/>
      <c r="BL888" s="610"/>
      <c r="BM888" s="607"/>
      <c r="BN888" s="607"/>
      <c r="BO888" s="651"/>
    </row>
    <row r="889" spans="1:67">
      <c r="A889" s="1141"/>
      <c r="B889" s="1144"/>
      <c r="C889" s="1296"/>
      <c r="D889" s="1150"/>
      <c r="E889" s="1150"/>
      <c r="F889" s="1089"/>
      <c r="G889" s="593"/>
      <c r="H889" s="598"/>
      <c r="I889" s="1139"/>
      <c r="J889" s="1137"/>
      <c r="K889" s="1139"/>
      <c r="L889" s="593"/>
      <c r="M889" s="616"/>
      <c r="N889" s="593"/>
      <c r="O889" s="593"/>
      <c r="P889" s="828"/>
      <c r="Q889" s="754"/>
      <c r="R889" s="598"/>
      <c r="S889" s="613"/>
      <c r="T889" s="598"/>
      <c r="U889" s="613"/>
      <c r="V889" s="598"/>
      <c r="W889" s="613"/>
      <c r="X889" s="616"/>
      <c r="Y889" s="613"/>
      <c r="Z889" s="613"/>
      <c r="AA889" s="619"/>
      <c r="AB889" s="216">
        <v>5</v>
      </c>
      <c r="AC889" s="218"/>
      <c r="AD889" s="402"/>
      <c r="AE889" s="218"/>
      <c r="AF889" s="213" t="str">
        <f t="shared" si="58"/>
        <v/>
      </c>
      <c r="AG889" s="219"/>
      <c r="AH889" s="214" t="str">
        <f t="shared" si="56"/>
        <v/>
      </c>
      <c r="AI889" s="219"/>
      <c r="AJ889" s="214" t="str">
        <f t="shared" si="57"/>
        <v/>
      </c>
      <c r="AK889" s="215" t="str">
        <f t="shared" si="55"/>
        <v/>
      </c>
      <c r="AL889" s="220" t="str">
        <f>IFERROR(IF(AND(AF888="Probabilidad",AF889="Probabilidad"),(AL888-(+AL888*AK889)),IF(AND(AF888="Impacto",AF889="Probabilidad"),(AL887-(+AL887*AK889)),IF(AF889="Impacto",AL888,""))),"")</f>
        <v/>
      </c>
      <c r="AM889" s="220" t="str">
        <f>IFERROR(IF(AND(AF888="Impacto",AF889="Impacto"),(AM888-(+AM888*AK889)),IF(AND(AF888="Probabilidad",AF889="Impacto"),(AM887-(+AM887*AK889)),IF(AF889="Probabilidad",AM888,""))),"")</f>
        <v/>
      </c>
      <c r="AN889" s="221"/>
      <c r="AO889" s="221"/>
      <c r="AP889" s="221"/>
      <c r="AQ889" s="598"/>
      <c r="AR889" s="626"/>
      <c r="AS889" s="626"/>
      <c r="AT889" s="619"/>
      <c r="AU889" s="626"/>
      <c r="AV889" s="626"/>
      <c r="AW889" s="619"/>
      <c r="AX889" s="619"/>
      <c r="AY889" s="619"/>
      <c r="AZ889" s="1139"/>
      <c r="BA889" s="607"/>
      <c r="BB889" s="607"/>
      <c r="BC889" s="607"/>
      <c r="BD889" s="593"/>
      <c r="BE889" s="593"/>
      <c r="BF889" s="1232"/>
      <c r="BG889" s="1232"/>
      <c r="BH889" s="1217"/>
      <c r="BI889" s="1232"/>
      <c r="BJ889" s="1232"/>
      <c r="BK889" s="593"/>
      <c r="BL889" s="610"/>
      <c r="BM889" s="607"/>
      <c r="BN889" s="607"/>
      <c r="BO889" s="651"/>
    </row>
    <row r="890" spans="1:67" ht="15.75" thickBot="1">
      <c r="A890" s="1141"/>
      <c r="B890" s="1144"/>
      <c r="C890" s="1296"/>
      <c r="D890" s="1150"/>
      <c r="E890" s="1150"/>
      <c r="F890" s="1089"/>
      <c r="G890" s="593"/>
      <c r="H890" s="598"/>
      <c r="I890" s="1139"/>
      <c r="J890" s="1162"/>
      <c r="K890" s="1139"/>
      <c r="L890" s="593"/>
      <c r="M890" s="616"/>
      <c r="N890" s="593"/>
      <c r="O890" s="593"/>
      <c r="P890" s="828"/>
      <c r="Q890" s="754"/>
      <c r="R890" s="598"/>
      <c r="S890" s="613"/>
      <c r="T890" s="598"/>
      <c r="U890" s="613"/>
      <c r="V890" s="598"/>
      <c r="W890" s="613"/>
      <c r="X890" s="616"/>
      <c r="Y890" s="613"/>
      <c r="Z890" s="613"/>
      <c r="AA890" s="619"/>
      <c r="AB890" s="216">
        <v>6</v>
      </c>
      <c r="AC890" s="218"/>
      <c r="AD890" s="402"/>
      <c r="AE890" s="218"/>
      <c r="AF890" s="213" t="str">
        <f t="shared" si="58"/>
        <v/>
      </c>
      <c r="AG890" s="219"/>
      <c r="AH890" s="214" t="str">
        <f t="shared" si="56"/>
        <v/>
      </c>
      <c r="AI890" s="219"/>
      <c r="AJ890" s="214" t="str">
        <f t="shared" si="57"/>
        <v/>
      </c>
      <c r="AK890" s="215" t="str">
        <f t="shared" si="55"/>
        <v/>
      </c>
      <c r="AL890" s="220" t="str">
        <f>IFERROR(IF(AND(AF889="Probabilidad",AF890="Probabilidad"),(AL889-(+AL889*AK890)),IF(AND(AF889="Impacto",AF890="Probabilidad"),(AL888-(+AL888*AK890)),IF(AF890="Impacto",AL889,""))),"")</f>
        <v/>
      </c>
      <c r="AM890" s="220" t="str">
        <f>IFERROR(IF(AND(AF889="Impacto",AF890="Impacto"),(AM889-(+AM889*AK890)),IF(AND(AF889="Probabilidad",AF890="Impacto"),(AM888-(+AM888*AK890)),IF(AF890="Probabilidad",AM889,""))),"")</f>
        <v/>
      </c>
      <c r="AN890" s="221"/>
      <c r="AO890" s="221"/>
      <c r="AP890" s="221"/>
      <c r="AQ890" s="598"/>
      <c r="AR890" s="626"/>
      <c r="AS890" s="626"/>
      <c r="AT890" s="619"/>
      <c r="AU890" s="626"/>
      <c r="AV890" s="626"/>
      <c r="AW890" s="619"/>
      <c r="AX890" s="619"/>
      <c r="AY890" s="619"/>
      <c r="AZ890" s="1139"/>
      <c r="BA890" s="607"/>
      <c r="BB890" s="607"/>
      <c r="BC890" s="607"/>
      <c r="BD890" s="593"/>
      <c r="BE890" s="593"/>
      <c r="BF890" s="1232"/>
      <c r="BG890" s="1232"/>
      <c r="BH890" s="1217"/>
      <c r="BI890" s="1232"/>
      <c r="BJ890" s="1232"/>
      <c r="BK890" s="593"/>
      <c r="BL890" s="610"/>
      <c r="BM890" s="607"/>
      <c r="BN890" s="607"/>
      <c r="BO890" s="651"/>
    </row>
    <row r="891" spans="1:67" ht="100.15" customHeight="1">
      <c r="A891" s="1141"/>
      <c r="B891" s="1144"/>
      <c r="C891" s="1296"/>
      <c r="D891" s="1150" t="s">
        <v>1376</v>
      </c>
      <c r="E891" s="1150" t="s">
        <v>2255</v>
      </c>
      <c r="F891" s="1089">
        <v>6</v>
      </c>
      <c r="G891" s="593" t="s">
        <v>2299</v>
      </c>
      <c r="H891" s="598" t="s">
        <v>1379</v>
      </c>
      <c r="I891" s="1139" t="s">
        <v>1392</v>
      </c>
      <c r="J891" s="1137" t="str">
        <f>IF(D891="","",IF(D891="RG",[16]Árbol_GF!B941,IF(D891="RF",[16]Árbol_GF!B941,IF(I891="","",(CONCATENATE(I891," ",$M$2," ",G891," ",$M$3," ",O891," ",$M$4," ",N891))))))</f>
        <v xml:space="preserve">Pérdida de Disponibilidad  1. Sistema de grabación
2.Correo electronico OCDI
3.Sistema de Informacion Disciplinario Distrital 
(Servicio)  
Incumplimiento en el mantenimiento de los dispositivos
Perdida o acceso no autorizado a las grabaciones y correo electronico
Fallas Humanas 
Fallas de los dispositivos  Descnocimiento en el uso de los dispositivos
Mantenimiento insuficiente/instalación fallida de los dispositivos
s mismos.
Ausencia de copias de respaldo ( grabaciones)
Desconcimiento de politicas de seguridad de la información
</v>
      </c>
      <c r="K891" s="1139" t="s">
        <v>205</v>
      </c>
      <c r="L891" s="593" t="s">
        <v>691</v>
      </c>
      <c r="M891" s="689" t="str">
        <f>CONCATENATE(" *",[16]Árbol_GF!C899," *",[16]Árbol_GF!E899," *",[16]Árbol_GF!G899)</f>
        <v xml:space="preserve"> * * *</v>
      </c>
      <c r="N891" s="593" t="s">
        <v>2300</v>
      </c>
      <c r="O891" s="593" t="s">
        <v>2301</v>
      </c>
      <c r="P891" s="607"/>
      <c r="Q891" s="610"/>
      <c r="R891" s="1300" t="s">
        <v>297</v>
      </c>
      <c r="S891" s="613">
        <f>IF(R891="Muy Alta",100%,IF(R891="Alta",80%,IF(R891="Media",60%,IF(R891="Baja",40%,IF(R891="Muy Baja",20%,"")))))</f>
        <v>0.8</v>
      </c>
      <c r="T891" s="598"/>
      <c r="U891" s="613" t="str">
        <f>IF(T891="Catastrófico",100%,IF(T891="Mayor",80%,IF(T891="Moderado",60%,IF(T891="Menor",40%,IF(T891="Leve",20%,"")))))</f>
        <v/>
      </c>
      <c r="V891" s="598" t="s">
        <v>176</v>
      </c>
      <c r="W891" s="613">
        <f>IF(V891="Catastrófico",100%,IF(V891="Mayor",80%,IF(V891="Moderado",60%,IF(V891="Menor",40%,IF(V891="Leve",20%,"")))))</f>
        <v>0.6</v>
      </c>
      <c r="X891" s="616" t="str">
        <f>IF(Y891=100%,"Catastrófico",IF(Y891=80%,"Mayor",IF(Y891=60%,"Moderado",IF(Y891=40%,"Menor",IF(Y891=20%,"Leve","")))))</f>
        <v>Moderado</v>
      </c>
      <c r="Y891" s="613">
        <f>IF(AND(U891="",W891=""),"",MAX(U891,W891))</f>
        <v>0.6</v>
      </c>
      <c r="Z891" s="613" t="str">
        <f>CONCATENATE(R891,X891)</f>
        <v>AltaModerado</v>
      </c>
      <c r="AA891" s="619" t="str">
        <f>IF(Z891="Muy AltaLeve","Alto",IF(Z891="Muy AltaMenor","Alto",IF(Z891="Muy AltaModerado","Alto",IF(Z891="Muy AltaMayor","Alto",IF(Z891="Muy AltaCatastrófico","Extremo",IF(Z891="AltaLeve","Moderado",IF(Z891="AltaMenor","Moderado",IF(Z891="AltaModerado","Alto",IF(Z891="AltaMayor","Alto",IF(Z891="AltaCatastrófico","Extremo",IF(Z891="MediaLeve","Moderado",IF(Z891="MediaMenor","Moderado",IF(Z891="MediaModerado","Moderado",IF(Z891="MediaMayor","Alto",IF(Z891="MediaCatastrófico","Extremo",IF(Z891="BajaLeve","Bajo",IF(Z891="BajaMenor","Moderado",IF(Z891="BajaModerado","Moderado",IF(Z891="BajaMayor","Alto",IF(Z891="BajaCatastrófico","Extremo",IF(Z891="Muy BajaLeve","Bajo",IF(Z891="Muy BajaMenor","Bajo",IF(Z891="Muy BajaModerado","Moderado",IF(Z891="Muy BajaMayor","Alto",IF(Z891="Muy BajaCatastrófico","Extremo","")))))))))))))))))))))))))</f>
        <v>Alto</v>
      </c>
      <c r="AB891" s="216">
        <v>1</v>
      </c>
      <c r="AC891" s="299" t="s">
        <v>2302</v>
      </c>
      <c r="AD891" s="233" t="s">
        <v>2303</v>
      </c>
      <c r="AE891" s="218" t="s">
        <v>2265</v>
      </c>
      <c r="AF891" s="213" t="str">
        <f t="shared" si="58"/>
        <v>Probabilidad</v>
      </c>
      <c r="AG891" s="219" t="s">
        <v>179</v>
      </c>
      <c r="AH891" s="214">
        <f t="shared" si="56"/>
        <v>0.25</v>
      </c>
      <c r="AI891" s="219" t="s">
        <v>180</v>
      </c>
      <c r="AJ891" s="214">
        <f t="shared" si="57"/>
        <v>0.15</v>
      </c>
      <c r="AK891" s="215">
        <f t="shared" si="55"/>
        <v>0.4</v>
      </c>
      <c r="AL891" s="220">
        <f>IFERROR(IF(AF891="Probabilidad",(S891-(+S891*AK891)),IF(AF891="Impacto",S891,"")),"")</f>
        <v>0.48</v>
      </c>
      <c r="AM891" s="220">
        <f>IFERROR(IF(AF891="Impacto",(Y891-(+Y891*AK891)),IF(AF891="Probabilidad",Y891,"")),"")</f>
        <v>0.6</v>
      </c>
      <c r="AN891" s="221" t="s">
        <v>1421</v>
      </c>
      <c r="AO891" s="221" t="s">
        <v>1422</v>
      </c>
      <c r="AP891" s="221" t="s">
        <v>183</v>
      </c>
      <c r="AQ891" s="598" t="s">
        <v>2295</v>
      </c>
      <c r="AR891" s="1153">
        <f>S891</f>
        <v>0.8</v>
      </c>
      <c r="AS891" s="1153">
        <f>IF(AL891="","",MIN(AL891:AL896))</f>
        <v>0.28799999999999998</v>
      </c>
      <c r="AT891" s="619" t="str">
        <f>IFERROR(IF(AS891="","",IF(AS891&lt;=0.2,"Muy Baja",IF(AS891&lt;=0.4,"Baja",IF(AS891&lt;=0.6,"Media",IF(AS891&lt;=0.8,"Alta","Muy Alta"))))),"")</f>
        <v>Baja</v>
      </c>
      <c r="AU891" s="1153">
        <f>Y891</f>
        <v>0.6</v>
      </c>
      <c r="AV891" s="1153">
        <f>IF(AM891="","",MIN(AM891:AM896))</f>
        <v>0.6</v>
      </c>
      <c r="AW891" s="619" t="str">
        <f>IFERROR(IF(AV891="","",IF(AV891&lt;=0.2,"Leve",IF(AV891&lt;=0.4,"Menor",IF(AV891&lt;=0.6,"Moderado",IF(AV891&lt;=0.8,"Mayor","Catastrófico"))))),"")</f>
        <v>Moderado</v>
      </c>
      <c r="AX891" s="619" t="str">
        <f>AA891</f>
        <v>Alto</v>
      </c>
      <c r="AY891" s="619" t="str">
        <f>IFERROR(IF(OR(AND(AT891="Muy Baja",AW891="Leve"),AND(AT891="Muy Baja",AW891="Menor"),AND(AT891="Baja",AW891="Leve")),"Bajo",IF(OR(AND(AT891="Muy baja",AW891="Moderado"),AND(AT891="Baja",AW891="Menor"),AND(AT891="Baja",AW891="Moderado"),AND(AT891="Media",AW891="Leve"),AND(AT891="Media",AW891="Menor"),AND(AT891="Media",AW891="Moderado"),AND(AT891="Alta",AW891="Leve"),AND(AT891="Alta",AW891="Menor")),"Moderado",IF(OR(AND(AT891="Muy Baja",AW891="Mayor"),AND(AT891="Baja",AW891="Mayor"),AND(AT891="Media",AW891="Mayor"),AND(AT891="Alta",AW891="Moderado"),AND(AT891="Alta",AW891="Mayor"),AND(AT891="Muy Alta",AW891="Leve"),AND(AT891="Muy Alta",AW891="Menor"),AND(AT891="Muy Alta",AW891="Moderado"),AND(AT891="Muy Alta",AW891="Mayor")),"Alto",IF(OR(AND(AT891="Muy Baja",AW891="Catastrófico"),AND(AT891="Baja",AW891="Catastrófico"),AND(AT891="Media",AW891="Catastrófico"),AND(AT891="Alta",AW891="Catastrófico"),AND(AT891="Muy Alta",AW891="Catastrófico")),"Extremo","")))),"")</f>
        <v>Moderado</v>
      </c>
      <c r="AZ891" s="1139" t="s">
        <v>185</v>
      </c>
      <c r="BA891" s="607" t="s">
        <v>2304</v>
      </c>
      <c r="BB891" s="607" t="s">
        <v>2305</v>
      </c>
      <c r="BC891" s="607" t="s">
        <v>1460</v>
      </c>
      <c r="BD891" s="593" t="s">
        <v>2264</v>
      </c>
      <c r="BE891" s="1168">
        <v>45657</v>
      </c>
      <c r="BF891" s="1232"/>
      <c r="BG891" s="1232"/>
      <c r="BH891" s="1217"/>
      <c r="BI891" s="1232"/>
      <c r="BJ891" s="1232"/>
      <c r="BK891" s="593"/>
      <c r="BL891" s="610"/>
      <c r="BM891" s="607"/>
      <c r="BN891" s="607"/>
      <c r="BO891" s="651"/>
    </row>
    <row r="892" spans="1:67" ht="135">
      <c r="A892" s="1141"/>
      <c r="B892" s="1144"/>
      <c r="C892" s="1296"/>
      <c r="D892" s="1150"/>
      <c r="E892" s="1150"/>
      <c r="F892" s="1089"/>
      <c r="G892" s="593"/>
      <c r="H892" s="598"/>
      <c r="I892" s="1139"/>
      <c r="J892" s="1137"/>
      <c r="K892" s="1139"/>
      <c r="L892" s="593"/>
      <c r="M892" s="616"/>
      <c r="N892" s="593"/>
      <c r="O892" s="593"/>
      <c r="P892" s="607"/>
      <c r="Q892" s="610"/>
      <c r="R892" s="1300"/>
      <c r="S892" s="613"/>
      <c r="T892" s="598"/>
      <c r="U892" s="613"/>
      <c r="V892" s="598"/>
      <c r="W892" s="613"/>
      <c r="X892" s="616"/>
      <c r="Y892" s="613"/>
      <c r="Z892" s="613"/>
      <c r="AA892" s="619"/>
      <c r="AB892" s="216">
        <v>2</v>
      </c>
      <c r="AC892" s="299" t="s">
        <v>2275</v>
      </c>
      <c r="AD892" s="233" t="s">
        <v>2267</v>
      </c>
      <c r="AE892" s="218" t="s">
        <v>1390</v>
      </c>
      <c r="AF892" s="213" t="str">
        <f t="shared" si="58"/>
        <v>Probabilidad</v>
      </c>
      <c r="AG892" s="219" t="s">
        <v>179</v>
      </c>
      <c r="AH892" s="214">
        <f t="shared" si="56"/>
        <v>0.25</v>
      </c>
      <c r="AI892" s="219" t="s">
        <v>180</v>
      </c>
      <c r="AJ892" s="214">
        <f t="shared" si="57"/>
        <v>0.15</v>
      </c>
      <c r="AK892" s="215">
        <f t="shared" si="55"/>
        <v>0.4</v>
      </c>
      <c r="AL892" s="220">
        <f>IFERROR(IF(AND(AF891="Probabilidad",AF892="Probabilidad"),(AL891-(+AL891*AK892)),IF(AF892="Probabilidad",(S891-(+S891*AK892)),IF(AF892="Impacto",AL891,""))),"")</f>
        <v>0.28799999999999998</v>
      </c>
      <c r="AM892" s="220">
        <f>IFERROR(IF(AND(AF891="Impacto",AF892="Impacto"),(AM891-(+AM891*AK892)),IF(AF892="Impacto",(Y891-(+Y891*AK892)),IF(AF892="Probabilidad",AM891,""))),"")</f>
        <v>0.6</v>
      </c>
      <c r="AN892" s="221" t="s">
        <v>181</v>
      </c>
      <c r="AO892" s="221" t="s">
        <v>182</v>
      </c>
      <c r="AP892" s="221" t="s">
        <v>183</v>
      </c>
      <c r="AQ892" s="598"/>
      <c r="AR892" s="626"/>
      <c r="AS892" s="626"/>
      <c r="AT892" s="619"/>
      <c r="AU892" s="626"/>
      <c r="AV892" s="626"/>
      <c r="AW892" s="619"/>
      <c r="AX892" s="619"/>
      <c r="AY892" s="619"/>
      <c r="AZ892" s="1139"/>
      <c r="BA892" s="1299"/>
      <c r="BB892" s="607"/>
      <c r="BC892" s="607"/>
      <c r="BD892" s="593"/>
      <c r="BE892" s="593"/>
      <c r="BF892" s="1232"/>
      <c r="BG892" s="1232"/>
      <c r="BH892" s="1217"/>
      <c r="BI892" s="1232"/>
      <c r="BJ892" s="1232"/>
      <c r="BK892" s="593"/>
      <c r="BL892" s="610"/>
      <c r="BM892" s="607"/>
      <c r="BN892" s="607"/>
      <c r="BO892" s="651"/>
    </row>
    <row r="893" spans="1:67">
      <c r="A893" s="1141"/>
      <c r="B893" s="1144"/>
      <c r="C893" s="1296"/>
      <c r="D893" s="1150"/>
      <c r="E893" s="1150"/>
      <c r="F893" s="1089"/>
      <c r="G893" s="593"/>
      <c r="H893" s="598"/>
      <c r="I893" s="1139"/>
      <c r="J893" s="1137"/>
      <c r="K893" s="1139"/>
      <c r="L893" s="593"/>
      <c r="M893" s="616"/>
      <c r="N893" s="593"/>
      <c r="O893" s="593"/>
      <c r="P893" s="607"/>
      <c r="Q893" s="610"/>
      <c r="R893" s="1300"/>
      <c r="S893" s="613"/>
      <c r="T893" s="598"/>
      <c r="U893" s="613"/>
      <c r="V893" s="598"/>
      <c r="W893" s="613"/>
      <c r="X893" s="616"/>
      <c r="Y893" s="613"/>
      <c r="Z893" s="613"/>
      <c r="AA893" s="619"/>
      <c r="AB893" s="216">
        <v>3</v>
      </c>
      <c r="AC893" s="404"/>
      <c r="AD893" s="402"/>
      <c r="AE893" s="405"/>
      <c r="AF893" s="213" t="str">
        <f t="shared" si="58"/>
        <v/>
      </c>
      <c r="AG893" s="219"/>
      <c r="AH893" s="214" t="str">
        <f t="shared" si="56"/>
        <v/>
      </c>
      <c r="AI893" s="219"/>
      <c r="AJ893" s="214" t="str">
        <f t="shared" si="57"/>
        <v/>
      </c>
      <c r="AK893" s="215" t="str">
        <f t="shared" si="55"/>
        <v/>
      </c>
      <c r="AL893" s="220" t="str">
        <f>IFERROR(IF(AND(AF892="Probabilidad",AF893="Probabilidad"),(AL892-(+AL892*AK893)),IF(AND(AF892="Impacto",AF893="Probabilidad"),(AL891-(+AL891*AK893)),IF(AF893="Impacto",AL892,""))),"")</f>
        <v/>
      </c>
      <c r="AM893" s="220" t="str">
        <f>IFERROR(IF(AND(AF892="Impacto",AF893="Impacto"),(AM892-(+AM892*AK893)),IF(AND(AF892="Probabilidad",AF893="Impacto"),(AM891-(+AM891*AK893)),IF(AF893="Probabilidad",AM892,""))),"")</f>
        <v/>
      </c>
      <c r="AN893" s="221"/>
      <c r="AO893" s="221"/>
      <c r="AP893" s="221"/>
      <c r="AQ893" s="598"/>
      <c r="AR893" s="626"/>
      <c r="AS893" s="626"/>
      <c r="AT893" s="619"/>
      <c r="AU893" s="626"/>
      <c r="AV893" s="626"/>
      <c r="AW893" s="619"/>
      <c r="AX893" s="619"/>
      <c r="AY893" s="619"/>
      <c r="AZ893" s="1139"/>
      <c r="BA893" s="1299"/>
      <c r="BB893" s="607"/>
      <c r="BC893" s="607"/>
      <c r="BD893" s="593"/>
      <c r="BE893" s="593"/>
      <c r="BF893" s="1232"/>
      <c r="BG893" s="1232"/>
      <c r="BH893" s="1217"/>
      <c r="BI893" s="1232"/>
      <c r="BJ893" s="1232"/>
      <c r="BK893" s="593"/>
      <c r="BL893" s="610"/>
      <c r="BM893" s="607"/>
      <c r="BN893" s="607"/>
      <c r="BO893" s="651"/>
    </row>
    <row r="894" spans="1:67">
      <c r="A894" s="1141"/>
      <c r="B894" s="1144"/>
      <c r="C894" s="1296"/>
      <c r="D894" s="1150"/>
      <c r="E894" s="1150"/>
      <c r="F894" s="1089"/>
      <c r="G894" s="593"/>
      <c r="H894" s="598"/>
      <c r="I894" s="1139"/>
      <c r="J894" s="1137"/>
      <c r="K894" s="1139"/>
      <c r="L894" s="593"/>
      <c r="M894" s="616"/>
      <c r="N894" s="593"/>
      <c r="O894" s="593"/>
      <c r="P894" s="607"/>
      <c r="Q894" s="610"/>
      <c r="R894" s="1300"/>
      <c r="S894" s="613"/>
      <c r="T894" s="598"/>
      <c r="U894" s="613"/>
      <c r="V894" s="598"/>
      <c r="W894" s="613"/>
      <c r="X894" s="616"/>
      <c r="Y894" s="613"/>
      <c r="Z894" s="613"/>
      <c r="AA894" s="619"/>
      <c r="AB894" s="216">
        <v>4</v>
      </c>
      <c r="AC894" s="218"/>
      <c r="AD894" s="402"/>
      <c r="AE894" s="218"/>
      <c r="AF894" s="213" t="str">
        <f t="shared" si="58"/>
        <v/>
      </c>
      <c r="AG894" s="219"/>
      <c r="AH894" s="214" t="str">
        <f t="shared" si="56"/>
        <v/>
      </c>
      <c r="AI894" s="219"/>
      <c r="AJ894" s="214" t="str">
        <f t="shared" si="57"/>
        <v/>
      </c>
      <c r="AK894" s="215" t="str">
        <f t="shared" si="55"/>
        <v/>
      </c>
      <c r="AL894" s="220" t="str">
        <f>IFERROR(IF(AND(AF893="Probabilidad",AF894="Probabilidad"),(AL893-(+AL893*AK894)),IF(AND(AF893="Impacto",AF894="Probabilidad"),(AL892-(+AL892*AK894)),IF(AF894="Impacto",AL893,""))),"")</f>
        <v/>
      </c>
      <c r="AM894" s="220" t="str">
        <f>IFERROR(IF(AND(AF893="Impacto",AF894="Impacto"),(AM893-(+AM893*AK894)),IF(AND(AF893="Probabilidad",AF894="Impacto"),(AM892-(+AM892*AK894)),IF(AF894="Probabilidad",AM893,""))),"")</f>
        <v/>
      </c>
      <c r="AN894" s="221"/>
      <c r="AO894" s="221"/>
      <c r="AP894" s="221"/>
      <c r="AQ894" s="598"/>
      <c r="AR894" s="626"/>
      <c r="AS894" s="626"/>
      <c r="AT894" s="619"/>
      <c r="AU894" s="626"/>
      <c r="AV894" s="626"/>
      <c r="AW894" s="619"/>
      <c r="AX894" s="619"/>
      <c r="AY894" s="619"/>
      <c r="AZ894" s="1139"/>
      <c r="BA894" s="1299"/>
      <c r="BB894" s="607"/>
      <c r="BC894" s="607"/>
      <c r="BD894" s="593"/>
      <c r="BE894" s="593"/>
      <c r="BF894" s="1232"/>
      <c r="BG894" s="1232"/>
      <c r="BH894" s="1217"/>
      <c r="BI894" s="1232"/>
      <c r="BJ894" s="1232"/>
      <c r="BK894" s="593"/>
      <c r="BL894" s="610"/>
      <c r="BM894" s="607"/>
      <c r="BN894" s="607"/>
      <c r="BO894" s="651"/>
    </row>
    <row r="895" spans="1:67">
      <c r="A895" s="1141"/>
      <c r="B895" s="1144"/>
      <c r="C895" s="1296"/>
      <c r="D895" s="1150"/>
      <c r="E895" s="1150"/>
      <c r="F895" s="1089"/>
      <c r="G895" s="593"/>
      <c r="H895" s="598"/>
      <c r="I895" s="1139"/>
      <c r="J895" s="1137"/>
      <c r="K895" s="1139"/>
      <c r="L895" s="593"/>
      <c r="M895" s="616"/>
      <c r="N895" s="593"/>
      <c r="O895" s="593"/>
      <c r="P895" s="607"/>
      <c r="Q895" s="610"/>
      <c r="R895" s="1300"/>
      <c r="S895" s="613"/>
      <c r="T895" s="598"/>
      <c r="U895" s="613"/>
      <c r="V895" s="598"/>
      <c r="W895" s="613"/>
      <c r="X895" s="616"/>
      <c r="Y895" s="613"/>
      <c r="Z895" s="613"/>
      <c r="AA895" s="619"/>
      <c r="AB895" s="216">
        <v>5</v>
      </c>
      <c r="AC895" s="218"/>
      <c r="AD895" s="402"/>
      <c r="AE895" s="218"/>
      <c r="AF895" s="213" t="str">
        <f t="shared" si="58"/>
        <v/>
      </c>
      <c r="AG895" s="219"/>
      <c r="AH895" s="214" t="str">
        <f t="shared" si="56"/>
        <v/>
      </c>
      <c r="AI895" s="219"/>
      <c r="AJ895" s="214" t="str">
        <f t="shared" si="57"/>
        <v/>
      </c>
      <c r="AK895" s="215" t="str">
        <f t="shared" si="55"/>
        <v/>
      </c>
      <c r="AL895" s="220" t="str">
        <f>IFERROR(IF(AND(AF894="Probabilidad",AF895="Probabilidad"),(AL894-(+AL894*AK895)),IF(AND(AF894="Impacto",AF895="Probabilidad"),(AL893-(+AL893*AK895)),IF(AF895="Impacto",AL894,""))),"")</f>
        <v/>
      </c>
      <c r="AM895" s="220" t="str">
        <f>IFERROR(IF(AND(AF894="Impacto",AF895="Impacto"),(AM894-(+AM894*AK895)),IF(AND(AF894="Probabilidad",AF895="Impacto"),(AM893-(+AM893*AK895)),IF(AF895="Probabilidad",AM894,""))),"")</f>
        <v/>
      </c>
      <c r="AN895" s="221"/>
      <c r="AO895" s="221"/>
      <c r="AP895" s="221"/>
      <c r="AQ895" s="598"/>
      <c r="AR895" s="626"/>
      <c r="AS895" s="626"/>
      <c r="AT895" s="619"/>
      <c r="AU895" s="626"/>
      <c r="AV895" s="626"/>
      <c r="AW895" s="619"/>
      <c r="AX895" s="619"/>
      <c r="AY895" s="619"/>
      <c r="AZ895" s="1139"/>
      <c r="BA895" s="1299"/>
      <c r="BB895" s="607"/>
      <c r="BC895" s="607"/>
      <c r="BD895" s="593"/>
      <c r="BE895" s="593"/>
      <c r="BF895" s="1232"/>
      <c r="BG895" s="1232"/>
      <c r="BH895" s="1217"/>
      <c r="BI895" s="1232"/>
      <c r="BJ895" s="1232"/>
      <c r="BK895" s="593"/>
      <c r="BL895" s="610"/>
      <c r="BM895" s="607"/>
      <c r="BN895" s="607"/>
      <c r="BO895" s="651"/>
    </row>
    <row r="896" spans="1:67" ht="15.75" thickBot="1">
      <c r="A896" s="1141"/>
      <c r="B896" s="1144"/>
      <c r="C896" s="1296"/>
      <c r="D896" s="1150"/>
      <c r="E896" s="1150"/>
      <c r="F896" s="1089"/>
      <c r="G896" s="593"/>
      <c r="H896" s="598"/>
      <c r="I896" s="1139"/>
      <c r="J896" s="1162"/>
      <c r="K896" s="1139"/>
      <c r="L896" s="593"/>
      <c r="M896" s="616"/>
      <c r="N896" s="593"/>
      <c r="O896" s="593"/>
      <c r="P896" s="607"/>
      <c r="Q896" s="610"/>
      <c r="R896" s="1300"/>
      <c r="S896" s="613"/>
      <c r="T896" s="598"/>
      <c r="U896" s="613"/>
      <c r="V896" s="598"/>
      <c r="W896" s="613"/>
      <c r="X896" s="616"/>
      <c r="Y896" s="613"/>
      <c r="Z896" s="613"/>
      <c r="AA896" s="619"/>
      <c r="AB896" s="216">
        <v>6</v>
      </c>
      <c r="AC896" s="218"/>
      <c r="AD896" s="402"/>
      <c r="AE896" s="218"/>
      <c r="AF896" s="213" t="str">
        <f t="shared" si="58"/>
        <v/>
      </c>
      <c r="AG896" s="219"/>
      <c r="AH896" s="214" t="str">
        <f t="shared" si="56"/>
        <v/>
      </c>
      <c r="AI896" s="219"/>
      <c r="AJ896" s="214" t="str">
        <f t="shared" si="57"/>
        <v/>
      </c>
      <c r="AK896" s="215" t="str">
        <f t="shared" si="55"/>
        <v/>
      </c>
      <c r="AL896" s="220" t="str">
        <f>IFERROR(IF(AND(AF895="Probabilidad",AF896="Probabilidad"),(AL895-(+AL895*AK896)),IF(AND(AF895="Impacto",AF896="Probabilidad"),(AL894-(+AL894*AK896)),IF(AF896="Impacto",AL895,""))),"")</f>
        <v/>
      </c>
      <c r="AM896" s="220" t="str">
        <f>IFERROR(IF(AND(AF895="Impacto",AF896="Impacto"),(AM895-(+AM895*AK896)),IF(AND(AF895="Probabilidad",AF896="Impacto"),(AM894-(+AM894*AK896)),IF(AF896="Probabilidad",AM895,""))),"")</f>
        <v/>
      </c>
      <c r="AN896" s="221"/>
      <c r="AO896" s="221"/>
      <c r="AP896" s="221"/>
      <c r="AQ896" s="598"/>
      <c r="AR896" s="626"/>
      <c r="AS896" s="626"/>
      <c r="AT896" s="619"/>
      <c r="AU896" s="626"/>
      <c r="AV896" s="626"/>
      <c r="AW896" s="619"/>
      <c r="AX896" s="619"/>
      <c r="AY896" s="619"/>
      <c r="AZ896" s="1139"/>
      <c r="BA896" s="1299"/>
      <c r="BB896" s="607"/>
      <c r="BC896" s="607"/>
      <c r="BD896" s="593"/>
      <c r="BE896" s="593"/>
      <c r="BF896" s="1232"/>
      <c r="BG896" s="1232"/>
      <c r="BH896" s="1217"/>
      <c r="BI896" s="1232"/>
      <c r="BJ896" s="1232"/>
      <c r="BK896" s="593"/>
      <c r="BL896" s="610"/>
      <c r="BM896" s="607"/>
      <c r="BN896" s="607"/>
      <c r="BO896" s="651"/>
    </row>
    <row r="897" spans="1:67" ht="100.9" customHeight="1">
      <c r="A897" s="1141"/>
      <c r="B897" s="1144"/>
      <c r="C897" s="1296"/>
      <c r="D897" s="1150" t="s">
        <v>1376</v>
      </c>
      <c r="E897" s="1150" t="s">
        <v>2255</v>
      </c>
      <c r="F897" s="1089">
        <v>7</v>
      </c>
      <c r="G897" s="593" t="s">
        <v>2306</v>
      </c>
      <c r="H897" s="598" t="s">
        <v>1379</v>
      </c>
      <c r="I897" s="1139" t="s">
        <v>1380</v>
      </c>
      <c r="J897" s="1137" t="str">
        <f>IF(D897="","",IF(D897="RG",[16]Árbol_GF!B947,IF(D897="RF",[16]Árbol_GF!B947,IF(I897="","",(CONCATENATE(I897," ",$M$2," ",G897," ",$M$3," ",O897," ",$M$4," ",N897))))))</f>
        <v>Pérdida de confidencialidad e integridad  1. Fileserver / nube de OCDI
2. FileServer / nube de la OCI
(Servicio)  Uso no autorizado de la información
Fallas Humanas  Ausencia de control de acceso 
Desconocimiento de politicas de seguridad de la información</v>
      </c>
      <c r="K897" s="1139" t="s">
        <v>205</v>
      </c>
      <c r="L897" s="593" t="s">
        <v>691</v>
      </c>
      <c r="M897" s="689" t="str">
        <f>CONCATENATE(" *",[16]Árbol_GF!C905," *",[16]Árbol_GF!E905," *",[16]Árbol_GF!G905)</f>
        <v xml:space="preserve"> * * *</v>
      </c>
      <c r="N897" s="593" t="s">
        <v>2307</v>
      </c>
      <c r="O897" s="593" t="s">
        <v>1382</v>
      </c>
      <c r="P897" s="607"/>
      <c r="Q897" s="610"/>
      <c r="R897" s="598" t="s">
        <v>297</v>
      </c>
      <c r="S897" s="613">
        <f>IF(R897="Muy Alta",100%,IF(R897="Alta",80%,IF(R897="Media",60%,IF(R897="Baja",40%,IF(R897="Muy Baja",20%,"")))))</f>
        <v>0.8</v>
      </c>
      <c r="T897" s="598" t="s">
        <v>271</v>
      </c>
      <c r="U897" s="613">
        <f>IF(T897="Catastrófico",100%,IF(T897="Mayor",80%,IF(T897="Moderado",60%,IF(T897="Menor",40%,IF(T897="Leve",20%,"")))))</f>
        <v>0.2</v>
      </c>
      <c r="V897" s="598" t="s">
        <v>371</v>
      </c>
      <c r="W897" s="613">
        <f>IF(V897="Catastrófico",100%,IF(V897="Mayor",80%,IF(V897="Moderado",60%,IF(V897="Menor",40%,IF(V897="Leve",20%,"")))))</f>
        <v>0.8</v>
      </c>
      <c r="X897" s="616" t="str">
        <f>IF(Y897=100%,"Catastrófico",IF(Y897=80%,"Mayor",IF(Y897=60%,"Moderado",IF(Y897=40%,"Menor",IF(Y897=20%,"Leve","")))))</f>
        <v>Mayor</v>
      </c>
      <c r="Y897" s="613">
        <f>IF(AND(U897="",W897=""),"",MAX(U897,W897))</f>
        <v>0.8</v>
      </c>
      <c r="Z897" s="613" t="str">
        <f>CONCATENATE(R897,X897)</f>
        <v>AltaMayor</v>
      </c>
      <c r="AA897" s="619" t="str">
        <f>IF(Z897="Muy AltaLeve","Alto",IF(Z897="Muy AltaMenor","Alto",IF(Z897="Muy AltaModerado","Alto",IF(Z897="Muy AltaMayor","Alto",IF(Z897="Muy AltaCatastrófico","Extremo",IF(Z897="AltaLeve","Moderado",IF(Z897="AltaMenor","Moderado",IF(Z897="AltaModerado","Alto",IF(Z897="AltaMayor","Alto",IF(Z897="AltaCatastrófico","Extremo",IF(Z897="MediaLeve","Moderado",IF(Z897="MediaMenor","Moderado",IF(Z897="MediaModerado","Moderado",IF(Z897="MediaMayor","Alto",IF(Z897="MediaCatastrófico","Extremo",IF(Z897="BajaLeve","Bajo",IF(Z897="BajaMenor","Moderado",IF(Z897="BajaModerado","Moderado",IF(Z897="BajaMayor","Alto",IF(Z897="BajaCatastrófico","Extremo",IF(Z897="Muy BajaLeve","Bajo",IF(Z897="Muy BajaMenor","Bajo",IF(Z897="Muy BajaModerado","Moderado",IF(Z897="Muy BajaMayor","Alto",IF(Z897="Muy BajaCatastrófico","Extremo","")))))))))))))))))))))))))</f>
        <v>Alto</v>
      </c>
      <c r="AB897" s="216">
        <v>1</v>
      </c>
      <c r="AC897" s="299" t="s">
        <v>2308</v>
      </c>
      <c r="AD897" s="233" t="s">
        <v>244</v>
      </c>
      <c r="AE897" s="217" t="s">
        <v>1385</v>
      </c>
      <c r="AF897" s="213" t="str">
        <f t="shared" si="58"/>
        <v>Probabilidad</v>
      </c>
      <c r="AG897" s="219" t="s">
        <v>179</v>
      </c>
      <c r="AH897" s="214">
        <f t="shared" si="56"/>
        <v>0.25</v>
      </c>
      <c r="AI897" s="219" t="s">
        <v>180</v>
      </c>
      <c r="AJ897" s="214">
        <f t="shared" si="57"/>
        <v>0.15</v>
      </c>
      <c r="AK897" s="215">
        <f t="shared" si="55"/>
        <v>0.4</v>
      </c>
      <c r="AL897" s="220">
        <f>IFERROR(IF(AF897="Probabilidad",(S897-(+S897*AK897)),IF(AF897="Impacto",S897,"")),"")</f>
        <v>0.48</v>
      </c>
      <c r="AM897" s="220">
        <f>IFERROR(IF(AF897="Impacto",(Y897-(+Y897*AK897)),IF(AF897="Probabilidad",Y897,"")),"")</f>
        <v>0.8</v>
      </c>
      <c r="AN897" s="221" t="s">
        <v>181</v>
      </c>
      <c r="AO897" s="221" t="s">
        <v>1422</v>
      </c>
      <c r="AP897" s="221" t="s">
        <v>183</v>
      </c>
      <c r="AQ897" s="598" t="s">
        <v>2309</v>
      </c>
      <c r="AR897" s="1153">
        <f>S897</f>
        <v>0.8</v>
      </c>
      <c r="AS897" s="1153">
        <f>IF(AL897="","",MIN(AL897:AL902))</f>
        <v>0.28799999999999998</v>
      </c>
      <c r="AT897" s="619" t="str">
        <f>IFERROR(IF(AS897="","",IF(AS897&lt;=0.2,"Muy Baja",IF(AS897&lt;=0.4,"Baja",IF(AS897&lt;=0.6,"Media",IF(AS897&lt;=0.8,"Alta","Muy Alta"))))),"")</f>
        <v>Baja</v>
      </c>
      <c r="AU897" s="1153">
        <f>Y897</f>
        <v>0.8</v>
      </c>
      <c r="AV897" s="1153">
        <f>IF(AM897="","",MIN(AM897:AM902))</f>
        <v>0.60000000000000009</v>
      </c>
      <c r="AW897" s="619" t="str">
        <f>IFERROR(IF(AV897="","",IF(AV897&lt;=0.2,"Leve",IF(AV897&lt;=0.4,"Menor",IF(AV897&lt;=0.6,"Moderado",IF(AV897&lt;=0.8,"Mayor","Catastrófico"))))),"")</f>
        <v>Moderado</v>
      </c>
      <c r="AX897" s="619" t="str">
        <f>AA897</f>
        <v>Alto</v>
      </c>
      <c r="AY897" s="619" t="str">
        <f>IFERROR(IF(OR(AND(AT897="Muy Baja",AW897="Leve"),AND(AT897="Muy Baja",AW897="Menor"),AND(AT897="Baja",AW897="Leve")),"Bajo",IF(OR(AND(AT897="Muy baja",AW897="Moderado"),AND(AT897="Baja",AW897="Menor"),AND(AT897="Baja",AW897="Moderado"),AND(AT897="Media",AW897="Leve"),AND(AT897="Media",AW897="Menor"),AND(AT897="Media",AW897="Moderado"),AND(AT897="Alta",AW897="Leve"),AND(AT897="Alta",AW897="Menor")),"Moderado",IF(OR(AND(AT897="Muy Baja",AW897="Mayor"),AND(AT897="Baja",AW897="Mayor"),AND(AT897="Media",AW897="Mayor"),AND(AT897="Alta",AW897="Moderado"),AND(AT897="Alta",AW897="Mayor"),AND(AT897="Muy Alta",AW897="Leve"),AND(AT897="Muy Alta",AW897="Menor"),AND(AT897="Muy Alta",AW897="Moderado"),AND(AT897="Muy Alta",AW897="Mayor")),"Alto",IF(OR(AND(AT897="Muy Baja",AW897="Catastrófico"),AND(AT897="Baja",AW897="Catastrófico"),AND(AT897="Media",AW897="Catastrófico"),AND(AT897="Alta",AW897="Catastrófico"),AND(AT897="Muy Alta",AW897="Catastrófico")),"Extremo","")))),"")</f>
        <v>Moderado</v>
      </c>
      <c r="AZ897" s="598" t="s">
        <v>185</v>
      </c>
      <c r="BA897" s="909" t="s">
        <v>2310</v>
      </c>
      <c r="BB897" s="607" t="s">
        <v>2311</v>
      </c>
      <c r="BC897" s="607" t="s">
        <v>2249</v>
      </c>
      <c r="BD897" s="593" t="s">
        <v>2312</v>
      </c>
      <c r="BE897" s="1168">
        <v>45657</v>
      </c>
      <c r="BF897" s="1232"/>
      <c r="BG897" s="1232"/>
      <c r="BH897" s="1217"/>
      <c r="BI897" s="1232"/>
      <c r="BJ897" s="1232"/>
      <c r="BK897" s="593"/>
      <c r="BL897" s="610"/>
      <c r="BM897" s="909"/>
      <c r="BN897" s="607"/>
      <c r="BO897" s="651"/>
    </row>
    <row r="898" spans="1:67" ht="72">
      <c r="A898" s="1141"/>
      <c r="B898" s="1144"/>
      <c r="C898" s="1296"/>
      <c r="D898" s="1150"/>
      <c r="E898" s="1150"/>
      <c r="F898" s="1089"/>
      <c r="G898" s="593"/>
      <c r="H898" s="598"/>
      <c r="I898" s="1139"/>
      <c r="J898" s="1137"/>
      <c r="K898" s="1139"/>
      <c r="L898" s="593"/>
      <c r="M898" s="616"/>
      <c r="N898" s="593"/>
      <c r="O898" s="593"/>
      <c r="P898" s="607"/>
      <c r="Q898" s="610"/>
      <c r="R898" s="598"/>
      <c r="S898" s="613"/>
      <c r="T898" s="598"/>
      <c r="U898" s="613"/>
      <c r="V898" s="598"/>
      <c r="W898" s="613"/>
      <c r="X898" s="616"/>
      <c r="Y898" s="613"/>
      <c r="Z898" s="613"/>
      <c r="AA898" s="619"/>
      <c r="AB898" s="216">
        <v>2</v>
      </c>
      <c r="AC898" s="299" t="s">
        <v>2313</v>
      </c>
      <c r="AD898" s="233" t="s">
        <v>346</v>
      </c>
      <c r="AE898" s="217" t="s">
        <v>1388</v>
      </c>
      <c r="AF898" s="213" t="str">
        <f t="shared" si="58"/>
        <v>Impacto</v>
      </c>
      <c r="AG898" s="219" t="s">
        <v>290</v>
      </c>
      <c r="AH898" s="214">
        <f t="shared" si="56"/>
        <v>0.1</v>
      </c>
      <c r="AI898" s="219" t="s">
        <v>180</v>
      </c>
      <c r="AJ898" s="214">
        <f t="shared" si="57"/>
        <v>0.15</v>
      </c>
      <c r="AK898" s="215">
        <f t="shared" si="55"/>
        <v>0.25</v>
      </c>
      <c r="AL898" s="220">
        <f>IFERROR(IF(AND(AF897="Probabilidad",AF898="Probabilidad"),(AL897-(+AL897*AK898)),IF(AF898="Probabilidad",(S897-(+S897*AK898)),IF(AF898="Impacto",AL897,""))),"")</f>
        <v>0.48</v>
      </c>
      <c r="AM898" s="220">
        <f>IFERROR(IF(AND(AF897="Impacto",AF898="Impacto"),(AM897-(+AM897*AK898)),IF(AF898="Impacto",(Y897-(Y897*AK898)),IF(AF898="Probabilidad",AM897,""))),"")</f>
        <v>0.60000000000000009</v>
      </c>
      <c r="AN898" s="221" t="s">
        <v>181</v>
      </c>
      <c r="AO898" s="221" t="s">
        <v>1422</v>
      </c>
      <c r="AP898" s="221" t="s">
        <v>183</v>
      </c>
      <c r="AQ898" s="598"/>
      <c r="AR898" s="626"/>
      <c r="AS898" s="626"/>
      <c r="AT898" s="619"/>
      <c r="AU898" s="626"/>
      <c r="AV898" s="626"/>
      <c r="AW898" s="619"/>
      <c r="AX898" s="619"/>
      <c r="AY898" s="619"/>
      <c r="AZ898" s="598"/>
      <c r="BA898" s="607"/>
      <c r="BB898" s="607"/>
      <c r="BC898" s="607"/>
      <c r="BD898" s="593"/>
      <c r="BE898" s="593"/>
      <c r="BF898" s="1232"/>
      <c r="BG898" s="1232"/>
      <c r="BH898" s="1217"/>
      <c r="BI898" s="1232"/>
      <c r="BJ898" s="1232"/>
      <c r="BK898" s="593"/>
      <c r="BL898" s="610"/>
      <c r="BM898" s="607"/>
      <c r="BN898" s="607"/>
      <c r="BO898" s="651"/>
    </row>
    <row r="899" spans="1:67" ht="135">
      <c r="A899" s="1141"/>
      <c r="B899" s="1144"/>
      <c r="C899" s="1296"/>
      <c r="D899" s="1150"/>
      <c r="E899" s="1150"/>
      <c r="F899" s="1089"/>
      <c r="G899" s="593"/>
      <c r="H899" s="598"/>
      <c r="I899" s="1139"/>
      <c r="J899" s="1137"/>
      <c r="K899" s="1139"/>
      <c r="L899" s="593"/>
      <c r="M899" s="616"/>
      <c r="N899" s="593"/>
      <c r="O899" s="593"/>
      <c r="P899" s="607"/>
      <c r="Q899" s="610"/>
      <c r="R899" s="598"/>
      <c r="S899" s="613"/>
      <c r="T899" s="598"/>
      <c r="U899" s="613"/>
      <c r="V899" s="598"/>
      <c r="W899" s="613"/>
      <c r="X899" s="616"/>
      <c r="Y899" s="613"/>
      <c r="Z899" s="613"/>
      <c r="AA899" s="619"/>
      <c r="AB899" s="216">
        <v>3</v>
      </c>
      <c r="AC899" s="317" t="s">
        <v>2314</v>
      </c>
      <c r="AD899" s="233" t="s">
        <v>346</v>
      </c>
      <c r="AE899" s="217" t="s">
        <v>1390</v>
      </c>
      <c r="AF899" s="213" t="str">
        <f t="shared" si="58"/>
        <v>Probabilidad</v>
      </c>
      <c r="AG899" s="219" t="s">
        <v>179</v>
      </c>
      <c r="AH899" s="214">
        <f t="shared" si="56"/>
        <v>0.25</v>
      </c>
      <c r="AI899" s="219" t="s">
        <v>180</v>
      </c>
      <c r="AJ899" s="214">
        <f t="shared" si="57"/>
        <v>0.15</v>
      </c>
      <c r="AK899" s="215">
        <f t="shared" si="55"/>
        <v>0.4</v>
      </c>
      <c r="AL899" s="220">
        <f>IFERROR(IF(AND(AF898="Probabilidad",AF899="Probabilidad"),(AL898-(+AL898*AK899)),IF(AND(AF898="Impacto",AF899="Probabilidad"),(AL897-(+AL897*AK899)),IF(AF899="Impacto",AL898,""))),"")</f>
        <v>0.28799999999999998</v>
      </c>
      <c r="AM899" s="220">
        <f>IFERROR(IF(AND(AF898="Impacto",AF899="Impacto"),(AM898-(+AM898*AK899)),IF(AND(AF898="Probabilidad",AF899="Impacto"),(AM897-(+AM897*AK899)),IF(AF899="Probabilidad",AM898,""))),"")</f>
        <v>0.60000000000000009</v>
      </c>
      <c r="AN899" s="221" t="s">
        <v>181</v>
      </c>
      <c r="AO899" s="221" t="s">
        <v>182</v>
      </c>
      <c r="AP899" s="221" t="s">
        <v>183</v>
      </c>
      <c r="AQ899" s="598"/>
      <c r="AR899" s="626"/>
      <c r="AS899" s="626"/>
      <c r="AT899" s="619"/>
      <c r="AU899" s="626"/>
      <c r="AV899" s="626"/>
      <c r="AW899" s="619"/>
      <c r="AX899" s="619"/>
      <c r="AY899" s="619"/>
      <c r="AZ899" s="598"/>
      <c r="BA899" s="607"/>
      <c r="BB899" s="607"/>
      <c r="BC899" s="607"/>
      <c r="BD899" s="593"/>
      <c r="BE899" s="593"/>
      <c r="BF899" s="1232"/>
      <c r="BG899" s="1232"/>
      <c r="BH899" s="1217"/>
      <c r="BI899" s="1232"/>
      <c r="BJ899" s="1232"/>
      <c r="BK899" s="593"/>
      <c r="BL899" s="610"/>
      <c r="BM899" s="607"/>
      <c r="BN899" s="607"/>
      <c r="BO899" s="651"/>
    </row>
    <row r="900" spans="1:67">
      <c r="A900" s="1141"/>
      <c r="B900" s="1144"/>
      <c r="C900" s="1296"/>
      <c r="D900" s="1150"/>
      <c r="E900" s="1150"/>
      <c r="F900" s="1089"/>
      <c r="G900" s="593"/>
      <c r="H900" s="598"/>
      <c r="I900" s="1139"/>
      <c r="J900" s="1137"/>
      <c r="K900" s="1139"/>
      <c r="L900" s="593"/>
      <c r="M900" s="616"/>
      <c r="N900" s="593"/>
      <c r="O900" s="593"/>
      <c r="P900" s="607"/>
      <c r="Q900" s="610"/>
      <c r="R900" s="598"/>
      <c r="S900" s="613"/>
      <c r="T900" s="598"/>
      <c r="U900" s="613"/>
      <c r="V900" s="598"/>
      <c r="W900" s="613"/>
      <c r="X900" s="616"/>
      <c r="Y900" s="613"/>
      <c r="Z900" s="613"/>
      <c r="AA900" s="619"/>
      <c r="AB900" s="216">
        <v>4</v>
      </c>
      <c r="AC900" s="217"/>
      <c r="AD900" s="233"/>
      <c r="AE900" s="217"/>
      <c r="AF900" s="213" t="str">
        <f t="shared" si="58"/>
        <v/>
      </c>
      <c r="AG900" s="219"/>
      <c r="AH900" s="214" t="str">
        <f t="shared" si="56"/>
        <v/>
      </c>
      <c r="AI900" s="219"/>
      <c r="AJ900" s="214" t="str">
        <f t="shared" si="57"/>
        <v/>
      </c>
      <c r="AK900" s="215" t="str">
        <f t="shared" si="55"/>
        <v/>
      </c>
      <c r="AL900" s="220" t="str">
        <f>IFERROR(IF(AND(AF899="Probabilidad",AF900="Probabilidad"),(AL899-(+AL899*AK900)),IF(AND(AF899="Impacto",AF900="Probabilidad"),(AL898-(+AL898*AK900)),IF(AF900="Impacto",AL899,""))),"")</f>
        <v/>
      </c>
      <c r="AM900" s="220" t="str">
        <f>IFERROR(IF(AND(AF899="Impacto",AF900="Impacto"),(AM899-(+AM899*AK900)),IF(AND(AF899="Probabilidad",AF900="Impacto"),(AM898-(+AM898*AK900)),IF(AF900="Probabilidad",AM899,""))),"")</f>
        <v/>
      </c>
      <c r="AN900" s="221"/>
      <c r="AO900" s="221"/>
      <c r="AP900" s="221"/>
      <c r="AQ900" s="598"/>
      <c r="AR900" s="626"/>
      <c r="AS900" s="626"/>
      <c r="AT900" s="619"/>
      <c r="AU900" s="626"/>
      <c r="AV900" s="626"/>
      <c r="AW900" s="619"/>
      <c r="AX900" s="619"/>
      <c r="AY900" s="619"/>
      <c r="AZ900" s="598"/>
      <c r="BA900" s="607"/>
      <c r="BB900" s="607"/>
      <c r="BC900" s="607"/>
      <c r="BD900" s="593"/>
      <c r="BE900" s="593"/>
      <c r="BF900" s="1232"/>
      <c r="BG900" s="1232"/>
      <c r="BH900" s="1217"/>
      <c r="BI900" s="1232"/>
      <c r="BJ900" s="1232"/>
      <c r="BK900" s="593"/>
      <c r="BL900" s="610"/>
      <c r="BM900" s="607"/>
      <c r="BN900" s="607"/>
      <c r="BO900" s="651"/>
    </row>
    <row r="901" spans="1:67">
      <c r="A901" s="1141"/>
      <c r="B901" s="1144"/>
      <c r="C901" s="1296"/>
      <c r="D901" s="1150"/>
      <c r="E901" s="1150"/>
      <c r="F901" s="1089"/>
      <c r="G901" s="593"/>
      <c r="H901" s="598"/>
      <c r="I901" s="1139"/>
      <c r="J901" s="1137"/>
      <c r="K901" s="1139"/>
      <c r="L901" s="593"/>
      <c r="M901" s="616"/>
      <c r="N901" s="593"/>
      <c r="O901" s="593"/>
      <c r="P901" s="607"/>
      <c r="Q901" s="610"/>
      <c r="R901" s="598"/>
      <c r="S901" s="613"/>
      <c r="T901" s="598"/>
      <c r="U901" s="613"/>
      <c r="V901" s="598"/>
      <c r="W901" s="613"/>
      <c r="X901" s="616"/>
      <c r="Y901" s="613"/>
      <c r="Z901" s="613"/>
      <c r="AA901" s="619"/>
      <c r="AB901" s="216">
        <v>5</v>
      </c>
      <c r="AC901" s="218"/>
      <c r="AD901" s="402"/>
      <c r="AE901" s="218"/>
      <c r="AF901" s="213" t="str">
        <f t="shared" si="58"/>
        <v/>
      </c>
      <c r="AG901" s="219"/>
      <c r="AH901" s="214" t="str">
        <f t="shared" si="56"/>
        <v/>
      </c>
      <c r="AI901" s="219"/>
      <c r="AJ901" s="214" t="str">
        <f t="shared" si="57"/>
        <v/>
      </c>
      <c r="AK901" s="215" t="str">
        <f t="shared" si="55"/>
        <v/>
      </c>
      <c r="AL901" s="220" t="str">
        <f>IFERROR(IF(AND(AF900="Probabilidad",AF901="Probabilidad"),(AL900-(+AL900*AK901)),IF(AND(AF900="Impacto",AF901="Probabilidad"),(AL899-(+AL899*AK901)),IF(AF901="Impacto",AL900,""))),"")</f>
        <v/>
      </c>
      <c r="AM901" s="220" t="str">
        <f>IFERROR(IF(AND(AF900="Impacto",AF901="Impacto"),(AM900-(+AM900*AK901)),IF(AND(AF900="Probabilidad",AF901="Impacto"),(AM899-(+AM899*AK901)),IF(AF901="Probabilidad",AM900,""))),"")</f>
        <v/>
      </c>
      <c r="AN901" s="221"/>
      <c r="AO901" s="221"/>
      <c r="AP901" s="221"/>
      <c r="AQ901" s="598"/>
      <c r="AR901" s="626"/>
      <c r="AS901" s="626"/>
      <c r="AT901" s="619"/>
      <c r="AU901" s="626"/>
      <c r="AV901" s="626"/>
      <c r="AW901" s="619"/>
      <c r="AX901" s="619"/>
      <c r="AY901" s="619"/>
      <c r="AZ901" s="598"/>
      <c r="BA901" s="607"/>
      <c r="BB901" s="607"/>
      <c r="BC901" s="607"/>
      <c r="BD901" s="593"/>
      <c r="BE901" s="593"/>
      <c r="BF901" s="1232"/>
      <c r="BG901" s="1232"/>
      <c r="BH901" s="1217"/>
      <c r="BI901" s="1232"/>
      <c r="BJ901" s="1232"/>
      <c r="BK901" s="593"/>
      <c r="BL901" s="610"/>
      <c r="BM901" s="607"/>
      <c r="BN901" s="607"/>
      <c r="BO901" s="651"/>
    </row>
    <row r="902" spans="1:67" ht="15.75" thickBot="1">
      <c r="A902" s="1141"/>
      <c r="B902" s="1144"/>
      <c r="C902" s="1296"/>
      <c r="D902" s="1150"/>
      <c r="E902" s="1150"/>
      <c r="F902" s="1089"/>
      <c r="G902" s="593"/>
      <c r="H902" s="598"/>
      <c r="I902" s="1139"/>
      <c r="J902" s="1162"/>
      <c r="K902" s="1139"/>
      <c r="L902" s="593"/>
      <c r="M902" s="616"/>
      <c r="N902" s="593"/>
      <c r="O902" s="593"/>
      <c r="P902" s="607"/>
      <c r="Q902" s="610"/>
      <c r="R902" s="598"/>
      <c r="S902" s="613"/>
      <c r="T902" s="598"/>
      <c r="U902" s="613"/>
      <c r="V902" s="598"/>
      <c r="W902" s="613"/>
      <c r="X902" s="616"/>
      <c r="Y902" s="613"/>
      <c r="Z902" s="613"/>
      <c r="AA902" s="619"/>
      <c r="AB902" s="216">
        <v>6</v>
      </c>
      <c r="AC902" s="218"/>
      <c r="AD902" s="402"/>
      <c r="AE902" s="218"/>
      <c r="AF902" s="213" t="str">
        <f t="shared" si="58"/>
        <v/>
      </c>
      <c r="AG902" s="219"/>
      <c r="AH902" s="214" t="str">
        <f t="shared" si="56"/>
        <v/>
      </c>
      <c r="AI902" s="219"/>
      <c r="AJ902" s="214" t="str">
        <f t="shared" si="57"/>
        <v/>
      </c>
      <c r="AK902" s="215" t="str">
        <f t="shared" ref="AK902:AK965" si="59">IF(OR(AH902="",AJ902=""),"",AH902+AJ902)</f>
        <v/>
      </c>
      <c r="AL902" s="220" t="str">
        <f>IFERROR(IF(AND(AF901="Probabilidad",AF902="Probabilidad"),(AL901-(+AL901*AK902)),IF(AND(AF901="Impacto",AF902="Probabilidad"),(AL900-(+AL900*AK902)),IF(AF902="Impacto",AL901,""))),"")</f>
        <v/>
      </c>
      <c r="AM902" s="220" t="str">
        <f>IFERROR(IF(AND(AF901="Impacto",AF902="Impacto"),(AM901-(+AM901*AK902)),IF(AND(AF901="Probabilidad",AF902="Impacto"),(AM900-(+AM900*AK902)),IF(AF902="Probabilidad",AM901,""))),"")</f>
        <v/>
      </c>
      <c r="AN902" s="221"/>
      <c r="AO902" s="221"/>
      <c r="AP902" s="221"/>
      <c r="AQ902" s="598"/>
      <c r="AR902" s="626"/>
      <c r="AS902" s="626"/>
      <c r="AT902" s="619"/>
      <c r="AU902" s="626"/>
      <c r="AV902" s="626"/>
      <c r="AW902" s="619"/>
      <c r="AX902" s="619"/>
      <c r="AY902" s="619"/>
      <c r="AZ902" s="598"/>
      <c r="BA902" s="607"/>
      <c r="BB902" s="607"/>
      <c r="BC902" s="607"/>
      <c r="BD902" s="593"/>
      <c r="BE902" s="593"/>
      <c r="BF902" s="1232"/>
      <c r="BG902" s="1232"/>
      <c r="BH902" s="1217"/>
      <c r="BI902" s="1232"/>
      <c r="BJ902" s="1232"/>
      <c r="BK902" s="593"/>
      <c r="BL902" s="610"/>
      <c r="BM902" s="607"/>
      <c r="BN902" s="607"/>
      <c r="BO902" s="651"/>
    </row>
    <row r="903" spans="1:67" ht="115.15" customHeight="1">
      <c r="A903" s="1141"/>
      <c r="B903" s="1144"/>
      <c r="C903" s="1296"/>
      <c r="D903" s="1150" t="s">
        <v>1376</v>
      </c>
      <c r="E903" s="1150" t="s">
        <v>2255</v>
      </c>
      <c r="F903" s="1089">
        <v>8</v>
      </c>
      <c r="G903" s="593" t="s">
        <v>2315</v>
      </c>
      <c r="H903" s="598" t="s">
        <v>1379</v>
      </c>
      <c r="I903" s="1139" t="s">
        <v>1392</v>
      </c>
      <c r="J903" s="1137" t="str">
        <f>IF(D903="","",IF(D903="RG",[16]Árbol_GF!B953,IF(D903="RF",[16]Árbol_GF!B953,IF(I903="","",(CONCATENATE(I903," ",$M$2," ",G903," ",$M$3," ",O903," ",$M$4," ",N903))))))</f>
        <v xml:space="preserve">Pérdida de Disponibilidad  1. Fileserver  / nube  de OCDI
2. FileServer  / nube de la OCI
(Servicio)  Perdida o acceso no autorizado a la información 
Fallas Humanas
Incumplimiento en el mantenimiento del fileserver - nube  Ausencia de copias de respaldo 
Desconocimiento de politicas de seguridad de la información
Ausencia de mantenimiento al fileserver - nube
Ausencia de control de acceso </v>
      </c>
      <c r="K903" s="1139" t="s">
        <v>205</v>
      </c>
      <c r="L903" s="593" t="s">
        <v>691</v>
      </c>
      <c r="M903" s="689" t="str">
        <f>CONCATENATE(" *",[16]Árbol_GF!C911," *",[16]Árbol_GF!E911," *",[16]Árbol_GF!G911)</f>
        <v xml:space="preserve"> * * *</v>
      </c>
      <c r="N903" s="593" t="s">
        <v>2316</v>
      </c>
      <c r="O903" s="593" t="s">
        <v>2317</v>
      </c>
      <c r="P903" s="607"/>
      <c r="Q903" s="610"/>
      <c r="R903" s="598" t="s">
        <v>297</v>
      </c>
      <c r="S903" s="613">
        <f>IF(R903="Muy Alta",100%,IF(R903="Alta",80%,IF(R903="Media",60%,IF(R903="Baja",40%,IF(R903="Muy Baja",20%,"")))))</f>
        <v>0.8</v>
      </c>
      <c r="T903" s="598"/>
      <c r="U903" s="613" t="str">
        <f>IF(T903="Catastrófico",100%,IF(T903="Mayor",80%,IF(T903="Moderado",60%,IF(T903="Menor",40%,IF(T903="Leve",20%,"")))))</f>
        <v/>
      </c>
      <c r="V903" s="598" t="s">
        <v>176</v>
      </c>
      <c r="W903" s="613">
        <f>IF(V903="Catastrófico",100%,IF(V903="Mayor",80%,IF(V903="Moderado",60%,IF(V903="Menor",40%,IF(V903="Leve",20%,"")))))</f>
        <v>0.6</v>
      </c>
      <c r="X903" s="616" t="str">
        <f>IF(Y903=100%,"Catastrófico",IF(Y903=80%,"Mayor",IF(Y903=60%,"Moderado",IF(Y903=40%,"Menor",IF(Y903=20%,"Leve","")))))</f>
        <v>Moderado</v>
      </c>
      <c r="Y903" s="613">
        <f>IF(AND(U903="",W903=""),"",MAX(U903,W903))</f>
        <v>0.6</v>
      </c>
      <c r="Z903" s="613" t="str">
        <f>CONCATENATE(R903,X903)</f>
        <v>AltaModerado</v>
      </c>
      <c r="AA903" s="619" t="str">
        <f>IF(Z903="Muy AltaLeve","Alto",IF(Z903="Muy AltaMenor","Alto",IF(Z903="Muy AltaModerado","Alto",IF(Z903="Muy AltaMayor","Alto",IF(Z903="Muy AltaCatastrófico","Extremo",IF(Z903="AltaLeve","Moderado",IF(Z903="AltaMenor","Moderado",IF(Z903="AltaModerado","Alto",IF(Z903="AltaMayor","Alto",IF(Z903="AltaCatastrófico","Extremo",IF(Z903="MediaLeve","Moderado",IF(Z903="MediaMenor","Moderado",IF(Z903="MediaModerado","Moderado",IF(Z903="MediaMayor","Alto",IF(Z903="MediaCatastrófico","Extremo",IF(Z903="BajaLeve","Bajo",IF(Z903="BajaMenor","Moderado",IF(Z903="BajaModerado","Moderado",IF(Z903="BajaMayor","Alto",IF(Z903="BajaCatastrófico","Extremo",IF(Z903="Muy BajaLeve","Bajo",IF(Z903="Muy BajaMenor","Bajo",IF(Z903="Muy BajaModerado","Moderado",IF(Z903="Muy BajaMayor","Alto",IF(Z903="Muy BajaCatastrófico","Extremo","")))))))))))))))))))))))))</f>
        <v>Alto</v>
      </c>
      <c r="AB903" s="216">
        <v>1</v>
      </c>
      <c r="AC903" s="299" t="s">
        <v>2318</v>
      </c>
      <c r="AD903" s="233" t="s">
        <v>2267</v>
      </c>
      <c r="AE903" s="218" t="s">
        <v>2059</v>
      </c>
      <c r="AF903" s="213" t="str">
        <f t="shared" si="58"/>
        <v>Probabilidad</v>
      </c>
      <c r="AG903" s="219" t="s">
        <v>179</v>
      </c>
      <c r="AH903" s="214">
        <f t="shared" si="56"/>
        <v>0.25</v>
      </c>
      <c r="AI903" s="219" t="s">
        <v>180</v>
      </c>
      <c r="AJ903" s="214">
        <f t="shared" si="57"/>
        <v>0.15</v>
      </c>
      <c r="AK903" s="215">
        <f t="shared" si="59"/>
        <v>0.4</v>
      </c>
      <c r="AL903" s="220">
        <f>IFERROR(IF(AF903="Probabilidad",(S903-(+S903*AK903)),IF(AF903="Impacto",S903,"")),"")</f>
        <v>0.48</v>
      </c>
      <c r="AM903" s="220">
        <f>IFERROR(IF(AF903="Impacto",(Y903-(+Y903*AK903)),IF(AF903="Probabilidad",Y903,"")),"")</f>
        <v>0.6</v>
      </c>
      <c r="AN903" s="221" t="s">
        <v>181</v>
      </c>
      <c r="AO903" s="221" t="s">
        <v>1422</v>
      </c>
      <c r="AP903" s="221" t="s">
        <v>183</v>
      </c>
      <c r="AQ903" s="598" t="s">
        <v>2309</v>
      </c>
      <c r="AR903" s="1153">
        <f>S903</f>
        <v>0.8</v>
      </c>
      <c r="AS903" s="1153">
        <f>IF(AL903="","",MIN(AL903:AL908))</f>
        <v>0.20159999999999997</v>
      </c>
      <c r="AT903" s="619" t="str">
        <f>IFERROR(IF(AS903="","",IF(AS903&lt;=0.2,"Muy Baja",IF(AS903&lt;=0.4,"Baja",IF(AS903&lt;=0.6,"Media",IF(AS903&lt;=0.8,"Alta","Muy Alta"))))),"")</f>
        <v>Baja</v>
      </c>
      <c r="AU903" s="1153">
        <f>Y903</f>
        <v>0.6</v>
      </c>
      <c r="AV903" s="1153">
        <f>IF(AM903="","",MIN(AM903:AM908))</f>
        <v>0.33749999999999997</v>
      </c>
      <c r="AW903" s="619" t="str">
        <f>IFERROR(IF(AV903="","",IF(AV903&lt;=0.2,"Leve",IF(AV903&lt;=0.4,"Menor",IF(AV903&lt;=0.6,"Moderado",IF(AV903&lt;=0.8,"Mayor","Catastrófico"))))),"")</f>
        <v>Menor</v>
      </c>
      <c r="AX903" s="619" t="str">
        <f>AA903</f>
        <v>Alto</v>
      </c>
      <c r="AY903" s="619" t="str">
        <f>IFERROR(IF(OR(AND(AT903="Muy Baja",AW903="Leve"),AND(AT903="Muy Baja",AW903="Menor"),AND(AT903="Baja",AW903="Leve")),"Bajo",IF(OR(AND(AT903="Muy baja",AW903="Moderado"),AND(AT903="Baja",AW903="Menor"),AND(AT903="Baja",AW903="Moderado"),AND(AT903="Media",AW903="Leve"),AND(AT903="Media",AW903="Menor"),AND(AT903="Media",AW903="Moderado"),AND(AT903="Alta",AW903="Leve"),AND(AT903="Alta",AW903="Menor")),"Moderado",IF(OR(AND(AT903="Muy Baja",AW903="Mayor"),AND(AT903="Baja",AW903="Mayor"),AND(AT903="Media",AW903="Mayor"),AND(AT903="Alta",AW903="Moderado"),AND(AT903="Alta",AW903="Mayor"),AND(AT903="Muy Alta",AW903="Leve"),AND(AT903="Muy Alta",AW903="Menor"),AND(AT903="Muy Alta",AW903="Moderado"),AND(AT903="Muy Alta",AW903="Mayor")),"Alto",IF(OR(AND(AT903="Muy Baja",AW903="Catastrófico"),AND(AT903="Baja",AW903="Catastrófico"),AND(AT903="Media",AW903="Catastrófico"),AND(AT903="Alta",AW903="Catastrófico"),AND(AT903="Muy Alta",AW903="Catastrófico")),"Extremo","")))),"")</f>
        <v>Moderado</v>
      </c>
      <c r="AZ903" s="598" t="s">
        <v>185</v>
      </c>
      <c r="BA903" s="909" t="s">
        <v>2319</v>
      </c>
      <c r="BB903" s="607" t="s">
        <v>2320</v>
      </c>
      <c r="BC903" s="607" t="s">
        <v>2249</v>
      </c>
      <c r="BD903" s="593" t="s">
        <v>2321</v>
      </c>
      <c r="BE903" s="1168">
        <v>45657</v>
      </c>
      <c r="BF903" s="1232"/>
      <c r="BG903" s="1232"/>
      <c r="BH903" s="1217"/>
      <c r="BI903" s="1232"/>
      <c r="BJ903" s="1232"/>
      <c r="BK903" s="848"/>
      <c r="BL903" s="848"/>
      <c r="BM903" s="909"/>
      <c r="BN903" s="607"/>
      <c r="BO903" s="651"/>
    </row>
    <row r="904" spans="1:67" ht="72">
      <c r="A904" s="1141"/>
      <c r="B904" s="1144"/>
      <c r="C904" s="1296"/>
      <c r="D904" s="1150"/>
      <c r="E904" s="1150"/>
      <c r="F904" s="1089"/>
      <c r="G904" s="593"/>
      <c r="H904" s="598"/>
      <c r="I904" s="1139"/>
      <c r="J904" s="1137"/>
      <c r="K904" s="1139"/>
      <c r="L904" s="593"/>
      <c r="M904" s="616"/>
      <c r="N904" s="593"/>
      <c r="O904" s="593"/>
      <c r="P904" s="607"/>
      <c r="Q904" s="610"/>
      <c r="R904" s="598"/>
      <c r="S904" s="613"/>
      <c r="T904" s="598"/>
      <c r="U904" s="613"/>
      <c r="V904" s="598"/>
      <c r="W904" s="613"/>
      <c r="X904" s="616"/>
      <c r="Y904" s="613"/>
      <c r="Z904" s="613"/>
      <c r="AA904" s="619"/>
      <c r="AB904" s="216">
        <v>2</v>
      </c>
      <c r="AC904" s="299" t="s">
        <v>2313</v>
      </c>
      <c r="AD904" s="233" t="s">
        <v>495</v>
      </c>
      <c r="AE904" s="218" t="s">
        <v>2322</v>
      </c>
      <c r="AF904" s="213" t="str">
        <f t="shared" si="58"/>
        <v>Impacto</v>
      </c>
      <c r="AG904" s="219" t="s">
        <v>290</v>
      </c>
      <c r="AH904" s="214">
        <f t="shared" si="56"/>
        <v>0.1</v>
      </c>
      <c r="AI904" s="219" t="s">
        <v>180</v>
      </c>
      <c r="AJ904" s="214">
        <f t="shared" si="57"/>
        <v>0.15</v>
      </c>
      <c r="AK904" s="215">
        <f t="shared" si="59"/>
        <v>0.25</v>
      </c>
      <c r="AL904" s="220">
        <f>IFERROR(IF(AND(AF903="Probabilidad",AF904="Probabilidad"),(AL903-(+AL903*AK904)),IF(AF904="Probabilidad",(S903-(+S903*AK904)),IF(AF904="Impacto",AL903,""))),"")</f>
        <v>0.48</v>
      </c>
      <c r="AM904" s="220">
        <f>IFERROR(IF(AND(AF903="Impacto",AF904="Impacto"),(AM903-(+AM903*AK904)),IF(AF904="Impacto",(Y903-(Y903*AK904)),IF(AF904="Probabilidad",AM903,""))),"")</f>
        <v>0.44999999999999996</v>
      </c>
      <c r="AN904" s="221" t="s">
        <v>181</v>
      </c>
      <c r="AO904" s="221" t="s">
        <v>1422</v>
      </c>
      <c r="AP904" s="221" t="s">
        <v>183</v>
      </c>
      <c r="AQ904" s="598"/>
      <c r="AR904" s="626"/>
      <c r="AS904" s="626"/>
      <c r="AT904" s="619"/>
      <c r="AU904" s="626"/>
      <c r="AV904" s="626"/>
      <c r="AW904" s="619"/>
      <c r="AX904" s="619"/>
      <c r="AY904" s="619"/>
      <c r="AZ904" s="598"/>
      <c r="BA904" s="607"/>
      <c r="BB904" s="607"/>
      <c r="BC904" s="1299"/>
      <c r="BD904" s="593"/>
      <c r="BE904" s="593"/>
      <c r="BF904" s="1232"/>
      <c r="BG904" s="1232"/>
      <c r="BH904" s="1217"/>
      <c r="BI904" s="1232"/>
      <c r="BJ904" s="1232"/>
      <c r="BK904" s="848"/>
      <c r="BL904" s="848"/>
      <c r="BM904" s="607"/>
      <c r="BN904" s="607"/>
      <c r="BO904" s="651"/>
    </row>
    <row r="905" spans="1:67" ht="105">
      <c r="A905" s="1141"/>
      <c r="B905" s="1144"/>
      <c r="C905" s="1296"/>
      <c r="D905" s="1150"/>
      <c r="E905" s="1150"/>
      <c r="F905" s="1089"/>
      <c r="G905" s="593"/>
      <c r="H905" s="598"/>
      <c r="I905" s="1139"/>
      <c r="J905" s="1137"/>
      <c r="K905" s="1139"/>
      <c r="L905" s="593"/>
      <c r="M905" s="616"/>
      <c r="N905" s="593"/>
      <c r="O905" s="593"/>
      <c r="P905" s="607"/>
      <c r="Q905" s="610"/>
      <c r="R905" s="598"/>
      <c r="S905" s="613"/>
      <c r="T905" s="598"/>
      <c r="U905" s="613"/>
      <c r="V905" s="598"/>
      <c r="W905" s="613"/>
      <c r="X905" s="616"/>
      <c r="Y905" s="613"/>
      <c r="Z905" s="613"/>
      <c r="AA905" s="619"/>
      <c r="AB905" s="216">
        <v>3</v>
      </c>
      <c r="AC905" s="318" t="s">
        <v>2323</v>
      </c>
      <c r="AD905" s="233" t="s">
        <v>244</v>
      </c>
      <c r="AE905" s="218" t="s">
        <v>1399</v>
      </c>
      <c r="AF905" s="213" t="str">
        <f t="shared" si="58"/>
        <v>Impacto</v>
      </c>
      <c r="AG905" s="219" t="s">
        <v>290</v>
      </c>
      <c r="AH905" s="214">
        <f t="shared" si="56"/>
        <v>0.1</v>
      </c>
      <c r="AI905" s="219" t="s">
        <v>180</v>
      </c>
      <c r="AJ905" s="214">
        <f t="shared" si="57"/>
        <v>0.15</v>
      </c>
      <c r="AK905" s="215">
        <f t="shared" si="59"/>
        <v>0.25</v>
      </c>
      <c r="AL905" s="220">
        <f>IFERROR(IF(AND(AF904="Probabilidad",AF905="Probabilidad"),(AL904-(+AL904*AK905)),IF(AND(AF904="Impacto",AF905="Probabilidad"),(AL903-(+AL903*AK905)),IF(AF905="Impacto",AL904,""))),"")</f>
        <v>0.48</v>
      </c>
      <c r="AM905" s="220">
        <f>IFERROR(IF(AND(AF904="Impacto",AF905="Impacto"),(AM904-(+AM904*AK905)),IF(AND(AF904="Probabilidad",AF905="Impacto"),(AM903-(+AM903*AK905)),IF(AF905="Probabilidad",AM904,""))),"")</f>
        <v>0.33749999999999997</v>
      </c>
      <c r="AN905" s="221" t="s">
        <v>181</v>
      </c>
      <c r="AO905" s="221" t="s">
        <v>182</v>
      </c>
      <c r="AP905" s="221" t="s">
        <v>183</v>
      </c>
      <c r="AQ905" s="598"/>
      <c r="AR905" s="626"/>
      <c r="AS905" s="626"/>
      <c r="AT905" s="619"/>
      <c r="AU905" s="626"/>
      <c r="AV905" s="626"/>
      <c r="AW905" s="619"/>
      <c r="AX905" s="619"/>
      <c r="AY905" s="619"/>
      <c r="AZ905" s="598"/>
      <c r="BA905" s="607"/>
      <c r="BB905" s="607"/>
      <c r="BC905" s="1299"/>
      <c r="BD905" s="593"/>
      <c r="BE905" s="593"/>
      <c r="BF905" s="1232"/>
      <c r="BG905" s="1232"/>
      <c r="BH905" s="1217"/>
      <c r="BI905" s="1232"/>
      <c r="BJ905" s="1232"/>
      <c r="BK905" s="848"/>
      <c r="BL905" s="848"/>
      <c r="BM905" s="607"/>
      <c r="BN905" s="607"/>
      <c r="BO905" s="651"/>
    </row>
    <row r="906" spans="1:67" ht="135">
      <c r="A906" s="1141"/>
      <c r="B906" s="1144"/>
      <c r="C906" s="1296"/>
      <c r="D906" s="1150"/>
      <c r="E906" s="1150"/>
      <c r="F906" s="1089"/>
      <c r="G906" s="593"/>
      <c r="H906" s="598"/>
      <c r="I906" s="1139"/>
      <c r="J906" s="1137"/>
      <c r="K906" s="1139"/>
      <c r="L906" s="593"/>
      <c r="M906" s="616"/>
      <c r="N906" s="593"/>
      <c r="O906" s="593"/>
      <c r="P906" s="607"/>
      <c r="Q906" s="610"/>
      <c r="R906" s="598"/>
      <c r="S906" s="613"/>
      <c r="T906" s="598"/>
      <c r="U906" s="613"/>
      <c r="V906" s="598"/>
      <c r="W906" s="613"/>
      <c r="X906" s="616"/>
      <c r="Y906" s="613"/>
      <c r="Z906" s="613"/>
      <c r="AA906" s="619"/>
      <c r="AB906" s="216">
        <v>4</v>
      </c>
      <c r="AC906" s="317" t="s">
        <v>2314</v>
      </c>
      <c r="AD906" s="233" t="s">
        <v>273</v>
      </c>
      <c r="AE906" s="218" t="s">
        <v>1390</v>
      </c>
      <c r="AF906" s="213" t="str">
        <f t="shared" si="58"/>
        <v>Probabilidad</v>
      </c>
      <c r="AG906" s="219" t="s">
        <v>344</v>
      </c>
      <c r="AH906" s="214">
        <f t="shared" si="56"/>
        <v>0.15</v>
      </c>
      <c r="AI906" s="219" t="s">
        <v>180</v>
      </c>
      <c r="AJ906" s="214">
        <f t="shared" si="57"/>
        <v>0.15</v>
      </c>
      <c r="AK906" s="215">
        <f t="shared" si="59"/>
        <v>0.3</v>
      </c>
      <c r="AL906" s="220">
        <f>IFERROR(IF(AND(AF905="Probabilidad",AF906="Probabilidad"),(AL905-(+AL905*AK906)),IF(AND(AF905="Impacto",AF906="Probabilidad"),(AL904-(+AL904*AK906)),IF(AF906="Impacto",AL905,""))),"")</f>
        <v>0.33599999999999997</v>
      </c>
      <c r="AM906" s="226">
        <f>IFERROR(IF(AND(AF905="Impacto",AF906="Impacto"),(AM905-(+AM905*AK906)),IF(AND(AF905="Probabilidad",AF906="Impacto"),(AM904-(+AM904*AK906)),IF(AF906="Probabilidad",AM905,""))),"")</f>
        <v>0.33749999999999997</v>
      </c>
      <c r="AN906" s="221" t="s">
        <v>181</v>
      </c>
      <c r="AO906" s="221" t="s">
        <v>1422</v>
      </c>
      <c r="AP906" s="221" t="s">
        <v>183</v>
      </c>
      <c r="AQ906" s="598"/>
      <c r="AR906" s="626"/>
      <c r="AS906" s="626"/>
      <c r="AT906" s="619"/>
      <c r="AU906" s="626"/>
      <c r="AV906" s="626"/>
      <c r="AW906" s="619"/>
      <c r="AX906" s="619"/>
      <c r="AY906" s="619"/>
      <c r="AZ906" s="598"/>
      <c r="BA906" s="607"/>
      <c r="BB906" s="607"/>
      <c r="BC906" s="1299"/>
      <c r="BD906" s="593"/>
      <c r="BE906" s="593"/>
      <c r="BF906" s="1232"/>
      <c r="BG906" s="1232"/>
      <c r="BH906" s="1217"/>
      <c r="BI906" s="1232"/>
      <c r="BJ906" s="1232"/>
      <c r="BK906" s="848"/>
      <c r="BL906" s="848"/>
      <c r="BM906" s="607"/>
      <c r="BN906" s="607"/>
      <c r="BO906" s="651"/>
    </row>
    <row r="907" spans="1:67" ht="80.25">
      <c r="A907" s="1141"/>
      <c r="B907" s="1144"/>
      <c r="C907" s="1296"/>
      <c r="D907" s="1150"/>
      <c r="E907" s="1150"/>
      <c r="F907" s="1089"/>
      <c r="G907" s="593"/>
      <c r="H907" s="598"/>
      <c r="I907" s="1139"/>
      <c r="J907" s="1137"/>
      <c r="K907" s="1139"/>
      <c r="L907" s="593"/>
      <c r="M907" s="616"/>
      <c r="N907" s="593"/>
      <c r="O907" s="593"/>
      <c r="P907" s="607"/>
      <c r="Q907" s="610"/>
      <c r="R907" s="598"/>
      <c r="S907" s="613"/>
      <c r="T907" s="598"/>
      <c r="U907" s="613"/>
      <c r="V907" s="598"/>
      <c r="W907" s="613"/>
      <c r="X907" s="616"/>
      <c r="Y907" s="613"/>
      <c r="Z907" s="613"/>
      <c r="AA907" s="619"/>
      <c r="AB907" s="216">
        <v>5</v>
      </c>
      <c r="AC907" s="278" t="s">
        <v>2324</v>
      </c>
      <c r="AD907" s="233" t="s">
        <v>2325</v>
      </c>
      <c r="AE907" s="218" t="s">
        <v>1390</v>
      </c>
      <c r="AF907" s="213" t="str">
        <f t="shared" si="58"/>
        <v>Probabilidad</v>
      </c>
      <c r="AG907" s="219" t="s">
        <v>179</v>
      </c>
      <c r="AH907" s="214">
        <f t="shared" si="56"/>
        <v>0.25</v>
      </c>
      <c r="AI907" s="219" t="s">
        <v>180</v>
      </c>
      <c r="AJ907" s="214">
        <f t="shared" si="57"/>
        <v>0.15</v>
      </c>
      <c r="AK907" s="215">
        <f t="shared" si="59"/>
        <v>0.4</v>
      </c>
      <c r="AL907" s="220">
        <f>IFERROR(IF(AND(AF906="Probabilidad",AF907="Probabilidad"),(AL906-(+AL906*AK907)),IF(AND(AF906="Impacto",AF907="Probabilidad"),(AL905-(+AL905*AK907)),IF(AF907="Impacto",AL906,""))),"")</f>
        <v>0.20159999999999997</v>
      </c>
      <c r="AM907" s="220">
        <f>IFERROR(IF(AND(AF906="Impacto",AF907="Impacto"),(AM906-(+AM906*AK907)),IF(AND(AF906="Probabilidad",AF907="Impacto"),(AM905-(+AM905*AK907)),IF(AF907="Probabilidad",AM906,""))),"")</f>
        <v>0.33749999999999997</v>
      </c>
      <c r="AN907" s="221" t="s">
        <v>1421</v>
      </c>
      <c r="AO907" s="221" t="s">
        <v>182</v>
      </c>
      <c r="AP907" s="221" t="s">
        <v>183</v>
      </c>
      <c r="AQ907" s="598"/>
      <c r="AR907" s="626"/>
      <c r="AS907" s="626"/>
      <c r="AT907" s="619"/>
      <c r="AU907" s="626"/>
      <c r="AV907" s="626"/>
      <c r="AW907" s="619"/>
      <c r="AX907" s="619"/>
      <c r="AY907" s="619"/>
      <c r="AZ907" s="598"/>
      <c r="BA907" s="607"/>
      <c r="BB907" s="607"/>
      <c r="BC907" s="1299"/>
      <c r="BD907" s="593"/>
      <c r="BE907" s="593"/>
      <c r="BF907" s="1232"/>
      <c r="BG907" s="1232"/>
      <c r="BH907" s="1217"/>
      <c r="BI907" s="1232"/>
      <c r="BJ907" s="1232"/>
      <c r="BK907" s="848"/>
      <c r="BL907" s="848"/>
      <c r="BM907" s="607"/>
      <c r="BN907" s="607"/>
      <c r="BO907" s="651"/>
    </row>
    <row r="908" spans="1:67" ht="15.75" thickBot="1">
      <c r="A908" s="1141"/>
      <c r="B908" s="1144"/>
      <c r="C908" s="1296"/>
      <c r="D908" s="1150"/>
      <c r="E908" s="1150"/>
      <c r="F908" s="1089"/>
      <c r="G908" s="593"/>
      <c r="H908" s="598"/>
      <c r="I908" s="1139"/>
      <c r="J908" s="1162"/>
      <c r="K908" s="1139"/>
      <c r="L908" s="593"/>
      <c r="M908" s="616"/>
      <c r="N908" s="593"/>
      <c r="O908" s="593"/>
      <c r="P908" s="607"/>
      <c r="Q908" s="610"/>
      <c r="R908" s="598"/>
      <c r="S908" s="613"/>
      <c r="T908" s="598"/>
      <c r="U908" s="613"/>
      <c r="V908" s="598"/>
      <c r="W908" s="613"/>
      <c r="X908" s="616"/>
      <c r="Y908" s="613"/>
      <c r="Z908" s="613"/>
      <c r="AA908" s="619"/>
      <c r="AB908" s="216">
        <v>6</v>
      </c>
      <c r="AC908" s="218"/>
      <c r="AD908" s="402"/>
      <c r="AE908" s="218"/>
      <c r="AF908" s="213" t="str">
        <f t="shared" si="58"/>
        <v/>
      </c>
      <c r="AG908" s="219"/>
      <c r="AH908" s="214" t="str">
        <f t="shared" si="56"/>
        <v/>
      </c>
      <c r="AI908" s="219"/>
      <c r="AJ908" s="214" t="str">
        <f t="shared" si="57"/>
        <v/>
      </c>
      <c r="AK908" s="215" t="str">
        <f t="shared" si="59"/>
        <v/>
      </c>
      <c r="AL908" s="220" t="str">
        <f>IFERROR(IF(AND(AF907="Probabilidad",AF908="Probabilidad"),(AL907-(+AL907*AK908)),IF(AND(AF907="Impacto",AF908="Probabilidad"),(AL906-(+AL906*AK908)),IF(AF908="Impacto",AL907,""))),"")</f>
        <v/>
      </c>
      <c r="AM908" s="220" t="str">
        <f>IFERROR(IF(AND(AF907="Impacto",AF908="Impacto"),(AM907-(+AM907*AK908)),IF(AND(AF907="Probabilidad",AF908="Impacto"),(AM906-(+AM906*AK908)),IF(AF908="Probabilidad",AM907,""))),"")</f>
        <v/>
      </c>
      <c r="AN908" s="221"/>
      <c r="AO908" s="221"/>
      <c r="AP908" s="221"/>
      <c r="AQ908" s="598"/>
      <c r="AR908" s="626"/>
      <c r="AS908" s="626"/>
      <c r="AT908" s="619"/>
      <c r="AU908" s="626"/>
      <c r="AV908" s="626"/>
      <c r="AW908" s="619"/>
      <c r="AX908" s="619"/>
      <c r="AY908" s="619"/>
      <c r="AZ908" s="598"/>
      <c r="BA908" s="607"/>
      <c r="BB908" s="607"/>
      <c r="BC908" s="1299"/>
      <c r="BD908" s="593"/>
      <c r="BE908" s="593"/>
      <c r="BF908" s="1232"/>
      <c r="BG908" s="1232"/>
      <c r="BH908" s="1217"/>
      <c r="BI908" s="1232"/>
      <c r="BJ908" s="1232"/>
      <c r="BK908" s="848"/>
      <c r="BL908" s="848"/>
      <c r="BM908" s="607"/>
      <c r="BN908" s="607"/>
      <c r="BO908" s="651"/>
    </row>
    <row r="909" spans="1:67" ht="154.5" customHeight="1">
      <c r="A909" s="1141"/>
      <c r="B909" s="1144"/>
      <c r="C909" s="1296"/>
      <c r="D909" s="1150" t="s">
        <v>1376</v>
      </c>
      <c r="E909" s="1150" t="s">
        <v>2255</v>
      </c>
      <c r="F909" s="1089">
        <v>9</v>
      </c>
      <c r="G909" s="593" t="s">
        <v>2326</v>
      </c>
      <c r="H909" s="598" t="s">
        <v>1460</v>
      </c>
      <c r="I909" s="1139" t="s">
        <v>1380</v>
      </c>
      <c r="J909" s="1137" t="str">
        <f>IF(D909="","",IF(D909="RG",[16]Árbol_GF!B959,IF(D909="RF",[16]Árbol_GF!B959,IF(I909="","",(CONCATENATE(I909," ",$M$2," ",G909," ",$M$3," ",O909," ",$M$4," ",N909))))))</f>
        <v>Pérdida de confidencialidad e integridad  1. Jefe de Oficina
2. Profesional especializado y universitario 
3. Cargos secretariales
4. Contratista 
(Recurso Humano)
  Incumplimiento en la disciplina del personal
Error en Uso  Ausencia del personal
Entrenamiento insuficiente en seguridad
Falla de conciencia acerca de la seguridad</v>
      </c>
      <c r="K909" s="1139" t="s">
        <v>205</v>
      </c>
      <c r="L909" s="593" t="s">
        <v>268</v>
      </c>
      <c r="M909" s="689" t="str">
        <f>CONCATENATE(" *",[16]Árbol_GF!C917," *",[16]Árbol_GF!E917," *",[16]Árbol_GF!G917)</f>
        <v xml:space="preserve"> * * *</v>
      </c>
      <c r="N909" s="593" t="s">
        <v>2327</v>
      </c>
      <c r="O909" s="593" t="s">
        <v>2328</v>
      </c>
      <c r="P909" s="607"/>
      <c r="Q909" s="610"/>
      <c r="R909" s="598" t="s">
        <v>226</v>
      </c>
      <c r="S909" s="613">
        <f>IF(R909="Muy Alta",100%,IF(R909="Alta",80%,IF(R909="Media",60%,IF(R909="Baja",40%,IF(R909="Muy Baja",20%,"")))))</f>
        <v>0.4</v>
      </c>
      <c r="T909" s="598" t="s">
        <v>271</v>
      </c>
      <c r="U909" s="613">
        <f>IF(T909="Catastrófico",100%,IF(T909="Mayor",80%,IF(T909="Moderado",60%,IF(T909="Menor",40%,IF(T909="Leve",20%,"")))))</f>
        <v>0.2</v>
      </c>
      <c r="V909" s="598" t="s">
        <v>176</v>
      </c>
      <c r="W909" s="613">
        <f>IF(V909="Catastrófico",100%,IF(V909="Mayor",80%,IF(V909="Moderado",60%,IF(V909="Menor",40%,IF(V909="Leve",20%,"")))))</f>
        <v>0.6</v>
      </c>
      <c r="X909" s="616" t="str">
        <f>IF(Y909=100%,"Catastrófico",IF(Y909=80%,"Mayor",IF(Y909=60%,"Moderado",IF(Y909=40%,"Menor",IF(Y909=20%,"Leve","")))))</f>
        <v>Moderado</v>
      </c>
      <c r="Y909" s="613">
        <f>IF(AND(U909="",W909=""),"",MAX(U909,W909))</f>
        <v>0.6</v>
      </c>
      <c r="Z909" s="613" t="str">
        <f>CONCATENATE(R909,X909)</f>
        <v>BajaModerado</v>
      </c>
      <c r="AA909" s="619" t="str">
        <f>IF(Z909="Muy AltaLeve","Alto",IF(Z909="Muy AltaMenor","Alto",IF(Z909="Muy AltaModerado","Alto",IF(Z909="Muy AltaMayor","Alto",IF(Z909="Muy AltaCatastrófico","Extremo",IF(Z909="AltaLeve","Moderado",IF(Z909="AltaMenor","Moderado",IF(Z909="AltaModerado","Alto",IF(Z909="AltaMayor","Alto",IF(Z909="AltaCatastrófico","Extremo",IF(Z909="MediaLeve","Moderado",IF(Z909="MediaMenor","Moderado",IF(Z909="MediaModerado","Moderado",IF(Z909="MediaMayor","Alto",IF(Z909="MediaCatastrófico","Extremo",IF(Z909="BajaLeve","Bajo",IF(Z909="BajaMenor","Moderado",IF(Z909="BajaModerado","Moderado",IF(Z909="BajaMayor","Alto",IF(Z909="BajaCatastrófico","Extremo",IF(Z909="Muy BajaLeve","Bajo",IF(Z909="Muy BajaMenor","Bajo",IF(Z909="Muy BajaModerado","Moderado",IF(Z909="Muy BajaMayor","Alto",IF(Z909="Muy BajaCatastrófico","Extremo","")))))))))))))))))))))))))</f>
        <v>Moderado</v>
      </c>
      <c r="AB909" s="216">
        <v>1</v>
      </c>
      <c r="AC909" s="299" t="s">
        <v>2275</v>
      </c>
      <c r="AD909" s="233" t="s">
        <v>2329</v>
      </c>
      <c r="AE909" s="218" t="s">
        <v>1390</v>
      </c>
      <c r="AF909" s="213" t="str">
        <f t="shared" si="58"/>
        <v>Probabilidad</v>
      </c>
      <c r="AG909" s="219" t="s">
        <v>344</v>
      </c>
      <c r="AH909" s="214">
        <f t="shared" si="56"/>
        <v>0.15</v>
      </c>
      <c r="AI909" s="219" t="s">
        <v>180</v>
      </c>
      <c r="AJ909" s="214">
        <f t="shared" si="57"/>
        <v>0.15</v>
      </c>
      <c r="AK909" s="215">
        <f t="shared" si="59"/>
        <v>0.3</v>
      </c>
      <c r="AL909" s="220">
        <f>IFERROR(IF(AF909="Probabilidad",(S909-(+S909*AK909)),IF(AF909="Impacto",S909,"")),"")</f>
        <v>0.28000000000000003</v>
      </c>
      <c r="AM909" s="220">
        <f>IFERROR(IF(AF909="Impacto",(Y909-(+Y909*AK909)),IF(AF909="Probabilidad",Y909,"")),"")</f>
        <v>0.6</v>
      </c>
      <c r="AN909" s="221" t="s">
        <v>181</v>
      </c>
      <c r="AO909" s="221" t="s">
        <v>182</v>
      </c>
      <c r="AP909" s="221" t="s">
        <v>183</v>
      </c>
      <c r="AQ909" s="598" t="s">
        <v>2330</v>
      </c>
      <c r="AR909" s="1153">
        <f>S909</f>
        <v>0.4</v>
      </c>
      <c r="AS909" s="1153">
        <f>IF(AL909="","",MIN(AL909:AL914))</f>
        <v>0.28000000000000003</v>
      </c>
      <c r="AT909" s="619" t="str">
        <f>IFERROR(IF(AS909="","",IF(AS909&lt;=0.2,"Muy Baja",IF(AS909&lt;=0.4,"Baja",IF(AS909&lt;=0.6,"Media",IF(AS909&lt;=0.8,"Alta","Muy Alta"))))),"")</f>
        <v>Baja</v>
      </c>
      <c r="AU909" s="1153">
        <f>Y909</f>
        <v>0.6</v>
      </c>
      <c r="AV909" s="1153">
        <f>IF(AM909="","",MIN(AM909:AM914))</f>
        <v>0.6</v>
      </c>
      <c r="AW909" s="619" t="str">
        <f>IFERROR(IF(AV909="","",IF(AV909&lt;=0.2,"Leve",IF(AV909&lt;=0.4,"Menor",IF(AV909&lt;=0.6,"Moderado",IF(AV909&lt;=0.8,"Mayor","Catastrófico"))))),"")</f>
        <v>Moderado</v>
      </c>
      <c r="AX909" s="619" t="str">
        <f>AA909</f>
        <v>Moderado</v>
      </c>
      <c r="AY909" s="619" t="str">
        <f>IFERROR(IF(OR(AND(AT909="Muy Baja",AW909="Leve"),AND(AT909="Muy Baja",AW909="Menor"),AND(AT909="Baja",AW909="Leve")),"Bajo",IF(OR(AND(AT909="Muy baja",AW909="Moderado"),AND(AT909="Baja",AW909="Menor"),AND(AT909="Baja",AW909="Moderado"),AND(AT909="Media",AW909="Leve"),AND(AT909="Media",AW909="Menor"),AND(AT909="Media",AW909="Moderado"),AND(AT909="Alta",AW909="Leve"),AND(AT909="Alta",AW909="Menor")),"Moderado",IF(OR(AND(AT909="Muy Baja",AW909="Mayor"),AND(AT909="Baja",AW909="Mayor"),AND(AT909="Media",AW909="Mayor"),AND(AT909="Alta",AW909="Moderado"),AND(AT909="Alta",AW909="Mayor"),AND(AT909="Muy Alta",AW909="Leve"),AND(AT909="Muy Alta",AW909="Menor"),AND(AT909="Muy Alta",AW909="Moderado"),AND(AT909="Muy Alta",AW909="Mayor")),"Alto",IF(OR(AND(AT909="Muy Baja",AW909="Catastrófico"),AND(AT909="Baja",AW909="Catastrófico"),AND(AT909="Media",AW909="Catastrófico"),AND(AT909="Alta",AW909="Catastrófico"),AND(AT909="Muy Alta",AW909="Catastrófico")),"Extremo","")))),"")</f>
        <v>Moderado</v>
      </c>
      <c r="AZ909" s="598" t="s">
        <v>185</v>
      </c>
      <c r="BA909" s="671" t="s">
        <v>2331</v>
      </c>
      <c r="BB909" s="607" t="s">
        <v>2332</v>
      </c>
      <c r="BC909" s="607" t="s">
        <v>1460</v>
      </c>
      <c r="BD909" s="593" t="s">
        <v>2333</v>
      </c>
      <c r="BE909" s="1168">
        <v>45657</v>
      </c>
      <c r="BF909" s="1232"/>
      <c r="BG909" s="1232"/>
      <c r="BH909" s="1232"/>
      <c r="BI909" s="1232"/>
      <c r="BJ909" s="1232"/>
      <c r="BK909" s="593"/>
      <c r="BL909" s="610"/>
      <c r="BM909" s="909"/>
      <c r="BN909" s="607"/>
      <c r="BO909" s="651"/>
    </row>
    <row r="910" spans="1:67">
      <c r="A910" s="1141"/>
      <c r="B910" s="1144"/>
      <c r="C910" s="1296"/>
      <c r="D910" s="1150"/>
      <c r="E910" s="1150"/>
      <c r="F910" s="1089"/>
      <c r="G910" s="593"/>
      <c r="H910" s="598"/>
      <c r="I910" s="1139"/>
      <c r="J910" s="1137"/>
      <c r="K910" s="1139"/>
      <c r="L910" s="593"/>
      <c r="M910" s="616"/>
      <c r="N910" s="593"/>
      <c r="O910" s="593"/>
      <c r="P910" s="607"/>
      <c r="Q910" s="610"/>
      <c r="R910" s="598"/>
      <c r="S910" s="613"/>
      <c r="T910" s="598"/>
      <c r="U910" s="613"/>
      <c r="V910" s="598"/>
      <c r="W910" s="613"/>
      <c r="X910" s="616"/>
      <c r="Y910" s="613"/>
      <c r="Z910" s="613"/>
      <c r="AA910" s="619"/>
      <c r="AB910" s="216">
        <v>2</v>
      </c>
      <c r="AC910" s="406"/>
      <c r="AD910" s="402"/>
      <c r="AE910" s="218"/>
      <c r="AF910" s="213" t="str">
        <f t="shared" si="58"/>
        <v/>
      </c>
      <c r="AG910" s="219"/>
      <c r="AH910" s="214" t="str">
        <f t="shared" si="56"/>
        <v/>
      </c>
      <c r="AI910" s="219"/>
      <c r="AJ910" s="214" t="str">
        <f t="shared" si="57"/>
        <v/>
      </c>
      <c r="AK910" s="215" t="str">
        <f t="shared" si="59"/>
        <v/>
      </c>
      <c r="AL910" s="220" t="str">
        <f>IFERROR(IF(AND(AF909="Probabilidad",AF910="Probabilidad"),(AL909-(+AL909*AK910)),IF(AF910="Probabilidad",(S909-(+S909*AK910)),IF(AF910="Impacto",AL909,""))),"")</f>
        <v/>
      </c>
      <c r="AM910" s="220" t="str">
        <f>IFERROR(IF(AND(AF909="Impacto",AF910="Impacto"),(AM909-(+AM909*AK910)),IF(AF910="Impacto",(Y909-(Y909*AK910)),IF(AF910="Probabilidad",AM909,""))),"")</f>
        <v/>
      </c>
      <c r="AN910" s="557"/>
      <c r="AO910" s="557"/>
      <c r="AP910" s="557"/>
      <c r="AQ910" s="598"/>
      <c r="AR910" s="626"/>
      <c r="AS910" s="626"/>
      <c r="AT910" s="619"/>
      <c r="AU910" s="626"/>
      <c r="AV910" s="626"/>
      <c r="AW910" s="619"/>
      <c r="AX910" s="619"/>
      <c r="AY910" s="619"/>
      <c r="AZ910" s="598"/>
      <c r="BA910" s="1301"/>
      <c r="BB910" s="607"/>
      <c r="BC910" s="607"/>
      <c r="BD910" s="593"/>
      <c r="BE910" s="593"/>
      <c r="BF910" s="1232"/>
      <c r="BG910" s="1217"/>
      <c r="BH910" s="1217"/>
      <c r="BI910" s="1232"/>
      <c r="BJ910" s="1232"/>
      <c r="BK910" s="593"/>
      <c r="BL910" s="610"/>
      <c r="BM910" s="607"/>
      <c r="BN910" s="607"/>
      <c r="BO910" s="651"/>
    </row>
    <row r="911" spans="1:67">
      <c r="A911" s="1141"/>
      <c r="B911" s="1144"/>
      <c r="C911" s="1296"/>
      <c r="D911" s="1150"/>
      <c r="E911" s="1150"/>
      <c r="F911" s="1089"/>
      <c r="G911" s="593"/>
      <c r="H911" s="598"/>
      <c r="I911" s="1139"/>
      <c r="J911" s="1137"/>
      <c r="K911" s="1139"/>
      <c r="L911" s="593"/>
      <c r="M911" s="616"/>
      <c r="N911" s="593"/>
      <c r="O911" s="593"/>
      <c r="P911" s="607"/>
      <c r="Q911" s="610"/>
      <c r="R911" s="598"/>
      <c r="S911" s="613"/>
      <c r="T911" s="598"/>
      <c r="U911" s="613"/>
      <c r="V911" s="598"/>
      <c r="W911" s="613"/>
      <c r="X911" s="616"/>
      <c r="Y911" s="613"/>
      <c r="Z911" s="613"/>
      <c r="AA911" s="619"/>
      <c r="AB911" s="216">
        <v>3</v>
      </c>
      <c r="AC911" s="218"/>
      <c r="AD911" s="402"/>
      <c r="AE911" s="218"/>
      <c r="AF911" s="213" t="str">
        <f t="shared" si="58"/>
        <v/>
      </c>
      <c r="AG911" s="219"/>
      <c r="AH911" s="214" t="str">
        <f t="shared" si="56"/>
        <v/>
      </c>
      <c r="AI911" s="219"/>
      <c r="AJ911" s="214" t="str">
        <f t="shared" si="57"/>
        <v/>
      </c>
      <c r="AK911" s="215" t="str">
        <f t="shared" si="59"/>
        <v/>
      </c>
      <c r="AL911" s="220" t="str">
        <f>IFERROR(IF(AND(AF910="Probabilidad",AF911="Probabilidad"),(AL910-(+AL910*AK911)),IF(AND(AF910="Impacto",AF911="Probabilidad"),(AL909-(+AL909*AK911)),IF(AF911="Impacto",AL910,""))),"")</f>
        <v/>
      </c>
      <c r="AM911" s="220" t="str">
        <f>IFERROR(IF(AND(AF910="Impacto",AF911="Impacto"),(AM910-(+AM910*AK911)),IF(AND(AF910="Probabilidad",AF911="Impacto"),(AM909-(+AM909*AK911)),IF(AF911="Probabilidad",AM910,""))),"")</f>
        <v/>
      </c>
      <c r="AN911" s="221"/>
      <c r="AO911" s="221"/>
      <c r="AP911" s="221"/>
      <c r="AQ911" s="598"/>
      <c r="AR911" s="626"/>
      <c r="AS911" s="626"/>
      <c r="AT911" s="619"/>
      <c r="AU911" s="626"/>
      <c r="AV911" s="626"/>
      <c r="AW911" s="619"/>
      <c r="AX911" s="619"/>
      <c r="AY911" s="619"/>
      <c r="AZ911" s="598"/>
      <c r="BA911" s="1301"/>
      <c r="BB911" s="607"/>
      <c r="BC911" s="607"/>
      <c r="BD911" s="593"/>
      <c r="BE911" s="593"/>
      <c r="BF911" s="1232"/>
      <c r="BG911" s="1217"/>
      <c r="BH911" s="1217"/>
      <c r="BI911" s="1232"/>
      <c r="BJ911" s="1232"/>
      <c r="BK911" s="593"/>
      <c r="BL911" s="610"/>
      <c r="BM911" s="607"/>
      <c r="BN911" s="607"/>
      <c r="BO911" s="651"/>
    </row>
    <row r="912" spans="1:67">
      <c r="A912" s="1141"/>
      <c r="B912" s="1144"/>
      <c r="C912" s="1296"/>
      <c r="D912" s="1150"/>
      <c r="E912" s="1150"/>
      <c r="F912" s="1089"/>
      <c r="G912" s="593"/>
      <c r="H912" s="598"/>
      <c r="I912" s="1139"/>
      <c r="J912" s="1137"/>
      <c r="K912" s="1139"/>
      <c r="L912" s="593"/>
      <c r="M912" s="616"/>
      <c r="N912" s="593"/>
      <c r="O912" s="593"/>
      <c r="P912" s="607"/>
      <c r="Q912" s="610"/>
      <c r="R912" s="598"/>
      <c r="S912" s="613"/>
      <c r="T912" s="598"/>
      <c r="U912" s="613"/>
      <c r="V912" s="598"/>
      <c r="W912" s="613"/>
      <c r="X912" s="616"/>
      <c r="Y912" s="613"/>
      <c r="Z912" s="613"/>
      <c r="AA912" s="619"/>
      <c r="AB912" s="216">
        <v>4</v>
      </c>
      <c r="AC912" s="218"/>
      <c r="AD912" s="402"/>
      <c r="AE912" s="218"/>
      <c r="AF912" s="213" t="str">
        <f t="shared" si="58"/>
        <v/>
      </c>
      <c r="AG912" s="219"/>
      <c r="AH912" s="214" t="str">
        <f t="shared" si="56"/>
        <v/>
      </c>
      <c r="AI912" s="219"/>
      <c r="AJ912" s="214" t="str">
        <f t="shared" si="57"/>
        <v/>
      </c>
      <c r="AK912" s="215" t="str">
        <f t="shared" si="59"/>
        <v/>
      </c>
      <c r="AL912" s="220" t="str">
        <f>IFERROR(IF(AND(AF911="Probabilidad",AF912="Probabilidad"),(AL911-(+AL911*AK912)),IF(AND(AF911="Impacto",AF912="Probabilidad"),(AL910-(+AL910*AK912)),IF(AF912="Impacto",AL911,""))),"")</f>
        <v/>
      </c>
      <c r="AM912" s="220" t="str">
        <f>IFERROR(IF(AND(AF911="Impacto",AF912="Impacto"),(AM911-(+AM911*AK912)),IF(AND(AF911="Probabilidad",AF912="Impacto"),(AM910-(+AM910*AK912)),IF(AF912="Probabilidad",AM911,""))),"")</f>
        <v/>
      </c>
      <c r="AN912" s="221"/>
      <c r="AO912" s="221"/>
      <c r="AP912" s="221"/>
      <c r="AQ912" s="598"/>
      <c r="AR912" s="626"/>
      <c r="AS912" s="626"/>
      <c r="AT912" s="619"/>
      <c r="AU912" s="626"/>
      <c r="AV912" s="626"/>
      <c r="AW912" s="619"/>
      <c r="AX912" s="619"/>
      <c r="AY912" s="619"/>
      <c r="AZ912" s="598"/>
      <c r="BA912" s="1301"/>
      <c r="BB912" s="607"/>
      <c r="BC912" s="607"/>
      <c r="BD912" s="593"/>
      <c r="BE912" s="593"/>
      <c r="BF912" s="1232"/>
      <c r="BG912" s="1217"/>
      <c r="BH912" s="1217"/>
      <c r="BI912" s="1232"/>
      <c r="BJ912" s="1232"/>
      <c r="BK912" s="593"/>
      <c r="BL912" s="610"/>
      <c r="BM912" s="607"/>
      <c r="BN912" s="607"/>
      <c r="BO912" s="651"/>
    </row>
    <row r="913" spans="1:67">
      <c r="A913" s="1141"/>
      <c r="B913" s="1144"/>
      <c r="C913" s="1296"/>
      <c r="D913" s="1150"/>
      <c r="E913" s="1150"/>
      <c r="F913" s="1089"/>
      <c r="G913" s="593"/>
      <c r="H913" s="598"/>
      <c r="I913" s="1139"/>
      <c r="J913" s="1137"/>
      <c r="K913" s="1139"/>
      <c r="L913" s="593"/>
      <c r="M913" s="616"/>
      <c r="N913" s="593"/>
      <c r="O913" s="593"/>
      <c r="P913" s="607"/>
      <c r="Q913" s="610"/>
      <c r="R913" s="598"/>
      <c r="S913" s="613"/>
      <c r="T913" s="598"/>
      <c r="U913" s="613"/>
      <c r="V913" s="598"/>
      <c r="W913" s="613"/>
      <c r="X913" s="616"/>
      <c r="Y913" s="613"/>
      <c r="Z913" s="613"/>
      <c r="AA913" s="619"/>
      <c r="AB913" s="216">
        <v>5</v>
      </c>
      <c r="AC913" s="218"/>
      <c r="AD913" s="402"/>
      <c r="AE913" s="218"/>
      <c r="AF913" s="213" t="str">
        <f t="shared" si="58"/>
        <v/>
      </c>
      <c r="AG913" s="219"/>
      <c r="AH913" s="214" t="str">
        <f t="shared" si="56"/>
        <v/>
      </c>
      <c r="AI913" s="219"/>
      <c r="AJ913" s="214" t="str">
        <f t="shared" si="57"/>
        <v/>
      </c>
      <c r="AK913" s="215" t="str">
        <f t="shared" si="59"/>
        <v/>
      </c>
      <c r="AL913" s="220" t="str">
        <f>IFERROR(IF(AND(AF912="Probabilidad",AF913="Probabilidad"),(AL912-(+AL912*AK913)),IF(AND(AF912="Impacto",AF913="Probabilidad"),(AL911-(+AL911*AK913)),IF(AF913="Impacto",AL912,""))),"")</f>
        <v/>
      </c>
      <c r="AM913" s="220" t="str">
        <f>IFERROR(IF(AND(AF912="Impacto",AF913="Impacto"),(AM912-(+AM912*AK913)),IF(AND(AF912="Probabilidad",AF913="Impacto"),(AM911-(+AM911*AK913)),IF(AF913="Probabilidad",AM912,""))),"")</f>
        <v/>
      </c>
      <c r="AN913" s="221"/>
      <c r="AO913" s="221"/>
      <c r="AP913" s="221"/>
      <c r="AQ913" s="598"/>
      <c r="AR913" s="626"/>
      <c r="AS913" s="626"/>
      <c r="AT913" s="619"/>
      <c r="AU913" s="626"/>
      <c r="AV913" s="626"/>
      <c r="AW913" s="619"/>
      <c r="AX913" s="619"/>
      <c r="AY913" s="619"/>
      <c r="AZ913" s="598"/>
      <c r="BA913" s="1301"/>
      <c r="BB913" s="607"/>
      <c r="BC913" s="607"/>
      <c r="BD913" s="593"/>
      <c r="BE913" s="593"/>
      <c r="BF913" s="1232"/>
      <c r="BG913" s="1217"/>
      <c r="BH913" s="1217"/>
      <c r="BI913" s="1232"/>
      <c r="BJ913" s="1232"/>
      <c r="BK913" s="593"/>
      <c r="BL913" s="610"/>
      <c r="BM913" s="607"/>
      <c r="BN913" s="607"/>
      <c r="BO913" s="651"/>
    </row>
    <row r="914" spans="1:67" ht="15.75" thickBot="1">
      <c r="A914" s="1141"/>
      <c r="B914" s="1144"/>
      <c r="C914" s="1296"/>
      <c r="D914" s="1150"/>
      <c r="E914" s="1150"/>
      <c r="F914" s="1089"/>
      <c r="G914" s="593"/>
      <c r="H914" s="598"/>
      <c r="I914" s="1139"/>
      <c r="J914" s="1162"/>
      <c r="K914" s="1139"/>
      <c r="L914" s="593"/>
      <c r="M914" s="616"/>
      <c r="N914" s="593"/>
      <c r="O914" s="593"/>
      <c r="P914" s="607"/>
      <c r="Q914" s="610"/>
      <c r="R914" s="598"/>
      <c r="S914" s="613"/>
      <c r="T914" s="598"/>
      <c r="U914" s="613"/>
      <c r="V914" s="598"/>
      <c r="W914" s="613"/>
      <c r="X914" s="616"/>
      <c r="Y914" s="613"/>
      <c r="Z914" s="613"/>
      <c r="AA914" s="619"/>
      <c r="AB914" s="216">
        <v>6</v>
      </c>
      <c r="AC914" s="218"/>
      <c r="AD914" s="402"/>
      <c r="AE914" s="218"/>
      <c r="AF914" s="213" t="str">
        <f t="shared" si="58"/>
        <v/>
      </c>
      <c r="AG914" s="219"/>
      <c r="AH914" s="214" t="str">
        <f t="shared" si="56"/>
        <v/>
      </c>
      <c r="AI914" s="219"/>
      <c r="AJ914" s="214" t="str">
        <f t="shared" si="57"/>
        <v/>
      </c>
      <c r="AK914" s="215" t="str">
        <f t="shared" si="59"/>
        <v/>
      </c>
      <c r="AL914" s="220" t="str">
        <f>IFERROR(IF(AND(AF913="Probabilidad",AF914="Probabilidad"),(AL913-(+AL913*AK914)),IF(AND(AF913="Impacto",AF914="Probabilidad"),(AL912-(+AL912*AK914)),IF(AF914="Impacto",AL913,""))),"")</f>
        <v/>
      </c>
      <c r="AM914" s="220" t="str">
        <f>IFERROR(IF(AND(AF913="Impacto",AF914="Impacto"),(AM913-(+AM913*AK914)),IF(AND(AF913="Probabilidad",AF914="Impacto"),(AM912-(+AM912*AK914)),IF(AF914="Probabilidad",AM913,""))),"")</f>
        <v/>
      </c>
      <c r="AN914" s="221"/>
      <c r="AO914" s="221"/>
      <c r="AP914" s="221"/>
      <c r="AQ914" s="598"/>
      <c r="AR914" s="626"/>
      <c r="AS914" s="626"/>
      <c r="AT914" s="619"/>
      <c r="AU914" s="626"/>
      <c r="AV914" s="626"/>
      <c r="AW914" s="619"/>
      <c r="AX914" s="619"/>
      <c r="AY914" s="619"/>
      <c r="AZ914" s="598"/>
      <c r="BA914" s="1301"/>
      <c r="BB914" s="607"/>
      <c r="BC914" s="607"/>
      <c r="BD914" s="593"/>
      <c r="BE914" s="593"/>
      <c r="BF914" s="1232"/>
      <c r="BG914" s="1217"/>
      <c r="BH914" s="1217"/>
      <c r="BI914" s="1232"/>
      <c r="BJ914" s="1232"/>
      <c r="BK914" s="593"/>
      <c r="BL914" s="610"/>
      <c r="BM914" s="607"/>
      <c r="BN914" s="607"/>
      <c r="BO914" s="651"/>
    </row>
    <row r="915" spans="1:67" ht="142.5" customHeight="1">
      <c r="A915" s="1141"/>
      <c r="B915" s="1144"/>
      <c r="C915" s="1296"/>
      <c r="D915" s="1150" t="s">
        <v>1376</v>
      </c>
      <c r="E915" s="1150" t="s">
        <v>2255</v>
      </c>
      <c r="F915" s="1089">
        <v>10</v>
      </c>
      <c r="G915" s="593" t="s">
        <v>2326</v>
      </c>
      <c r="H915" s="598" t="s">
        <v>1460</v>
      </c>
      <c r="I915" s="1139" t="s">
        <v>1392</v>
      </c>
      <c r="J915" s="1137" t="str">
        <f>IF(D915="","",IF(D915="RG",[16]Árbol_GF!B965,IF(D915="RF",[16]Árbol_GF!B965,IF(I915="","",(CONCATENATE(I915," ",$M$2," ",G915," ",$M$3," ",O915," ",$M$4," ",N915))))))</f>
        <v>Pérdida de Disponibilidad  1. Jefe de Oficina
2. Profesional especializado y universitario 
3. Cargos secretariales
4. Contratista 
(Recurso Humano)
  Perdida, Fuga de información.
Entrega de información a terceros  Alta Rotación de Personal especializado
Desconocimiento de politicas de seguridad de la información</v>
      </c>
      <c r="K915" s="1139" t="s">
        <v>205</v>
      </c>
      <c r="L915" s="593" t="s">
        <v>268</v>
      </c>
      <c r="M915" s="689" t="str">
        <f>CONCATENATE(" *",[16]Árbol_GF!C923," *",[16]Árbol_GF!E923," *",[16]Árbol_GF!G923)</f>
        <v xml:space="preserve"> * * *</v>
      </c>
      <c r="N915" s="593" t="s">
        <v>2334</v>
      </c>
      <c r="O915" s="593" t="s">
        <v>2335</v>
      </c>
      <c r="P915" s="607"/>
      <c r="Q915" s="610"/>
      <c r="R915" s="598" t="s">
        <v>545</v>
      </c>
      <c r="S915" s="613">
        <f>IF(R915="Muy Alta",100%,IF(R915="Alta",80%,IF(R915="Media",60%,IF(R915="Baja",40%,IF(R915="Muy Baja",20%,"")))))</f>
        <v>0.2</v>
      </c>
      <c r="T915" s="598"/>
      <c r="U915" s="613" t="str">
        <f>IF(T915="Catastrófico",100%,IF(T915="Mayor",80%,IF(T915="Moderado",60%,IF(T915="Menor",40%,IF(T915="Leve",20%,"")))))</f>
        <v/>
      </c>
      <c r="V915" s="598" t="s">
        <v>271</v>
      </c>
      <c r="W915" s="613">
        <f>IF(V915="Catastrófico",100%,IF(V915="Mayor",80%,IF(V915="Moderado",60%,IF(V915="Menor",40%,IF(V915="Leve",20%,"")))))</f>
        <v>0.2</v>
      </c>
      <c r="X915" s="616" t="str">
        <f>IF(Y915=100%,"Catastrófico",IF(Y915=80%,"Mayor",IF(Y915=60%,"Moderado",IF(Y915=40%,"Menor",IF(Y915=20%,"Leve","")))))</f>
        <v>Leve</v>
      </c>
      <c r="Y915" s="613">
        <f>IF(AND(U915="",W915=""),"",MAX(U915,W915))</f>
        <v>0.2</v>
      </c>
      <c r="Z915" s="613" t="str">
        <f>CONCATENATE(R915,X915)</f>
        <v>Muy BajaLeve</v>
      </c>
      <c r="AA915" s="619" t="str">
        <f>IF(Z915="Muy AltaLeve","Alto",IF(Z915="Muy AltaMenor","Alto",IF(Z915="Muy AltaModerado","Alto",IF(Z915="Muy AltaMayor","Alto",IF(Z915="Muy AltaCatastrófico","Extremo",IF(Z915="AltaLeve","Moderado",IF(Z915="AltaMenor","Moderado",IF(Z915="AltaModerado","Alto",IF(Z915="AltaMayor","Alto",IF(Z915="AltaCatastrófico","Extremo",IF(Z915="MediaLeve","Moderado",IF(Z915="MediaMenor","Moderado",IF(Z915="MediaModerado","Moderado",IF(Z915="MediaMayor","Alto",IF(Z915="MediaCatastrófico","Extremo",IF(Z915="BajaLeve","Bajo",IF(Z915="BajaMenor","Moderado",IF(Z915="BajaModerado","Moderado",IF(Z915="BajaMayor","Alto",IF(Z915="BajaCatastrófico","Extremo",IF(Z915="Muy BajaLeve","Bajo",IF(Z915="Muy BajaMenor","Bajo",IF(Z915="Muy BajaModerado","Moderado",IF(Z915="Muy BajaMayor","Alto",IF(Z915="Muy BajaCatastrófico","Extremo","")))))))))))))))))))))))))</f>
        <v>Bajo</v>
      </c>
      <c r="AB915" s="216">
        <v>1</v>
      </c>
      <c r="AC915" s="299" t="s">
        <v>2275</v>
      </c>
      <c r="AD915" s="233" t="s">
        <v>959</v>
      </c>
      <c r="AE915" s="218" t="s">
        <v>1390</v>
      </c>
      <c r="AF915" s="213" t="str">
        <f t="shared" si="58"/>
        <v>Probabilidad</v>
      </c>
      <c r="AG915" s="219" t="s">
        <v>344</v>
      </c>
      <c r="AH915" s="214">
        <f t="shared" si="56"/>
        <v>0.15</v>
      </c>
      <c r="AI915" s="219" t="s">
        <v>180</v>
      </c>
      <c r="AJ915" s="214">
        <f t="shared" si="57"/>
        <v>0.15</v>
      </c>
      <c r="AK915" s="215">
        <f t="shared" si="59"/>
        <v>0.3</v>
      </c>
      <c r="AL915" s="220">
        <f>IFERROR(IF(AF915="Probabilidad",(S915-(+S915*AK915)),IF(AF915="Impacto",S915,"")),"")</f>
        <v>0.14000000000000001</v>
      </c>
      <c r="AM915" s="220">
        <f>IFERROR(IF(AF915="Impacto",(Y915-(+Y915*AK915)),IF(AF915="Probabilidad",Y915,"")),"")</f>
        <v>0.2</v>
      </c>
      <c r="AN915" s="221" t="s">
        <v>181</v>
      </c>
      <c r="AO915" s="221" t="s">
        <v>182</v>
      </c>
      <c r="AP915" s="221" t="s">
        <v>183</v>
      </c>
      <c r="AQ915" s="598" t="s">
        <v>2330</v>
      </c>
      <c r="AR915" s="1153">
        <f>S915</f>
        <v>0.2</v>
      </c>
      <c r="AS915" s="1153">
        <f>IF(AL915="","",MIN(AL915:AL920))</f>
        <v>8.4000000000000005E-2</v>
      </c>
      <c r="AT915" s="619" t="str">
        <f>IFERROR(IF(AS915="","",IF(AS915&lt;=0.2,"Muy Baja",IF(AS915&lt;=0.4,"Baja",IF(AS915&lt;=0.6,"Media",IF(AS915&lt;=0.8,"Alta","Muy Alta"))))),"")</f>
        <v>Muy Baja</v>
      </c>
      <c r="AU915" s="1153">
        <f>Y915</f>
        <v>0.2</v>
      </c>
      <c r="AV915" s="1153">
        <f>IF(AM915="","",MIN(AM915:AM920))</f>
        <v>0.2</v>
      </c>
      <c r="AW915" s="619" t="str">
        <f>IFERROR(IF(AV915="","",IF(AV915&lt;=0.2,"Leve",IF(AV915&lt;=0.4,"Menor",IF(AV915&lt;=0.6,"Moderado",IF(AV915&lt;=0.8,"Mayor","Catastrófico"))))),"")</f>
        <v>Leve</v>
      </c>
      <c r="AX915" s="619" t="str">
        <f>AA915</f>
        <v>Bajo</v>
      </c>
      <c r="AY915" s="619" t="str">
        <f>IFERROR(IF(OR(AND(AT915="Muy Baja",AW915="Leve"),AND(AT915="Muy Baja",AW915="Menor"),AND(AT915="Baja",AW915="Leve")),"Bajo",IF(OR(AND(AT915="Muy baja",AW915="Moderado"),AND(AT915="Baja",AW915="Menor"),AND(AT915="Baja",AW915="Moderado"),AND(AT915="Media",AW915="Leve"),AND(AT915="Media",AW915="Menor"),AND(AT915="Media",AW915="Moderado"),AND(AT915="Alta",AW915="Leve"),AND(AT915="Alta",AW915="Menor")),"Moderado",IF(OR(AND(AT915="Muy Baja",AW915="Mayor"),AND(AT915="Baja",AW915="Mayor"),AND(AT915="Media",AW915="Mayor"),AND(AT915="Alta",AW915="Moderado"),AND(AT915="Alta",AW915="Mayor"),AND(AT915="Muy Alta",AW915="Leve"),AND(AT915="Muy Alta",AW915="Menor"),AND(AT915="Muy Alta",AW915="Moderado"),AND(AT915="Muy Alta",AW915="Mayor")),"Alto",IF(OR(AND(AT915="Muy Baja",AW915="Catastrófico"),AND(AT915="Baja",AW915="Catastrófico"),AND(AT915="Media",AW915="Catastrófico"),AND(AT915="Alta",AW915="Catastrófico"),AND(AT915="Muy Alta",AW915="Catastrófico")),"Extremo","")))),"")</f>
        <v>Bajo</v>
      </c>
      <c r="AZ915" s="598" t="s">
        <v>231</v>
      </c>
      <c r="BA915" s="607" t="s">
        <v>190</v>
      </c>
      <c r="BB915" s="607" t="s">
        <v>190</v>
      </c>
      <c r="BC915" s="607" t="s">
        <v>190</v>
      </c>
      <c r="BD915" s="607" t="s">
        <v>190</v>
      </c>
      <c r="BE915" s="1262" t="s">
        <v>190</v>
      </c>
      <c r="BF915" s="607"/>
      <c r="BG915" s="607"/>
      <c r="BH915" s="610"/>
      <c r="BI915" s="610"/>
      <c r="BJ915" s="848"/>
      <c r="BK915" s="848"/>
      <c r="BL915" s="848"/>
      <c r="BM915" s="909"/>
      <c r="BN915" s="607"/>
      <c r="BO915" s="651"/>
    </row>
    <row r="916" spans="1:67" ht="75">
      <c r="A916" s="1141"/>
      <c r="B916" s="1144"/>
      <c r="C916" s="1296"/>
      <c r="D916" s="1150"/>
      <c r="E916" s="1150"/>
      <c r="F916" s="1089"/>
      <c r="G916" s="593"/>
      <c r="H916" s="598"/>
      <c r="I916" s="1139"/>
      <c r="J916" s="1137"/>
      <c r="K916" s="1139"/>
      <c r="L916" s="593"/>
      <c r="M916" s="616"/>
      <c r="N916" s="593"/>
      <c r="O916" s="593"/>
      <c r="P916" s="607"/>
      <c r="Q916" s="610"/>
      <c r="R916" s="598"/>
      <c r="S916" s="613"/>
      <c r="T916" s="598"/>
      <c r="U916" s="613"/>
      <c r="V916" s="598"/>
      <c r="W916" s="613"/>
      <c r="X916" s="616"/>
      <c r="Y916" s="613"/>
      <c r="Z916" s="613"/>
      <c r="AA916" s="619"/>
      <c r="AB916" s="216">
        <v>2</v>
      </c>
      <c r="AC916" s="299" t="s">
        <v>2336</v>
      </c>
      <c r="AD916" s="233" t="s">
        <v>244</v>
      </c>
      <c r="AE916" s="218" t="s">
        <v>1512</v>
      </c>
      <c r="AF916" s="213" t="str">
        <f t="shared" si="58"/>
        <v>Probabilidad</v>
      </c>
      <c r="AG916" s="219" t="s">
        <v>179</v>
      </c>
      <c r="AH916" s="214">
        <f t="shared" si="56"/>
        <v>0.25</v>
      </c>
      <c r="AI916" s="219" t="s">
        <v>180</v>
      </c>
      <c r="AJ916" s="214">
        <f t="shared" si="57"/>
        <v>0.15</v>
      </c>
      <c r="AK916" s="215">
        <f t="shared" si="59"/>
        <v>0.4</v>
      </c>
      <c r="AL916" s="220">
        <f>IFERROR(IF(AND(AF915="Probabilidad",AF916="Probabilidad"),(AL915-(+AL915*AK916)),IF(AF916="Probabilidad",(S915-(+S915*AK916)),IF(AF916="Impacto",AL915,""))),"")</f>
        <v>8.4000000000000005E-2</v>
      </c>
      <c r="AM916" s="220">
        <f>IFERROR(IF(AND(AF915="Impacto",AF916="Impacto"),(AM915-(+AM915*AK916)),IF(AF916="Impacto",(Y915-(Y915*AK916)),IF(AF916="Probabilidad",AM915,""))),"")</f>
        <v>0.2</v>
      </c>
      <c r="AN916" s="221" t="s">
        <v>181</v>
      </c>
      <c r="AO916" s="221" t="s">
        <v>1422</v>
      </c>
      <c r="AP916" s="221" t="s">
        <v>183</v>
      </c>
      <c r="AQ916" s="598"/>
      <c r="AR916" s="626"/>
      <c r="AS916" s="626"/>
      <c r="AT916" s="619"/>
      <c r="AU916" s="626"/>
      <c r="AV916" s="626"/>
      <c r="AW916" s="619"/>
      <c r="AX916" s="619"/>
      <c r="AY916" s="619"/>
      <c r="AZ916" s="598"/>
      <c r="BA916" s="607"/>
      <c r="BB916" s="607"/>
      <c r="BC916" s="607"/>
      <c r="BD916" s="607"/>
      <c r="BE916" s="607"/>
      <c r="BF916" s="607"/>
      <c r="BG916" s="607"/>
      <c r="BH916" s="610"/>
      <c r="BI916" s="610"/>
      <c r="BJ916" s="848"/>
      <c r="BK916" s="848"/>
      <c r="BL916" s="848"/>
      <c r="BM916" s="607"/>
      <c r="BN916" s="607"/>
      <c r="BO916" s="651"/>
    </row>
    <row r="917" spans="1:67">
      <c r="A917" s="1141"/>
      <c r="B917" s="1144"/>
      <c r="C917" s="1296"/>
      <c r="D917" s="1150"/>
      <c r="E917" s="1150"/>
      <c r="F917" s="1089"/>
      <c r="G917" s="593"/>
      <c r="H917" s="598"/>
      <c r="I917" s="1139"/>
      <c r="J917" s="1137"/>
      <c r="K917" s="1139"/>
      <c r="L917" s="593"/>
      <c r="M917" s="616"/>
      <c r="N917" s="593"/>
      <c r="O917" s="593"/>
      <c r="P917" s="607"/>
      <c r="Q917" s="610"/>
      <c r="R917" s="598"/>
      <c r="S917" s="613"/>
      <c r="T917" s="598"/>
      <c r="U917" s="613"/>
      <c r="V917" s="598"/>
      <c r="W917" s="613"/>
      <c r="X917" s="616"/>
      <c r="Y917" s="613"/>
      <c r="Z917" s="613"/>
      <c r="AA917" s="619"/>
      <c r="AB917" s="216">
        <v>3</v>
      </c>
      <c r="AC917" s="218"/>
      <c r="AD917" s="402"/>
      <c r="AE917" s="218"/>
      <c r="AF917" s="213" t="str">
        <f t="shared" si="58"/>
        <v/>
      </c>
      <c r="AG917" s="219"/>
      <c r="AH917" s="214" t="str">
        <f t="shared" si="56"/>
        <v/>
      </c>
      <c r="AI917" s="219"/>
      <c r="AJ917" s="214" t="str">
        <f t="shared" si="57"/>
        <v/>
      </c>
      <c r="AK917" s="215" t="str">
        <f t="shared" si="59"/>
        <v/>
      </c>
      <c r="AL917" s="220" t="str">
        <f>IFERROR(IF(AND(AF916="Probabilidad",AF917="Probabilidad"),(AL916-(+AL916*AK917)),IF(AND(AF916="Impacto",AF917="Probabilidad"),(AL915-(+AL915*AK917)),IF(AF917="Impacto",AL916,""))),"")</f>
        <v/>
      </c>
      <c r="AM917" s="220" t="str">
        <f>IFERROR(IF(AND(AF916="Impacto",AF917="Impacto"),(AM916-(+AM916*AK917)),IF(AND(AF916="Probabilidad",AF917="Impacto"),(AM915-(+AM915*AK917)),IF(AF917="Probabilidad",AM916,""))),"")</f>
        <v/>
      </c>
      <c r="AN917" s="221"/>
      <c r="AO917" s="221"/>
      <c r="AP917" s="221"/>
      <c r="AQ917" s="598"/>
      <c r="AR917" s="626"/>
      <c r="AS917" s="626"/>
      <c r="AT917" s="619"/>
      <c r="AU917" s="626"/>
      <c r="AV917" s="626"/>
      <c r="AW917" s="619"/>
      <c r="AX917" s="619"/>
      <c r="AY917" s="619"/>
      <c r="AZ917" s="598"/>
      <c r="BA917" s="607"/>
      <c r="BB917" s="607"/>
      <c r="BC917" s="607"/>
      <c r="BD917" s="607"/>
      <c r="BE917" s="607"/>
      <c r="BF917" s="607"/>
      <c r="BG917" s="607"/>
      <c r="BH917" s="610"/>
      <c r="BI917" s="610"/>
      <c r="BJ917" s="848"/>
      <c r="BK917" s="848"/>
      <c r="BL917" s="848"/>
      <c r="BM917" s="607"/>
      <c r="BN917" s="607"/>
      <c r="BO917" s="651"/>
    </row>
    <row r="918" spans="1:67">
      <c r="A918" s="1141"/>
      <c r="B918" s="1144"/>
      <c r="C918" s="1296"/>
      <c r="D918" s="1150"/>
      <c r="E918" s="1150"/>
      <c r="F918" s="1089"/>
      <c r="G918" s="593"/>
      <c r="H918" s="598"/>
      <c r="I918" s="1139"/>
      <c r="J918" s="1137"/>
      <c r="K918" s="1139"/>
      <c r="L918" s="593"/>
      <c r="M918" s="616"/>
      <c r="N918" s="593"/>
      <c r="O918" s="593"/>
      <c r="P918" s="607"/>
      <c r="Q918" s="610"/>
      <c r="R918" s="598"/>
      <c r="S918" s="613"/>
      <c r="T918" s="598"/>
      <c r="U918" s="613"/>
      <c r="V918" s="598"/>
      <c r="W918" s="613"/>
      <c r="X918" s="616"/>
      <c r="Y918" s="613"/>
      <c r="Z918" s="613"/>
      <c r="AA918" s="619"/>
      <c r="AB918" s="216">
        <v>4</v>
      </c>
      <c r="AC918" s="218"/>
      <c r="AD918" s="402"/>
      <c r="AE918" s="218"/>
      <c r="AF918" s="213" t="str">
        <f t="shared" si="58"/>
        <v/>
      </c>
      <c r="AG918" s="219"/>
      <c r="AH918" s="214" t="str">
        <f t="shared" si="56"/>
        <v/>
      </c>
      <c r="AI918" s="219"/>
      <c r="AJ918" s="214" t="str">
        <f t="shared" si="57"/>
        <v/>
      </c>
      <c r="AK918" s="215" t="str">
        <f t="shared" si="59"/>
        <v/>
      </c>
      <c r="AL918" s="220" t="str">
        <f>IFERROR(IF(AND(AF917="Probabilidad",AF918="Probabilidad"),(AL917-(+AL917*AK918)),IF(AND(AF917="Impacto",AF918="Probabilidad"),(AL916-(+AL916*AK918)),IF(AF918="Impacto",AL917,""))),"")</f>
        <v/>
      </c>
      <c r="AM918" s="220" t="str">
        <f>IFERROR(IF(AND(AF917="Impacto",AF918="Impacto"),(AM917-(+AM917*AK918)),IF(AND(AF917="Probabilidad",AF918="Impacto"),(AM916-(+AM916*AK918)),IF(AF918="Probabilidad",AM917,""))),"")</f>
        <v/>
      </c>
      <c r="AN918" s="221"/>
      <c r="AO918" s="221"/>
      <c r="AP918" s="221"/>
      <c r="AQ918" s="598"/>
      <c r="AR918" s="626"/>
      <c r="AS918" s="626"/>
      <c r="AT918" s="619"/>
      <c r="AU918" s="626"/>
      <c r="AV918" s="626"/>
      <c r="AW918" s="619"/>
      <c r="AX918" s="619"/>
      <c r="AY918" s="619"/>
      <c r="AZ918" s="598"/>
      <c r="BA918" s="607"/>
      <c r="BB918" s="607"/>
      <c r="BC918" s="607"/>
      <c r="BD918" s="607"/>
      <c r="BE918" s="607"/>
      <c r="BF918" s="607"/>
      <c r="BG918" s="607"/>
      <c r="BH918" s="610"/>
      <c r="BI918" s="610"/>
      <c r="BJ918" s="848"/>
      <c r="BK918" s="848"/>
      <c r="BL918" s="848"/>
      <c r="BM918" s="607"/>
      <c r="BN918" s="607"/>
      <c r="BO918" s="651"/>
    </row>
    <row r="919" spans="1:67">
      <c r="A919" s="1141"/>
      <c r="B919" s="1144"/>
      <c r="C919" s="1296"/>
      <c r="D919" s="1150"/>
      <c r="E919" s="1150"/>
      <c r="F919" s="1089"/>
      <c r="G919" s="593"/>
      <c r="H919" s="598"/>
      <c r="I919" s="1139"/>
      <c r="J919" s="1137"/>
      <c r="K919" s="1139"/>
      <c r="L919" s="593"/>
      <c r="M919" s="616"/>
      <c r="N919" s="593"/>
      <c r="O919" s="593"/>
      <c r="P919" s="607"/>
      <c r="Q919" s="610"/>
      <c r="R919" s="598"/>
      <c r="S919" s="613"/>
      <c r="T919" s="598"/>
      <c r="U919" s="613"/>
      <c r="V919" s="598"/>
      <c r="W919" s="613"/>
      <c r="X919" s="616"/>
      <c r="Y919" s="613"/>
      <c r="Z919" s="613"/>
      <c r="AA919" s="619"/>
      <c r="AB919" s="216">
        <v>5</v>
      </c>
      <c r="AC919" s="218"/>
      <c r="AD919" s="402"/>
      <c r="AE919" s="218"/>
      <c r="AF919" s="213" t="str">
        <f t="shared" si="58"/>
        <v/>
      </c>
      <c r="AG919" s="219"/>
      <c r="AH919" s="214" t="str">
        <f t="shared" si="56"/>
        <v/>
      </c>
      <c r="AI919" s="219"/>
      <c r="AJ919" s="214" t="str">
        <f t="shared" si="57"/>
        <v/>
      </c>
      <c r="AK919" s="215" t="str">
        <f t="shared" si="59"/>
        <v/>
      </c>
      <c r="AL919" s="220" t="str">
        <f>IFERROR(IF(AND(AF918="Probabilidad",AF919="Probabilidad"),(AL918-(+AL918*AK919)),IF(AND(AF918="Impacto",AF919="Probabilidad"),(AL917-(+AL917*AK919)),IF(AF919="Impacto",AL918,""))),"")</f>
        <v/>
      </c>
      <c r="AM919" s="220" t="str">
        <f>IFERROR(IF(AND(AF918="Impacto",AF919="Impacto"),(AM918-(+AM918*AK919)),IF(AND(AF918="Probabilidad",AF919="Impacto"),(AM917-(+AM917*AK919)),IF(AF919="Probabilidad",AM918,""))),"")</f>
        <v/>
      </c>
      <c r="AN919" s="221"/>
      <c r="AO919" s="221"/>
      <c r="AP919" s="221"/>
      <c r="AQ919" s="598"/>
      <c r="AR919" s="626"/>
      <c r="AS919" s="626"/>
      <c r="AT919" s="619"/>
      <c r="AU919" s="626"/>
      <c r="AV919" s="626"/>
      <c r="AW919" s="619"/>
      <c r="AX919" s="619"/>
      <c r="AY919" s="619"/>
      <c r="AZ919" s="598"/>
      <c r="BA919" s="607"/>
      <c r="BB919" s="607"/>
      <c r="BC919" s="607"/>
      <c r="BD919" s="607"/>
      <c r="BE919" s="607"/>
      <c r="BF919" s="607"/>
      <c r="BG919" s="607"/>
      <c r="BH919" s="610"/>
      <c r="BI919" s="610"/>
      <c r="BJ919" s="848"/>
      <c r="BK919" s="848"/>
      <c r="BL919" s="848"/>
      <c r="BM919" s="607"/>
      <c r="BN919" s="607"/>
      <c r="BO919" s="651"/>
    </row>
    <row r="920" spans="1:67" ht="15.75" thickBot="1">
      <c r="A920" s="1141"/>
      <c r="B920" s="1144"/>
      <c r="C920" s="1296"/>
      <c r="D920" s="1150"/>
      <c r="E920" s="1150"/>
      <c r="F920" s="1089"/>
      <c r="G920" s="593"/>
      <c r="H920" s="598"/>
      <c r="I920" s="1139"/>
      <c r="J920" s="1162"/>
      <c r="K920" s="1139"/>
      <c r="L920" s="593"/>
      <c r="M920" s="616"/>
      <c r="N920" s="593"/>
      <c r="O920" s="593"/>
      <c r="P920" s="607"/>
      <c r="Q920" s="610"/>
      <c r="R920" s="598"/>
      <c r="S920" s="613"/>
      <c r="T920" s="598"/>
      <c r="U920" s="613"/>
      <c r="V920" s="598"/>
      <c r="W920" s="613"/>
      <c r="X920" s="616"/>
      <c r="Y920" s="613"/>
      <c r="Z920" s="613"/>
      <c r="AA920" s="619"/>
      <c r="AB920" s="216">
        <v>6</v>
      </c>
      <c r="AC920" s="218"/>
      <c r="AD920" s="402"/>
      <c r="AE920" s="218"/>
      <c r="AF920" s="213" t="str">
        <f t="shared" si="58"/>
        <v/>
      </c>
      <c r="AG920" s="219"/>
      <c r="AH920" s="214" t="str">
        <f t="shared" si="56"/>
        <v/>
      </c>
      <c r="AI920" s="219"/>
      <c r="AJ920" s="214" t="str">
        <f t="shared" si="57"/>
        <v/>
      </c>
      <c r="AK920" s="215" t="str">
        <f t="shared" si="59"/>
        <v/>
      </c>
      <c r="AL920" s="220" t="str">
        <f>IFERROR(IF(AND(AF919="Probabilidad",AF920="Probabilidad"),(AL919-(+AL919*AK920)),IF(AND(AF919="Impacto",AF920="Probabilidad"),(AL918-(+AL918*AK920)),IF(AF920="Impacto",AL919,""))),"")</f>
        <v/>
      </c>
      <c r="AM920" s="220" t="str">
        <f>IFERROR(IF(AND(AF919="Impacto",AF920="Impacto"),(AM919-(+AM919*AK920)),IF(AND(AF919="Probabilidad",AF920="Impacto"),(AM918-(+AM918*AK920)),IF(AF920="Probabilidad",AM919,""))),"")</f>
        <v/>
      </c>
      <c r="AN920" s="221"/>
      <c r="AO920" s="221"/>
      <c r="AP920" s="221"/>
      <c r="AQ920" s="598"/>
      <c r="AR920" s="626"/>
      <c r="AS920" s="626"/>
      <c r="AT920" s="619"/>
      <c r="AU920" s="626"/>
      <c r="AV920" s="626"/>
      <c r="AW920" s="619"/>
      <c r="AX920" s="619"/>
      <c r="AY920" s="619"/>
      <c r="AZ920" s="598"/>
      <c r="BA920" s="607"/>
      <c r="BB920" s="607"/>
      <c r="BC920" s="607"/>
      <c r="BD920" s="607"/>
      <c r="BE920" s="607"/>
      <c r="BF920" s="607"/>
      <c r="BG920" s="607"/>
      <c r="BH920" s="610"/>
      <c r="BI920" s="610"/>
      <c r="BJ920" s="848"/>
      <c r="BK920" s="848"/>
      <c r="BL920" s="848"/>
      <c r="BM920" s="607"/>
      <c r="BN920" s="607"/>
      <c r="BO920" s="651"/>
    </row>
    <row r="921" spans="1:67" ht="135.75" customHeight="1">
      <c r="A921" s="1141"/>
      <c r="B921" s="1144"/>
      <c r="C921" s="1296"/>
      <c r="D921" s="1150" t="s">
        <v>1376</v>
      </c>
      <c r="E921" s="1150" t="s">
        <v>2255</v>
      </c>
      <c r="F921" s="1089">
        <v>11</v>
      </c>
      <c r="G921" s="593" t="s">
        <v>2337</v>
      </c>
      <c r="H921" s="598" t="s">
        <v>1725</v>
      </c>
      <c r="I921" s="1139" t="s">
        <v>1380</v>
      </c>
      <c r="J921" s="1137" t="str">
        <f>IF(D921="","",IF(D921="RG",[16]Árbol_GF!B971,IF(D921="RF",[16]Árbol_GF!B971,IF(I921="","",(CONCATENATE(I921," ",$M$2," ",G921," ",$M$3," ",O921," ",$M$4," ",N921))))))</f>
        <v>Pérdida de confidencialidad e integridad  1. Base de datos de los procesos disciplinarios
2. Bases de datos con información relacionada con los procesos judiciales
3. Base de datos cuadro de términos de los procesos disciplinarios
(Bases de datos)
  1. Hurto de Información
2. Pérdida, Corrupción, modificación no  autorizada de la información
3. Fallas Humanas  Deficiencia en la autorización de permisos de la información
Acceso intencionado por parte de personal no autorizado
Ausencia de control de acceso
Desconocimiento de politicas de seguridad de la información</v>
      </c>
      <c r="K921" s="1139" t="s">
        <v>205</v>
      </c>
      <c r="L921" s="593" t="s">
        <v>691</v>
      </c>
      <c r="M921" s="689" t="str">
        <f>CONCATENATE(" *",[16]Árbol_GF!C929," *",[16]Árbol_GF!E929," *",[16]Árbol_GF!G929)</f>
        <v xml:space="preserve"> * * *</v>
      </c>
      <c r="N921" s="593" t="s">
        <v>2338</v>
      </c>
      <c r="O921" s="593" t="s">
        <v>2258</v>
      </c>
      <c r="P921" s="607"/>
      <c r="Q921" s="610"/>
      <c r="R921" s="598" t="s">
        <v>297</v>
      </c>
      <c r="S921" s="613">
        <f>IF(R921="Muy Alta",100%,IF(R921="Alta",80%,IF(R921="Media",60%,IF(R921="Baja",40%,IF(R921="Muy Baja",20%,"")))))</f>
        <v>0.8</v>
      </c>
      <c r="T921" s="598" t="s">
        <v>271</v>
      </c>
      <c r="U921" s="613">
        <f>IF(T921="Catastrófico",100%,IF(T921="Mayor",80%,IF(T921="Moderado",60%,IF(T921="Menor",40%,IF(T921="Leve",20%,"")))))</f>
        <v>0.2</v>
      </c>
      <c r="V921" s="598" t="s">
        <v>371</v>
      </c>
      <c r="W921" s="613">
        <f>IF(V921="Catastrófico",100%,IF(V921="Mayor",80%,IF(V921="Moderado",60%,IF(V921="Menor",40%,IF(V921="Leve",20%,"")))))</f>
        <v>0.8</v>
      </c>
      <c r="X921" s="616" t="str">
        <f>IF(Y921=100%,"Catastrófico",IF(Y921=80%,"Mayor",IF(Y921=60%,"Moderado",IF(Y921=40%,"Menor",IF(Y921=20%,"Leve","")))))</f>
        <v>Mayor</v>
      </c>
      <c r="Y921" s="613">
        <f>IF(AND(U921="",W921=""),"",MAX(U921,W921))</f>
        <v>0.8</v>
      </c>
      <c r="Z921" s="613" t="str">
        <f>CONCATENATE(R921,X921)</f>
        <v>AltaMayor</v>
      </c>
      <c r="AA921" s="619" t="str">
        <f>IF(Z921="Muy AltaLeve","Alto",IF(Z921="Muy AltaMenor","Alto",IF(Z921="Muy AltaModerado","Alto",IF(Z921="Muy AltaMayor","Alto",IF(Z921="Muy AltaCatastrófico","Extremo",IF(Z921="AltaLeve","Moderado",IF(Z921="AltaMenor","Moderado",IF(Z921="AltaModerado","Alto",IF(Z921="AltaMayor","Alto",IF(Z921="AltaCatastrófico","Extremo",IF(Z921="MediaLeve","Moderado",IF(Z921="MediaMenor","Moderado",IF(Z921="MediaModerado","Moderado",IF(Z921="MediaMayor","Alto",IF(Z921="MediaCatastrófico","Extremo",IF(Z921="BajaLeve","Bajo",IF(Z921="BajaMenor","Moderado",IF(Z921="BajaModerado","Moderado",IF(Z921="BajaMayor","Alto",IF(Z921="BajaCatastrófico","Extremo",IF(Z921="Muy BajaLeve","Bajo",IF(Z921="Muy BajaMenor","Bajo",IF(Z921="Muy BajaModerado","Moderado",IF(Z921="Muy BajaMayor","Alto",IF(Z921="Muy BajaCatastrófico","Extremo","")))))))))))))))))))))))))</f>
        <v>Alto</v>
      </c>
      <c r="AB921" s="216">
        <v>1</v>
      </c>
      <c r="AC921" s="299" t="s">
        <v>2339</v>
      </c>
      <c r="AD921" s="233" t="s">
        <v>2340</v>
      </c>
      <c r="AE921" s="319" t="s">
        <v>1546</v>
      </c>
      <c r="AF921" s="213" t="str">
        <f t="shared" si="58"/>
        <v>Probabilidad</v>
      </c>
      <c r="AG921" s="219" t="s">
        <v>344</v>
      </c>
      <c r="AH921" s="214">
        <f t="shared" si="56"/>
        <v>0.15</v>
      </c>
      <c r="AI921" s="219" t="s">
        <v>180</v>
      </c>
      <c r="AJ921" s="214">
        <f t="shared" si="57"/>
        <v>0.15</v>
      </c>
      <c r="AK921" s="215">
        <f t="shared" si="59"/>
        <v>0.3</v>
      </c>
      <c r="AL921" s="220">
        <f>IFERROR(IF(AF921="Probabilidad",(S921-(+S921*AK921)),IF(AF921="Impacto",S921,"")),"")</f>
        <v>0.56000000000000005</v>
      </c>
      <c r="AM921" s="220">
        <f>IFERROR(IF(AF921="Impacto",(Y921-(+Y921*AK921)),IF(AF921="Probabilidad",Y921,"")),"")</f>
        <v>0.8</v>
      </c>
      <c r="AN921" s="221" t="s">
        <v>181</v>
      </c>
      <c r="AO921" s="221" t="s">
        <v>1422</v>
      </c>
      <c r="AP921" s="221" t="s">
        <v>183</v>
      </c>
      <c r="AQ921" s="598" t="s">
        <v>2341</v>
      </c>
      <c r="AR921" s="1153">
        <f>S921</f>
        <v>0.8</v>
      </c>
      <c r="AS921" s="1153">
        <f>IF(AL921="","",MIN(AL921:AL926))</f>
        <v>0.33600000000000002</v>
      </c>
      <c r="AT921" s="619" t="str">
        <f>IFERROR(IF(AS921="","",IF(AS921&lt;=0.2,"Muy Baja",IF(AS921&lt;=0.4,"Baja",IF(AS921&lt;=0.6,"Media",IF(AS921&lt;=0.8,"Alta","Muy Alta"))))),"")</f>
        <v>Baja</v>
      </c>
      <c r="AU921" s="1153">
        <f>Y921</f>
        <v>0.8</v>
      </c>
      <c r="AV921" s="1153">
        <f>IF(AM921="","",MIN(AM921:AM926))</f>
        <v>0.8</v>
      </c>
      <c r="AW921" s="619" t="str">
        <f>IFERROR(IF(AV921="","",IF(AV921&lt;=0.2,"Leve",IF(AV921&lt;=0.4,"Menor",IF(AV921&lt;=0.6,"Moderado",IF(AV921&lt;=0.8,"Mayor","Catastrófico"))))),"")</f>
        <v>Mayor</v>
      </c>
      <c r="AX921" s="619" t="str">
        <f>AA921</f>
        <v>Alto</v>
      </c>
      <c r="AY921" s="619" t="str">
        <f>IFERROR(IF(OR(AND(AT921="Muy Baja",AW921="Leve"),AND(AT921="Muy Baja",AW921="Menor"),AND(AT921="Baja",AW921="Leve")),"Bajo",IF(OR(AND(AT921="Muy baja",AW921="Moderado"),AND(AT921="Baja",AW921="Menor"),AND(AT921="Baja",AW921="Moderado"),AND(AT921="Media",AW921="Leve"),AND(AT921="Media",AW921="Menor"),AND(AT921="Media",AW921="Moderado"),AND(AT921="Alta",AW921="Leve"),AND(AT921="Alta",AW921="Menor")),"Moderado",IF(OR(AND(AT921="Muy Baja",AW921="Mayor"),AND(AT921="Baja",AW921="Mayor"),AND(AT921="Media",AW921="Mayor"),AND(AT921="Alta",AW921="Moderado"),AND(AT921="Alta",AW921="Mayor"),AND(AT921="Muy Alta",AW921="Leve"),AND(AT921="Muy Alta",AW921="Menor"),AND(AT921="Muy Alta",AW921="Moderado"),AND(AT921="Muy Alta",AW921="Mayor")),"Alto",IF(OR(AND(AT921="Muy Baja",AW921="Catastrófico"),AND(AT921="Baja",AW921="Catastrófico"),AND(AT921="Media",AW921="Catastrófico"),AND(AT921="Alta",AW921="Catastrófico"),AND(AT921="Muy Alta",AW921="Catastrófico")),"Extremo","")))),"")</f>
        <v>Alto</v>
      </c>
      <c r="AZ921" s="598" t="s">
        <v>185</v>
      </c>
      <c r="BA921" s="607" t="s">
        <v>2342</v>
      </c>
      <c r="BB921" s="607" t="s">
        <v>2343</v>
      </c>
      <c r="BC921" s="607" t="s">
        <v>2344</v>
      </c>
      <c r="BD921" s="593" t="s">
        <v>2264</v>
      </c>
      <c r="BE921" s="1168">
        <v>45657</v>
      </c>
      <c r="BF921" s="1217"/>
      <c r="BG921" s="1217"/>
      <c r="BH921" s="1217"/>
      <c r="BI921" s="1217"/>
      <c r="BJ921" s="1232"/>
      <c r="BK921" s="593"/>
      <c r="BL921" s="610"/>
      <c r="BM921" s="607"/>
      <c r="BN921" s="607"/>
      <c r="BO921" s="651"/>
    </row>
    <row r="922" spans="1:67" ht="135">
      <c r="A922" s="1141"/>
      <c r="B922" s="1144"/>
      <c r="C922" s="1296"/>
      <c r="D922" s="1150"/>
      <c r="E922" s="1150"/>
      <c r="F922" s="1089"/>
      <c r="G922" s="593"/>
      <c r="H922" s="598"/>
      <c r="I922" s="1139"/>
      <c r="J922" s="1137"/>
      <c r="K922" s="1139"/>
      <c r="L922" s="593"/>
      <c r="M922" s="616"/>
      <c r="N922" s="593"/>
      <c r="O922" s="593"/>
      <c r="P922" s="607"/>
      <c r="Q922" s="610"/>
      <c r="R922" s="598"/>
      <c r="S922" s="613"/>
      <c r="T922" s="598"/>
      <c r="U922" s="613"/>
      <c r="V922" s="598"/>
      <c r="W922" s="613"/>
      <c r="X922" s="616"/>
      <c r="Y922" s="613"/>
      <c r="Z922" s="613"/>
      <c r="AA922" s="619"/>
      <c r="AB922" s="216">
        <v>2</v>
      </c>
      <c r="AC922" s="299" t="s">
        <v>2275</v>
      </c>
      <c r="AD922" s="233" t="s">
        <v>2267</v>
      </c>
      <c r="AE922" s="320" t="s">
        <v>1390</v>
      </c>
      <c r="AF922" s="213" t="str">
        <f t="shared" si="58"/>
        <v>Probabilidad</v>
      </c>
      <c r="AG922" s="219" t="s">
        <v>179</v>
      </c>
      <c r="AH922" s="214">
        <f t="shared" si="56"/>
        <v>0.25</v>
      </c>
      <c r="AI922" s="219" t="s">
        <v>180</v>
      </c>
      <c r="AJ922" s="214">
        <f t="shared" si="57"/>
        <v>0.15</v>
      </c>
      <c r="AK922" s="215">
        <f t="shared" si="59"/>
        <v>0.4</v>
      </c>
      <c r="AL922" s="220">
        <f>IFERROR(IF(AND(AF921="Probabilidad",AF922="Probabilidad"),(AL921-(+AL921*AK922)),IF(AF922="Probabilidad",(S921-(+S921*AK922)),IF(AF922="Impacto",AL921,""))),"")</f>
        <v>0.33600000000000002</v>
      </c>
      <c r="AM922" s="220">
        <f>IFERROR(IF(AND(AF921="Impacto",AF922="Impacto"),(AM921-(+AM921*AK922)),IF(AF922="Impacto",(Y921-(Y921*AK922)),IF(AF922="Probabilidad",AM921,""))),"")</f>
        <v>0.8</v>
      </c>
      <c r="AN922" s="221" t="s">
        <v>181</v>
      </c>
      <c r="AO922" s="221" t="s">
        <v>182</v>
      </c>
      <c r="AP922" s="221" t="s">
        <v>183</v>
      </c>
      <c r="AQ922" s="598"/>
      <c r="AR922" s="626"/>
      <c r="AS922" s="626"/>
      <c r="AT922" s="619"/>
      <c r="AU922" s="626"/>
      <c r="AV922" s="626"/>
      <c r="AW922" s="619"/>
      <c r="AX922" s="619"/>
      <c r="AY922" s="619"/>
      <c r="AZ922" s="598"/>
      <c r="BA922" s="607"/>
      <c r="BB922" s="607"/>
      <c r="BC922" s="607"/>
      <c r="BD922" s="593"/>
      <c r="BE922" s="593"/>
      <c r="BF922" s="1217"/>
      <c r="BG922" s="1217"/>
      <c r="BH922" s="1217"/>
      <c r="BI922" s="1217"/>
      <c r="BJ922" s="1232"/>
      <c r="BK922" s="593"/>
      <c r="BL922" s="610"/>
      <c r="BM922" s="607"/>
      <c r="BN922" s="607"/>
      <c r="BO922" s="651"/>
    </row>
    <row r="923" spans="1:67">
      <c r="A923" s="1141"/>
      <c r="B923" s="1144"/>
      <c r="C923" s="1296"/>
      <c r="D923" s="1150"/>
      <c r="E923" s="1150"/>
      <c r="F923" s="1089"/>
      <c r="G923" s="593"/>
      <c r="H923" s="598"/>
      <c r="I923" s="1139"/>
      <c r="J923" s="1137"/>
      <c r="K923" s="1139"/>
      <c r="L923" s="593"/>
      <c r="M923" s="616"/>
      <c r="N923" s="593"/>
      <c r="O923" s="593"/>
      <c r="P923" s="607"/>
      <c r="Q923" s="610"/>
      <c r="R923" s="598"/>
      <c r="S923" s="613"/>
      <c r="T923" s="598"/>
      <c r="U923" s="613"/>
      <c r="V923" s="598"/>
      <c r="W923" s="613"/>
      <c r="X923" s="616"/>
      <c r="Y923" s="613"/>
      <c r="Z923" s="613"/>
      <c r="AA923" s="619"/>
      <c r="AB923" s="216">
        <v>3</v>
      </c>
      <c r="AC923" s="407"/>
      <c r="AD923" s="402"/>
      <c r="AE923" s="320"/>
      <c r="AF923" s="213" t="str">
        <f t="shared" si="58"/>
        <v/>
      </c>
      <c r="AG923" s="219"/>
      <c r="AH923" s="214" t="str">
        <f t="shared" si="56"/>
        <v/>
      </c>
      <c r="AI923" s="219"/>
      <c r="AJ923" s="214" t="str">
        <f t="shared" si="57"/>
        <v/>
      </c>
      <c r="AK923" s="215" t="str">
        <f t="shared" si="59"/>
        <v/>
      </c>
      <c r="AL923" s="220" t="str">
        <f>IFERROR(IF(AND(AF922="Probabilidad",AF923="Probabilidad"),(AL922-(+AL922*AK923)),IF(AND(AF922="Impacto",AF923="Probabilidad"),(AL921-(+AL921*AK923)),IF(AF923="Impacto",AL922,""))),"")</f>
        <v/>
      </c>
      <c r="AM923" s="220" t="str">
        <f>IFERROR(IF(AND(AF922="Impacto",AF923="Impacto"),(AM922-(+AM922*AK923)),IF(AND(AF922="Probabilidad",AF923="Impacto"),(AM921-(+AM921*AK923)),IF(AF923="Probabilidad",AM922,""))),"")</f>
        <v/>
      </c>
      <c r="AN923" s="557"/>
      <c r="AO923" s="557"/>
      <c r="AP923" s="557"/>
      <c r="AQ923" s="598"/>
      <c r="AR923" s="626"/>
      <c r="AS923" s="626"/>
      <c r="AT923" s="619"/>
      <c r="AU923" s="626"/>
      <c r="AV923" s="626"/>
      <c r="AW923" s="619"/>
      <c r="AX923" s="619"/>
      <c r="AY923" s="619"/>
      <c r="AZ923" s="598"/>
      <c r="BA923" s="607"/>
      <c r="BB923" s="607"/>
      <c r="BC923" s="607"/>
      <c r="BD923" s="593"/>
      <c r="BE923" s="593"/>
      <c r="BF923" s="1217"/>
      <c r="BG923" s="1217"/>
      <c r="BH923" s="1217"/>
      <c r="BI923" s="1217"/>
      <c r="BJ923" s="1232"/>
      <c r="BK923" s="593"/>
      <c r="BL923" s="610"/>
      <c r="BM923" s="607"/>
      <c r="BN923" s="607"/>
      <c r="BO923" s="651"/>
    </row>
    <row r="924" spans="1:67">
      <c r="A924" s="1141"/>
      <c r="B924" s="1144"/>
      <c r="C924" s="1296"/>
      <c r="D924" s="1150"/>
      <c r="E924" s="1150"/>
      <c r="F924" s="1089"/>
      <c r="G924" s="593"/>
      <c r="H924" s="598"/>
      <c r="I924" s="1139"/>
      <c r="J924" s="1137"/>
      <c r="K924" s="1139"/>
      <c r="L924" s="593"/>
      <c r="M924" s="616"/>
      <c r="N924" s="593"/>
      <c r="O924" s="593"/>
      <c r="P924" s="607"/>
      <c r="Q924" s="610"/>
      <c r="R924" s="598"/>
      <c r="S924" s="613"/>
      <c r="T924" s="598"/>
      <c r="U924" s="613"/>
      <c r="V924" s="598"/>
      <c r="W924" s="613"/>
      <c r="X924" s="616"/>
      <c r="Y924" s="613"/>
      <c r="Z924" s="613"/>
      <c r="AA924" s="619"/>
      <c r="AB924" s="216">
        <v>4</v>
      </c>
      <c r="AC924" s="218"/>
      <c r="AD924" s="402"/>
      <c r="AE924" s="218"/>
      <c r="AF924" s="213" t="str">
        <f t="shared" si="58"/>
        <v/>
      </c>
      <c r="AG924" s="219"/>
      <c r="AH924" s="214" t="str">
        <f t="shared" si="56"/>
        <v/>
      </c>
      <c r="AI924" s="219"/>
      <c r="AJ924" s="214" t="str">
        <f t="shared" si="57"/>
        <v/>
      </c>
      <c r="AK924" s="215" t="str">
        <f t="shared" si="59"/>
        <v/>
      </c>
      <c r="AL924" s="220" t="str">
        <f>IFERROR(IF(AND(AF923="Probabilidad",AF924="Probabilidad"),(AL923-(+AL923*AK924)),IF(AND(AF923="Impacto",AF924="Probabilidad"),(AL922-(+AL922*AK924)),IF(AF924="Impacto",AL923,""))),"")</f>
        <v/>
      </c>
      <c r="AM924" s="220" t="str">
        <f>IFERROR(IF(AND(AF923="Impacto",AF924="Impacto"),(AM923-(+AM923*AK924)),IF(AND(AF923="Probabilidad",AF924="Impacto"),(AM922-(+AM922*AK924)),IF(AF924="Probabilidad",AM923,""))),"")</f>
        <v/>
      </c>
      <c r="AN924" s="221"/>
      <c r="AO924" s="221"/>
      <c r="AP924" s="221"/>
      <c r="AQ924" s="598"/>
      <c r="AR924" s="626"/>
      <c r="AS924" s="626"/>
      <c r="AT924" s="619"/>
      <c r="AU924" s="626"/>
      <c r="AV924" s="626"/>
      <c r="AW924" s="619"/>
      <c r="AX924" s="619"/>
      <c r="AY924" s="619"/>
      <c r="AZ924" s="598"/>
      <c r="BA924" s="607"/>
      <c r="BB924" s="607"/>
      <c r="BC924" s="607"/>
      <c r="BD924" s="593"/>
      <c r="BE924" s="593"/>
      <c r="BF924" s="1217"/>
      <c r="BG924" s="1217"/>
      <c r="BH924" s="1217"/>
      <c r="BI924" s="1217"/>
      <c r="BJ924" s="1232"/>
      <c r="BK924" s="593"/>
      <c r="BL924" s="610"/>
      <c r="BM924" s="607"/>
      <c r="BN924" s="607"/>
      <c r="BO924" s="651"/>
    </row>
    <row r="925" spans="1:67">
      <c r="A925" s="1141"/>
      <c r="B925" s="1144"/>
      <c r="C925" s="1296"/>
      <c r="D925" s="1150"/>
      <c r="E925" s="1150"/>
      <c r="F925" s="1089"/>
      <c r="G925" s="593"/>
      <c r="H925" s="598"/>
      <c r="I925" s="1139"/>
      <c r="J925" s="1137"/>
      <c r="K925" s="1139"/>
      <c r="L925" s="593"/>
      <c r="M925" s="616"/>
      <c r="N925" s="593"/>
      <c r="O925" s="593"/>
      <c r="P925" s="607"/>
      <c r="Q925" s="610"/>
      <c r="R925" s="598"/>
      <c r="S925" s="613"/>
      <c r="T925" s="598"/>
      <c r="U925" s="613"/>
      <c r="V925" s="598"/>
      <c r="W925" s="613"/>
      <c r="X925" s="616"/>
      <c r="Y925" s="613"/>
      <c r="Z925" s="613"/>
      <c r="AA925" s="619"/>
      <c r="AB925" s="216">
        <v>5</v>
      </c>
      <c r="AC925" s="218"/>
      <c r="AD925" s="402"/>
      <c r="AE925" s="218"/>
      <c r="AF925" s="213" t="str">
        <f t="shared" si="58"/>
        <v/>
      </c>
      <c r="AG925" s="219"/>
      <c r="AH925" s="214" t="str">
        <f t="shared" si="56"/>
        <v/>
      </c>
      <c r="AI925" s="219"/>
      <c r="AJ925" s="214" t="str">
        <f t="shared" si="57"/>
        <v/>
      </c>
      <c r="AK925" s="215" t="str">
        <f t="shared" si="59"/>
        <v/>
      </c>
      <c r="AL925" s="220" t="str">
        <f>IFERROR(IF(AND(AF924="Probabilidad",AF925="Probabilidad"),(AL924-(+AL924*AK925)),IF(AND(AF924="Impacto",AF925="Probabilidad"),(AL923-(+AL923*AK925)),IF(AF925="Impacto",AL924,""))),"")</f>
        <v/>
      </c>
      <c r="AM925" s="220" t="str">
        <f>IFERROR(IF(AND(AF924="Impacto",AF925="Impacto"),(AM924-(+AM924*AK925)),IF(AND(AF924="Probabilidad",AF925="Impacto"),(AM923-(+AM923*AK925)),IF(AF925="Probabilidad",AM924,""))),"")</f>
        <v/>
      </c>
      <c r="AN925" s="221"/>
      <c r="AO925" s="221"/>
      <c r="AP925" s="221"/>
      <c r="AQ925" s="598"/>
      <c r="AR925" s="626"/>
      <c r="AS925" s="626"/>
      <c r="AT925" s="619"/>
      <c r="AU925" s="626"/>
      <c r="AV925" s="626"/>
      <c r="AW925" s="619"/>
      <c r="AX925" s="619"/>
      <c r="AY925" s="619"/>
      <c r="AZ925" s="598"/>
      <c r="BA925" s="607"/>
      <c r="BB925" s="607"/>
      <c r="BC925" s="607"/>
      <c r="BD925" s="593"/>
      <c r="BE925" s="593"/>
      <c r="BF925" s="1217"/>
      <c r="BG925" s="1217"/>
      <c r="BH925" s="1217"/>
      <c r="BI925" s="1217"/>
      <c r="BJ925" s="1232"/>
      <c r="BK925" s="593"/>
      <c r="BL925" s="610"/>
      <c r="BM925" s="607"/>
      <c r="BN925" s="607"/>
      <c r="BO925" s="651"/>
    </row>
    <row r="926" spans="1:67" ht="15.75" thickBot="1">
      <c r="A926" s="1141"/>
      <c r="B926" s="1144"/>
      <c r="C926" s="1296"/>
      <c r="D926" s="1150"/>
      <c r="E926" s="1150"/>
      <c r="F926" s="1089"/>
      <c r="G926" s="593"/>
      <c r="H926" s="598"/>
      <c r="I926" s="1139"/>
      <c r="J926" s="1162"/>
      <c r="K926" s="1139"/>
      <c r="L926" s="593"/>
      <c r="M926" s="616"/>
      <c r="N926" s="593"/>
      <c r="O926" s="593"/>
      <c r="P926" s="607"/>
      <c r="Q926" s="610"/>
      <c r="R926" s="598"/>
      <c r="S926" s="613"/>
      <c r="T926" s="598"/>
      <c r="U926" s="613"/>
      <c r="V926" s="598"/>
      <c r="W926" s="613"/>
      <c r="X926" s="616"/>
      <c r="Y926" s="613"/>
      <c r="Z926" s="613"/>
      <c r="AA926" s="619"/>
      <c r="AB926" s="216">
        <v>6</v>
      </c>
      <c r="AC926" s="218"/>
      <c r="AD926" s="402"/>
      <c r="AE926" s="218"/>
      <c r="AF926" s="213" t="str">
        <f t="shared" si="58"/>
        <v/>
      </c>
      <c r="AG926" s="219"/>
      <c r="AH926" s="214" t="str">
        <f t="shared" si="56"/>
        <v/>
      </c>
      <c r="AI926" s="219"/>
      <c r="AJ926" s="214" t="str">
        <f t="shared" si="57"/>
        <v/>
      </c>
      <c r="AK926" s="215" t="str">
        <f t="shared" si="59"/>
        <v/>
      </c>
      <c r="AL926" s="220" t="str">
        <f>IFERROR(IF(AND(AF925="Probabilidad",AF926="Probabilidad"),(AL925-(+AL925*AK926)),IF(AND(AF925="Impacto",AF926="Probabilidad"),(AL924-(+AL924*AK926)),IF(AF926="Impacto",AL925,""))),"")</f>
        <v/>
      </c>
      <c r="AM926" s="220" t="str">
        <f>IFERROR(IF(AND(AF925="Impacto",AF926="Impacto"),(AM925-(+AM925*AK926)),IF(AND(AF925="Probabilidad",AF926="Impacto"),(AM924-(+AM924*AK926)),IF(AF926="Probabilidad",AM925,""))),"")</f>
        <v/>
      </c>
      <c r="AN926" s="221"/>
      <c r="AO926" s="221"/>
      <c r="AP926" s="221"/>
      <c r="AQ926" s="598"/>
      <c r="AR926" s="626"/>
      <c r="AS926" s="626"/>
      <c r="AT926" s="619"/>
      <c r="AU926" s="626"/>
      <c r="AV926" s="626"/>
      <c r="AW926" s="619"/>
      <c r="AX926" s="619"/>
      <c r="AY926" s="619"/>
      <c r="AZ926" s="598"/>
      <c r="BA926" s="607"/>
      <c r="BB926" s="607"/>
      <c r="BC926" s="607"/>
      <c r="BD926" s="593"/>
      <c r="BE926" s="593"/>
      <c r="BF926" s="1217"/>
      <c r="BG926" s="1217"/>
      <c r="BH926" s="1217"/>
      <c r="BI926" s="1217"/>
      <c r="BJ926" s="1232"/>
      <c r="BK926" s="593"/>
      <c r="BL926" s="610"/>
      <c r="BM926" s="607"/>
      <c r="BN926" s="607"/>
      <c r="BO926" s="651"/>
    </row>
    <row r="927" spans="1:67" ht="86.45" customHeight="1">
      <c r="A927" s="1141"/>
      <c r="B927" s="1144"/>
      <c r="C927" s="1296"/>
      <c r="D927" s="1150" t="s">
        <v>1376</v>
      </c>
      <c r="E927" s="1150" t="s">
        <v>2255</v>
      </c>
      <c r="F927" s="1089">
        <v>12</v>
      </c>
      <c r="G927" s="593" t="s">
        <v>2337</v>
      </c>
      <c r="H927" s="598" t="s">
        <v>1725</v>
      </c>
      <c r="I927" s="1139" t="s">
        <v>1392</v>
      </c>
      <c r="J927" s="1137" t="str">
        <f>IF(D927="","",IF(D927="RG",[16]Árbol_GF!B977,IF(D927="RF",[16]Árbol_GF!B977,IF(I927="","",(CONCATENATE(I927," ",$M$2," ",G927," ",$M$3," ",O927," ",$M$4," ",N927))))))</f>
        <v xml:space="preserve">Pérdida de Disponibilidad  1. Base de datos de los procesos disciplinarios
2. Bases de datos con información relacionada con los procesos judiciales
3. Base de datos cuadro de términos de los procesos disciplinarios
(Bases de datos)
  Pérdida , modificacion, borrado o uso o autorizado de la información.
Fallas Humanas  Ausencia de control de acceso 
Desconocimiento de politicas de seguridad de la información
Ausencia de copias de respaldo 
</v>
      </c>
      <c r="K927" s="1139" t="s">
        <v>205</v>
      </c>
      <c r="L927" s="593" t="s">
        <v>691</v>
      </c>
      <c r="M927" s="689" t="str">
        <f>CONCATENATE(" *",[16]Árbol_GF!C935," *",[16]Árbol_GF!E935," *",[16]Árbol_GF!G935)</f>
        <v xml:space="preserve"> * * *</v>
      </c>
      <c r="N927" s="593" t="s">
        <v>2268</v>
      </c>
      <c r="O927" s="593" t="s">
        <v>2269</v>
      </c>
      <c r="P927" s="607"/>
      <c r="Q927" s="610"/>
      <c r="R927" s="598" t="s">
        <v>297</v>
      </c>
      <c r="S927" s="613">
        <f>IF(R927="Muy Alta",100%,IF(R927="Alta",80%,IF(R927="Media",60%,IF(R927="Baja",40%,IF(R927="Muy Baja",20%,"")))))</f>
        <v>0.8</v>
      </c>
      <c r="T927" s="598"/>
      <c r="U927" s="613" t="str">
        <f>IF(T927="Catastrófico",100%,IF(T927="Mayor",80%,IF(T927="Moderado",60%,IF(T927="Menor",40%,IF(T927="Leve",20%,"")))))</f>
        <v/>
      </c>
      <c r="V927" s="598" t="s">
        <v>176</v>
      </c>
      <c r="W927" s="613">
        <f>IF(V927="Catastrófico",100%,IF(V927="Mayor",80%,IF(V927="Moderado",60%,IF(V927="Menor",40%,IF(V927="Leve",20%,"")))))</f>
        <v>0.6</v>
      </c>
      <c r="X927" s="616" t="str">
        <f>IF(Y927=100%,"Catastrófico",IF(Y927=80%,"Mayor",IF(Y927=60%,"Moderado",IF(Y927=40%,"Menor",IF(Y927=20%,"Leve","")))))</f>
        <v>Moderado</v>
      </c>
      <c r="Y927" s="613">
        <f>IF(AND(U927="",W927=""),"",MAX(U927,W927))</f>
        <v>0.6</v>
      </c>
      <c r="Z927" s="613" t="str">
        <f>CONCATENATE(R927,X927)</f>
        <v>AltaModerado</v>
      </c>
      <c r="AA927" s="619" t="str">
        <f>IF(Z927="Muy AltaLeve","Alto",IF(Z927="Muy AltaMenor","Alto",IF(Z927="Muy AltaModerado","Alto",IF(Z927="Muy AltaMayor","Alto",IF(Z927="Muy AltaCatastrófico","Extremo",IF(Z927="AltaLeve","Moderado",IF(Z927="AltaMenor","Moderado",IF(Z927="AltaModerado","Alto",IF(Z927="AltaMayor","Alto",IF(Z927="AltaCatastrófico","Extremo",IF(Z927="MediaLeve","Moderado",IF(Z927="MediaMenor","Moderado",IF(Z927="MediaModerado","Moderado",IF(Z927="MediaMayor","Alto",IF(Z927="MediaCatastrófico","Extremo",IF(Z927="BajaLeve","Bajo",IF(Z927="BajaMenor","Moderado",IF(Z927="BajaModerado","Moderado",IF(Z927="BajaMayor","Alto",IF(Z927="BajaCatastrófico","Extremo",IF(Z927="Muy BajaLeve","Bajo",IF(Z927="Muy BajaMenor","Bajo",IF(Z927="Muy BajaModerado","Moderado",IF(Z927="Muy BajaMayor","Alto",IF(Z927="Muy BajaCatastrófico","Extremo","")))))))))))))))))))))))))</f>
        <v>Alto</v>
      </c>
      <c r="AB927" s="216">
        <v>1</v>
      </c>
      <c r="AC927" s="299" t="s">
        <v>2345</v>
      </c>
      <c r="AD927" s="233" t="s">
        <v>244</v>
      </c>
      <c r="AE927" s="218" t="s">
        <v>1536</v>
      </c>
      <c r="AF927" s="213" t="str">
        <f t="shared" si="58"/>
        <v>Impacto</v>
      </c>
      <c r="AG927" s="219" t="s">
        <v>290</v>
      </c>
      <c r="AH927" s="214">
        <f t="shared" si="56"/>
        <v>0.1</v>
      </c>
      <c r="AI927" s="219" t="s">
        <v>180</v>
      </c>
      <c r="AJ927" s="214">
        <f t="shared" si="57"/>
        <v>0.15</v>
      </c>
      <c r="AK927" s="215">
        <f t="shared" si="59"/>
        <v>0.25</v>
      </c>
      <c r="AL927" s="220">
        <f>IFERROR(IF(AF927="Probabilidad",(S927-(+S927*AK927)),IF(AF927="Impacto",S927,"")),"")</f>
        <v>0.8</v>
      </c>
      <c r="AM927" s="220">
        <f>IFERROR(IF(AF927="Impacto",(Y927-(+Y927*AK927)),IF(AF927="Probabilidad",Y927,"")),"")</f>
        <v>0.44999999999999996</v>
      </c>
      <c r="AN927" s="221" t="s">
        <v>1421</v>
      </c>
      <c r="AO927" s="221" t="s">
        <v>182</v>
      </c>
      <c r="AP927" s="221" t="s">
        <v>183</v>
      </c>
      <c r="AQ927" s="598" t="s">
        <v>2341</v>
      </c>
      <c r="AR927" s="1153">
        <f>S927</f>
        <v>0.8</v>
      </c>
      <c r="AS927" s="1153">
        <f>IF(AL927="","",MIN(AL927:AL932))</f>
        <v>0.12096</v>
      </c>
      <c r="AT927" s="619" t="str">
        <f>IFERROR(IF(AS927="","",IF(AS927&lt;=0.2,"Muy Baja",IF(AS927&lt;=0.4,"Baja",IF(AS927&lt;=0.6,"Media",IF(AS927&lt;=0.8,"Alta","Muy Alta"))))),"")</f>
        <v>Muy Baja</v>
      </c>
      <c r="AU927" s="1153">
        <f>Y927</f>
        <v>0.6</v>
      </c>
      <c r="AV927" s="1153">
        <f>IF(AM927="","",MIN(AM927:AM932))</f>
        <v>0.44999999999999996</v>
      </c>
      <c r="AW927" s="619" t="str">
        <f>IFERROR(IF(AV927="","",IF(AV927&lt;=0.2,"Leve",IF(AV927&lt;=0.4,"Menor",IF(AV927&lt;=0.6,"Moderado",IF(AV927&lt;=0.8,"Mayor","Catastrófico"))))),"")</f>
        <v>Moderado</v>
      </c>
      <c r="AX927" s="619" t="str">
        <f>AA927</f>
        <v>Alto</v>
      </c>
      <c r="AY927" s="619" t="str">
        <f>IFERROR(IF(OR(AND(AT927="Muy Baja",AW927="Leve"),AND(AT927="Muy Baja",AW927="Menor"),AND(AT927="Baja",AW927="Leve")),"Bajo",IF(OR(AND(AT927="Muy baja",AW927="Moderado"),AND(AT927="Baja",AW927="Menor"),AND(AT927="Baja",AW927="Moderado"),AND(AT927="Media",AW927="Leve"),AND(AT927="Media",AW927="Menor"),AND(AT927="Media",AW927="Moderado"),AND(AT927="Alta",AW927="Leve"),AND(AT927="Alta",AW927="Menor")),"Moderado",IF(OR(AND(AT927="Muy Baja",AW927="Mayor"),AND(AT927="Baja",AW927="Mayor"),AND(AT927="Media",AW927="Mayor"),AND(AT927="Alta",AW927="Moderado"),AND(AT927="Alta",AW927="Mayor"),AND(AT927="Muy Alta",AW927="Leve"),AND(AT927="Muy Alta",AW927="Menor"),AND(AT927="Muy Alta",AW927="Moderado"),AND(AT927="Muy Alta",AW927="Mayor")),"Alto",IF(OR(AND(AT927="Muy Baja",AW927="Catastrófico"),AND(AT927="Baja",AW927="Catastrófico"),AND(AT927="Media",AW927="Catastrófico"),AND(AT927="Alta",AW927="Catastrófico"),AND(AT927="Muy Alta",AW927="Catastrófico")),"Extremo","")))),"")</f>
        <v>Moderado</v>
      </c>
      <c r="AZ927" s="598" t="s">
        <v>185</v>
      </c>
      <c r="BA927" s="1302" t="s">
        <v>2346</v>
      </c>
      <c r="BB927" s="1303" t="s">
        <v>2347</v>
      </c>
      <c r="BC927" s="607" t="s">
        <v>1460</v>
      </c>
      <c r="BD927" s="593" t="s">
        <v>2264</v>
      </c>
      <c r="BE927" s="1168">
        <v>45657</v>
      </c>
      <c r="BF927" s="1217"/>
      <c r="BG927" s="1217"/>
      <c r="BH927" s="1232"/>
      <c r="BI927" s="1217"/>
      <c r="BJ927" s="1217"/>
      <c r="BK927" s="848"/>
      <c r="BL927" s="848"/>
      <c r="BM927" s="607"/>
      <c r="BN927" s="607"/>
      <c r="BO927" s="651"/>
    </row>
    <row r="928" spans="1:67" ht="72">
      <c r="A928" s="1141"/>
      <c r="B928" s="1144"/>
      <c r="C928" s="1296"/>
      <c r="D928" s="1150"/>
      <c r="E928" s="1150"/>
      <c r="F928" s="1089"/>
      <c r="G928" s="593"/>
      <c r="H928" s="598"/>
      <c r="I928" s="1139"/>
      <c r="J928" s="1137"/>
      <c r="K928" s="1139"/>
      <c r="L928" s="593"/>
      <c r="M928" s="616"/>
      <c r="N928" s="593"/>
      <c r="O928" s="593"/>
      <c r="P928" s="607"/>
      <c r="Q928" s="610"/>
      <c r="R928" s="598"/>
      <c r="S928" s="613"/>
      <c r="T928" s="598"/>
      <c r="U928" s="613"/>
      <c r="V928" s="598"/>
      <c r="W928" s="613"/>
      <c r="X928" s="616"/>
      <c r="Y928" s="613"/>
      <c r="Z928" s="613"/>
      <c r="AA928" s="619"/>
      <c r="AB928" s="216">
        <v>2</v>
      </c>
      <c r="AC928" s="299" t="s">
        <v>2273</v>
      </c>
      <c r="AD928" s="233" t="s">
        <v>346</v>
      </c>
      <c r="AE928" s="230" t="s">
        <v>1401</v>
      </c>
      <c r="AF928" s="213" t="str">
        <f t="shared" si="58"/>
        <v>Probabilidad</v>
      </c>
      <c r="AG928" s="219" t="s">
        <v>179</v>
      </c>
      <c r="AH928" s="214">
        <f t="shared" si="56"/>
        <v>0.25</v>
      </c>
      <c r="AI928" s="219" t="s">
        <v>180</v>
      </c>
      <c r="AJ928" s="214">
        <f t="shared" si="57"/>
        <v>0.15</v>
      </c>
      <c r="AK928" s="215">
        <f t="shared" si="59"/>
        <v>0.4</v>
      </c>
      <c r="AL928" s="220">
        <f>IFERROR(IF(AND(AF927="Probabilidad",AF928="Probabilidad"),(AL927-(+AL927*AK928)),IF(AF928="Probabilidad",(S927-(+S927*AK928)),IF(AF928="Impacto",AL927,""))),"")</f>
        <v>0.48</v>
      </c>
      <c r="AM928" s="220">
        <f>IFERROR(IF(AND(AF927="Impacto",AF928="Impacto"),(AM927-(+AM927*AK928)),IF(AF928="Impacto",(Y927-(Y927*AK928)),IF(AF928="Probabilidad",AM927,""))),"")</f>
        <v>0.44999999999999996</v>
      </c>
      <c r="AN928" s="221" t="s">
        <v>181</v>
      </c>
      <c r="AO928" s="221" t="s">
        <v>1422</v>
      </c>
      <c r="AP928" s="221" t="s">
        <v>183</v>
      </c>
      <c r="AQ928" s="598"/>
      <c r="AR928" s="626"/>
      <c r="AS928" s="626"/>
      <c r="AT928" s="619"/>
      <c r="AU928" s="626"/>
      <c r="AV928" s="626"/>
      <c r="AW928" s="619"/>
      <c r="AX928" s="619"/>
      <c r="AY928" s="619"/>
      <c r="AZ928" s="598"/>
      <c r="BA928" s="1303" t="s">
        <v>2348</v>
      </c>
      <c r="BB928" s="1303" t="s">
        <v>2349</v>
      </c>
      <c r="BC928" s="607"/>
      <c r="BD928" s="593"/>
      <c r="BE928" s="593"/>
      <c r="BF928" s="1217"/>
      <c r="BG928" s="1217"/>
      <c r="BH928" s="1217"/>
      <c r="BI928" s="1217"/>
      <c r="BJ928" s="1217"/>
      <c r="BK928" s="848"/>
      <c r="BL928" s="848"/>
      <c r="BM928" s="607"/>
      <c r="BN928" s="607"/>
      <c r="BO928" s="651"/>
    </row>
    <row r="929" spans="1:67" ht="135">
      <c r="A929" s="1141"/>
      <c r="B929" s="1144"/>
      <c r="C929" s="1296"/>
      <c r="D929" s="1150"/>
      <c r="E929" s="1150"/>
      <c r="F929" s="1089"/>
      <c r="G929" s="593"/>
      <c r="H929" s="598"/>
      <c r="I929" s="1139"/>
      <c r="J929" s="1137"/>
      <c r="K929" s="1139"/>
      <c r="L929" s="593"/>
      <c r="M929" s="616"/>
      <c r="N929" s="593"/>
      <c r="O929" s="593"/>
      <c r="P929" s="607"/>
      <c r="Q929" s="610"/>
      <c r="R929" s="598"/>
      <c r="S929" s="613"/>
      <c r="T929" s="598"/>
      <c r="U929" s="613"/>
      <c r="V929" s="598"/>
      <c r="W929" s="613"/>
      <c r="X929" s="616"/>
      <c r="Y929" s="613"/>
      <c r="Z929" s="613"/>
      <c r="AA929" s="619"/>
      <c r="AB929" s="216">
        <v>3</v>
      </c>
      <c r="AC929" s="299" t="s">
        <v>2275</v>
      </c>
      <c r="AD929" s="233" t="s">
        <v>273</v>
      </c>
      <c r="AE929" s="218" t="s">
        <v>1390</v>
      </c>
      <c r="AF929" s="213" t="str">
        <f t="shared" si="58"/>
        <v>Probabilidad</v>
      </c>
      <c r="AG929" s="219" t="s">
        <v>179</v>
      </c>
      <c r="AH929" s="214">
        <f t="shared" si="56"/>
        <v>0.25</v>
      </c>
      <c r="AI929" s="219" t="s">
        <v>180</v>
      </c>
      <c r="AJ929" s="214">
        <f t="shared" si="57"/>
        <v>0.15</v>
      </c>
      <c r="AK929" s="215">
        <f t="shared" si="59"/>
        <v>0.4</v>
      </c>
      <c r="AL929" s="220">
        <f>IFERROR(IF(AND(AF928="Probabilidad",AF929="Probabilidad"),(AL928-(+AL928*AK929)),IF(AND(AF928="Impacto",AF929="Probabilidad"),(AL927-(+AL927*AK929)),IF(AF929="Impacto",AL928,""))),"")</f>
        <v>0.28799999999999998</v>
      </c>
      <c r="AM929" s="220">
        <f>IFERROR(IF(AND(AF928="Impacto",AF929="Impacto"),(AM928-(+AM928*AK929)),IF(AND(AF928="Probabilidad",AF929="Impacto"),(AM927-(+AM927*AK929)),IF(AF929="Probabilidad",AM928,""))),"")</f>
        <v>0.44999999999999996</v>
      </c>
      <c r="AN929" s="221" t="s">
        <v>181</v>
      </c>
      <c r="AO929" s="221" t="s">
        <v>182</v>
      </c>
      <c r="AP929" s="221" t="s">
        <v>1459</v>
      </c>
      <c r="AQ929" s="598"/>
      <c r="AR929" s="626"/>
      <c r="AS929" s="626"/>
      <c r="AT929" s="619"/>
      <c r="AU929" s="626"/>
      <c r="AV929" s="626"/>
      <c r="AW929" s="619"/>
      <c r="AX929" s="619"/>
      <c r="AY929" s="619"/>
      <c r="AZ929" s="598"/>
      <c r="BA929" s="1304" t="s">
        <v>2350</v>
      </c>
      <c r="BB929" s="1303"/>
      <c r="BC929" s="607"/>
      <c r="BD929" s="593"/>
      <c r="BE929" s="593"/>
      <c r="BF929" s="1217"/>
      <c r="BG929" s="1217"/>
      <c r="BH929" s="1217"/>
      <c r="BI929" s="1217"/>
      <c r="BJ929" s="1217"/>
      <c r="BK929" s="848"/>
      <c r="BL929" s="848"/>
      <c r="BM929" s="607"/>
      <c r="BN929" s="607"/>
      <c r="BO929" s="651"/>
    </row>
    <row r="930" spans="1:67" ht="105">
      <c r="A930" s="1141"/>
      <c r="B930" s="1144"/>
      <c r="C930" s="1296"/>
      <c r="D930" s="1150"/>
      <c r="E930" s="1150"/>
      <c r="F930" s="1089"/>
      <c r="G930" s="593"/>
      <c r="H930" s="598"/>
      <c r="I930" s="1139"/>
      <c r="J930" s="1137"/>
      <c r="K930" s="1139"/>
      <c r="L930" s="593"/>
      <c r="M930" s="616"/>
      <c r="N930" s="593"/>
      <c r="O930" s="593"/>
      <c r="P930" s="607"/>
      <c r="Q930" s="610"/>
      <c r="R930" s="598"/>
      <c r="S930" s="613"/>
      <c r="T930" s="598"/>
      <c r="U930" s="613"/>
      <c r="V930" s="598"/>
      <c r="W930" s="613"/>
      <c r="X930" s="616"/>
      <c r="Y930" s="613"/>
      <c r="Z930" s="613"/>
      <c r="AA930" s="619"/>
      <c r="AB930" s="216">
        <v>4</v>
      </c>
      <c r="AC930" s="282" t="s">
        <v>2351</v>
      </c>
      <c r="AD930" s="233" t="s">
        <v>244</v>
      </c>
      <c r="AE930" s="278" t="s">
        <v>1536</v>
      </c>
      <c r="AF930" s="213" t="str">
        <f t="shared" si="58"/>
        <v>Probabilidad</v>
      </c>
      <c r="AG930" s="219" t="s">
        <v>344</v>
      </c>
      <c r="AH930" s="214">
        <f t="shared" si="56"/>
        <v>0.15</v>
      </c>
      <c r="AI930" s="219" t="s">
        <v>180</v>
      </c>
      <c r="AJ930" s="214">
        <f t="shared" si="57"/>
        <v>0.15</v>
      </c>
      <c r="AK930" s="215">
        <f t="shared" si="59"/>
        <v>0.3</v>
      </c>
      <c r="AL930" s="220">
        <f>IFERROR(IF(AND(AF929="Probabilidad",AF930="Probabilidad"),(AL929-(+AL929*AK930)),IF(AND(AF929="Impacto",AF930="Probabilidad"),(AL928-(+AL928*AK930)),IF(AF930="Impacto",AL929,""))),"")</f>
        <v>0.2016</v>
      </c>
      <c r="AM930" s="220">
        <f>IFERROR(IF(AND(AF929="Impacto",AF930="Impacto"),(AM929-(+AM929*AK930)),IF(AND(AF929="Probabilidad",AF930="Impacto"),(AM928-(+AM928*AK930)),IF(AF930="Probabilidad",AM929,""))),"")</f>
        <v>0.44999999999999996</v>
      </c>
      <c r="AN930" s="221" t="s">
        <v>181</v>
      </c>
      <c r="AO930" s="221" t="s">
        <v>182</v>
      </c>
      <c r="AP930" s="221" t="s">
        <v>183</v>
      </c>
      <c r="AQ930" s="598"/>
      <c r="AR930" s="626"/>
      <c r="AS930" s="626"/>
      <c r="AT930" s="619"/>
      <c r="AU930" s="626"/>
      <c r="AV930" s="626"/>
      <c r="AW930" s="619"/>
      <c r="AX930" s="619"/>
      <c r="AY930" s="619"/>
      <c r="AZ930" s="598"/>
      <c r="BA930" s="1305"/>
      <c r="BB930" s="1303"/>
      <c r="BC930" s="607"/>
      <c r="BD930" s="593"/>
      <c r="BE930" s="593"/>
      <c r="BF930" s="1217"/>
      <c r="BG930" s="1217"/>
      <c r="BH930" s="1217"/>
      <c r="BI930" s="1217"/>
      <c r="BJ930" s="1217"/>
      <c r="BK930" s="848"/>
      <c r="BL930" s="848"/>
      <c r="BM930" s="607"/>
      <c r="BN930" s="607"/>
      <c r="BO930" s="651"/>
    </row>
    <row r="931" spans="1:67" ht="75">
      <c r="A931" s="1141"/>
      <c r="B931" s="1144"/>
      <c r="C931" s="1296"/>
      <c r="D931" s="1150"/>
      <c r="E931" s="1150"/>
      <c r="F931" s="1089"/>
      <c r="G931" s="593"/>
      <c r="H931" s="598"/>
      <c r="I931" s="1139"/>
      <c r="J931" s="1137"/>
      <c r="K931" s="1139"/>
      <c r="L931" s="593"/>
      <c r="M931" s="616"/>
      <c r="N931" s="593"/>
      <c r="O931" s="593"/>
      <c r="P931" s="607"/>
      <c r="Q931" s="610"/>
      <c r="R931" s="598"/>
      <c r="S931" s="613"/>
      <c r="T931" s="598"/>
      <c r="U931" s="613"/>
      <c r="V931" s="598"/>
      <c r="W931" s="613"/>
      <c r="X931" s="616"/>
      <c r="Y931" s="613"/>
      <c r="Z931" s="613"/>
      <c r="AA931" s="619"/>
      <c r="AB931" s="216">
        <v>5</v>
      </c>
      <c r="AC931" s="278" t="s">
        <v>2352</v>
      </c>
      <c r="AD931" s="233" t="s">
        <v>346</v>
      </c>
      <c r="AE931" s="278" t="s">
        <v>2265</v>
      </c>
      <c r="AF931" s="213" t="str">
        <f t="shared" si="58"/>
        <v>Probabilidad</v>
      </c>
      <c r="AG931" s="219" t="s">
        <v>179</v>
      </c>
      <c r="AH931" s="214">
        <f t="shared" si="56"/>
        <v>0.25</v>
      </c>
      <c r="AI931" s="219" t="s">
        <v>180</v>
      </c>
      <c r="AJ931" s="214">
        <f t="shared" si="57"/>
        <v>0.15</v>
      </c>
      <c r="AK931" s="215">
        <f t="shared" si="59"/>
        <v>0.4</v>
      </c>
      <c r="AL931" s="220">
        <f>IFERROR(IF(AND(AF930="Probabilidad",AF931="Probabilidad"),(AL930-(+AL930*AK931)),IF(AND(AF930="Impacto",AF931="Probabilidad"),(AL929-(+AL929*AK931)),IF(AF931="Impacto",AL930,""))),"")</f>
        <v>0.12096</v>
      </c>
      <c r="AM931" s="220">
        <f>IFERROR(IF(AND(AF930="Impacto",AF931="Impacto"),(AM930-(+AM930*AK931)),IF(AND(AF930="Probabilidad",AF931="Impacto"),(AM929-(+AM929*AK931)),IF(AF931="Probabilidad",AM930,""))),"")</f>
        <v>0.44999999999999996</v>
      </c>
      <c r="AN931" s="221" t="s">
        <v>181</v>
      </c>
      <c r="AO931" s="221" t="s">
        <v>182</v>
      </c>
      <c r="AP931" s="221" t="s">
        <v>183</v>
      </c>
      <c r="AQ931" s="598"/>
      <c r="AR931" s="626"/>
      <c r="AS931" s="626"/>
      <c r="AT931" s="619"/>
      <c r="AU931" s="626"/>
      <c r="AV931" s="626"/>
      <c r="AW931" s="619"/>
      <c r="AX931" s="619"/>
      <c r="AY931" s="619"/>
      <c r="AZ931" s="598"/>
      <c r="BA931" s="1305"/>
      <c r="BB931" s="1303"/>
      <c r="BC931" s="607"/>
      <c r="BD931" s="593"/>
      <c r="BE931" s="593"/>
      <c r="BF931" s="1217"/>
      <c r="BG931" s="1217"/>
      <c r="BH931" s="1217"/>
      <c r="BI931" s="1217"/>
      <c r="BJ931" s="1217"/>
      <c r="BK931" s="848"/>
      <c r="BL931" s="848"/>
      <c r="BM931" s="607"/>
      <c r="BN931" s="607"/>
      <c r="BO931" s="651"/>
    </row>
    <row r="932" spans="1:67" ht="15.75" thickBot="1">
      <c r="A932" s="1141"/>
      <c r="B932" s="1144"/>
      <c r="C932" s="1296"/>
      <c r="D932" s="1150"/>
      <c r="E932" s="1150"/>
      <c r="F932" s="1089"/>
      <c r="G932" s="593"/>
      <c r="H932" s="598"/>
      <c r="I932" s="1139"/>
      <c r="J932" s="1162"/>
      <c r="K932" s="1139"/>
      <c r="L932" s="593"/>
      <c r="M932" s="616"/>
      <c r="N932" s="593"/>
      <c r="O932" s="593"/>
      <c r="P932" s="607"/>
      <c r="Q932" s="610"/>
      <c r="R932" s="598"/>
      <c r="S932" s="613"/>
      <c r="T932" s="598"/>
      <c r="U932" s="613"/>
      <c r="V932" s="598"/>
      <c r="W932" s="613"/>
      <c r="X932" s="616"/>
      <c r="Y932" s="613"/>
      <c r="Z932" s="613"/>
      <c r="AA932" s="619"/>
      <c r="AB932" s="216">
        <v>6</v>
      </c>
      <c r="AC932" s="218"/>
      <c r="AD932" s="402"/>
      <c r="AE932" s="218"/>
      <c r="AF932" s="213" t="str">
        <f t="shared" si="58"/>
        <v/>
      </c>
      <c r="AG932" s="219"/>
      <c r="AH932" s="214" t="str">
        <f t="shared" si="56"/>
        <v/>
      </c>
      <c r="AI932" s="219"/>
      <c r="AJ932" s="214" t="str">
        <f t="shared" si="57"/>
        <v/>
      </c>
      <c r="AK932" s="215" t="str">
        <f t="shared" si="59"/>
        <v/>
      </c>
      <c r="AL932" s="220" t="str">
        <f>IFERROR(IF(AND(AF931="Probabilidad",AF932="Probabilidad"),(AL931-(+AL931*AK932)),IF(AND(AF931="Impacto",AF932="Probabilidad"),(AL930-(+AL930*AK932)),IF(AF932="Impacto",AL931,""))),"")</f>
        <v/>
      </c>
      <c r="AM932" s="220" t="str">
        <f>IFERROR(IF(AND(AF931="Impacto",AF932="Impacto"),(AM931-(+AM931*AK932)),IF(AND(AF931="Probabilidad",AF932="Impacto"),(AM930-(+AM930*AK932)),IF(AF932="Probabilidad",AM931,""))),"")</f>
        <v/>
      </c>
      <c r="AN932" s="221"/>
      <c r="AO932" s="221"/>
      <c r="AP932" s="221"/>
      <c r="AQ932" s="598"/>
      <c r="AR932" s="626"/>
      <c r="AS932" s="626"/>
      <c r="AT932" s="619"/>
      <c r="AU932" s="626"/>
      <c r="AV932" s="626"/>
      <c r="AW932" s="619"/>
      <c r="AX932" s="619"/>
      <c r="AY932" s="619"/>
      <c r="AZ932" s="598"/>
      <c r="BA932" s="1305"/>
      <c r="BB932" s="1303"/>
      <c r="BC932" s="607"/>
      <c r="BD932" s="593"/>
      <c r="BE932" s="593"/>
      <c r="BF932" s="1217"/>
      <c r="BG932" s="1217"/>
      <c r="BH932" s="1217"/>
      <c r="BI932" s="1217"/>
      <c r="BJ932" s="1217"/>
      <c r="BK932" s="848"/>
      <c r="BL932" s="848"/>
      <c r="BM932" s="607"/>
      <c r="BN932" s="607"/>
      <c r="BO932" s="651"/>
    </row>
    <row r="933" spans="1:67" ht="100.9" customHeight="1">
      <c r="A933" s="1141"/>
      <c r="B933" s="1144"/>
      <c r="C933" s="1296"/>
      <c r="D933" s="1150" t="s">
        <v>1376</v>
      </c>
      <c r="E933" s="1150" t="s">
        <v>2255</v>
      </c>
      <c r="F933" s="1089">
        <v>13</v>
      </c>
      <c r="G933" s="593" t="s">
        <v>2353</v>
      </c>
      <c r="H933" s="598" t="s">
        <v>1613</v>
      </c>
      <c r="I933" s="1139" t="s">
        <v>1380</v>
      </c>
      <c r="J933" s="1137" t="str">
        <f>IF(D933="","",IF(D933="RG",[16]Árbol_GF!B983,IF(D933="RF",[16]Árbol_GF!B983,IF(I933="","",(CONCATENATE(I933," ",$M$2," ",G933," ",$M$3," ",O933," ",$M$4," ",N933))))))</f>
        <v xml:space="preserve">Pérdida de confidencialidad e integridad  1. Equipos de computo (Hardware)  Error en el uso
Hurto de equipo
Uso no autorizado del equipo  Ausencia de un eficiente control de cambios en la configuracion
Almacenamiento sin proteccion 
copia no controlada
Desconocimiento de politicas de seguridad de la información </v>
      </c>
      <c r="K933" s="1139" t="s">
        <v>205</v>
      </c>
      <c r="L933" s="593" t="s">
        <v>691</v>
      </c>
      <c r="M933" s="689" t="str">
        <f>CONCATENATE(" *",[16]Árbol_GF!C941," *",[16]Árbol_GF!E941," *",[16]Árbol_GF!G941)</f>
        <v xml:space="preserve"> * * *</v>
      </c>
      <c r="N933" s="786" t="s">
        <v>2354</v>
      </c>
      <c r="O933" s="786" t="s">
        <v>2355</v>
      </c>
      <c r="P933" s="607"/>
      <c r="Q933" s="610"/>
      <c r="R933" s="598" t="s">
        <v>297</v>
      </c>
      <c r="S933" s="613">
        <f>IF(R933="Muy Alta",100%,IF(R933="Alta",80%,IF(R933="Media",60%,IF(R933="Baja",40%,IF(R933="Muy Baja",20%,"")))))</f>
        <v>0.8</v>
      </c>
      <c r="T933" s="598"/>
      <c r="U933" s="613" t="str">
        <f>IF(T933="Catastrófico",100%,IF(T933="Mayor",80%,IF(T933="Moderado",60%,IF(T933="Menor",40%,IF(T933="Leve",20%,"")))))</f>
        <v/>
      </c>
      <c r="V933" s="598" t="s">
        <v>271</v>
      </c>
      <c r="W933" s="613">
        <f>IF(V933="Catastrófico",100%,IF(V933="Mayor",80%,IF(V933="Moderado",60%,IF(V933="Menor",40%,IF(V933="Leve",20%,"")))))</f>
        <v>0.2</v>
      </c>
      <c r="X933" s="616" t="str">
        <f>IF(Y933=100%,"Catastrófico",IF(Y933=80%,"Mayor",IF(Y933=60%,"Moderado",IF(Y933=40%,"Menor",IF(Y933=20%,"Leve","")))))</f>
        <v>Leve</v>
      </c>
      <c r="Y933" s="613">
        <f>IF(AND(U933="",W933=""),"",MAX(U933,W933))</f>
        <v>0.2</v>
      </c>
      <c r="Z933" s="613" t="str">
        <f>CONCATENATE(R933,X933)</f>
        <v>AltaLeve</v>
      </c>
      <c r="AA933" s="619" t="str">
        <f>IF(Z933="Muy AltaLeve","Alto",IF(Z933="Muy AltaMenor","Alto",IF(Z933="Muy AltaModerado","Alto",IF(Z933="Muy AltaMayor","Alto",IF(Z933="Muy AltaCatastrófico","Extremo",IF(Z933="AltaLeve","Moderado",IF(Z933="AltaMenor","Moderado",IF(Z933="AltaModerado","Alto",IF(Z933="AltaMayor","Alto",IF(Z933="AltaCatastrófico","Extremo",IF(Z933="MediaLeve","Moderado",IF(Z933="MediaMenor","Moderado",IF(Z933="MediaModerado","Moderado",IF(Z933="MediaMayor","Alto",IF(Z933="MediaCatastrófico","Extremo",IF(Z933="BajaLeve","Bajo",IF(Z933="BajaMenor","Moderado",IF(Z933="BajaModerado","Moderado",IF(Z933="BajaMayor","Alto",IF(Z933="BajaCatastrófico","Extremo",IF(Z933="Muy BajaLeve","Bajo",IF(Z933="Muy BajaMenor","Bajo",IF(Z933="Muy BajaModerado","Moderado",IF(Z933="Muy BajaMayor","Alto",IF(Z933="Muy BajaCatastrófico","Extremo","")))))))))))))))))))))))))</f>
        <v>Moderado</v>
      </c>
      <c r="AB933" s="216">
        <v>1</v>
      </c>
      <c r="AC933" s="282" t="s">
        <v>2351</v>
      </c>
      <c r="AD933" s="233" t="s">
        <v>2325</v>
      </c>
      <c r="AE933" s="320" t="s">
        <v>1546</v>
      </c>
      <c r="AF933" s="213" t="str">
        <f t="shared" si="58"/>
        <v>Probabilidad</v>
      </c>
      <c r="AG933" s="219" t="s">
        <v>344</v>
      </c>
      <c r="AH933" s="214">
        <f t="shared" si="56"/>
        <v>0.15</v>
      </c>
      <c r="AI933" s="219" t="s">
        <v>180</v>
      </c>
      <c r="AJ933" s="214">
        <f t="shared" si="57"/>
        <v>0.15</v>
      </c>
      <c r="AK933" s="215">
        <f t="shared" si="59"/>
        <v>0.3</v>
      </c>
      <c r="AL933" s="220">
        <f>IFERROR(IF(AF933="Probabilidad",(S933-(+S933*AK933)),IF(AF933="Impacto",S933,"")),"")</f>
        <v>0.56000000000000005</v>
      </c>
      <c r="AM933" s="220">
        <f>IFERROR(IF(AF933="Impacto",(Y933-(+Y933*AK933)),IF(AF933="Probabilidad",Y933,"")),"")</f>
        <v>0.2</v>
      </c>
      <c r="AN933" s="221" t="s">
        <v>181</v>
      </c>
      <c r="AO933" s="221" t="s">
        <v>182</v>
      </c>
      <c r="AP933" s="221" t="s">
        <v>183</v>
      </c>
      <c r="AQ933" s="598" t="s">
        <v>2356</v>
      </c>
      <c r="AR933" s="1153">
        <f>S933</f>
        <v>0.8</v>
      </c>
      <c r="AS933" s="1153">
        <f>IF(AL933="","",MIN(AL933:AL938))</f>
        <v>0.33600000000000002</v>
      </c>
      <c r="AT933" s="619" t="str">
        <f>IFERROR(IF(AS933="","",IF(AS933&lt;=0.2,"Muy Baja",IF(AS933&lt;=0.4,"Baja",IF(AS933&lt;=0.6,"Media",IF(AS933&lt;=0.8,"Alta","Muy Alta"))))),"")</f>
        <v>Baja</v>
      </c>
      <c r="AU933" s="1153">
        <f>Y933</f>
        <v>0.2</v>
      </c>
      <c r="AV933" s="1153">
        <f>IF(AM933="","",MIN(AM933:AM938))</f>
        <v>0.2</v>
      </c>
      <c r="AW933" s="619" t="str">
        <f>IFERROR(IF(AV933="","",IF(AV933&lt;=0.2,"Leve",IF(AV933&lt;=0.4,"Menor",IF(AV933&lt;=0.6,"Moderado",IF(AV933&lt;=0.8,"Mayor","Catastrófico"))))),"")</f>
        <v>Leve</v>
      </c>
      <c r="AX933" s="619" t="str">
        <f>AA933</f>
        <v>Moderado</v>
      </c>
      <c r="AY933" s="619" t="str">
        <f>IFERROR(IF(OR(AND(AT933="Muy Baja",AW933="Leve"),AND(AT933="Muy Baja",AW933="Menor"),AND(AT933="Baja",AW933="Leve")),"Bajo",IF(OR(AND(AT933="Muy baja",AW933="Moderado"),AND(AT933="Baja",AW933="Menor"),AND(AT933="Baja",AW933="Moderado"),AND(AT933="Media",AW933="Leve"),AND(AT933="Media",AW933="Menor"),AND(AT933="Media",AW933="Moderado"),AND(AT933="Alta",AW933="Leve"),AND(AT933="Alta",AW933="Menor")),"Moderado",IF(OR(AND(AT933="Muy Baja",AW933="Mayor"),AND(AT933="Baja",AW933="Mayor"),AND(AT933="Media",AW933="Mayor"),AND(AT933="Alta",AW933="Moderado"),AND(AT933="Alta",AW933="Mayor"),AND(AT933="Muy Alta",AW933="Leve"),AND(AT933="Muy Alta",AW933="Menor"),AND(AT933="Muy Alta",AW933="Moderado"),AND(AT933="Muy Alta",AW933="Mayor")),"Alto",IF(OR(AND(AT933="Muy Baja",AW933="Catastrófico"),AND(AT933="Baja",AW933="Catastrófico"),AND(AT933="Media",AW933="Catastrófico"),AND(AT933="Alta",AW933="Catastrófico"),AND(AT933="Muy Alta",AW933="Catastrófico")),"Extremo","")))),"")</f>
        <v>Bajo</v>
      </c>
      <c r="AZ933" s="598" t="s">
        <v>231</v>
      </c>
      <c r="BA933" s="607" t="s">
        <v>190</v>
      </c>
      <c r="BB933" s="607" t="s">
        <v>190</v>
      </c>
      <c r="BC933" s="607" t="s">
        <v>190</v>
      </c>
      <c r="BD933" s="607" t="s">
        <v>190</v>
      </c>
      <c r="BE933" s="1262" t="s">
        <v>190</v>
      </c>
      <c r="BF933" s="607"/>
      <c r="BG933" s="607"/>
      <c r="BH933" s="610"/>
      <c r="BI933" s="610"/>
      <c r="BJ933" s="848"/>
      <c r="BK933" s="848"/>
      <c r="BL933" s="848"/>
      <c r="BM933" s="607"/>
      <c r="BN933" s="607"/>
      <c r="BO933" s="651"/>
    </row>
    <row r="934" spans="1:67" ht="135">
      <c r="A934" s="1141"/>
      <c r="B934" s="1144"/>
      <c r="C934" s="1296"/>
      <c r="D934" s="1150"/>
      <c r="E934" s="1150"/>
      <c r="F934" s="1089"/>
      <c r="G934" s="593"/>
      <c r="H934" s="598"/>
      <c r="I934" s="1139"/>
      <c r="J934" s="1137"/>
      <c r="K934" s="1139"/>
      <c r="L934" s="593"/>
      <c r="M934" s="616"/>
      <c r="N934" s="786"/>
      <c r="O934" s="786"/>
      <c r="P934" s="607"/>
      <c r="Q934" s="610"/>
      <c r="R934" s="598"/>
      <c r="S934" s="613"/>
      <c r="T934" s="598"/>
      <c r="U934" s="613"/>
      <c r="V934" s="598"/>
      <c r="W934" s="613"/>
      <c r="X934" s="616"/>
      <c r="Y934" s="613"/>
      <c r="Z934" s="613"/>
      <c r="AA934" s="619"/>
      <c r="AB934" s="216">
        <v>2</v>
      </c>
      <c r="AC934" s="317" t="s">
        <v>2357</v>
      </c>
      <c r="AD934" s="233" t="s">
        <v>2267</v>
      </c>
      <c r="AE934" s="320" t="s">
        <v>1390</v>
      </c>
      <c r="AF934" s="213" t="str">
        <f t="shared" si="58"/>
        <v>Probabilidad</v>
      </c>
      <c r="AG934" s="219" t="s">
        <v>179</v>
      </c>
      <c r="AH934" s="214">
        <f t="shared" si="56"/>
        <v>0.25</v>
      </c>
      <c r="AI934" s="219" t="s">
        <v>180</v>
      </c>
      <c r="AJ934" s="214">
        <f t="shared" si="57"/>
        <v>0.15</v>
      </c>
      <c r="AK934" s="215">
        <f t="shared" si="59"/>
        <v>0.4</v>
      </c>
      <c r="AL934" s="220">
        <f>IFERROR(IF(AND(AF933="Probabilidad",AF934="Probabilidad"),(AL933-(+AL933*AK934)),IF(AF934="Probabilidad",(S933-(+S933*AK934)),IF(AF934="Impacto",AL933,""))),"")</f>
        <v>0.33600000000000002</v>
      </c>
      <c r="AM934" s="220">
        <f>IFERROR(IF(AND(AF933="Impacto",AF934="Impacto"),(AM933-(+AM933*AK934)),IF(AF934="Impacto",(Y933-(Y933*AK934)),IF(AF934="Probabilidad",AM933,""))),"")</f>
        <v>0.2</v>
      </c>
      <c r="AN934" s="221" t="s">
        <v>181</v>
      </c>
      <c r="AO934" s="221" t="s">
        <v>182</v>
      </c>
      <c r="AP934" s="221" t="s">
        <v>183</v>
      </c>
      <c r="AQ934" s="598"/>
      <c r="AR934" s="626"/>
      <c r="AS934" s="626"/>
      <c r="AT934" s="619"/>
      <c r="AU934" s="626"/>
      <c r="AV934" s="626"/>
      <c r="AW934" s="619"/>
      <c r="AX934" s="619"/>
      <c r="AY934" s="619"/>
      <c r="AZ934" s="598"/>
      <c r="BA934" s="607"/>
      <c r="BB934" s="607"/>
      <c r="BC934" s="607"/>
      <c r="BD934" s="607"/>
      <c r="BE934" s="607"/>
      <c r="BF934" s="607"/>
      <c r="BG934" s="607"/>
      <c r="BH934" s="610"/>
      <c r="BI934" s="610"/>
      <c r="BJ934" s="848"/>
      <c r="BK934" s="848"/>
      <c r="BL934" s="848"/>
      <c r="BM934" s="607"/>
      <c r="BN934" s="607"/>
      <c r="BO934" s="651"/>
    </row>
    <row r="935" spans="1:67">
      <c r="A935" s="1141"/>
      <c r="B935" s="1144"/>
      <c r="C935" s="1296"/>
      <c r="D935" s="1150"/>
      <c r="E935" s="1150"/>
      <c r="F935" s="1089"/>
      <c r="G935" s="593"/>
      <c r="H935" s="598"/>
      <c r="I935" s="1139"/>
      <c r="J935" s="1137"/>
      <c r="K935" s="1139"/>
      <c r="L935" s="593"/>
      <c r="M935" s="616"/>
      <c r="N935" s="786"/>
      <c r="O935" s="786"/>
      <c r="P935" s="607"/>
      <c r="Q935" s="610"/>
      <c r="R935" s="598"/>
      <c r="S935" s="613"/>
      <c r="T935" s="598"/>
      <c r="U935" s="613"/>
      <c r="V935" s="598"/>
      <c r="W935" s="613"/>
      <c r="X935" s="616"/>
      <c r="Y935" s="613"/>
      <c r="Z935" s="613"/>
      <c r="AA935" s="619"/>
      <c r="AB935" s="216">
        <v>3</v>
      </c>
      <c r="AC935" s="218"/>
      <c r="AD935" s="402"/>
      <c r="AE935" s="218"/>
      <c r="AF935" s="213" t="str">
        <f t="shared" si="58"/>
        <v/>
      </c>
      <c r="AG935" s="219"/>
      <c r="AH935" s="214" t="str">
        <f t="shared" si="56"/>
        <v/>
      </c>
      <c r="AI935" s="219"/>
      <c r="AJ935" s="214" t="str">
        <f t="shared" si="57"/>
        <v/>
      </c>
      <c r="AK935" s="215" t="str">
        <f t="shared" si="59"/>
        <v/>
      </c>
      <c r="AL935" s="220" t="str">
        <f>IFERROR(IF(AND(AF934="Probabilidad",AF935="Probabilidad"),(AL934-(+AL934*AK935)),IF(AND(AF934="Impacto",AF935="Probabilidad"),(AL933-(+AL933*AK935)),IF(AF935="Impacto",AL934,""))),"")</f>
        <v/>
      </c>
      <c r="AM935" s="220" t="str">
        <f>IFERROR(IF(AND(AF934="Impacto",AF935="Impacto"),(AM934-(+AM934*AK935)),IF(AND(AF934="Probabilidad",AF935="Impacto"),(AM933-(+AM933*AK935)),IF(AF935="Probabilidad",AM934,""))),"")</f>
        <v/>
      </c>
      <c r="AN935" s="221"/>
      <c r="AO935" s="221"/>
      <c r="AP935" s="221"/>
      <c r="AQ935" s="598"/>
      <c r="AR935" s="626"/>
      <c r="AS935" s="626"/>
      <c r="AT935" s="619"/>
      <c r="AU935" s="626"/>
      <c r="AV935" s="626"/>
      <c r="AW935" s="619"/>
      <c r="AX935" s="619"/>
      <c r="AY935" s="619"/>
      <c r="AZ935" s="598"/>
      <c r="BA935" s="607"/>
      <c r="BB935" s="607"/>
      <c r="BC935" s="607"/>
      <c r="BD935" s="607"/>
      <c r="BE935" s="607"/>
      <c r="BF935" s="607"/>
      <c r="BG935" s="607"/>
      <c r="BH935" s="610"/>
      <c r="BI935" s="610"/>
      <c r="BJ935" s="848"/>
      <c r="BK935" s="848"/>
      <c r="BL935" s="848"/>
      <c r="BM935" s="607"/>
      <c r="BN935" s="607"/>
      <c r="BO935" s="651"/>
    </row>
    <row r="936" spans="1:67">
      <c r="A936" s="1141"/>
      <c r="B936" s="1144"/>
      <c r="C936" s="1296"/>
      <c r="D936" s="1150"/>
      <c r="E936" s="1150"/>
      <c r="F936" s="1089"/>
      <c r="G936" s="593"/>
      <c r="H936" s="598"/>
      <c r="I936" s="1139"/>
      <c r="J936" s="1137"/>
      <c r="K936" s="1139"/>
      <c r="L936" s="593"/>
      <c r="M936" s="616"/>
      <c r="N936" s="786"/>
      <c r="O936" s="786"/>
      <c r="P936" s="607"/>
      <c r="Q936" s="610"/>
      <c r="R936" s="598"/>
      <c r="S936" s="613"/>
      <c r="T936" s="598"/>
      <c r="U936" s="613"/>
      <c r="V936" s="598"/>
      <c r="W936" s="613"/>
      <c r="X936" s="616"/>
      <c r="Y936" s="613"/>
      <c r="Z936" s="613"/>
      <c r="AA936" s="619"/>
      <c r="AB936" s="216">
        <v>4</v>
      </c>
      <c r="AC936" s="218"/>
      <c r="AD936" s="402"/>
      <c r="AE936" s="218"/>
      <c r="AF936" s="213" t="str">
        <f t="shared" si="58"/>
        <v/>
      </c>
      <c r="AG936" s="219"/>
      <c r="AH936" s="214" t="str">
        <f t="shared" si="56"/>
        <v/>
      </c>
      <c r="AI936" s="219"/>
      <c r="AJ936" s="214" t="str">
        <f t="shared" si="57"/>
        <v/>
      </c>
      <c r="AK936" s="215" t="str">
        <f t="shared" si="59"/>
        <v/>
      </c>
      <c r="AL936" s="220" t="str">
        <f>IFERROR(IF(AND(AF935="Probabilidad",AF936="Probabilidad"),(AL935-(+AL935*AK936)),IF(AND(AF935="Impacto",AF936="Probabilidad"),(AL934-(+AL934*AK936)),IF(AF936="Impacto",AL935,""))),"")</f>
        <v/>
      </c>
      <c r="AM936" s="220" t="str">
        <f>IFERROR(IF(AND(AF935="Impacto",AF936="Impacto"),(AM935-(+AM935*AK936)),IF(AND(AF935="Probabilidad",AF936="Impacto"),(AM934-(+AM934*AK936)),IF(AF936="Probabilidad",AM935,""))),"")</f>
        <v/>
      </c>
      <c r="AN936" s="221"/>
      <c r="AO936" s="221"/>
      <c r="AP936" s="221"/>
      <c r="AQ936" s="598"/>
      <c r="AR936" s="626"/>
      <c r="AS936" s="626"/>
      <c r="AT936" s="619"/>
      <c r="AU936" s="626"/>
      <c r="AV936" s="626"/>
      <c r="AW936" s="619"/>
      <c r="AX936" s="619"/>
      <c r="AY936" s="619"/>
      <c r="AZ936" s="598"/>
      <c r="BA936" s="607"/>
      <c r="BB936" s="607"/>
      <c r="BC936" s="607"/>
      <c r="BD936" s="607"/>
      <c r="BE936" s="607"/>
      <c r="BF936" s="607"/>
      <c r="BG936" s="607"/>
      <c r="BH936" s="610"/>
      <c r="BI936" s="610"/>
      <c r="BJ936" s="848"/>
      <c r="BK936" s="848"/>
      <c r="BL936" s="848"/>
      <c r="BM936" s="607"/>
      <c r="BN936" s="607"/>
      <c r="BO936" s="651"/>
    </row>
    <row r="937" spans="1:67">
      <c r="A937" s="1141"/>
      <c r="B937" s="1144"/>
      <c r="C937" s="1296"/>
      <c r="D937" s="1150"/>
      <c r="E937" s="1150"/>
      <c r="F937" s="1089"/>
      <c r="G937" s="593"/>
      <c r="H937" s="598"/>
      <c r="I937" s="1139"/>
      <c r="J937" s="1137"/>
      <c r="K937" s="1139"/>
      <c r="L937" s="593"/>
      <c r="M937" s="616"/>
      <c r="N937" s="786"/>
      <c r="O937" s="786"/>
      <c r="P937" s="607"/>
      <c r="Q937" s="610"/>
      <c r="R937" s="598"/>
      <c r="S937" s="613"/>
      <c r="T937" s="598"/>
      <c r="U937" s="613"/>
      <c r="V937" s="598"/>
      <c r="W937" s="613"/>
      <c r="X937" s="616"/>
      <c r="Y937" s="613"/>
      <c r="Z937" s="613"/>
      <c r="AA937" s="619"/>
      <c r="AB937" s="216">
        <v>5</v>
      </c>
      <c r="AC937" s="218"/>
      <c r="AD937" s="402"/>
      <c r="AE937" s="218"/>
      <c r="AF937" s="213" t="str">
        <f t="shared" si="58"/>
        <v/>
      </c>
      <c r="AG937" s="219"/>
      <c r="AH937" s="214" t="str">
        <f t="shared" si="56"/>
        <v/>
      </c>
      <c r="AI937" s="219"/>
      <c r="AJ937" s="214" t="str">
        <f t="shared" si="57"/>
        <v/>
      </c>
      <c r="AK937" s="215" t="str">
        <f t="shared" si="59"/>
        <v/>
      </c>
      <c r="AL937" s="220" t="str">
        <f>IFERROR(IF(AND(AF936="Probabilidad",AF937="Probabilidad"),(AL936-(+AL936*AK937)),IF(AND(AF936="Impacto",AF937="Probabilidad"),(AL935-(+AL935*AK937)),IF(AF937="Impacto",AL936,""))),"")</f>
        <v/>
      </c>
      <c r="AM937" s="220" t="str">
        <f>IFERROR(IF(AND(AF936="Impacto",AF937="Impacto"),(AM936-(+AM936*AK937)),IF(AND(AF936="Probabilidad",AF937="Impacto"),(AM935-(+AM935*AK937)),IF(AF937="Probabilidad",AM936,""))),"")</f>
        <v/>
      </c>
      <c r="AN937" s="221"/>
      <c r="AO937" s="221"/>
      <c r="AP937" s="221"/>
      <c r="AQ937" s="598"/>
      <c r="AR937" s="626"/>
      <c r="AS937" s="626"/>
      <c r="AT937" s="619"/>
      <c r="AU937" s="626"/>
      <c r="AV937" s="626"/>
      <c r="AW937" s="619"/>
      <c r="AX937" s="619"/>
      <c r="AY937" s="619"/>
      <c r="AZ937" s="598"/>
      <c r="BA937" s="607"/>
      <c r="BB937" s="607"/>
      <c r="BC937" s="607"/>
      <c r="BD937" s="607"/>
      <c r="BE937" s="607"/>
      <c r="BF937" s="607"/>
      <c r="BG937" s="607"/>
      <c r="BH937" s="610"/>
      <c r="BI937" s="610"/>
      <c r="BJ937" s="848"/>
      <c r="BK937" s="848"/>
      <c r="BL937" s="848"/>
      <c r="BM937" s="607"/>
      <c r="BN937" s="607"/>
      <c r="BO937" s="651"/>
    </row>
    <row r="938" spans="1:67" ht="15.75" thickBot="1">
      <c r="A938" s="1141"/>
      <c r="B938" s="1144"/>
      <c r="C938" s="1296"/>
      <c r="D938" s="1150"/>
      <c r="E938" s="1150"/>
      <c r="F938" s="1089"/>
      <c r="G938" s="593"/>
      <c r="H938" s="598"/>
      <c r="I938" s="1139"/>
      <c r="J938" s="1162"/>
      <c r="K938" s="1139"/>
      <c r="L938" s="593"/>
      <c r="M938" s="616"/>
      <c r="N938" s="786"/>
      <c r="O938" s="786"/>
      <c r="P938" s="607"/>
      <c r="Q938" s="610"/>
      <c r="R938" s="598"/>
      <c r="S938" s="613"/>
      <c r="T938" s="598"/>
      <c r="U938" s="613"/>
      <c r="V938" s="598"/>
      <c r="W938" s="613"/>
      <c r="X938" s="616"/>
      <c r="Y938" s="613"/>
      <c r="Z938" s="613"/>
      <c r="AA938" s="619"/>
      <c r="AB938" s="216">
        <v>6</v>
      </c>
      <c r="AC938" s="218"/>
      <c r="AD938" s="402"/>
      <c r="AE938" s="218"/>
      <c r="AF938" s="213" t="str">
        <f t="shared" si="58"/>
        <v/>
      </c>
      <c r="AG938" s="219"/>
      <c r="AH938" s="214" t="str">
        <f t="shared" si="56"/>
        <v/>
      </c>
      <c r="AI938" s="219"/>
      <c r="AJ938" s="214" t="str">
        <f t="shared" si="57"/>
        <v/>
      </c>
      <c r="AK938" s="215" t="str">
        <f t="shared" si="59"/>
        <v/>
      </c>
      <c r="AL938" s="220" t="str">
        <f>IFERROR(IF(AND(AF937="Probabilidad",AF938="Probabilidad"),(AL937-(+AL937*AK938)),IF(AND(AF937="Impacto",AF938="Probabilidad"),(AL936-(+AL936*AK938)),IF(AF938="Impacto",AL937,""))),"")</f>
        <v/>
      </c>
      <c r="AM938" s="220" t="str">
        <f>IFERROR(IF(AND(AF937="Impacto",AF938="Impacto"),(AM937-(+AM937*AK938)),IF(AND(AF937="Probabilidad",AF938="Impacto"),(AM936-(+AM936*AK938)),IF(AF938="Probabilidad",AM937,""))),"")</f>
        <v/>
      </c>
      <c r="AN938" s="221"/>
      <c r="AO938" s="221"/>
      <c r="AP938" s="221"/>
      <c r="AQ938" s="598"/>
      <c r="AR938" s="626"/>
      <c r="AS938" s="626"/>
      <c r="AT938" s="619"/>
      <c r="AU938" s="626"/>
      <c r="AV938" s="626"/>
      <c r="AW938" s="619"/>
      <c r="AX938" s="619"/>
      <c r="AY938" s="619"/>
      <c r="AZ938" s="598"/>
      <c r="BA938" s="607"/>
      <c r="BB938" s="607"/>
      <c r="BC938" s="607"/>
      <c r="BD938" s="607"/>
      <c r="BE938" s="607"/>
      <c r="BF938" s="607"/>
      <c r="BG938" s="607"/>
      <c r="BH938" s="610"/>
      <c r="BI938" s="610"/>
      <c r="BJ938" s="848"/>
      <c r="BK938" s="848"/>
      <c r="BL938" s="848"/>
      <c r="BM938" s="607"/>
      <c r="BN938" s="607"/>
      <c r="BO938" s="651"/>
    </row>
    <row r="939" spans="1:67" ht="67.900000000000006" customHeight="1">
      <c r="A939" s="1141"/>
      <c r="B939" s="1144"/>
      <c r="C939" s="1296"/>
      <c r="D939" s="1150" t="s">
        <v>1376</v>
      </c>
      <c r="E939" s="1150" t="s">
        <v>2255</v>
      </c>
      <c r="F939" s="1089">
        <v>14</v>
      </c>
      <c r="G939" s="593" t="s">
        <v>2353</v>
      </c>
      <c r="H939" s="598" t="s">
        <v>1613</v>
      </c>
      <c r="I939" s="1139" t="s">
        <v>1392</v>
      </c>
      <c r="J939" s="1137" t="str">
        <f>IF(D939="","",IF(D939="RG",[16]Árbol_GF!B989,IF(D939="RF",[16]Árbol_GF!B989,IF(I939="","",(CONCATENATE(I939," ",$M$2," ",G939," ",$M$3," ",O939," ",$M$4," ",N939))))))</f>
        <v xml:space="preserve">Pérdida de Disponibilidad  1. Equipos de computo (Hardware)  Incumplimiento en el mantenimiento del hardware
Hurto de equipo
Pérdida del suministro de energía  Mantenimiento insuficiente/instalación fallida de los medios de almacenamiento.
Falta de cuidado en la disposición final
Susceptibilidad a las variaciones de voltaje
</v>
      </c>
      <c r="K939" s="1139" t="s">
        <v>205</v>
      </c>
      <c r="L939" s="593" t="s">
        <v>691</v>
      </c>
      <c r="M939" s="689" t="str">
        <f>CONCATENATE(" *",[16]Árbol_GF!C947," *",[16]Árbol_GF!E947," *",[16]Árbol_GF!G947)</f>
        <v xml:space="preserve"> * * *</v>
      </c>
      <c r="N939" s="786" t="s">
        <v>2358</v>
      </c>
      <c r="O939" s="786" t="s">
        <v>2359</v>
      </c>
      <c r="P939" s="607"/>
      <c r="Q939" s="610"/>
      <c r="R939" s="598" t="s">
        <v>297</v>
      </c>
      <c r="S939" s="613">
        <f>IF(R939="Muy Alta",100%,IF(R939="Alta",80%,IF(R939="Media",60%,IF(R939="Baja",40%,IF(R939="Muy Baja",20%,"")))))</f>
        <v>0.8</v>
      </c>
      <c r="T939" s="598" t="s">
        <v>271</v>
      </c>
      <c r="U939" s="613">
        <f>IF(T939="Catastrófico",100%,IF(T939="Mayor",80%,IF(T939="Moderado",60%,IF(T939="Menor",40%,IF(T939="Leve",20%,"")))))</f>
        <v>0.2</v>
      </c>
      <c r="V939" s="598" t="s">
        <v>227</v>
      </c>
      <c r="W939" s="613">
        <f>IF(V939="Catastrófico",100%,IF(V939="Mayor",80%,IF(V939="Moderado",60%,IF(V939="Menor",40%,IF(V939="Leve",20%,"")))))</f>
        <v>0.4</v>
      </c>
      <c r="X939" s="616" t="str">
        <f>IF(Y939=100%,"Catastrófico",IF(Y939=80%,"Mayor",IF(Y939=60%,"Moderado",IF(Y939=40%,"Menor",IF(Y939=20%,"Leve","")))))</f>
        <v>Menor</v>
      </c>
      <c r="Y939" s="613">
        <f>IF(AND(U939="",W939=""),"",MAX(U939,W939))</f>
        <v>0.4</v>
      </c>
      <c r="Z939" s="613" t="str">
        <f>CONCATENATE(R939,X939)</f>
        <v>AltaMenor</v>
      </c>
      <c r="AA939" s="619" t="str">
        <f>IF(Z939="Muy AltaLeve","Alto",IF(Z939="Muy AltaMenor","Alto",IF(Z939="Muy AltaModerado","Alto",IF(Z939="Muy AltaMayor","Alto",IF(Z939="Muy AltaCatastrófico","Extremo",IF(Z939="AltaLeve","Moderado",IF(Z939="AltaMenor","Moderado",IF(Z939="AltaModerado","Alto",IF(Z939="AltaMayor","Alto",IF(Z939="AltaCatastrófico","Extremo",IF(Z939="MediaLeve","Moderado",IF(Z939="MediaMenor","Moderado",IF(Z939="MediaModerado","Moderado",IF(Z939="MediaMayor","Alto",IF(Z939="MediaCatastrófico","Extremo",IF(Z939="BajaLeve","Bajo",IF(Z939="BajaMenor","Moderado",IF(Z939="BajaModerado","Moderado",IF(Z939="BajaMayor","Alto",IF(Z939="BajaCatastrófico","Extremo",IF(Z939="Muy BajaLeve","Bajo",IF(Z939="Muy BajaMenor","Bajo",IF(Z939="Muy BajaModerado","Moderado",IF(Z939="Muy BajaMayor","Alto",IF(Z939="Muy BajaCatastrófico","Extremo","")))))))))))))))))))))))))</f>
        <v>Moderado</v>
      </c>
      <c r="AB939" s="216">
        <v>1</v>
      </c>
      <c r="AC939" s="321" t="s">
        <v>2360</v>
      </c>
      <c r="AD939" s="233" t="s">
        <v>380</v>
      </c>
      <c r="AE939" s="217" t="s">
        <v>2361</v>
      </c>
      <c r="AF939" s="213" t="str">
        <f t="shared" si="58"/>
        <v>Impacto</v>
      </c>
      <c r="AG939" s="219" t="s">
        <v>290</v>
      </c>
      <c r="AH939" s="214">
        <f t="shared" si="56"/>
        <v>0.1</v>
      </c>
      <c r="AI939" s="219" t="s">
        <v>180</v>
      </c>
      <c r="AJ939" s="214">
        <f t="shared" si="57"/>
        <v>0.15</v>
      </c>
      <c r="AK939" s="215">
        <f t="shared" si="59"/>
        <v>0.25</v>
      </c>
      <c r="AL939" s="220">
        <f>IFERROR(IF(AF939="Probabilidad",(S939-(+S939*AK939)),IF(AF939="Impacto",S939,"")),"")</f>
        <v>0.8</v>
      </c>
      <c r="AM939" s="220">
        <f>IFERROR(IF(AF939="Impacto",(Y939-(+Y939*AK939)),IF(AF939="Probabilidad",Y939,"")),"")</f>
        <v>0.30000000000000004</v>
      </c>
      <c r="AN939" s="221" t="s">
        <v>181</v>
      </c>
      <c r="AO939" s="221" t="s">
        <v>1422</v>
      </c>
      <c r="AP939" s="221" t="s">
        <v>183</v>
      </c>
      <c r="AQ939" s="598" t="s">
        <v>2356</v>
      </c>
      <c r="AR939" s="1153">
        <f>S939</f>
        <v>0.8</v>
      </c>
      <c r="AS939" s="1153">
        <f>IF(AL939="","",MIN(AL939:AL944))</f>
        <v>0.8</v>
      </c>
      <c r="AT939" s="619" t="str">
        <f>IFERROR(IF(AS939="","",IF(AS939&lt;=0.2,"Muy Baja",IF(AS939&lt;=0.4,"Baja",IF(AS939&lt;=0.6,"Media",IF(AS939&lt;=0.8,"Alta","Muy Alta"))))),"")</f>
        <v>Alta</v>
      </c>
      <c r="AU939" s="1153">
        <f>Y939</f>
        <v>0.4</v>
      </c>
      <c r="AV939" s="1153">
        <f>IF(AM939="","",MIN(AM939:AM944))</f>
        <v>0.30000000000000004</v>
      </c>
      <c r="AW939" s="619" t="str">
        <f>IFERROR(IF(AV939="","",IF(AV939&lt;=0.2,"Leve",IF(AV939&lt;=0.4,"Menor",IF(AV939&lt;=0.6,"Moderado",IF(AV939&lt;=0.8,"Mayor","Catastrófico"))))),"")</f>
        <v>Menor</v>
      </c>
      <c r="AX939" s="619" t="str">
        <f>AA939</f>
        <v>Moderado</v>
      </c>
      <c r="AY939" s="619" t="str">
        <f>IFERROR(IF(OR(AND(AT939="Muy Baja",AW939="Leve"),AND(AT939="Muy Baja",AW939="Menor"),AND(AT939="Baja",AW939="Leve")),"Bajo",IF(OR(AND(AT939="Muy baja",AW939="Moderado"),AND(AT939="Baja",AW939="Menor"),AND(AT939="Baja",AW939="Moderado"),AND(AT939="Media",AW939="Leve"),AND(AT939="Media",AW939="Menor"),AND(AT939="Media",AW939="Moderado"),AND(AT939="Alta",AW939="Leve"),AND(AT939="Alta",AW939="Menor")),"Moderado",IF(OR(AND(AT939="Muy Baja",AW939="Mayor"),AND(AT939="Baja",AW939="Mayor"),AND(AT939="Media",AW939="Mayor"),AND(AT939="Alta",AW939="Moderado"),AND(AT939="Alta",AW939="Mayor"),AND(AT939="Muy Alta",AW939="Leve"),AND(AT939="Muy Alta",AW939="Menor"),AND(AT939="Muy Alta",AW939="Moderado"),AND(AT939="Muy Alta",AW939="Mayor")),"Alto",IF(OR(AND(AT939="Muy Baja",AW939="Catastrófico"),AND(AT939="Baja",AW939="Catastrófico"),AND(AT939="Media",AW939="Catastrófico"),AND(AT939="Alta",AW939="Catastrófico"),AND(AT939="Muy Alta",AW939="Catastrófico")),"Extremo","")))),"")</f>
        <v>Moderado</v>
      </c>
      <c r="AZ939" s="598" t="s">
        <v>185</v>
      </c>
      <c r="BA939" s="607" t="s">
        <v>2362</v>
      </c>
      <c r="BB939" s="671" t="s">
        <v>2363</v>
      </c>
      <c r="BC939" s="607" t="s">
        <v>2344</v>
      </c>
      <c r="BD939" s="593" t="s">
        <v>2264</v>
      </c>
      <c r="BE939" s="1168">
        <v>45657</v>
      </c>
      <c r="BF939" s="1306"/>
      <c r="BG939" s="1306"/>
      <c r="BH939" s="1232"/>
      <c r="BI939" s="1232"/>
      <c r="BJ939" s="1232"/>
      <c r="BK939" s="848"/>
      <c r="BL939" s="848"/>
      <c r="BM939" s="607"/>
      <c r="BN939" s="607"/>
      <c r="BO939" s="651"/>
    </row>
    <row r="940" spans="1:67">
      <c r="A940" s="1141"/>
      <c r="B940" s="1144"/>
      <c r="C940" s="1296"/>
      <c r="D940" s="1150"/>
      <c r="E940" s="1150"/>
      <c r="F940" s="1089"/>
      <c r="G940" s="593"/>
      <c r="H940" s="598"/>
      <c r="I940" s="1139"/>
      <c r="J940" s="1137"/>
      <c r="K940" s="1139"/>
      <c r="L940" s="593"/>
      <c r="M940" s="616"/>
      <c r="N940" s="786"/>
      <c r="O940" s="786"/>
      <c r="P940" s="607"/>
      <c r="Q940" s="610"/>
      <c r="R940" s="598"/>
      <c r="S940" s="613"/>
      <c r="T940" s="598"/>
      <c r="U940" s="613"/>
      <c r="V940" s="598"/>
      <c r="W940" s="613"/>
      <c r="X940" s="616"/>
      <c r="Y940" s="613"/>
      <c r="Z940" s="613"/>
      <c r="AA940" s="619"/>
      <c r="AB940" s="216">
        <v>2</v>
      </c>
      <c r="AC940" s="322"/>
      <c r="AD940" s="402"/>
      <c r="AE940" s="218"/>
      <c r="AF940" s="213" t="str">
        <f t="shared" si="58"/>
        <v/>
      </c>
      <c r="AG940" s="219"/>
      <c r="AH940" s="214" t="str">
        <f t="shared" si="56"/>
        <v/>
      </c>
      <c r="AI940" s="219"/>
      <c r="AJ940" s="214" t="str">
        <f t="shared" si="57"/>
        <v/>
      </c>
      <c r="AK940" s="215" t="str">
        <f t="shared" si="59"/>
        <v/>
      </c>
      <c r="AL940" s="220" t="str">
        <f>IFERROR(IF(AND(AF939="Probabilidad",AF940="Probabilidad"),(AL939-(+AL939*AK940)),IF(AF940="Probabilidad",(S939-(+S939*AK940)),IF(AF940="Impacto",AL939,""))),"")</f>
        <v/>
      </c>
      <c r="AM940" s="220" t="str">
        <f>IFERROR(IF(AND(AF939="Impacto",AF940="Impacto"),(AM939-(+AM939*AK940)),IF(AF940="Impacto",(Y939-(Y939*AK940)),IF(AF940="Probabilidad",AM939,""))),"")</f>
        <v/>
      </c>
      <c r="AN940" s="221"/>
      <c r="AO940" s="221"/>
      <c r="AP940" s="221"/>
      <c r="AQ940" s="598"/>
      <c r="AR940" s="626"/>
      <c r="AS940" s="626"/>
      <c r="AT940" s="619"/>
      <c r="AU940" s="626"/>
      <c r="AV940" s="626"/>
      <c r="AW940" s="619"/>
      <c r="AX940" s="619"/>
      <c r="AY940" s="619"/>
      <c r="AZ940" s="598"/>
      <c r="BA940" s="1299"/>
      <c r="BB940" s="1301"/>
      <c r="BC940" s="607"/>
      <c r="BD940" s="593"/>
      <c r="BE940" s="593"/>
      <c r="BF940" s="1306"/>
      <c r="BG940" s="1306"/>
      <c r="BH940" s="1232"/>
      <c r="BI940" s="1232"/>
      <c r="BJ940" s="1232"/>
      <c r="BK940" s="848"/>
      <c r="BL940" s="848"/>
      <c r="BM940" s="607"/>
      <c r="BN940" s="607"/>
      <c r="BO940" s="651"/>
    </row>
    <row r="941" spans="1:67">
      <c r="A941" s="1141"/>
      <c r="B941" s="1144"/>
      <c r="C941" s="1296"/>
      <c r="D941" s="1150"/>
      <c r="E941" s="1150"/>
      <c r="F941" s="1089"/>
      <c r="G941" s="593"/>
      <c r="H941" s="598"/>
      <c r="I941" s="1139"/>
      <c r="J941" s="1137"/>
      <c r="K941" s="1139"/>
      <c r="L941" s="593"/>
      <c r="M941" s="616"/>
      <c r="N941" s="786"/>
      <c r="O941" s="786"/>
      <c r="P941" s="607"/>
      <c r="Q941" s="610"/>
      <c r="R941" s="598"/>
      <c r="S941" s="613"/>
      <c r="T941" s="598"/>
      <c r="U941" s="613"/>
      <c r="V941" s="598"/>
      <c r="W941" s="613"/>
      <c r="X941" s="616"/>
      <c r="Y941" s="613"/>
      <c r="Z941" s="613"/>
      <c r="AA941" s="619"/>
      <c r="AB941" s="216">
        <v>3</v>
      </c>
      <c r="AC941" s="218"/>
      <c r="AD941" s="402"/>
      <c r="AE941" s="218"/>
      <c r="AF941" s="213" t="str">
        <f t="shared" si="58"/>
        <v/>
      </c>
      <c r="AG941" s="219"/>
      <c r="AH941" s="214" t="str">
        <f t="shared" si="56"/>
        <v/>
      </c>
      <c r="AI941" s="219"/>
      <c r="AJ941" s="214" t="str">
        <f t="shared" si="57"/>
        <v/>
      </c>
      <c r="AK941" s="215" t="str">
        <f t="shared" si="59"/>
        <v/>
      </c>
      <c r="AL941" s="220" t="str">
        <f>IFERROR(IF(AND(AF940="Probabilidad",AF941="Probabilidad"),(AL940-(+AL940*AK941)),IF(AND(AF940="Impacto",AF941="Probabilidad"),(AL939-(+AL939*AK941)),IF(AF941="Impacto",AL940,""))),"")</f>
        <v/>
      </c>
      <c r="AM941" s="220" t="str">
        <f>IFERROR(IF(AND(AF940="Impacto",AF941="Impacto"),(AM940-(+AM940*AK941)),IF(AND(AF940="Probabilidad",AF941="Impacto"),(AM939-(+AM939*AK941)),IF(AF941="Probabilidad",AM940,""))),"")</f>
        <v/>
      </c>
      <c r="AN941" s="221"/>
      <c r="AO941" s="221"/>
      <c r="AP941" s="221"/>
      <c r="AQ941" s="598"/>
      <c r="AR941" s="626"/>
      <c r="AS941" s="626"/>
      <c r="AT941" s="619"/>
      <c r="AU941" s="626"/>
      <c r="AV941" s="626"/>
      <c r="AW941" s="619"/>
      <c r="AX941" s="619"/>
      <c r="AY941" s="619"/>
      <c r="AZ941" s="598"/>
      <c r="BA941" s="1299"/>
      <c r="BB941" s="1301"/>
      <c r="BC941" s="607"/>
      <c r="BD941" s="593"/>
      <c r="BE941" s="593"/>
      <c r="BF941" s="1306"/>
      <c r="BG941" s="1306"/>
      <c r="BH941" s="1232"/>
      <c r="BI941" s="1232"/>
      <c r="BJ941" s="1232"/>
      <c r="BK941" s="848"/>
      <c r="BL941" s="848"/>
      <c r="BM941" s="607"/>
      <c r="BN941" s="607"/>
      <c r="BO941" s="651"/>
    </row>
    <row r="942" spans="1:67">
      <c r="A942" s="1141"/>
      <c r="B942" s="1144"/>
      <c r="C942" s="1296"/>
      <c r="D942" s="1150"/>
      <c r="E942" s="1150"/>
      <c r="F942" s="1089"/>
      <c r="G942" s="593"/>
      <c r="H942" s="598"/>
      <c r="I942" s="1139"/>
      <c r="J942" s="1137"/>
      <c r="K942" s="1139"/>
      <c r="L942" s="593"/>
      <c r="M942" s="616"/>
      <c r="N942" s="786"/>
      <c r="O942" s="786"/>
      <c r="P942" s="607"/>
      <c r="Q942" s="610"/>
      <c r="R942" s="598"/>
      <c r="S942" s="613"/>
      <c r="T942" s="598"/>
      <c r="U942" s="613"/>
      <c r="V942" s="598"/>
      <c r="W942" s="613"/>
      <c r="X942" s="616"/>
      <c r="Y942" s="613"/>
      <c r="Z942" s="613"/>
      <c r="AA942" s="619"/>
      <c r="AB942" s="216">
        <v>4</v>
      </c>
      <c r="AC942" s="218"/>
      <c r="AD942" s="402"/>
      <c r="AE942" s="218"/>
      <c r="AF942" s="213" t="str">
        <f t="shared" si="58"/>
        <v/>
      </c>
      <c r="AG942" s="219"/>
      <c r="AH942" s="214" t="str">
        <f t="shared" si="56"/>
        <v/>
      </c>
      <c r="AI942" s="219"/>
      <c r="AJ942" s="214" t="str">
        <f t="shared" si="57"/>
        <v/>
      </c>
      <c r="AK942" s="215" t="str">
        <f t="shared" si="59"/>
        <v/>
      </c>
      <c r="AL942" s="220" t="str">
        <f>IFERROR(IF(AND(AF941="Probabilidad",AF942="Probabilidad"),(AL941-(+AL941*AK942)),IF(AND(AF941="Impacto",AF942="Probabilidad"),(AL940-(+AL940*AK942)),IF(AF942="Impacto",AL941,""))),"")</f>
        <v/>
      </c>
      <c r="AM942" s="220" t="str">
        <f>IFERROR(IF(AND(AF941="Impacto",AF942="Impacto"),(AM941-(+AM941*AK942)),IF(AND(AF941="Probabilidad",AF942="Impacto"),(AM940-(+AM940*AK942)),IF(AF942="Probabilidad",AM941,""))),"")</f>
        <v/>
      </c>
      <c r="AN942" s="221"/>
      <c r="AO942" s="221"/>
      <c r="AP942" s="221"/>
      <c r="AQ942" s="598"/>
      <c r="AR942" s="626"/>
      <c r="AS942" s="626"/>
      <c r="AT942" s="619"/>
      <c r="AU942" s="626"/>
      <c r="AV942" s="626"/>
      <c r="AW942" s="619"/>
      <c r="AX942" s="619"/>
      <c r="AY942" s="619"/>
      <c r="AZ942" s="598"/>
      <c r="BA942" s="1299"/>
      <c r="BB942" s="1301"/>
      <c r="BC942" s="607"/>
      <c r="BD942" s="593"/>
      <c r="BE942" s="593"/>
      <c r="BF942" s="1306"/>
      <c r="BG942" s="1306"/>
      <c r="BH942" s="1232"/>
      <c r="BI942" s="1232"/>
      <c r="BJ942" s="1232"/>
      <c r="BK942" s="848"/>
      <c r="BL942" s="848"/>
      <c r="BM942" s="607"/>
      <c r="BN942" s="607"/>
      <c r="BO942" s="651"/>
    </row>
    <row r="943" spans="1:67">
      <c r="A943" s="1141"/>
      <c r="B943" s="1144"/>
      <c r="C943" s="1296"/>
      <c r="D943" s="1150"/>
      <c r="E943" s="1150"/>
      <c r="F943" s="1089"/>
      <c r="G943" s="593"/>
      <c r="H943" s="598"/>
      <c r="I943" s="1139"/>
      <c r="J943" s="1137"/>
      <c r="K943" s="1139"/>
      <c r="L943" s="593"/>
      <c r="M943" s="616"/>
      <c r="N943" s="786"/>
      <c r="O943" s="786"/>
      <c r="P943" s="607"/>
      <c r="Q943" s="610"/>
      <c r="R943" s="598"/>
      <c r="S943" s="613"/>
      <c r="T943" s="598"/>
      <c r="U943" s="613"/>
      <c r="V943" s="598"/>
      <c r="W943" s="613"/>
      <c r="X943" s="616"/>
      <c r="Y943" s="613"/>
      <c r="Z943" s="613"/>
      <c r="AA943" s="619"/>
      <c r="AB943" s="216">
        <v>5</v>
      </c>
      <c r="AC943" s="218"/>
      <c r="AD943" s="402"/>
      <c r="AE943" s="218"/>
      <c r="AF943" s="213" t="str">
        <f t="shared" si="58"/>
        <v/>
      </c>
      <c r="AG943" s="219"/>
      <c r="AH943" s="214" t="str">
        <f t="shared" si="56"/>
        <v/>
      </c>
      <c r="AI943" s="219"/>
      <c r="AJ943" s="214" t="str">
        <f t="shared" si="57"/>
        <v/>
      </c>
      <c r="AK943" s="215" t="str">
        <f t="shared" si="59"/>
        <v/>
      </c>
      <c r="AL943" s="220" t="str">
        <f>IFERROR(IF(AND(AF942="Probabilidad",AF943="Probabilidad"),(AL942-(+AL942*AK943)),IF(AND(AF942="Impacto",AF943="Probabilidad"),(AL941-(+AL941*AK943)),IF(AF943="Impacto",AL942,""))),"")</f>
        <v/>
      </c>
      <c r="AM943" s="220" t="str">
        <f>IFERROR(IF(AND(AF942="Impacto",AF943="Impacto"),(AM942-(+AM942*AK943)),IF(AND(AF942="Probabilidad",AF943="Impacto"),(AM941-(+AM941*AK943)),IF(AF943="Probabilidad",AM942,""))),"")</f>
        <v/>
      </c>
      <c r="AN943" s="221"/>
      <c r="AO943" s="221"/>
      <c r="AP943" s="221"/>
      <c r="AQ943" s="598"/>
      <c r="AR943" s="626"/>
      <c r="AS943" s="626"/>
      <c r="AT943" s="619"/>
      <c r="AU943" s="626"/>
      <c r="AV943" s="626"/>
      <c r="AW943" s="619"/>
      <c r="AX943" s="619"/>
      <c r="AY943" s="619"/>
      <c r="AZ943" s="598"/>
      <c r="BA943" s="1299"/>
      <c r="BB943" s="1301"/>
      <c r="BC943" s="607"/>
      <c r="BD943" s="593"/>
      <c r="BE943" s="593"/>
      <c r="BF943" s="1306"/>
      <c r="BG943" s="1306"/>
      <c r="BH943" s="1232"/>
      <c r="BI943" s="1232"/>
      <c r="BJ943" s="1232"/>
      <c r="BK943" s="848"/>
      <c r="BL943" s="848"/>
      <c r="BM943" s="607"/>
      <c r="BN943" s="607"/>
      <c r="BO943" s="651"/>
    </row>
    <row r="944" spans="1:67" ht="15.75" thickBot="1">
      <c r="A944" s="1141"/>
      <c r="B944" s="1144"/>
      <c r="C944" s="1296"/>
      <c r="D944" s="1150"/>
      <c r="E944" s="1150"/>
      <c r="F944" s="1089"/>
      <c r="G944" s="593"/>
      <c r="H944" s="598"/>
      <c r="I944" s="1139"/>
      <c r="J944" s="1162"/>
      <c r="K944" s="1139"/>
      <c r="L944" s="593"/>
      <c r="M944" s="616"/>
      <c r="N944" s="786"/>
      <c r="O944" s="786"/>
      <c r="P944" s="607"/>
      <c r="Q944" s="610"/>
      <c r="R944" s="598"/>
      <c r="S944" s="613"/>
      <c r="T944" s="598"/>
      <c r="U944" s="613"/>
      <c r="V944" s="598"/>
      <c r="W944" s="613"/>
      <c r="X944" s="616"/>
      <c r="Y944" s="613"/>
      <c r="Z944" s="613"/>
      <c r="AA944" s="619"/>
      <c r="AB944" s="216">
        <v>6</v>
      </c>
      <c r="AC944" s="218"/>
      <c r="AD944" s="402"/>
      <c r="AE944" s="218"/>
      <c r="AF944" s="213" t="str">
        <f t="shared" si="58"/>
        <v/>
      </c>
      <c r="AG944" s="219"/>
      <c r="AH944" s="214" t="str">
        <f t="shared" si="56"/>
        <v/>
      </c>
      <c r="AI944" s="219"/>
      <c r="AJ944" s="214" t="str">
        <f t="shared" si="57"/>
        <v/>
      </c>
      <c r="AK944" s="215" t="str">
        <f t="shared" si="59"/>
        <v/>
      </c>
      <c r="AL944" s="220" t="str">
        <f>IFERROR(IF(AND(AF943="Probabilidad",AF944="Probabilidad"),(AL943-(+AL943*AK944)),IF(AND(AF943="Impacto",AF944="Probabilidad"),(AL942-(+AL942*AK944)),IF(AF944="Impacto",AL943,""))),"")</f>
        <v/>
      </c>
      <c r="AM944" s="220" t="str">
        <f>IFERROR(IF(AND(AF943="Impacto",AF944="Impacto"),(AM943-(+AM943*AK944)),IF(AND(AF943="Probabilidad",AF944="Impacto"),(AM942-(+AM942*AK944)),IF(AF944="Probabilidad",AM943,""))),"")</f>
        <v/>
      </c>
      <c r="AN944" s="221"/>
      <c r="AO944" s="221"/>
      <c r="AP944" s="221"/>
      <c r="AQ944" s="598"/>
      <c r="AR944" s="626"/>
      <c r="AS944" s="626"/>
      <c r="AT944" s="619"/>
      <c r="AU944" s="626"/>
      <c r="AV944" s="626"/>
      <c r="AW944" s="619"/>
      <c r="AX944" s="619"/>
      <c r="AY944" s="619"/>
      <c r="AZ944" s="598"/>
      <c r="BA944" s="1299"/>
      <c r="BB944" s="1301"/>
      <c r="BC944" s="607"/>
      <c r="BD944" s="593"/>
      <c r="BE944" s="593"/>
      <c r="BF944" s="1306"/>
      <c r="BG944" s="1306"/>
      <c r="BH944" s="1232"/>
      <c r="BI944" s="1232"/>
      <c r="BJ944" s="1232"/>
      <c r="BK944" s="848"/>
      <c r="BL944" s="848"/>
      <c r="BM944" s="607"/>
      <c r="BN944" s="607"/>
      <c r="BO944" s="651"/>
    </row>
    <row r="945" spans="1:67" ht="86.45" customHeight="1">
      <c r="A945" s="1141"/>
      <c r="B945" s="1144"/>
      <c r="C945" s="1296"/>
      <c r="D945" s="1150" t="s">
        <v>1376</v>
      </c>
      <c r="E945" s="1150" t="s">
        <v>2255</v>
      </c>
      <c r="F945" s="1089">
        <v>15</v>
      </c>
      <c r="G945" s="607" t="s">
        <v>2364</v>
      </c>
      <c r="H945" s="598" t="s">
        <v>1443</v>
      </c>
      <c r="I945" s="1139" t="s">
        <v>1380</v>
      </c>
      <c r="J945" s="1137" t="str">
        <f>IF(D945="","",IF(D945="RG",[16]Árbol_GF!B995,IF(D945="RF",[16]Árbol_GF!B995,IF(I945="","",(CONCATENATE(I945," ",$M$2," ",G945," ",$M$3," ",O945," ",$M$4," ",N945))))))</f>
        <v>Pérdida de confidencialidad e integridad  Auditorías Internas
Auditorias Externas
(Información Electrónica)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v>
      </c>
      <c r="K945" s="1139" t="s">
        <v>205</v>
      </c>
      <c r="L945" s="593" t="s">
        <v>691</v>
      </c>
      <c r="M945" s="689" t="str">
        <f>CONCATENATE(" *",[16]Árbol_GF!C953," *",[16]Árbol_GF!E953," *",[16]Árbol_GF!G953)</f>
        <v xml:space="preserve"> * * *</v>
      </c>
      <c r="N945" s="593" t="s">
        <v>1602</v>
      </c>
      <c r="O945" s="593" t="s">
        <v>1603</v>
      </c>
      <c r="P945" s="607"/>
      <c r="Q945" s="610"/>
      <c r="R945" s="598" t="s">
        <v>226</v>
      </c>
      <c r="S945" s="613">
        <f>IF(R945="Muy Alta",100%,IF(R945="Alta",80%,IF(R945="Media",60%,IF(R945="Baja",40%,IF(R945="Muy Baja",20%,"")))))</f>
        <v>0.4</v>
      </c>
      <c r="T945" s="598"/>
      <c r="U945" s="613" t="str">
        <f>IF(T945="Catastrófico",100%,IF(T945="Mayor",80%,IF(T945="Moderado",60%,IF(T945="Menor",40%,IF(T945="Leve",20%,"")))))</f>
        <v/>
      </c>
      <c r="V945" s="598" t="s">
        <v>227</v>
      </c>
      <c r="W945" s="613">
        <f>IF(V945="Catastrófico",100%,IF(V945="Mayor",80%,IF(V945="Moderado",60%,IF(V945="Menor",40%,IF(V945="Leve",20%,"")))))</f>
        <v>0.4</v>
      </c>
      <c r="X945" s="616" t="str">
        <f>IF(Y945=100%,"Catastrófico",IF(Y945=80%,"Mayor",IF(Y945=60%,"Moderado",IF(Y945=40%,"Menor",IF(Y945=20%,"Leve","")))))</f>
        <v>Menor</v>
      </c>
      <c r="Y945" s="613">
        <f>IF(AND(U945="",W945=""),"",MAX(U945,W945))</f>
        <v>0.4</v>
      </c>
      <c r="Z945" s="613" t="str">
        <f>CONCATENATE(R945,X945)</f>
        <v>BajaMenor</v>
      </c>
      <c r="AA945" s="619" t="str">
        <f>IF(Z945="Muy AltaLeve","Alto",IF(Z945="Muy AltaMenor","Alto",IF(Z945="Muy AltaModerado","Alto",IF(Z945="Muy AltaMayor","Alto",IF(Z945="Muy AltaCatastrófico","Extremo",IF(Z945="AltaLeve","Moderado",IF(Z945="AltaMenor","Moderado",IF(Z945="AltaModerado","Alto",IF(Z945="AltaMayor","Alto",IF(Z945="AltaCatastrófico","Extremo",IF(Z945="MediaLeve","Moderado",IF(Z945="MediaMenor","Moderado",IF(Z945="MediaModerado","Moderado",IF(Z945="MediaMayor","Alto",IF(Z945="MediaCatastrófico","Extremo",IF(Z945="BajaLeve","Bajo",IF(Z945="BajaMenor","Moderado",IF(Z945="BajaModerado","Moderado",IF(Z945="BajaMayor","Alto",IF(Z945="BajaCatastrófico","Extremo",IF(Z945="Muy BajaLeve","Bajo",IF(Z945="Muy BajaMenor","Bajo",IF(Z945="Muy BajaModerado","Moderado",IF(Z945="Muy BajaMayor","Alto",IF(Z945="Muy BajaCatastrófico","Extremo","")))))))))))))))))))))))))</f>
        <v>Moderado</v>
      </c>
      <c r="AB945" s="216">
        <v>1</v>
      </c>
      <c r="AC945" s="218" t="s">
        <v>2365</v>
      </c>
      <c r="AD945" s="341" t="s">
        <v>2271</v>
      </c>
      <c r="AE945" s="218" t="s">
        <v>1399</v>
      </c>
      <c r="AF945" s="213" t="str">
        <f t="shared" si="58"/>
        <v>Probabilidad</v>
      </c>
      <c r="AG945" s="219" t="s">
        <v>344</v>
      </c>
      <c r="AH945" s="214">
        <f t="shared" ref="AH945:AH1008" si="60">IF(AG945="","",IF(AG945="Preventivo",25%,IF(AG945="Detectivo",15%,IF(AG945="Correctivo",10%))))</f>
        <v>0.15</v>
      </c>
      <c r="AI945" s="219" t="s">
        <v>180</v>
      </c>
      <c r="AJ945" s="214">
        <f t="shared" ref="AJ945:AJ1008" si="61">IF(AI945="Automático",25%,IF(AI945="Manual",15%,""))</f>
        <v>0.15</v>
      </c>
      <c r="AK945" s="215">
        <f t="shared" si="59"/>
        <v>0.3</v>
      </c>
      <c r="AL945" s="220">
        <f>IFERROR(IF(AF945="Probabilidad",(S945-(+S945*AK945)),IF(AF945="Impacto",S945,"")),"")</f>
        <v>0.28000000000000003</v>
      </c>
      <c r="AM945" s="220">
        <f>IFERROR(IF(AF945="Impacto",(Y945-(+Y945*AK945)),IF(AF945="Probabilidad",Y945,"")),"")</f>
        <v>0.4</v>
      </c>
      <c r="AN945" s="221" t="s">
        <v>181</v>
      </c>
      <c r="AO945" s="221" t="s">
        <v>182</v>
      </c>
      <c r="AP945" s="221" t="s">
        <v>183</v>
      </c>
      <c r="AQ945" s="598" t="s">
        <v>2356</v>
      </c>
      <c r="AR945" s="1153">
        <f>S945</f>
        <v>0.4</v>
      </c>
      <c r="AS945" s="1153">
        <f>IF(AL945="","",MIN(AL945:AL950))</f>
        <v>0.11760000000000001</v>
      </c>
      <c r="AT945" s="619" t="str">
        <f>IFERROR(IF(AS945="","",IF(AS945&lt;=0.2,"Muy Baja",IF(AS945&lt;=0.4,"Baja",IF(AS945&lt;=0.6,"Media",IF(AS945&lt;=0.8,"Alta","Muy Alta"))))),"")</f>
        <v>Muy Baja</v>
      </c>
      <c r="AU945" s="1153">
        <f>Y945</f>
        <v>0.4</v>
      </c>
      <c r="AV945" s="1153">
        <f>IF(AM945="","",MIN(AM945:AM950))</f>
        <v>0.30000000000000004</v>
      </c>
      <c r="AW945" s="619" t="str">
        <f>IFERROR(IF(AV945="","",IF(AV945&lt;=0.2,"Leve",IF(AV945&lt;=0.4,"Menor",IF(AV945&lt;=0.6,"Moderado",IF(AV945&lt;=0.8,"Mayor","Catastrófico"))))),"")</f>
        <v>Menor</v>
      </c>
      <c r="AX945" s="619" t="str">
        <f>AA945</f>
        <v>Moderado</v>
      </c>
      <c r="AY945" s="619" t="str">
        <f>IFERROR(IF(OR(AND(AT945="Muy Baja",AW945="Leve"),AND(AT945="Muy Baja",AW945="Menor"),AND(AT945="Baja",AW945="Leve")),"Bajo",IF(OR(AND(AT945="Muy baja",AW945="Moderado"),AND(AT945="Baja",AW945="Menor"),AND(AT945="Baja",AW945="Moderado"),AND(AT945="Media",AW945="Leve"),AND(AT945="Media",AW945="Menor"),AND(AT945="Media",AW945="Moderado"),AND(AT945="Alta",AW945="Leve"),AND(AT945="Alta",AW945="Menor")),"Moderado",IF(OR(AND(AT945="Muy Baja",AW945="Mayor"),AND(AT945="Baja",AW945="Mayor"),AND(AT945="Media",AW945="Mayor"),AND(AT945="Alta",AW945="Moderado"),AND(AT945="Alta",AW945="Mayor"),AND(AT945="Muy Alta",AW945="Leve"),AND(AT945="Muy Alta",AW945="Menor"),AND(AT945="Muy Alta",AW945="Moderado"),AND(AT945="Muy Alta",AW945="Mayor")),"Alto",IF(OR(AND(AT945="Muy Baja",AW945="Catastrófico"),AND(AT945="Baja",AW945="Catastrófico"),AND(AT945="Media",AW945="Catastrófico"),AND(AT945="Alta",AW945="Catastrófico"),AND(AT945="Muy Alta",AW945="Catastrófico")),"Extremo","")))),"")</f>
        <v>Bajo</v>
      </c>
      <c r="AZ945" s="598" t="s">
        <v>231</v>
      </c>
      <c r="BA945" s="593" t="s">
        <v>190</v>
      </c>
      <c r="BB945" s="593" t="s">
        <v>190</v>
      </c>
      <c r="BC945" s="593" t="s">
        <v>190</v>
      </c>
      <c r="BD945" s="593" t="s">
        <v>190</v>
      </c>
      <c r="BE945" s="1168" t="s">
        <v>190</v>
      </c>
      <c r="BF945" s="607"/>
      <c r="BG945" s="607"/>
      <c r="BH945" s="610"/>
      <c r="BI945" s="610"/>
      <c r="BJ945" s="848"/>
      <c r="BK945" s="848"/>
      <c r="BL945" s="848"/>
      <c r="BM945" s="1206"/>
      <c r="BN945" s="607"/>
      <c r="BO945" s="651"/>
    </row>
    <row r="946" spans="1:67" ht="135">
      <c r="A946" s="1141"/>
      <c r="B946" s="1144"/>
      <c r="C946" s="1296"/>
      <c r="D946" s="1150"/>
      <c r="E946" s="1150"/>
      <c r="F946" s="1089"/>
      <c r="G946" s="607"/>
      <c r="H946" s="598"/>
      <c r="I946" s="1139"/>
      <c r="J946" s="1137"/>
      <c r="K946" s="1139"/>
      <c r="L946" s="593"/>
      <c r="M946" s="616"/>
      <c r="N946" s="593"/>
      <c r="O946" s="593"/>
      <c r="P946" s="607"/>
      <c r="Q946" s="610"/>
      <c r="R946" s="598"/>
      <c r="S946" s="613"/>
      <c r="T946" s="598"/>
      <c r="U946" s="613"/>
      <c r="V946" s="598"/>
      <c r="W946" s="613"/>
      <c r="X946" s="616"/>
      <c r="Y946" s="613"/>
      <c r="Z946" s="613"/>
      <c r="AA946" s="619"/>
      <c r="AB946" s="216">
        <v>2</v>
      </c>
      <c r="AC946" s="218" t="s">
        <v>2366</v>
      </c>
      <c r="AD946" s="341" t="s">
        <v>273</v>
      </c>
      <c r="AE946" s="218" t="s">
        <v>2059</v>
      </c>
      <c r="AF946" s="213" t="str">
        <f t="shared" ref="AF946:AF1009" si="62">IF(OR(AG946="Preventivo",AG946="Detectivo"),"Probabilidad",IF(AG946="Correctivo","Impacto",""))</f>
        <v>Probabilidad</v>
      </c>
      <c r="AG946" s="219" t="s">
        <v>179</v>
      </c>
      <c r="AH946" s="214">
        <f t="shared" si="60"/>
        <v>0.25</v>
      </c>
      <c r="AI946" s="219" t="s">
        <v>180</v>
      </c>
      <c r="AJ946" s="214">
        <f t="shared" si="61"/>
        <v>0.15</v>
      </c>
      <c r="AK946" s="215">
        <f t="shared" si="59"/>
        <v>0.4</v>
      </c>
      <c r="AL946" s="220">
        <f>IFERROR(IF(AND(AF945="Probabilidad",AF946="Probabilidad"),(AL945-(+AL945*AK946)),IF(AF946="Probabilidad",(S945-(+S945*AK946)),IF(AF946="Impacto",AL945,""))),"")</f>
        <v>0.16800000000000001</v>
      </c>
      <c r="AM946" s="220">
        <f>IFERROR(IF(AND(AF945="Impacto",AF946="Impacto"),(AM945-(+AM945*AK946)),IF(AF946="Impacto",(Y945-(Y945*AK946)),IF(AF946="Probabilidad",AM945,""))),"")</f>
        <v>0.4</v>
      </c>
      <c r="AN946" s="221" t="s">
        <v>181</v>
      </c>
      <c r="AO946" s="221" t="s">
        <v>182</v>
      </c>
      <c r="AP946" s="221" t="s">
        <v>183</v>
      </c>
      <c r="AQ946" s="598"/>
      <c r="AR946" s="626"/>
      <c r="AS946" s="626"/>
      <c r="AT946" s="619"/>
      <c r="AU946" s="626"/>
      <c r="AV946" s="626"/>
      <c r="AW946" s="619"/>
      <c r="AX946" s="619"/>
      <c r="AY946" s="619"/>
      <c r="AZ946" s="598"/>
      <c r="BA946" s="593"/>
      <c r="BB946" s="593"/>
      <c r="BC946" s="593"/>
      <c r="BD946" s="593"/>
      <c r="BE946" s="1168"/>
      <c r="BF946" s="607"/>
      <c r="BG946" s="607"/>
      <c r="BH946" s="610"/>
      <c r="BI946" s="610"/>
      <c r="BJ946" s="848"/>
      <c r="BK946" s="848"/>
      <c r="BL946" s="848"/>
      <c r="BM946" s="607"/>
      <c r="BN946" s="607"/>
      <c r="BO946" s="651"/>
    </row>
    <row r="947" spans="1:67" ht="72">
      <c r="A947" s="1141"/>
      <c r="B947" s="1144"/>
      <c r="C947" s="1296"/>
      <c r="D947" s="1150"/>
      <c r="E947" s="1150"/>
      <c r="F947" s="1089"/>
      <c r="G947" s="607"/>
      <c r="H947" s="598"/>
      <c r="I947" s="1139"/>
      <c r="J947" s="1137"/>
      <c r="K947" s="1139"/>
      <c r="L947" s="593"/>
      <c r="M947" s="616"/>
      <c r="N947" s="593"/>
      <c r="O947" s="593"/>
      <c r="P947" s="607"/>
      <c r="Q947" s="610"/>
      <c r="R947" s="598"/>
      <c r="S947" s="613"/>
      <c r="T947" s="598"/>
      <c r="U947" s="613"/>
      <c r="V947" s="598"/>
      <c r="W947" s="613"/>
      <c r="X947" s="616"/>
      <c r="Y947" s="613"/>
      <c r="Z947" s="613"/>
      <c r="AA947" s="619"/>
      <c r="AB947" s="216">
        <v>3</v>
      </c>
      <c r="AC947" s="218" t="s">
        <v>1793</v>
      </c>
      <c r="AD947" s="341" t="s">
        <v>346</v>
      </c>
      <c r="AE947" s="218" t="s">
        <v>2060</v>
      </c>
      <c r="AF947" s="213" t="str">
        <f t="shared" si="62"/>
        <v>Impacto</v>
      </c>
      <c r="AG947" s="219" t="s">
        <v>290</v>
      </c>
      <c r="AH947" s="214">
        <f t="shared" si="60"/>
        <v>0.1</v>
      </c>
      <c r="AI947" s="219" t="s">
        <v>180</v>
      </c>
      <c r="AJ947" s="214">
        <f t="shared" si="61"/>
        <v>0.15</v>
      </c>
      <c r="AK947" s="215">
        <f t="shared" si="59"/>
        <v>0.25</v>
      </c>
      <c r="AL947" s="220">
        <f>IFERROR(IF(AND(AF946="Probabilidad",AF947="Probabilidad"),(AL946-(+AL946*AK947)),IF(AND(AF946="Impacto",AF947="Probabilidad"),(AL945-(+AL945*AK947)),IF(AF947="Impacto",AL946,""))),"")</f>
        <v>0.16800000000000001</v>
      </c>
      <c r="AM947" s="220">
        <f>IFERROR(IF(AND(AF946="Impacto",AF947="Impacto"),(AM946-(+AM946*AK947)),IF(AND(AF946="Probabilidad",AF947="Impacto"),(AM945-(+AM945*AK947)),IF(AF947="Probabilidad",AM946,""))),"")</f>
        <v>0.30000000000000004</v>
      </c>
      <c r="AN947" s="221" t="s">
        <v>181</v>
      </c>
      <c r="AO947" s="221" t="s">
        <v>1422</v>
      </c>
      <c r="AP947" s="221" t="s">
        <v>183</v>
      </c>
      <c r="AQ947" s="598"/>
      <c r="AR947" s="626"/>
      <c r="AS947" s="626"/>
      <c r="AT947" s="619"/>
      <c r="AU947" s="626"/>
      <c r="AV947" s="626"/>
      <c r="AW947" s="619"/>
      <c r="AX947" s="619"/>
      <c r="AY947" s="619"/>
      <c r="AZ947" s="598"/>
      <c r="BA947" s="593"/>
      <c r="BB947" s="593"/>
      <c r="BC947" s="593"/>
      <c r="BD947" s="593"/>
      <c r="BE947" s="1168"/>
      <c r="BF947" s="607"/>
      <c r="BG947" s="607"/>
      <c r="BH947" s="610"/>
      <c r="BI947" s="610"/>
      <c r="BJ947" s="848"/>
      <c r="BK947" s="848"/>
      <c r="BL947" s="848"/>
      <c r="BM947" s="607"/>
      <c r="BN947" s="607"/>
      <c r="BO947" s="651"/>
    </row>
    <row r="948" spans="1:67" ht="135">
      <c r="A948" s="1141"/>
      <c r="B948" s="1144"/>
      <c r="C948" s="1296"/>
      <c r="D948" s="1150"/>
      <c r="E948" s="1150"/>
      <c r="F948" s="1089"/>
      <c r="G948" s="607"/>
      <c r="H948" s="598"/>
      <c r="I948" s="1139"/>
      <c r="J948" s="1137"/>
      <c r="K948" s="1139"/>
      <c r="L948" s="593"/>
      <c r="M948" s="616"/>
      <c r="N948" s="593"/>
      <c r="O948" s="593"/>
      <c r="P948" s="607"/>
      <c r="Q948" s="610"/>
      <c r="R948" s="598"/>
      <c r="S948" s="613"/>
      <c r="T948" s="598"/>
      <c r="U948" s="613"/>
      <c r="V948" s="598"/>
      <c r="W948" s="613"/>
      <c r="X948" s="616"/>
      <c r="Y948" s="613"/>
      <c r="Z948" s="613"/>
      <c r="AA948" s="619"/>
      <c r="AB948" s="216">
        <v>4</v>
      </c>
      <c r="AC948" s="218" t="s">
        <v>2367</v>
      </c>
      <c r="AD948" s="341" t="s">
        <v>2267</v>
      </c>
      <c r="AE948" s="217" t="s">
        <v>1431</v>
      </c>
      <c r="AF948" s="213" t="str">
        <f t="shared" si="62"/>
        <v>Probabilidad</v>
      </c>
      <c r="AG948" s="219" t="s">
        <v>344</v>
      </c>
      <c r="AH948" s="214">
        <f t="shared" si="60"/>
        <v>0.15</v>
      </c>
      <c r="AI948" s="219" t="s">
        <v>180</v>
      </c>
      <c r="AJ948" s="214">
        <f t="shared" si="61"/>
        <v>0.15</v>
      </c>
      <c r="AK948" s="215">
        <f t="shared" si="59"/>
        <v>0.3</v>
      </c>
      <c r="AL948" s="220">
        <f>IFERROR(IF(AND(AF947="Probabilidad",AF948="Probabilidad"),(AL947-(+AL947*AK948)),IF(AND(AF947="Impacto",AF948="Probabilidad"),(AL946-(+AL946*AK948)),IF(AF948="Impacto",AL947,""))),"")</f>
        <v>0.11760000000000001</v>
      </c>
      <c r="AM948" s="220">
        <f>IFERROR(IF(AND(AF947="Impacto",AF948="Impacto"),(AM947-(+AM947*AK948)),IF(AND(AF947="Probabilidad",AF948="Impacto"),(AM946-(+AM946*AK948)),IF(AF948="Probabilidad",AM947,""))),"")</f>
        <v>0.30000000000000004</v>
      </c>
      <c r="AN948" s="221" t="s">
        <v>181</v>
      </c>
      <c r="AO948" s="221" t="s">
        <v>182</v>
      </c>
      <c r="AP948" s="221" t="s">
        <v>183</v>
      </c>
      <c r="AQ948" s="598"/>
      <c r="AR948" s="626"/>
      <c r="AS948" s="626"/>
      <c r="AT948" s="619"/>
      <c r="AU948" s="626"/>
      <c r="AV948" s="626"/>
      <c r="AW948" s="619"/>
      <c r="AX948" s="619"/>
      <c r="AY948" s="619"/>
      <c r="AZ948" s="598"/>
      <c r="BA948" s="593"/>
      <c r="BB948" s="593"/>
      <c r="BC948" s="593"/>
      <c r="BD948" s="593"/>
      <c r="BE948" s="1168"/>
      <c r="BF948" s="607"/>
      <c r="BG948" s="607"/>
      <c r="BH948" s="610"/>
      <c r="BI948" s="610"/>
      <c r="BJ948" s="848"/>
      <c r="BK948" s="848"/>
      <c r="BL948" s="848"/>
      <c r="BM948" s="607"/>
      <c r="BN948" s="607"/>
      <c r="BO948" s="651"/>
    </row>
    <row r="949" spans="1:67">
      <c r="A949" s="1141"/>
      <c r="B949" s="1144"/>
      <c r="C949" s="1296"/>
      <c r="D949" s="1150"/>
      <c r="E949" s="1150"/>
      <c r="F949" s="1089"/>
      <c r="G949" s="607"/>
      <c r="H949" s="598"/>
      <c r="I949" s="1139"/>
      <c r="J949" s="1137"/>
      <c r="K949" s="1139"/>
      <c r="L949" s="593"/>
      <c r="M949" s="616"/>
      <c r="N949" s="593"/>
      <c r="O949" s="593"/>
      <c r="P949" s="607"/>
      <c r="Q949" s="610"/>
      <c r="R949" s="598"/>
      <c r="S949" s="613"/>
      <c r="T949" s="598"/>
      <c r="U949" s="613"/>
      <c r="V949" s="598"/>
      <c r="W949" s="613"/>
      <c r="X949" s="616"/>
      <c r="Y949" s="613"/>
      <c r="Z949" s="613"/>
      <c r="AA949" s="619"/>
      <c r="AB949" s="216">
        <v>5</v>
      </c>
      <c r="AC949" s="218"/>
      <c r="AD949" s="341"/>
      <c r="AE949" s="218"/>
      <c r="AF949" s="213" t="str">
        <f t="shared" si="62"/>
        <v/>
      </c>
      <c r="AG949" s="219"/>
      <c r="AH949" s="214" t="str">
        <f t="shared" si="60"/>
        <v/>
      </c>
      <c r="AI949" s="219"/>
      <c r="AJ949" s="214" t="str">
        <f t="shared" si="61"/>
        <v/>
      </c>
      <c r="AK949" s="215" t="str">
        <f t="shared" si="59"/>
        <v/>
      </c>
      <c r="AL949" s="220" t="str">
        <f>IFERROR(IF(AND(AF948="Probabilidad",AF949="Probabilidad"),(AL948-(+AL948*AK949)),IF(AND(AF948="Impacto",AF949="Probabilidad"),(AL947-(+AL947*AK949)),IF(AF949="Impacto",AL948,""))),"")</f>
        <v/>
      </c>
      <c r="AM949" s="220" t="str">
        <f>IFERROR(IF(AND(AF948="Impacto",AF949="Impacto"),(AM948-(+AM948*AK949)),IF(AND(AF948="Probabilidad",AF949="Impacto"),(AM947-(+AM947*AK949)),IF(AF949="Probabilidad",AM948,""))),"")</f>
        <v/>
      </c>
      <c r="AN949" s="221"/>
      <c r="AO949" s="221"/>
      <c r="AP949" s="221"/>
      <c r="AQ949" s="598"/>
      <c r="AR949" s="626"/>
      <c r="AS949" s="626"/>
      <c r="AT949" s="619"/>
      <c r="AU949" s="626"/>
      <c r="AV949" s="626"/>
      <c r="AW949" s="619"/>
      <c r="AX949" s="619"/>
      <c r="AY949" s="619"/>
      <c r="AZ949" s="598"/>
      <c r="BA949" s="593"/>
      <c r="BB949" s="593"/>
      <c r="BC949" s="593"/>
      <c r="BD949" s="593"/>
      <c r="BE949" s="1168"/>
      <c r="BF949" s="607"/>
      <c r="BG949" s="607"/>
      <c r="BH949" s="610"/>
      <c r="BI949" s="610"/>
      <c r="BJ949" s="848"/>
      <c r="BK949" s="848"/>
      <c r="BL949" s="848"/>
      <c r="BM949" s="607"/>
      <c r="BN949" s="607"/>
      <c r="BO949" s="651"/>
    </row>
    <row r="950" spans="1:67" ht="15.75" thickBot="1">
      <c r="A950" s="1141"/>
      <c r="B950" s="1144"/>
      <c r="C950" s="1296"/>
      <c r="D950" s="1150"/>
      <c r="E950" s="1150"/>
      <c r="F950" s="1089"/>
      <c r="G950" s="607"/>
      <c r="H950" s="598"/>
      <c r="I950" s="1139"/>
      <c r="J950" s="1162"/>
      <c r="K950" s="1139"/>
      <c r="L950" s="593"/>
      <c r="M950" s="616"/>
      <c r="N950" s="593"/>
      <c r="O950" s="593"/>
      <c r="P950" s="607"/>
      <c r="Q950" s="610"/>
      <c r="R950" s="598"/>
      <c r="S950" s="613"/>
      <c r="T950" s="598"/>
      <c r="U950" s="613"/>
      <c r="V950" s="598"/>
      <c r="W950" s="613"/>
      <c r="X950" s="616"/>
      <c r="Y950" s="613"/>
      <c r="Z950" s="613"/>
      <c r="AA950" s="619"/>
      <c r="AB950" s="216">
        <v>6</v>
      </c>
      <c r="AC950" s="218"/>
      <c r="AD950" s="341"/>
      <c r="AE950" s="218"/>
      <c r="AF950" s="213" t="str">
        <f t="shared" si="62"/>
        <v/>
      </c>
      <c r="AG950" s="219"/>
      <c r="AH950" s="214" t="str">
        <f t="shared" si="60"/>
        <v/>
      </c>
      <c r="AI950" s="219"/>
      <c r="AJ950" s="214" t="str">
        <f t="shared" si="61"/>
        <v/>
      </c>
      <c r="AK950" s="215" t="str">
        <f t="shared" si="59"/>
        <v/>
      </c>
      <c r="AL950" s="220" t="str">
        <f>IFERROR(IF(AND(AF949="Probabilidad",AF950="Probabilidad"),(AL949-(+AL949*AK950)),IF(AND(AF949="Impacto",AF950="Probabilidad"),(AL948-(+AL948*AK950)),IF(AF950="Impacto",AL949,""))),"")</f>
        <v/>
      </c>
      <c r="AM950" s="220" t="str">
        <f>IFERROR(IF(AND(AF949="Impacto",AF950="Impacto"),(AM949-(+AM949*AK950)),IF(AND(AF949="Probabilidad",AF950="Impacto"),(AM948-(+AM948*AK950)),IF(AF950="Probabilidad",AM949,""))),"")</f>
        <v/>
      </c>
      <c r="AN950" s="221"/>
      <c r="AO950" s="221"/>
      <c r="AP950" s="221"/>
      <c r="AQ950" s="598"/>
      <c r="AR950" s="626"/>
      <c r="AS950" s="626"/>
      <c r="AT950" s="619"/>
      <c r="AU950" s="626"/>
      <c r="AV950" s="626"/>
      <c r="AW950" s="619"/>
      <c r="AX950" s="619"/>
      <c r="AY950" s="619"/>
      <c r="AZ950" s="598"/>
      <c r="BA950" s="593"/>
      <c r="BB950" s="593"/>
      <c r="BC950" s="593"/>
      <c r="BD950" s="593"/>
      <c r="BE950" s="1168"/>
      <c r="BF950" s="607"/>
      <c r="BG950" s="607"/>
      <c r="BH950" s="610"/>
      <c r="BI950" s="610"/>
      <c r="BJ950" s="848"/>
      <c r="BK950" s="848"/>
      <c r="BL950" s="848"/>
      <c r="BM950" s="607"/>
      <c r="BN950" s="607"/>
      <c r="BO950" s="651"/>
    </row>
    <row r="951" spans="1:67" ht="86.45" customHeight="1">
      <c r="A951" s="1141"/>
      <c r="B951" s="1144"/>
      <c r="C951" s="1296"/>
      <c r="D951" s="1150" t="s">
        <v>1376</v>
      </c>
      <c r="E951" s="1150" t="s">
        <v>2255</v>
      </c>
      <c r="F951" s="1089">
        <v>16</v>
      </c>
      <c r="G951" s="607" t="s">
        <v>2368</v>
      </c>
      <c r="H951" s="598" t="s">
        <v>1443</v>
      </c>
      <c r="I951" s="1139" t="s">
        <v>1392</v>
      </c>
      <c r="J951" s="1137" t="str">
        <f>IF(D951="","",IF(D951="RG",[16]Árbol_GF!B1001,IF(D951="RF",[16]Árbol_GF!B1001,IF(I951="","",(CONCATENATE(I951," ",$M$2," ",G951," ",$M$3," ",O951," ",$M$4," ",N951))))))</f>
        <v>Pérdida de Disponibilidad  Auditorias Internas
Auditorías Externas
(Información Electrónica)  1 y 3. Pérdida, borrado, modificación de información o Acceso no autorizado a los expedientes digitales con Datos Personales
2. Fallas Humanas  1. Ausencia de control de acceso a la información  digital
2. Desconocimiento de Políticas de Seguridad de la Información
3. Ausencia de Planes de continuidad</v>
      </c>
      <c r="K951" s="1139" t="s">
        <v>205</v>
      </c>
      <c r="L951" s="593" t="s">
        <v>691</v>
      </c>
      <c r="M951" s="689" t="str">
        <f>CONCATENATE(" *",[16]Árbol_GF!C959," *",[16]Árbol_GF!E959," *",[16]Árbol_GF!G959)</f>
        <v xml:space="preserve"> * * *</v>
      </c>
      <c r="N951" s="593" t="s">
        <v>2369</v>
      </c>
      <c r="O951" s="593" t="s">
        <v>1609</v>
      </c>
      <c r="P951" s="607"/>
      <c r="Q951" s="610"/>
      <c r="R951" s="607" t="s">
        <v>175</v>
      </c>
      <c r="S951" s="1307">
        <f>IF(R951="Muy Alta",100%,IF(R951="Alta",80%,IF(R951="Media",60%,IF(R951="Baja",40%,IF(R951="Muy Baja",20%,"")))))</f>
        <v>0.6</v>
      </c>
      <c r="T951" s="607"/>
      <c r="U951" s="1307" t="str">
        <f>IF(T951="Catastrófico",100%,IF(T951="Mayor",80%,IF(T951="Moderado",60%,IF(T951="Menor",40%,IF(T951="Leve",20%,"")))))</f>
        <v/>
      </c>
      <c r="V951" s="607" t="s">
        <v>227</v>
      </c>
      <c r="W951" s="1307">
        <f>IF(V951="Catastrófico",100%,IF(V951="Mayor",80%,IF(V951="Moderado",60%,IF(V951="Menor",40%,IF(V951="Leve",20%,"")))))</f>
        <v>0.4</v>
      </c>
      <c r="X951" s="989" t="str">
        <f>IF(Y951=100%,"Catastrófico",IF(Y951=80%,"Mayor",IF(Y951=60%,"Moderado",IF(Y951=40%,"Menor",IF(Y951=20%,"Leve","")))))</f>
        <v>Menor</v>
      </c>
      <c r="Y951" s="1307">
        <f>IF(AND(U951="",W951=""),"",MAX(U951,W951))</f>
        <v>0.4</v>
      </c>
      <c r="Z951" s="1307" t="str">
        <f>CONCATENATE(R951,X951)</f>
        <v>MediaMenor</v>
      </c>
      <c r="AA951" s="983" t="str">
        <f>IF(Z951="Muy AltaLeve","Alto",IF(Z951="Muy AltaMenor","Alto",IF(Z951="Muy AltaModerado","Alto",IF(Z951="Muy AltaMayor","Alto",IF(Z951="Muy AltaCatastrófico","Extremo",IF(Z951="AltaLeve","Moderado",IF(Z951="AltaMenor","Moderado",IF(Z951="AltaModerado","Alto",IF(Z951="AltaMayor","Alto",IF(Z951="AltaCatastrófico","Extremo",IF(Z951="MediaLeve","Moderado",IF(Z951="MediaMenor","Moderado",IF(Z951="MediaModerado","Moderado",IF(Z951="MediaMayor","Alto",IF(Z951="MediaCatastrófico","Extremo",IF(Z951="BajaLeve","Bajo",IF(Z951="BajaMenor","Moderado",IF(Z951="BajaModerado","Moderado",IF(Z951="BajaMayor","Alto",IF(Z951="BajaCatastrófico","Extremo",IF(Z951="Muy BajaLeve","Bajo",IF(Z951="Muy BajaMenor","Bajo",IF(Z951="Muy BajaModerado","Moderado",IF(Z951="Muy BajaMayor","Alto",IF(Z951="Muy BajaCatastrófico","Extremo","")))))))))))))))))))))))))</f>
        <v>Moderado</v>
      </c>
      <c r="AB951" s="216">
        <v>1</v>
      </c>
      <c r="AC951" s="218" t="s">
        <v>2365</v>
      </c>
      <c r="AD951" s="341" t="s">
        <v>2271</v>
      </c>
      <c r="AE951" s="218" t="s">
        <v>1399</v>
      </c>
      <c r="AF951" s="213" t="str">
        <f t="shared" si="62"/>
        <v>Probabilidad</v>
      </c>
      <c r="AG951" s="219" t="s">
        <v>344</v>
      </c>
      <c r="AH951" s="214">
        <f t="shared" si="60"/>
        <v>0.15</v>
      </c>
      <c r="AI951" s="219" t="s">
        <v>180</v>
      </c>
      <c r="AJ951" s="214">
        <f t="shared" si="61"/>
        <v>0.15</v>
      </c>
      <c r="AK951" s="215">
        <f t="shared" si="59"/>
        <v>0.3</v>
      </c>
      <c r="AL951" s="220">
        <f>IFERROR(IF(AF951="Probabilidad",(S951-(+S951*AK951)),IF(AF951="Impacto",S951,"")),"")</f>
        <v>0.42</v>
      </c>
      <c r="AM951" s="220">
        <f>IFERROR(IF(AF951="Impacto",(Y951-(+Y951*AK951)),IF(AF951="Probabilidad",Y951,"")),"")</f>
        <v>0.4</v>
      </c>
      <c r="AN951" s="221" t="s">
        <v>181</v>
      </c>
      <c r="AO951" s="221" t="s">
        <v>182</v>
      </c>
      <c r="AP951" s="221" t="s">
        <v>183</v>
      </c>
      <c r="AQ951" s="992" t="s">
        <v>2356</v>
      </c>
      <c r="AR951" s="1153">
        <f>S951</f>
        <v>0.6</v>
      </c>
      <c r="AS951" s="1153">
        <f>IF(AL951="","",MIN(AL951:AL956))</f>
        <v>0.20579999999999998</v>
      </c>
      <c r="AT951" s="983" t="str">
        <f>IFERROR(IF(AS951="","",IF(AS951&lt;=0.2,"Muy Baja",IF(AS951&lt;=0.4,"Baja",IF(AS951&lt;=0.6,"Media",IF(AS951&lt;=0.8,"Alta","Muy Alta"))))),"")</f>
        <v>Baja</v>
      </c>
      <c r="AU951" s="1153">
        <f>Y951</f>
        <v>0.4</v>
      </c>
      <c r="AV951" s="1153">
        <f>IF(AM951="","",MIN(AM951:AM956))</f>
        <v>0.4</v>
      </c>
      <c r="AW951" s="983" t="str">
        <f>IFERROR(IF(AV951="","",IF(AV951&lt;=0.2,"Leve",IF(AV951&lt;=0.4,"Menor",IF(AV951&lt;=0.6,"Moderado",IF(AV951&lt;=0.8,"Mayor","Catastrófico"))))),"")</f>
        <v>Menor</v>
      </c>
      <c r="AX951" s="983" t="str">
        <f>AA951</f>
        <v>Moderado</v>
      </c>
      <c r="AY951" s="983" t="str">
        <f>IFERROR(IF(OR(AND(AT951="Muy Baja",AW951="Leve"),AND(AT951="Muy Baja",AW951="Menor"),AND(AT951="Baja",AW951="Leve")),"Bajo",IF(OR(AND(AT951="Muy baja",AW951="Moderado"),AND(AT951="Baja",AW951="Menor"),AND(AT951="Baja",AW951="Moderado"),AND(AT951="Media",AW951="Leve"),AND(AT951="Media",AW951="Menor"),AND(AT951="Media",AW951="Moderado"),AND(AT951="Alta",AW951="Leve"),AND(AT951="Alta",AW951="Menor")),"Moderado",IF(OR(AND(AT951="Muy Baja",AW951="Mayor"),AND(AT951="Baja",AW951="Mayor"),AND(AT951="Media",AW951="Mayor"),AND(AT951="Alta",AW951="Moderado"),AND(AT951="Alta",AW951="Mayor"),AND(AT951="Muy Alta",AW951="Leve"),AND(AT951="Muy Alta",AW951="Menor"),AND(AT951="Muy Alta",AW951="Moderado"),AND(AT951="Muy Alta",AW951="Mayor")),"Alto",IF(OR(AND(AT951="Muy Baja",AW951="Catastrófico"),AND(AT951="Baja",AW951="Catastrófico"),AND(AT951="Media",AW951="Catastrófico"),AND(AT951="Alta",AW951="Catastrófico"),AND(AT951="Muy Alta",AW951="Catastrófico")),"Extremo","")))),"")</f>
        <v>Moderado</v>
      </c>
      <c r="AZ951" s="598" t="s">
        <v>185</v>
      </c>
      <c r="BA951" s="607" t="s">
        <v>2370</v>
      </c>
      <c r="BB951" s="607" t="s">
        <v>2371</v>
      </c>
      <c r="BC951" s="607" t="s">
        <v>2249</v>
      </c>
      <c r="BD951" s="607" t="s">
        <v>2312</v>
      </c>
      <c r="BE951" s="1168">
        <v>45657</v>
      </c>
      <c r="BF951" s="1312"/>
      <c r="BG951" s="607"/>
      <c r="BH951" s="610"/>
      <c r="BI951" s="610"/>
      <c r="BJ951" s="848"/>
      <c r="BK951" s="848"/>
      <c r="BL951" s="848"/>
      <c r="BM951" s="1206"/>
      <c r="BN951" s="607"/>
      <c r="BO951" s="651"/>
    </row>
    <row r="952" spans="1:67" ht="135">
      <c r="A952" s="1141"/>
      <c r="B952" s="1144"/>
      <c r="C952" s="1296"/>
      <c r="D952" s="1150"/>
      <c r="E952" s="1150"/>
      <c r="F952" s="1089"/>
      <c r="G952" s="607"/>
      <c r="H952" s="598"/>
      <c r="I952" s="1139"/>
      <c r="J952" s="1137"/>
      <c r="K952" s="1139"/>
      <c r="L952" s="593"/>
      <c r="M952" s="616"/>
      <c r="N952" s="593"/>
      <c r="O952" s="593"/>
      <c r="P952" s="607"/>
      <c r="Q952" s="610"/>
      <c r="R952" s="607"/>
      <c r="S952" s="1307"/>
      <c r="T952" s="607"/>
      <c r="U952" s="1307"/>
      <c r="V952" s="607"/>
      <c r="W952" s="1307"/>
      <c r="X952" s="989"/>
      <c r="Y952" s="1307"/>
      <c r="Z952" s="1307"/>
      <c r="AA952" s="983"/>
      <c r="AB952" s="216">
        <v>2</v>
      </c>
      <c r="AC952" s="218" t="s">
        <v>1464</v>
      </c>
      <c r="AD952" s="341" t="s">
        <v>346</v>
      </c>
      <c r="AE952" s="218" t="s">
        <v>1431</v>
      </c>
      <c r="AF952" s="213" t="str">
        <f t="shared" si="62"/>
        <v>Probabilidad</v>
      </c>
      <c r="AG952" s="219" t="s">
        <v>344</v>
      </c>
      <c r="AH952" s="214">
        <f t="shared" si="60"/>
        <v>0.15</v>
      </c>
      <c r="AI952" s="219" t="s">
        <v>180</v>
      </c>
      <c r="AJ952" s="214">
        <f t="shared" si="61"/>
        <v>0.15</v>
      </c>
      <c r="AK952" s="215">
        <f t="shared" si="59"/>
        <v>0.3</v>
      </c>
      <c r="AL952" s="220">
        <f>IFERROR(IF(AND(AF951="Probabilidad",AF952="Probabilidad"),(AL951-(+AL951*AK952)),IF(AF952="Probabilidad",(S951-(+S951*AK952)),IF(AF952="Impacto",AL951,""))),"")</f>
        <v>0.29399999999999998</v>
      </c>
      <c r="AM952" s="220">
        <f>IFERROR(IF(AND(AF951="Impacto",AF952="Impacto"),(AM951-(+AM951*AK952)),IF(AF952="Impacto",(Y951-(Y951*AK952)),IF(AF952="Probabilidad",AM951,""))),"")</f>
        <v>0.4</v>
      </c>
      <c r="AN952" s="221" t="s">
        <v>181</v>
      </c>
      <c r="AO952" s="221" t="s">
        <v>182</v>
      </c>
      <c r="AP952" s="221" t="s">
        <v>183</v>
      </c>
      <c r="AQ952" s="992"/>
      <c r="AR952" s="626"/>
      <c r="AS952" s="626"/>
      <c r="AT952" s="983"/>
      <c r="AU952" s="626"/>
      <c r="AV952" s="626"/>
      <c r="AW952" s="983"/>
      <c r="AX952" s="983"/>
      <c r="AY952" s="983"/>
      <c r="AZ952" s="598"/>
      <c r="BA952" s="607"/>
      <c r="BB952" s="607"/>
      <c r="BC952" s="607"/>
      <c r="BD952" s="1299"/>
      <c r="BE952" s="593"/>
      <c r="BF952" s="607"/>
      <c r="BG952" s="607"/>
      <c r="BH952" s="610"/>
      <c r="BI952" s="610"/>
      <c r="BJ952" s="848"/>
      <c r="BK952" s="848"/>
      <c r="BL952" s="848"/>
      <c r="BM952" s="607"/>
      <c r="BN952" s="607"/>
      <c r="BO952" s="651"/>
    </row>
    <row r="953" spans="1:67" ht="135">
      <c r="A953" s="1141"/>
      <c r="B953" s="1144"/>
      <c r="C953" s="1296"/>
      <c r="D953" s="1150"/>
      <c r="E953" s="1150"/>
      <c r="F953" s="1089"/>
      <c r="G953" s="607"/>
      <c r="H953" s="598"/>
      <c r="I953" s="1139"/>
      <c r="J953" s="1137"/>
      <c r="K953" s="1139"/>
      <c r="L953" s="593"/>
      <c r="M953" s="616"/>
      <c r="N953" s="593"/>
      <c r="O953" s="593"/>
      <c r="P953" s="607"/>
      <c r="Q953" s="610"/>
      <c r="R953" s="607"/>
      <c r="S953" s="1307"/>
      <c r="T953" s="607"/>
      <c r="U953" s="1307"/>
      <c r="V953" s="607"/>
      <c r="W953" s="1307"/>
      <c r="X953" s="989"/>
      <c r="Y953" s="1307"/>
      <c r="Z953" s="1307"/>
      <c r="AA953" s="983"/>
      <c r="AB953" s="216">
        <v>3</v>
      </c>
      <c r="AC953" s="218" t="s">
        <v>2366</v>
      </c>
      <c r="AD953" s="341" t="s">
        <v>2372</v>
      </c>
      <c r="AE953" s="218" t="s">
        <v>2059</v>
      </c>
      <c r="AF953" s="213" t="str">
        <f t="shared" si="62"/>
        <v>Probabilidad</v>
      </c>
      <c r="AG953" s="219" t="s">
        <v>344</v>
      </c>
      <c r="AH953" s="214">
        <f t="shared" si="60"/>
        <v>0.15</v>
      </c>
      <c r="AI953" s="219" t="s">
        <v>180</v>
      </c>
      <c r="AJ953" s="214">
        <f t="shared" si="61"/>
        <v>0.15</v>
      </c>
      <c r="AK953" s="215">
        <f t="shared" si="59"/>
        <v>0.3</v>
      </c>
      <c r="AL953" s="220">
        <f>IFERROR(IF(AND(AF952="Probabilidad",AF953="Probabilidad"),(AL952-(+AL952*AK953)),IF(AND(AF952="Impacto",AF953="Probabilidad"),(AL951-(+AL951*AK953)),IF(AF953="Impacto",AL952,""))),"")</f>
        <v>0.20579999999999998</v>
      </c>
      <c r="AM953" s="220">
        <f>IFERROR(IF(AND(AF952="Impacto",AF953="Impacto"),(AM952-(+AM952*AK953)),IF(AND(AF952="Probabilidad",AF953="Impacto"),(AM951-(+AM951*AK953)),IF(AF953="Probabilidad",AM952,""))),"")</f>
        <v>0.4</v>
      </c>
      <c r="AN953" s="221" t="s">
        <v>181</v>
      </c>
      <c r="AO953" s="221" t="s">
        <v>182</v>
      </c>
      <c r="AP953" s="221" t="s">
        <v>183</v>
      </c>
      <c r="AQ953" s="992"/>
      <c r="AR953" s="626"/>
      <c r="AS953" s="626"/>
      <c r="AT953" s="983"/>
      <c r="AU953" s="626"/>
      <c r="AV953" s="626"/>
      <c r="AW953" s="983"/>
      <c r="AX953" s="983"/>
      <c r="AY953" s="983"/>
      <c r="AZ953" s="598"/>
      <c r="BA953" s="607"/>
      <c r="BB953" s="607"/>
      <c r="BC953" s="607"/>
      <c r="BD953" s="1299"/>
      <c r="BE953" s="593"/>
      <c r="BF953" s="607"/>
      <c r="BG953" s="607"/>
      <c r="BH953" s="610"/>
      <c r="BI953" s="610"/>
      <c r="BJ953" s="848"/>
      <c r="BK953" s="848"/>
      <c r="BL953" s="848"/>
      <c r="BM953" s="607"/>
      <c r="BN953" s="607"/>
      <c r="BO953" s="651"/>
    </row>
    <row r="954" spans="1:67">
      <c r="A954" s="1141"/>
      <c r="B954" s="1144"/>
      <c r="C954" s="1296"/>
      <c r="D954" s="1150"/>
      <c r="E954" s="1150"/>
      <c r="F954" s="1089"/>
      <c r="G954" s="607"/>
      <c r="H954" s="598"/>
      <c r="I954" s="1139"/>
      <c r="J954" s="1137"/>
      <c r="K954" s="1139"/>
      <c r="L954" s="593"/>
      <c r="M954" s="616"/>
      <c r="N954" s="593"/>
      <c r="O954" s="593"/>
      <c r="P954" s="607"/>
      <c r="Q954" s="610"/>
      <c r="R954" s="607"/>
      <c r="S954" s="1307"/>
      <c r="T954" s="607"/>
      <c r="U954" s="1307"/>
      <c r="V954" s="607"/>
      <c r="W954" s="1307"/>
      <c r="X954" s="989"/>
      <c r="Y954" s="1307"/>
      <c r="Z954" s="1307"/>
      <c r="AA954" s="983"/>
      <c r="AB954" s="216">
        <v>4</v>
      </c>
      <c r="AC954" s="218"/>
      <c r="AD954" s="341"/>
      <c r="AE954" s="218"/>
      <c r="AF954" s="213" t="str">
        <f t="shared" si="62"/>
        <v/>
      </c>
      <c r="AG954" s="219"/>
      <c r="AH954" s="214" t="str">
        <f t="shared" si="60"/>
        <v/>
      </c>
      <c r="AI954" s="219"/>
      <c r="AJ954" s="214" t="str">
        <f t="shared" si="61"/>
        <v/>
      </c>
      <c r="AK954" s="215" t="str">
        <f t="shared" si="59"/>
        <v/>
      </c>
      <c r="AL954" s="220" t="str">
        <f>IFERROR(IF(AND(AF953="Probabilidad",AF954="Probabilidad"),(AL953-(+AL953*AK954)),IF(AND(AF953="Impacto",AF954="Probabilidad"),(AL952-(+AL952*AK954)),IF(AF954="Impacto",AL953,""))),"")</f>
        <v/>
      </c>
      <c r="AM954" s="220" t="str">
        <f>IFERROR(IF(AND(AF953="Impacto",AF954="Impacto"),(AM953-(+AM953*AK954)),IF(AND(AF953="Probabilidad",AF954="Impacto"),(AM952-(+AM952*AK954)),IF(AF954="Probabilidad",AM953,""))),"")</f>
        <v/>
      </c>
      <c r="AN954" s="221"/>
      <c r="AO954" s="221"/>
      <c r="AP954" s="221"/>
      <c r="AQ954" s="992"/>
      <c r="AR954" s="626"/>
      <c r="AS954" s="626"/>
      <c r="AT954" s="983"/>
      <c r="AU954" s="626"/>
      <c r="AV954" s="626"/>
      <c r="AW954" s="983"/>
      <c r="AX954" s="983"/>
      <c r="AY954" s="983"/>
      <c r="AZ954" s="598"/>
      <c r="BA954" s="607"/>
      <c r="BB954" s="607"/>
      <c r="BC954" s="607"/>
      <c r="BD954" s="1299"/>
      <c r="BE954" s="593"/>
      <c r="BF954" s="607"/>
      <c r="BG954" s="607"/>
      <c r="BH954" s="610"/>
      <c r="BI954" s="610"/>
      <c r="BJ954" s="848"/>
      <c r="BK954" s="848"/>
      <c r="BL954" s="848"/>
      <c r="BM954" s="607"/>
      <c r="BN954" s="607"/>
      <c r="BO954" s="651"/>
    </row>
    <row r="955" spans="1:67">
      <c r="A955" s="1141"/>
      <c r="B955" s="1144"/>
      <c r="C955" s="1296"/>
      <c r="D955" s="1150"/>
      <c r="E955" s="1150"/>
      <c r="F955" s="1089"/>
      <c r="G955" s="607"/>
      <c r="H955" s="598"/>
      <c r="I955" s="1139"/>
      <c r="J955" s="1137"/>
      <c r="K955" s="1139"/>
      <c r="L955" s="593"/>
      <c r="M955" s="616"/>
      <c r="N955" s="593"/>
      <c r="O955" s="593"/>
      <c r="P955" s="607"/>
      <c r="Q955" s="610"/>
      <c r="R955" s="607"/>
      <c r="S955" s="1307"/>
      <c r="T955" s="607"/>
      <c r="U955" s="1307"/>
      <c r="V955" s="607"/>
      <c r="W955" s="1307"/>
      <c r="X955" s="989"/>
      <c r="Y955" s="1307"/>
      <c r="Z955" s="1307"/>
      <c r="AA955" s="983"/>
      <c r="AB955" s="216">
        <v>5</v>
      </c>
      <c r="AC955" s="188"/>
      <c r="AD955" s="341"/>
      <c r="AE955" s="218"/>
      <c r="AF955" s="213" t="str">
        <f t="shared" si="62"/>
        <v/>
      </c>
      <c r="AG955" s="219"/>
      <c r="AH955" s="214" t="str">
        <f t="shared" si="60"/>
        <v/>
      </c>
      <c r="AI955" s="219"/>
      <c r="AJ955" s="214" t="str">
        <f t="shared" si="61"/>
        <v/>
      </c>
      <c r="AK955" s="215" t="str">
        <f t="shared" si="59"/>
        <v/>
      </c>
      <c r="AL955" s="220" t="str">
        <f>IFERROR(IF(AND(AF954="Probabilidad",AF955="Probabilidad"),(AL954-(+AL954*AK955)),IF(AND(AF954="Impacto",AF955="Probabilidad"),(AL953-(+AL953*AK955)),IF(AF955="Impacto",AL954,""))),"")</f>
        <v/>
      </c>
      <c r="AM955" s="220" t="str">
        <f>IFERROR(IF(AND(AF954="Impacto",AF955="Impacto"),(AM954-(+AM954*AK955)),IF(AND(AF954="Probabilidad",AF955="Impacto"),(AM953-(+AM953*AK955)),IF(AF955="Probabilidad",AM954,""))),"")</f>
        <v/>
      </c>
      <c r="AN955" s="221"/>
      <c r="AO955" s="221"/>
      <c r="AP955" s="221"/>
      <c r="AQ955" s="992"/>
      <c r="AR955" s="626"/>
      <c r="AS955" s="626"/>
      <c r="AT955" s="983"/>
      <c r="AU955" s="626"/>
      <c r="AV955" s="626"/>
      <c r="AW955" s="983"/>
      <c r="AX955" s="983"/>
      <c r="AY955" s="983"/>
      <c r="AZ955" s="598"/>
      <c r="BA955" s="607"/>
      <c r="BB955" s="607"/>
      <c r="BC955" s="607"/>
      <c r="BD955" s="1299"/>
      <c r="BE955" s="593"/>
      <c r="BF955" s="607"/>
      <c r="BG955" s="607"/>
      <c r="BH955" s="610"/>
      <c r="BI955" s="610"/>
      <c r="BJ955" s="848"/>
      <c r="BK955" s="848"/>
      <c r="BL955" s="848"/>
      <c r="BM955" s="607"/>
      <c r="BN955" s="607"/>
      <c r="BO955" s="651"/>
    </row>
    <row r="956" spans="1:67" ht="15.75" thickBot="1">
      <c r="A956" s="1142"/>
      <c r="B956" s="1145"/>
      <c r="C956" s="1297"/>
      <c r="D956" s="1159"/>
      <c r="E956" s="1159"/>
      <c r="F956" s="1114"/>
      <c r="G956" s="675"/>
      <c r="H956" s="692"/>
      <c r="I956" s="1157"/>
      <c r="J956" s="1156"/>
      <c r="K956" s="1157"/>
      <c r="L956" s="700"/>
      <c r="M956" s="693"/>
      <c r="N956" s="700"/>
      <c r="O956" s="700"/>
      <c r="P956" s="675"/>
      <c r="Q956" s="674"/>
      <c r="R956" s="675"/>
      <c r="S956" s="1308"/>
      <c r="T956" s="675"/>
      <c r="U956" s="1308"/>
      <c r="V956" s="675"/>
      <c r="W956" s="1308"/>
      <c r="X956" s="1309"/>
      <c r="Y956" s="1308"/>
      <c r="Z956" s="1308"/>
      <c r="AA956" s="1310"/>
      <c r="AB956" s="141">
        <v>6</v>
      </c>
      <c r="AC956" s="139"/>
      <c r="AD956" s="564"/>
      <c r="AE956" s="139"/>
      <c r="AF956" s="149" t="str">
        <f t="shared" si="62"/>
        <v/>
      </c>
      <c r="AG956" s="142"/>
      <c r="AH956" s="140" t="str">
        <f t="shared" si="60"/>
        <v/>
      </c>
      <c r="AI956" s="142"/>
      <c r="AJ956" s="140" t="str">
        <f t="shared" si="61"/>
        <v/>
      </c>
      <c r="AK956" s="143" t="str">
        <f t="shared" si="59"/>
        <v/>
      </c>
      <c r="AL956" s="152" t="str">
        <f>IFERROR(IF(AND(AF955="Probabilidad",AF956="Probabilidad"),(AL955-(+AL955*AK956)),IF(AND(AF955="Impacto",AF956="Probabilidad"),(AL954-(+AL954*AK956)),IF(AF956="Impacto",AL955,""))),"")</f>
        <v/>
      </c>
      <c r="AM956" s="152" t="str">
        <f>IFERROR(IF(AND(AF955="Impacto",AF956="Impacto"),(AM955-(+AM955*AK956)),IF(AND(AF955="Probabilidad",AF956="Impacto"),(AM954-(+AM954*AK956)),IF(AF956="Probabilidad",AM955,""))),"")</f>
        <v/>
      </c>
      <c r="AN956" s="144"/>
      <c r="AO956" s="144"/>
      <c r="AP956" s="144"/>
      <c r="AQ956" s="1283"/>
      <c r="AR956" s="696"/>
      <c r="AS956" s="696"/>
      <c r="AT956" s="1310"/>
      <c r="AU956" s="696"/>
      <c r="AV956" s="696"/>
      <c r="AW956" s="1310"/>
      <c r="AX956" s="1310"/>
      <c r="AY956" s="1310"/>
      <c r="AZ956" s="692"/>
      <c r="BA956" s="675"/>
      <c r="BB956" s="675"/>
      <c r="BC956" s="675"/>
      <c r="BD956" s="1311"/>
      <c r="BE956" s="700"/>
      <c r="BF956" s="675"/>
      <c r="BG956" s="675"/>
      <c r="BH956" s="674"/>
      <c r="BI956" s="674"/>
      <c r="BJ956" s="1113"/>
      <c r="BK956" s="1113"/>
      <c r="BL956" s="1113"/>
      <c r="BM956" s="675"/>
      <c r="BN956" s="675"/>
      <c r="BO956" s="720"/>
    </row>
    <row r="957" spans="1:67" ht="67.900000000000006" customHeight="1">
      <c r="A957" s="1140" t="s">
        <v>2373</v>
      </c>
      <c r="B957" s="1143" t="s">
        <v>1374</v>
      </c>
      <c r="C957" s="1143" t="s">
        <v>826</v>
      </c>
      <c r="D957" s="1149" t="s">
        <v>1376</v>
      </c>
      <c r="E957" s="1149" t="s">
        <v>2374</v>
      </c>
      <c r="F957" s="1111">
        <v>1</v>
      </c>
      <c r="G957" s="648" t="s">
        <v>2375</v>
      </c>
      <c r="H957" s="644" t="s">
        <v>1443</v>
      </c>
      <c r="I957" s="1138" t="s">
        <v>1380</v>
      </c>
      <c r="J957" s="1136" t="str">
        <f>IF(D957="","",IF(D957="RG",[16]Árbol_GF!B1007,IF(D957="RF",[16]Árbol_GF!B1007,IF(I957="","",(CONCATENATE(I957," ",$M$2," ",G957," ",$M$3," ",O957," ",$M$4," ",N957))))))</f>
        <v>Pérdida de confidencialidad e integridad   1. COMUNICACIONES OFICIALES ENVIADAS
2. INVENTARIOS DOCUMENTALES CENTRO DOCUMENTAL
3. EXPEDIENTES ARCHIVO CENTRAL
(Información Análoga y Electrónica)  1. Hurto de documentos
2. Divulgacion no autorizada
3. Fallas Humanas
4. Eliminación de Documentos
5. Fallas Humanas en la ejecución de procesos técnicos  1. Trabajo no supervisado del personal externo o de limpieza
2. Controles de acceso físicos inadecuados
3. Desconocimiento de Políticas de Seguridad de la Información</v>
      </c>
      <c r="K957" s="1138" t="s">
        <v>205</v>
      </c>
      <c r="L957" s="681" t="s">
        <v>904</v>
      </c>
      <c r="M957" s="689" t="str">
        <f>CONCATENATE(" *",[16]Árbol_GF!C965," *",[16]Árbol_GF!E965," *",[16]Árbol_GF!G965)</f>
        <v xml:space="preserve"> * * *</v>
      </c>
      <c r="N957" s="681" t="s">
        <v>2376</v>
      </c>
      <c r="O957" s="681" t="s">
        <v>2377</v>
      </c>
      <c r="P957" s="648"/>
      <c r="Q957" s="646"/>
      <c r="R957" s="644" t="s">
        <v>226</v>
      </c>
      <c r="S957" s="687">
        <f>IF(R957="Muy Alta",100%,IF(R957="Alta",80%,IF(R957="Media",60%,IF(R957="Baja",40%,IF(R957="Muy Baja",20%,"")))))</f>
        <v>0.4</v>
      </c>
      <c r="T957" s="1138"/>
      <c r="U957" s="687" t="str">
        <f>IF(T957="Catastrófico",100%,IF(T957="Mayor",80%,IF(T957="Moderado",60%,IF(T957="Menor",40%,IF(T957="Leve",20%,"")))))</f>
        <v/>
      </c>
      <c r="V957" s="644" t="s">
        <v>176</v>
      </c>
      <c r="W957" s="687">
        <f>IF(V957="Catastrófico",100%,IF(V957="Mayor",80%,IF(V957="Moderado",60%,IF(V957="Menor",40%,IF(V957="Leve",20%,"")))))</f>
        <v>0.6</v>
      </c>
      <c r="X957" s="689" t="str">
        <f>IF(Y957=100%,"Catastrófico",IF(Y957=80%,"Mayor",IF(Y957=60%,"Moderado",IF(Y957=40%,"Menor",IF(Y957=20%,"Leve","")))))</f>
        <v>Moderado</v>
      </c>
      <c r="Y957" s="687">
        <f>IF(AND(U957="",W957=""),"",MAX(U957,W957))</f>
        <v>0.6</v>
      </c>
      <c r="Z957" s="687" t="str">
        <f>CONCATENATE(R957,X957)</f>
        <v>BajaModerado</v>
      </c>
      <c r="AA957" s="642" t="str">
        <f>IF(Z957="Muy AltaLeve","Alto",IF(Z957="Muy AltaMenor","Alto",IF(Z957="Muy AltaModerado","Alto",IF(Z957="Muy AltaMayor","Alto",IF(Z957="Muy AltaCatastrófico","Extremo",IF(Z957="AltaLeve","Moderado",IF(Z957="AltaMenor","Moderado",IF(Z957="AltaModerado","Alto",IF(Z957="AltaMayor","Alto",IF(Z957="AltaCatastrófico","Extremo",IF(Z957="MediaLeve","Moderado",IF(Z957="MediaMenor","Moderado",IF(Z957="MediaModerado","Moderado",IF(Z957="MediaMayor","Alto",IF(Z957="MediaCatastrófico","Extremo",IF(Z957="BajaLeve","Bajo",IF(Z957="BajaMenor","Moderado",IF(Z957="BajaModerado","Moderado",IF(Z957="BajaMayor","Alto",IF(Z957="BajaCatastrófico","Extremo",IF(Z957="Muy BajaLeve","Bajo",IF(Z957="Muy BajaMenor","Bajo",IF(Z957="Muy BajaModerado","Moderado",IF(Z957="Muy BajaMayor","Alto",IF(Z957="Muy BajaCatastrófico","Extremo","")))))))))))))))))))))))))</f>
        <v>Moderado</v>
      </c>
      <c r="AB957" s="54">
        <v>1</v>
      </c>
      <c r="AC957" s="95" t="s">
        <v>2378</v>
      </c>
      <c r="AD957" s="95">
        <v>2</v>
      </c>
      <c r="AE957" s="12" t="s">
        <v>2379</v>
      </c>
      <c r="AF957" s="20" t="str">
        <f t="shared" si="62"/>
        <v>Probabilidad</v>
      </c>
      <c r="AG957" s="13" t="s">
        <v>1537</v>
      </c>
      <c r="AH957" s="22">
        <f t="shared" si="60"/>
        <v>0.25</v>
      </c>
      <c r="AI957" s="13" t="s">
        <v>180</v>
      </c>
      <c r="AJ957" s="22">
        <f t="shared" si="61"/>
        <v>0.15</v>
      </c>
      <c r="AK957" s="23">
        <f t="shared" si="59"/>
        <v>0.4</v>
      </c>
      <c r="AL957" s="24">
        <f>IFERROR(IF(AF957="Probabilidad",(S957-(+S957*AK957)),IF(AF957="Impacto",S957,"")),"")</f>
        <v>0.24</v>
      </c>
      <c r="AM957" s="24">
        <f>IFERROR(IF(AF957="Impacto",(Y957-(+Y957*AK957)),IF(AF957="Probabilidad",Y957,"")),"")</f>
        <v>0.6</v>
      </c>
      <c r="AN957" s="14" t="s">
        <v>181</v>
      </c>
      <c r="AO957" s="14" t="s">
        <v>182</v>
      </c>
      <c r="AP957" s="14" t="s">
        <v>183</v>
      </c>
      <c r="AQ957" s="1314" t="s">
        <v>2380</v>
      </c>
      <c r="AR957" s="640">
        <f>S957</f>
        <v>0.4</v>
      </c>
      <c r="AS957" s="640">
        <f>IF(AL957="","",MIN(AL957:AL962))</f>
        <v>4.2335999999999999E-2</v>
      </c>
      <c r="AT957" s="642" t="str">
        <f>IFERROR(IF(AS957="","",IF(AS957&lt;=0.2,"Muy Baja",IF(AS957&lt;=0.4,"Baja",IF(AS957&lt;=0.6,"Media",IF(AS957&lt;=0.8,"Alta","Muy Alta"))))),"")</f>
        <v>Muy Baja</v>
      </c>
      <c r="AU957" s="640">
        <f>Y957</f>
        <v>0.6</v>
      </c>
      <c r="AV957" s="640">
        <f>IF(AM957="","",MIN(AM957:AM962))</f>
        <v>0.44999999999999996</v>
      </c>
      <c r="AW957" s="642" t="str">
        <f>IFERROR(IF(AV957="","",IF(AV957&lt;=0.2,"Leve",IF(AV957&lt;=0.4,"Menor",IF(AV957&lt;=0.6,"Moderado",IF(AV957&lt;=0.8,"Mayor","Catastrófico"))))),"")</f>
        <v>Moderado</v>
      </c>
      <c r="AX957" s="642" t="str">
        <f>AA957</f>
        <v>Moderado</v>
      </c>
      <c r="AY957" s="642" t="str">
        <f>IFERROR(IF(OR(AND(AT957="Muy Baja",AW957="Leve"),AND(AT957="Muy Baja",AW957="Menor"),AND(AT957="Baja",AW957="Leve")),"Bajo",IF(OR(AND(AT957="Muy baja",AW957="Moderado"),AND(AT957="Baja",AW957="Menor"),AND(AT957="Baja",AW957="Moderado"),AND(AT957="Media",AW957="Leve"),AND(AT957="Media",AW957="Menor"),AND(AT957="Media",AW957="Moderado"),AND(AT957="Alta",AW957="Leve"),AND(AT957="Alta",AW957="Menor")),"Moderado",IF(OR(AND(AT957="Muy Baja",AW957="Mayor"),AND(AT957="Baja",AW957="Mayor"),AND(AT957="Media",AW957="Mayor"),AND(AT957="Alta",AW957="Moderado"),AND(AT957="Alta",AW957="Mayor"),AND(AT957="Muy Alta",AW957="Leve"),AND(AT957="Muy Alta",AW957="Menor"),AND(AT957="Muy Alta",AW957="Moderado"),AND(AT957="Muy Alta",AW957="Mayor")),"Alto",IF(OR(AND(AT957="Muy Baja",AW957="Catastrófico"),AND(AT957="Baja",AW957="Catastrófico"),AND(AT957="Media",AW957="Catastrófico"),AND(AT957="Alta",AW957="Catastrófico"),AND(AT957="Muy Alta",AW957="Catastrófico")),"Extremo","")))),"")</f>
        <v>Moderado</v>
      </c>
      <c r="AZ957" s="1138" t="s">
        <v>185</v>
      </c>
      <c r="BA957" s="648" t="s">
        <v>2381</v>
      </c>
      <c r="BB957" s="908" t="s">
        <v>2382</v>
      </c>
      <c r="BC957" s="908" t="s">
        <v>1927</v>
      </c>
      <c r="BD957" s="908" t="s">
        <v>2383</v>
      </c>
      <c r="BE957" s="1313">
        <v>45657</v>
      </c>
      <c r="BF957" s="681"/>
      <c r="BG957" s="681"/>
      <c r="BH957" s="727"/>
      <c r="BI957" s="727"/>
      <c r="BJ957" s="727"/>
      <c r="BK957" s="1279"/>
      <c r="BL957" s="646"/>
      <c r="BM957" s="648"/>
      <c r="BN957" s="648"/>
      <c r="BO957" s="650"/>
    </row>
    <row r="958" spans="1:67" ht="72">
      <c r="A958" s="1141"/>
      <c r="B958" s="1144"/>
      <c r="C958" s="1144"/>
      <c r="D958" s="1150"/>
      <c r="E958" s="1150"/>
      <c r="F958" s="1089"/>
      <c r="G958" s="607"/>
      <c r="H958" s="598"/>
      <c r="I958" s="1139"/>
      <c r="J958" s="1137"/>
      <c r="K958" s="1139"/>
      <c r="L958" s="593"/>
      <c r="M958" s="616"/>
      <c r="N958" s="593"/>
      <c r="O958" s="593"/>
      <c r="P958" s="607"/>
      <c r="Q958" s="610"/>
      <c r="R958" s="598"/>
      <c r="S958" s="613"/>
      <c r="T958" s="1139"/>
      <c r="U958" s="613"/>
      <c r="V958" s="598"/>
      <c r="W958" s="613"/>
      <c r="X958" s="616"/>
      <c r="Y958" s="613"/>
      <c r="Z958" s="613"/>
      <c r="AA958" s="619"/>
      <c r="AB958" s="216">
        <v>2</v>
      </c>
      <c r="AC958" s="227" t="s">
        <v>2384</v>
      </c>
      <c r="AD958" s="217">
        <v>2</v>
      </c>
      <c r="AE958" s="218" t="s">
        <v>2379</v>
      </c>
      <c r="AF958" s="213" t="str">
        <f t="shared" si="62"/>
        <v>Impacto</v>
      </c>
      <c r="AG958" s="219" t="s">
        <v>1548</v>
      </c>
      <c r="AH958" s="214">
        <f t="shared" si="60"/>
        <v>0.1</v>
      </c>
      <c r="AI958" s="219" t="s">
        <v>180</v>
      </c>
      <c r="AJ958" s="214">
        <f t="shared" si="61"/>
        <v>0.15</v>
      </c>
      <c r="AK958" s="215">
        <f t="shared" si="59"/>
        <v>0.25</v>
      </c>
      <c r="AL958" s="220">
        <f>IFERROR(IF(AND(AF957="Probabilidad",AF958="Probabilidad"),(AL957-(+AL957*AK958)),IF(AF958="Probabilidad",(S957-(+S957*AK958)),IF(AF958="Impacto",AL957,""))),"")</f>
        <v>0.24</v>
      </c>
      <c r="AM958" s="220">
        <f>IFERROR(IF(AND(AF957="Impacto",AF958="Impacto"),(AM957-(+AM957*AK958)),IF(AF958="Impacto",(Y957-(+Y957*AK958)),IF(AF958="Probabilidad",AM957,""))),"")</f>
        <v>0.44999999999999996</v>
      </c>
      <c r="AN958" s="221" t="s">
        <v>181</v>
      </c>
      <c r="AO958" s="221" t="s">
        <v>182</v>
      </c>
      <c r="AP958" s="221" t="s">
        <v>183</v>
      </c>
      <c r="AQ958" s="992"/>
      <c r="AR958" s="626"/>
      <c r="AS958" s="626"/>
      <c r="AT958" s="619"/>
      <c r="AU958" s="626"/>
      <c r="AV958" s="626"/>
      <c r="AW958" s="619"/>
      <c r="AX958" s="619"/>
      <c r="AY958" s="619"/>
      <c r="AZ958" s="1139"/>
      <c r="BA958" s="607"/>
      <c r="BB958" s="909"/>
      <c r="BC958" s="909"/>
      <c r="BD958" s="909"/>
      <c r="BE958" s="909"/>
      <c r="BF958" s="593"/>
      <c r="BG958" s="593"/>
      <c r="BH958" s="593"/>
      <c r="BI958" s="593"/>
      <c r="BJ958" s="593"/>
      <c r="BK958" s="1280"/>
      <c r="BL958" s="610"/>
      <c r="BM958" s="607"/>
      <c r="BN958" s="607"/>
      <c r="BO958" s="651"/>
    </row>
    <row r="959" spans="1:67" ht="127.5">
      <c r="A959" s="1141"/>
      <c r="B959" s="1144"/>
      <c r="C959" s="1144"/>
      <c r="D959" s="1150"/>
      <c r="E959" s="1150"/>
      <c r="F959" s="1089"/>
      <c r="G959" s="607"/>
      <c r="H959" s="598"/>
      <c r="I959" s="1139"/>
      <c r="J959" s="1137"/>
      <c r="K959" s="1139"/>
      <c r="L959" s="593"/>
      <c r="M959" s="616"/>
      <c r="N959" s="593"/>
      <c r="O959" s="593"/>
      <c r="P959" s="607"/>
      <c r="Q959" s="610"/>
      <c r="R959" s="598"/>
      <c r="S959" s="613"/>
      <c r="T959" s="1139"/>
      <c r="U959" s="613"/>
      <c r="V959" s="598"/>
      <c r="W959" s="613"/>
      <c r="X959" s="616"/>
      <c r="Y959" s="613"/>
      <c r="Z959" s="613"/>
      <c r="AA959" s="619"/>
      <c r="AB959" s="216">
        <v>3</v>
      </c>
      <c r="AC959" s="322" t="s">
        <v>2385</v>
      </c>
      <c r="AD959" s="217">
        <v>3</v>
      </c>
      <c r="AE959" s="218" t="s">
        <v>1390</v>
      </c>
      <c r="AF959" s="213" t="str">
        <f t="shared" si="62"/>
        <v>Probabilidad</v>
      </c>
      <c r="AG959" s="219" t="s">
        <v>1547</v>
      </c>
      <c r="AH959" s="214">
        <f t="shared" si="60"/>
        <v>0.15</v>
      </c>
      <c r="AI959" s="219" t="s">
        <v>180</v>
      </c>
      <c r="AJ959" s="214">
        <f t="shared" si="61"/>
        <v>0.15</v>
      </c>
      <c r="AK959" s="215">
        <f t="shared" si="59"/>
        <v>0.3</v>
      </c>
      <c r="AL959" s="220">
        <f>IFERROR(IF(AND(AF958="Probabilidad",AF959="Probabilidad"),(AL958-(+AL958*AK959)),IF(AND(AF958="Impacto",AF959="Probabilidad"),(AL957-(+AL957*AK959)),IF(AF959="Impacto",AL958,""))),"")</f>
        <v>0.16799999999999998</v>
      </c>
      <c r="AM959" s="220">
        <f>IFERROR(IF(AND(AF958="Impacto",AF959="Impacto"),(AM958-(+AM958*AK959)),IF(AND(AF958="Probabilidad",AF959="Impacto"),(AM957-(+AM957*AK959)),IF(AF959="Probabilidad",AM958,""))),"")</f>
        <v>0.44999999999999996</v>
      </c>
      <c r="AN959" s="221" t="s">
        <v>181</v>
      </c>
      <c r="AO959" s="221" t="s">
        <v>182</v>
      </c>
      <c r="AP959" s="221" t="s">
        <v>183</v>
      </c>
      <c r="AQ959" s="992"/>
      <c r="AR959" s="626"/>
      <c r="AS959" s="626"/>
      <c r="AT959" s="619"/>
      <c r="AU959" s="626"/>
      <c r="AV959" s="626"/>
      <c r="AW959" s="619"/>
      <c r="AX959" s="619"/>
      <c r="AY959" s="619"/>
      <c r="AZ959" s="1139"/>
      <c r="BA959" s="607"/>
      <c r="BB959" s="909"/>
      <c r="BC959" s="909"/>
      <c r="BD959" s="909"/>
      <c r="BE959" s="909"/>
      <c r="BF959" s="593"/>
      <c r="BG959" s="593"/>
      <c r="BH959" s="593"/>
      <c r="BI959" s="593"/>
      <c r="BJ959" s="593"/>
      <c r="BK959" s="1280"/>
      <c r="BL959" s="610"/>
      <c r="BM959" s="607"/>
      <c r="BN959" s="607"/>
      <c r="BO959" s="651"/>
    </row>
    <row r="960" spans="1:67" ht="191.25">
      <c r="A960" s="1141"/>
      <c r="B960" s="1144"/>
      <c r="C960" s="1144"/>
      <c r="D960" s="1150"/>
      <c r="E960" s="1150"/>
      <c r="F960" s="1089"/>
      <c r="G960" s="607"/>
      <c r="H960" s="598"/>
      <c r="I960" s="1139"/>
      <c r="J960" s="1137"/>
      <c r="K960" s="1139"/>
      <c r="L960" s="593"/>
      <c r="M960" s="616"/>
      <c r="N960" s="593"/>
      <c r="O960" s="593"/>
      <c r="P960" s="607"/>
      <c r="Q960" s="610"/>
      <c r="R960" s="598"/>
      <c r="S960" s="613"/>
      <c r="T960" s="1139"/>
      <c r="U960" s="613"/>
      <c r="V960" s="598"/>
      <c r="W960" s="613"/>
      <c r="X960" s="616"/>
      <c r="Y960" s="613"/>
      <c r="Z960" s="613"/>
      <c r="AA960" s="619"/>
      <c r="AB960" s="216">
        <v>4</v>
      </c>
      <c r="AC960" s="227" t="s">
        <v>2386</v>
      </c>
      <c r="AD960" s="217">
        <v>1</v>
      </c>
      <c r="AE960" s="217" t="s">
        <v>1607</v>
      </c>
      <c r="AF960" s="213" t="str">
        <f t="shared" si="62"/>
        <v>Probabilidad</v>
      </c>
      <c r="AG960" s="219" t="s">
        <v>1537</v>
      </c>
      <c r="AH960" s="214">
        <f t="shared" si="60"/>
        <v>0.25</v>
      </c>
      <c r="AI960" s="219" t="s">
        <v>180</v>
      </c>
      <c r="AJ960" s="214">
        <f t="shared" si="61"/>
        <v>0.15</v>
      </c>
      <c r="AK960" s="215">
        <f t="shared" si="59"/>
        <v>0.4</v>
      </c>
      <c r="AL960" s="220">
        <f>IFERROR(IF(AND(AF959="Probabilidad",AF960="Probabilidad"),(AL959-(+AL959*AK960)),IF(AND(AF959="Impacto",AF960="Probabilidad"),(AL958-(+AL958*AK960)),IF(AF960="Impacto",AL959,""))),"")</f>
        <v>0.10079999999999999</v>
      </c>
      <c r="AM960" s="220">
        <f>IFERROR(IF(AND(AF959="Impacto",AF960="Impacto"),(AM959-(+AM959*AK960)),IF(AND(AF959="Probabilidad",AF960="Impacto"),(AM958-(+AM958*AK960)),IF(AF960="Probabilidad",AM959,""))),"")</f>
        <v>0.44999999999999996</v>
      </c>
      <c r="AN960" s="221" t="s">
        <v>181</v>
      </c>
      <c r="AO960" s="221" t="s">
        <v>182</v>
      </c>
      <c r="AP960" s="221" t="s">
        <v>183</v>
      </c>
      <c r="AQ960" s="992"/>
      <c r="AR960" s="626"/>
      <c r="AS960" s="626"/>
      <c r="AT960" s="619"/>
      <c r="AU960" s="626"/>
      <c r="AV960" s="626"/>
      <c r="AW960" s="619"/>
      <c r="AX960" s="619"/>
      <c r="AY960" s="619"/>
      <c r="AZ960" s="1139"/>
      <c r="BA960" s="607"/>
      <c r="BB960" s="909"/>
      <c r="BC960" s="909"/>
      <c r="BD960" s="909"/>
      <c r="BE960" s="909"/>
      <c r="BF960" s="593"/>
      <c r="BG960" s="593"/>
      <c r="BH960" s="593"/>
      <c r="BI960" s="593"/>
      <c r="BJ960" s="593"/>
      <c r="BK960" s="1280"/>
      <c r="BL960" s="610"/>
      <c r="BM960" s="607"/>
      <c r="BN960" s="607"/>
      <c r="BO960" s="651"/>
    </row>
    <row r="961" spans="1:67" ht="135">
      <c r="A961" s="1141"/>
      <c r="B961" s="1144"/>
      <c r="C961" s="1144"/>
      <c r="D961" s="1150"/>
      <c r="E961" s="1150"/>
      <c r="F961" s="1089"/>
      <c r="G961" s="607"/>
      <c r="H961" s="598"/>
      <c r="I961" s="1139"/>
      <c r="J961" s="1137"/>
      <c r="K961" s="1139"/>
      <c r="L961" s="593"/>
      <c r="M961" s="616"/>
      <c r="N961" s="593"/>
      <c r="O961" s="593"/>
      <c r="P961" s="607"/>
      <c r="Q961" s="610"/>
      <c r="R961" s="598"/>
      <c r="S961" s="613"/>
      <c r="T961" s="1139"/>
      <c r="U961" s="613"/>
      <c r="V961" s="598"/>
      <c r="W961" s="613"/>
      <c r="X961" s="616"/>
      <c r="Y961" s="613"/>
      <c r="Z961" s="613"/>
      <c r="AA961" s="619"/>
      <c r="AB961" s="216">
        <v>5</v>
      </c>
      <c r="AC961" s="217" t="s">
        <v>2387</v>
      </c>
      <c r="AD961" s="217">
        <v>2</v>
      </c>
      <c r="AE961" s="217" t="s">
        <v>1607</v>
      </c>
      <c r="AF961" s="213" t="str">
        <f t="shared" si="62"/>
        <v>Probabilidad</v>
      </c>
      <c r="AG961" s="219" t="s">
        <v>179</v>
      </c>
      <c r="AH961" s="214">
        <f t="shared" si="60"/>
        <v>0.25</v>
      </c>
      <c r="AI961" s="219" t="s">
        <v>180</v>
      </c>
      <c r="AJ961" s="214">
        <f t="shared" si="61"/>
        <v>0.15</v>
      </c>
      <c r="AK961" s="215">
        <f t="shared" si="59"/>
        <v>0.4</v>
      </c>
      <c r="AL961" s="220">
        <f>IFERROR(IF(AND(AF960="Probabilidad",AF961="Probabilidad"),(AL960-(+AL960*AK961)),IF(AND(AF960="Impacto",AF961="Probabilidad"),(AL959-(+AL959*AK961)),IF(AF961="Impacto",AL960,""))),"")</f>
        <v>6.0479999999999992E-2</v>
      </c>
      <c r="AM961" s="220">
        <f>IFERROR(IF(AND(AF960="Impacto",AF961="Impacto"),(AM960-(+AM960*AK961)),IF(AND(AF960="Probabilidad",AF961="Impacto"),(AM959-(+AM959*AK961)),IF(AF961="Probabilidad",AM960,""))),"")</f>
        <v>0.44999999999999996</v>
      </c>
      <c r="AN961" s="221" t="s">
        <v>181</v>
      </c>
      <c r="AO961" s="221" t="s">
        <v>182</v>
      </c>
      <c r="AP961" s="221" t="s">
        <v>183</v>
      </c>
      <c r="AQ961" s="992"/>
      <c r="AR961" s="626"/>
      <c r="AS961" s="626"/>
      <c r="AT961" s="619"/>
      <c r="AU961" s="626"/>
      <c r="AV961" s="626"/>
      <c r="AW961" s="619"/>
      <c r="AX961" s="619"/>
      <c r="AY961" s="619"/>
      <c r="AZ961" s="1139"/>
      <c r="BA961" s="607"/>
      <c r="BB961" s="909"/>
      <c r="BC961" s="909"/>
      <c r="BD961" s="909"/>
      <c r="BE961" s="909"/>
      <c r="BF961" s="593"/>
      <c r="BG961" s="593"/>
      <c r="BH961" s="593"/>
      <c r="BI961" s="593"/>
      <c r="BJ961" s="593"/>
      <c r="BK961" s="1280"/>
      <c r="BL961" s="610"/>
      <c r="BM961" s="607"/>
      <c r="BN961" s="607"/>
      <c r="BO961" s="651"/>
    </row>
    <row r="962" spans="1:67" ht="165.75" thickBot="1">
      <c r="A962" s="1141"/>
      <c r="B962" s="1144"/>
      <c r="C962" s="1144"/>
      <c r="D962" s="1150"/>
      <c r="E962" s="1150"/>
      <c r="F962" s="1089"/>
      <c r="G962" s="607"/>
      <c r="H962" s="598"/>
      <c r="I962" s="1139"/>
      <c r="J962" s="1162"/>
      <c r="K962" s="1139"/>
      <c r="L962" s="593"/>
      <c r="M962" s="616"/>
      <c r="N962" s="593"/>
      <c r="O962" s="593"/>
      <c r="P962" s="607"/>
      <c r="Q962" s="610"/>
      <c r="R962" s="598"/>
      <c r="S962" s="613"/>
      <c r="T962" s="1139"/>
      <c r="U962" s="613"/>
      <c r="V962" s="598"/>
      <c r="W962" s="613"/>
      <c r="X962" s="616"/>
      <c r="Y962" s="613"/>
      <c r="Z962" s="613"/>
      <c r="AA962" s="619"/>
      <c r="AB962" s="216">
        <v>6</v>
      </c>
      <c r="AC962" s="217" t="s">
        <v>2388</v>
      </c>
      <c r="AD962" s="217">
        <v>3</v>
      </c>
      <c r="AE962" s="217" t="s">
        <v>1607</v>
      </c>
      <c r="AF962" s="213" t="str">
        <f t="shared" si="62"/>
        <v>Probabilidad</v>
      </c>
      <c r="AG962" s="219" t="s">
        <v>344</v>
      </c>
      <c r="AH962" s="214">
        <f t="shared" si="60"/>
        <v>0.15</v>
      </c>
      <c r="AI962" s="219" t="s">
        <v>180</v>
      </c>
      <c r="AJ962" s="214">
        <f t="shared" si="61"/>
        <v>0.15</v>
      </c>
      <c r="AK962" s="215">
        <f t="shared" si="59"/>
        <v>0.3</v>
      </c>
      <c r="AL962" s="220">
        <f>IFERROR(IF(AND(AF961="Probabilidad",AF962="Probabilidad"),(AL961-(+AL961*AK962)),IF(AND(AF961="Impacto",AF962="Probabilidad"),(AL960-(+AL960*AK962)),IF(AF962="Impacto",AL961,""))),"")</f>
        <v>4.2335999999999999E-2</v>
      </c>
      <c r="AM962" s="220">
        <f>IFERROR(IF(AND(AF961="Impacto",AF962="Impacto"),(AM961-(+AM961*AK962)),IF(AND(AF961="Probabilidad",AF962="Impacto"),(AM960-(+AM960*AK962)),IF(AF962="Probabilidad",AM961,""))),"")</f>
        <v>0.44999999999999996</v>
      </c>
      <c r="AN962" s="221" t="s">
        <v>181</v>
      </c>
      <c r="AO962" s="221" t="s">
        <v>182</v>
      </c>
      <c r="AP962" s="221" t="s">
        <v>183</v>
      </c>
      <c r="AQ962" s="992"/>
      <c r="AR962" s="626"/>
      <c r="AS962" s="626"/>
      <c r="AT962" s="619"/>
      <c r="AU962" s="626"/>
      <c r="AV962" s="626"/>
      <c r="AW962" s="619"/>
      <c r="AX962" s="619"/>
      <c r="AY962" s="619"/>
      <c r="AZ962" s="1139"/>
      <c r="BA962" s="607"/>
      <c r="BB962" s="909"/>
      <c r="BC962" s="909"/>
      <c r="BD962" s="909"/>
      <c r="BE962" s="909"/>
      <c r="BF962" s="593"/>
      <c r="BG962" s="593"/>
      <c r="BH962" s="593"/>
      <c r="BI962" s="593"/>
      <c r="BJ962" s="593"/>
      <c r="BK962" s="1280"/>
      <c r="BL962" s="610"/>
      <c r="BM962" s="607"/>
      <c r="BN962" s="607"/>
      <c r="BO962" s="651"/>
    </row>
    <row r="963" spans="1:67" ht="159" customHeight="1">
      <c r="A963" s="1141"/>
      <c r="B963" s="1144"/>
      <c r="C963" s="1144"/>
      <c r="D963" s="1150" t="s">
        <v>1376</v>
      </c>
      <c r="E963" s="1150" t="s">
        <v>2374</v>
      </c>
      <c r="F963" s="1089">
        <v>2</v>
      </c>
      <c r="G963" s="607" t="s">
        <v>2389</v>
      </c>
      <c r="H963" s="598" t="s">
        <v>1641</v>
      </c>
      <c r="I963" s="1139" t="s">
        <v>1392</v>
      </c>
      <c r="J963" s="1137" t="str">
        <f>IF(D963="","",IF(D963="RG",[16]Árbol_GF!B1013,IF(D963="RF",[16]Árbol_GF!B1013,IF(I963="","",(CONCATENATE(I963," ",$M$2," ",G963," ",$M$3," ",O963," ",$M$4," ",N963))))))</f>
        <v>Pérdida de Disponibilidad  1. COMUNICACIONES OFICIALES ENVIADAS
2. INVENTARIOS DOCUMENTALES CENTRO DOCUMENTAL
(Información Análoga)  1. Hurto de Documentos, divulgación no autorizada
2. Fallas Humanas  1. Controles de acceso fisico inadecuados
2. Desconocimiento de Politicas de Seguridad</v>
      </c>
      <c r="K963" s="1139" t="s">
        <v>205</v>
      </c>
      <c r="L963" s="593" t="s">
        <v>904</v>
      </c>
      <c r="M963" s="689" t="str">
        <f>CONCATENATE(" *",[16]Árbol_GF!C971," *",[16]Árbol_GF!E971," *",[16]Árbol_GF!G971)</f>
        <v xml:space="preserve"> * * *</v>
      </c>
      <c r="N963" s="593" t="s">
        <v>2390</v>
      </c>
      <c r="O963" s="593" t="s">
        <v>2391</v>
      </c>
      <c r="P963" s="1078"/>
      <c r="Q963" s="1081"/>
      <c r="R963" s="598" t="s">
        <v>226</v>
      </c>
      <c r="S963" s="613">
        <f>IF(R963="Muy Alta",100%,IF(R963="Alta",80%,IF(R963="Media",60%,IF(R963="Baja",40%,IF(R963="Muy Baja",20%,"")))))</f>
        <v>0.4</v>
      </c>
      <c r="T963" s="1139"/>
      <c r="U963" s="613" t="str">
        <f>IF(T963="Catastrófico",100%,IF(T963="Mayor",80%,IF(T963="Moderado",60%,IF(T963="Menor",40%,IF(T963="Leve",20%,"")))))</f>
        <v/>
      </c>
      <c r="V963" s="598" t="s">
        <v>176</v>
      </c>
      <c r="W963" s="613">
        <f>IF(V963="Catastrófico",100%,IF(V963="Mayor",80%,IF(V963="Moderado",60%,IF(V963="Menor",40%,IF(V963="Leve",20%,"")))))</f>
        <v>0.6</v>
      </c>
      <c r="X963" s="616" t="str">
        <f>IF(Y963=100%,"Catastrófico",IF(Y963=80%,"Mayor",IF(Y963=60%,"Moderado",IF(Y963=40%,"Menor",IF(Y963=20%,"Leve","")))))</f>
        <v>Moderado</v>
      </c>
      <c r="Y963" s="613">
        <f>IF(AND(U963="",W963=""),"",MAX(U963,W963))</f>
        <v>0.6</v>
      </c>
      <c r="Z963" s="613" t="str">
        <f>CONCATENATE(R963,X963)</f>
        <v>BajaModerado</v>
      </c>
      <c r="AA963" s="619" t="str">
        <f>IF(Z963="Muy AltaLeve","Alto",IF(Z963="Muy AltaMenor","Alto",IF(Z963="Muy AltaModerado","Alto",IF(Z963="Muy AltaMayor","Alto",IF(Z963="Muy AltaCatastrófico","Extremo",IF(Z963="AltaLeve","Moderado",IF(Z963="AltaMenor","Moderado",IF(Z963="AltaModerado","Alto",IF(Z963="AltaMayor","Alto",IF(Z963="AltaCatastrófico","Extremo",IF(Z963="MediaLeve","Moderado",IF(Z963="MediaMenor","Moderado",IF(Z963="MediaModerado","Moderado",IF(Z963="MediaMayor","Alto",IF(Z963="MediaCatastrófico","Extremo",IF(Z963="BajaLeve","Bajo",IF(Z963="BajaMenor","Moderado",IF(Z963="BajaModerado","Moderado",IF(Z963="BajaMayor","Alto",IF(Z963="BajaCatastrófico","Extremo",IF(Z963="Muy BajaLeve","Bajo",IF(Z963="Muy BajaMenor","Bajo",IF(Z963="Muy BajaModerado","Moderado",IF(Z963="Muy BajaMayor","Alto",IF(Z963="Muy BajaCatastrófico","Extremo","")))))))))))))))))))))))))</f>
        <v>Moderado</v>
      </c>
      <c r="AB963" s="216">
        <v>1</v>
      </c>
      <c r="AC963" s="227" t="s">
        <v>2387</v>
      </c>
      <c r="AD963" s="217">
        <v>1</v>
      </c>
      <c r="AE963" s="218" t="s">
        <v>1390</v>
      </c>
      <c r="AF963" s="213" t="str">
        <f t="shared" si="62"/>
        <v>Probabilidad</v>
      </c>
      <c r="AG963" s="219" t="s">
        <v>1537</v>
      </c>
      <c r="AH963" s="214">
        <f t="shared" si="60"/>
        <v>0.25</v>
      </c>
      <c r="AI963" s="219" t="s">
        <v>180</v>
      </c>
      <c r="AJ963" s="214">
        <f t="shared" si="61"/>
        <v>0.15</v>
      </c>
      <c r="AK963" s="215">
        <f t="shared" si="59"/>
        <v>0.4</v>
      </c>
      <c r="AL963" s="220">
        <f>IFERROR(IF(AF963="Probabilidad",(S963-(+S963*AK963)),IF(AF963="Impacto",S963,"")),"")</f>
        <v>0.24</v>
      </c>
      <c r="AM963" s="220">
        <f>IFERROR(IF(AF963="Impacto",(Y963-(+Y963*AK963)),IF(AF963="Probabilidad",Y963,"")),"")</f>
        <v>0.6</v>
      </c>
      <c r="AN963" s="221" t="s">
        <v>181</v>
      </c>
      <c r="AO963" s="221" t="s">
        <v>182</v>
      </c>
      <c r="AP963" s="221" t="s">
        <v>183</v>
      </c>
      <c r="AQ963" s="992" t="s">
        <v>2392</v>
      </c>
      <c r="AR963" s="1153">
        <f>S963</f>
        <v>0.4</v>
      </c>
      <c r="AS963" s="1153">
        <f>IF(AL963="","",MIN(AL963:AL968))</f>
        <v>0.16799999999999998</v>
      </c>
      <c r="AT963" s="619" t="str">
        <f>IFERROR(IF(AS963="","",IF(AS963&lt;=0.2,"Muy Baja",IF(AS963&lt;=0.4,"Baja",IF(AS963&lt;=0.6,"Media",IF(AS963&lt;=0.8,"Alta","Muy Alta"))))),"")</f>
        <v>Muy Baja</v>
      </c>
      <c r="AU963" s="1153">
        <f>Y963</f>
        <v>0.6</v>
      </c>
      <c r="AV963" s="1153">
        <f>IF(AM963="","",MIN(AM963:AM968))</f>
        <v>0.6</v>
      </c>
      <c r="AW963" s="619" t="str">
        <f>IFERROR(IF(AV963="","",IF(AV963&lt;=0.2,"Leve",IF(AV963&lt;=0.4,"Menor",IF(AV963&lt;=0.6,"Moderado",IF(AV963&lt;=0.8,"Mayor","Catastrófico"))))),"")</f>
        <v>Moderado</v>
      </c>
      <c r="AX963" s="619" t="str">
        <f>AA963</f>
        <v>Moderado</v>
      </c>
      <c r="AY963" s="619" t="str">
        <f>IFERROR(IF(OR(AND(AT963="Muy Baja",AW963="Leve"),AND(AT963="Muy Baja",AW963="Menor"),AND(AT963="Baja",AW963="Leve")),"Bajo",IF(OR(AND(AT963="Muy baja",AW963="Moderado"),AND(AT963="Baja",AW963="Menor"),AND(AT963="Baja",AW963="Moderado"),AND(AT963="Media",AW963="Leve"),AND(AT963="Media",AW963="Menor"),AND(AT963="Media",AW963="Moderado"),AND(AT963="Alta",AW963="Leve"),AND(AT963="Alta",AW963="Menor")),"Moderado",IF(OR(AND(AT963="Muy Baja",AW963="Mayor"),AND(AT963="Baja",AW963="Mayor"),AND(AT963="Media",AW963="Mayor"),AND(AT963="Alta",AW963="Moderado"),AND(AT963="Alta",AW963="Mayor"),AND(AT963="Muy Alta",AW963="Leve"),AND(AT963="Muy Alta",AW963="Menor"),AND(AT963="Muy Alta",AW963="Moderado"),AND(AT963="Muy Alta",AW963="Mayor")),"Alto",IF(OR(AND(AT963="Muy Baja",AW963="Catastrófico"),AND(AT963="Baja",AW963="Catastrófico"),AND(AT963="Media",AW963="Catastrófico"),AND(AT963="Alta",AW963="Catastrófico"),AND(AT963="Muy Alta",AW963="Catastrófico")),"Extremo","")))),"")</f>
        <v>Moderado</v>
      </c>
      <c r="AZ963" s="1139" t="s">
        <v>185</v>
      </c>
      <c r="BA963" s="909" t="s">
        <v>2393</v>
      </c>
      <c r="BB963" s="909" t="s">
        <v>2382</v>
      </c>
      <c r="BC963" s="909" t="s">
        <v>1927</v>
      </c>
      <c r="BD963" s="909" t="s">
        <v>2383</v>
      </c>
      <c r="BE963" s="1219">
        <v>45657</v>
      </c>
      <c r="BF963" s="593"/>
      <c r="BG963" s="593"/>
      <c r="BH963" s="848"/>
      <c r="BI963" s="848"/>
      <c r="BJ963" s="848"/>
      <c r="BK963" s="848"/>
      <c r="BL963" s="848"/>
      <c r="BM963" s="607"/>
      <c r="BN963" s="607"/>
      <c r="BO963" s="651"/>
    </row>
    <row r="964" spans="1:67" ht="180" customHeight="1">
      <c r="A964" s="1141"/>
      <c r="B964" s="1144"/>
      <c r="C964" s="1144"/>
      <c r="D964" s="1150"/>
      <c r="E964" s="1150"/>
      <c r="F964" s="1089"/>
      <c r="G964" s="607"/>
      <c r="H964" s="598"/>
      <c r="I964" s="1139"/>
      <c r="J964" s="1137"/>
      <c r="K964" s="1139"/>
      <c r="L964" s="593"/>
      <c r="M964" s="616"/>
      <c r="N964" s="593"/>
      <c r="O964" s="593"/>
      <c r="P964" s="1078"/>
      <c r="Q964" s="1081"/>
      <c r="R964" s="598"/>
      <c r="S964" s="613"/>
      <c r="T964" s="1139"/>
      <c r="U964" s="613"/>
      <c r="V964" s="598"/>
      <c r="W964" s="613"/>
      <c r="X964" s="616"/>
      <c r="Y964" s="613"/>
      <c r="Z964" s="613"/>
      <c r="AA964" s="619"/>
      <c r="AB964" s="216">
        <v>2</v>
      </c>
      <c r="AC964" s="227" t="s">
        <v>2388</v>
      </c>
      <c r="AD964" s="217">
        <v>2</v>
      </c>
      <c r="AE964" s="218" t="s">
        <v>1390</v>
      </c>
      <c r="AF964" s="225" t="str">
        <f>IF(OR(AG964="Preventivo",AG964="Detectivo"),"Probabilidad",IF(AG964="Correctivo","Impacto",""))</f>
        <v>Probabilidad</v>
      </c>
      <c r="AG964" s="221" t="s">
        <v>1547</v>
      </c>
      <c r="AH964" s="214">
        <f t="shared" si="60"/>
        <v>0.15</v>
      </c>
      <c r="AI964" s="219" t="s">
        <v>180</v>
      </c>
      <c r="AJ964" s="214">
        <f t="shared" si="61"/>
        <v>0.15</v>
      </c>
      <c r="AK964" s="215">
        <f t="shared" si="59"/>
        <v>0.3</v>
      </c>
      <c r="AL964" s="226">
        <f>IFERROR(IF(AND(AF963="Probabilidad",AF964="Probabilidad"),(AL963-(+AL963*AK964)),IF(AF964="Probabilidad",(S963-(+S963*AK964)),IF(AF964="Impacto",AL963,""))),"")</f>
        <v>0.16799999999999998</v>
      </c>
      <c r="AM964" s="226">
        <f>IFERROR(IF(AND(AF963="Impacto",AF964="Impacto"),(AM963-(+AM963*AK964)),IF(AF964="Impacto",(Y963-(+Y963*AK964)),IF(AF964="Probabilidad",AM963,""))),"")</f>
        <v>0.6</v>
      </c>
      <c r="AN964" s="221" t="s">
        <v>181</v>
      </c>
      <c r="AO964" s="221" t="s">
        <v>182</v>
      </c>
      <c r="AP964" s="221" t="s">
        <v>183</v>
      </c>
      <c r="AQ964" s="992"/>
      <c r="AR964" s="626"/>
      <c r="AS964" s="626"/>
      <c r="AT964" s="619"/>
      <c r="AU964" s="626"/>
      <c r="AV964" s="626"/>
      <c r="AW964" s="619"/>
      <c r="AX964" s="619"/>
      <c r="AY964" s="619"/>
      <c r="AZ964" s="1139"/>
      <c r="BA964" s="593"/>
      <c r="BB964" s="909"/>
      <c r="BC964" s="909"/>
      <c r="BD964" s="909"/>
      <c r="BE964" s="909"/>
      <c r="BF964" s="593"/>
      <c r="BG964" s="593"/>
      <c r="BH964" s="848"/>
      <c r="BI964" s="848"/>
      <c r="BJ964" s="848"/>
      <c r="BK964" s="848"/>
      <c r="BL964" s="848"/>
      <c r="BM964" s="607"/>
      <c r="BN964" s="607"/>
      <c r="BO964" s="651"/>
    </row>
    <row r="965" spans="1:67">
      <c r="A965" s="1141"/>
      <c r="B965" s="1144"/>
      <c r="C965" s="1144"/>
      <c r="D965" s="1150"/>
      <c r="E965" s="1150"/>
      <c r="F965" s="1089"/>
      <c r="G965" s="607"/>
      <c r="H965" s="598"/>
      <c r="I965" s="1139"/>
      <c r="J965" s="1137"/>
      <c r="K965" s="1139"/>
      <c r="L965" s="593"/>
      <c r="M965" s="616"/>
      <c r="N965" s="593"/>
      <c r="O965" s="593"/>
      <c r="P965" s="1078"/>
      <c r="Q965" s="1081"/>
      <c r="R965" s="598"/>
      <c r="S965" s="613"/>
      <c r="T965" s="1139"/>
      <c r="U965" s="613"/>
      <c r="V965" s="598"/>
      <c r="W965" s="613"/>
      <c r="X965" s="616"/>
      <c r="Y965" s="613"/>
      <c r="Z965" s="613"/>
      <c r="AA965" s="619"/>
      <c r="AB965" s="216">
        <v>3</v>
      </c>
      <c r="AC965" s="217"/>
      <c r="AD965" s="336"/>
      <c r="AE965" s="217"/>
      <c r="AF965" s="213" t="str">
        <f>IF(OR(AG965="Preventivo",AG965="Detectivo"),"Probabilidad",IF(AG965="Correctivo","Impacto",""))</f>
        <v/>
      </c>
      <c r="AG965" s="219"/>
      <c r="AH965" s="214" t="str">
        <f t="shared" si="60"/>
        <v/>
      </c>
      <c r="AI965" s="219"/>
      <c r="AJ965" s="214" t="str">
        <f t="shared" si="61"/>
        <v/>
      </c>
      <c r="AK965" s="215" t="str">
        <f t="shared" si="59"/>
        <v/>
      </c>
      <c r="AL965" s="220" t="str">
        <f>IFERROR(IF(AND(AF964="Probabilidad",AF965="Probabilidad"),(AL964-(+AL964*AK965)),IF(AND(AF964="Impacto",AF965="Probabilidad"),(AL963-(+AL963*AK965)),IF(AF965="Impacto",AL964,""))),"")</f>
        <v/>
      </c>
      <c r="AM965" s="220" t="str">
        <f>IFERROR(IF(AND(AF964="Impacto",AF965="Impacto"),(AM964-(+AM964*AK965)),IF(AND(AF964="Probabilidad",AF965="Impacto"),(AM963-(+AM963*AK965)),IF(AF965="Probabilidad",AM964,""))),"")</f>
        <v/>
      </c>
      <c r="AN965" s="221"/>
      <c r="AO965" s="221"/>
      <c r="AP965" s="221"/>
      <c r="AQ965" s="992"/>
      <c r="AR965" s="626"/>
      <c r="AS965" s="626"/>
      <c r="AT965" s="619"/>
      <c r="AU965" s="626"/>
      <c r="AV965" s="626"/>
      <c r="AW965" s="619"/>
      <c r="AX965" s="619"/>
      <c r="AY965" s="619"/>
      <c r="AZ965" s="1139"/>
      <c r="BA965" s="593"/>
      <c r="BB965" s="909"/>
      <c r="BC965" s="909"/>
      <c r="BD965" s="909"/>
      <c r="BE965" s="909"/>
      <c r="BF965" s="593"/>
      <c r="BG965" s="593"/>
      <c r="BH965" s="848"/>
      <c r="BI965" s="848"/>
      <c r="BJ965" s="848"/>
      <c r="BK965" s="848"/>
      <c r="BL965" s="848"/>
      <c r="BM965" s="607"/>
      <c r="BN965" s="607"/>
      <c r="BO965" s="651"/>
    </row>
    <row r="966" spans="1:67">
      <c r="A966" s="1141"/>
      <c r="B966" s="1144"/>
      <c r="C966" s="1144"/>
      <c r="D966" s="1150"/>
      <c r="E966" s="1150"/>
      <c r="F966" s="1089"/>
      <c r="G966" s="607"/>
      <c r="H966" s="598"/>
      <c r="I966" s="1139"/>
      <c r="J966" s="1137"/>
      <c r="K966" s="1139"/>
      <c r="L966" s="593"/>
      <c r="M966" s="616"/>
      <c r="N966" s="593"/>
      <c r="O966" s="593"/>
      <c r="P966" s="1078"/>
      <c r="Q966" s="1081"/>
      <c r="R966" s="598"/>
      <c r="S966" s="613"/>
      <c r="T966" s="1139"/>
      <c r="U966" s="613"/>
      <c r="V966" s="598"/>
      <c r="W966" s="613"/>
      <c r="X966" s="616"/>
      <c r="Y966" s="613"/>
      <c r="Z966" s="613"/>
      <c r="AA966" s="619"/>
      <c r="AB966" s="216">
        <v>4</v>
      </c>
      <c r="AC966" s="217"/>
      <c r="AD966" s="336"/>
      <c r="AE966" s="217"/>
      <c r="AF966" s="213" t="str">
        <f t="shared" si="62"/>
        <v/>
      </c>
      <c r="AG966" s="219"/>
      <c r="AH966" s="214" t="str">
        <f t="shared" si="60"/>
        <v/>
      </c>
      <c r="AI966" s="219"/>
      <c r="AJ966" s="214" t="str">
        <f t="shared" si="61"/>
        <v/>
      </c>
      <c r="AK966" s="215" t="str">
        <f t="shared" ref="AK966:AK1028" si="63">IF(OR(AH966="",AJ966=""),"",AH966+AJ966)</f>
        <v/>
      </c>
      <c r="AL966" s="220" t="str">
        <f>IFERROR(IF(AND(AF965="Probabilidad",AF966="Probabilidad"),(AL965-(+AL965*AK966)),IF(AND(AF965="Impacto",AF966="Probabilidad"),(AL964-(+AL964*AK966)),IF(AF966="Impacto",AL965,""))),"")</f>
        <v/>
      </c>
      <c r="AM966" s="220" t="str">
        <f>IFERROR(IF(AND(AF965="Impacto",AF966="Impacto"),(AM965-(+AM965*AK966)),IF(AND(AF965="Probabilidad",AF966="Impacto"),(AM964-(+AM964*AK966)),IF(AF966="Probabilidad",AM965,""))),"")</f>
        <v/>
      </c>
      <c r="AN966" s="221"/>
      <c r="AO966" s="221"/>
      <c r="AP966" s="221"/>
      <c r="AQ966" s="992"/>
      <c r="AR966" s="626"/>
      <c r="AS966" s="626"/>
      <c r="AT966" s="619"/>
      <c r="AU966" s="626"/>
      <c r="AV966" s="626"/>
      <c r="AW966" s="619"/>
      <c r="AX966" s="619"/>
      <c r="AY966" s="619"/>
      <c r="AZ966" s="1139"/>
      <c r="BA966" s="593"/>
      <c r="BB966" s="909"/>
      <c r="BC966" s="909"/>
      <c r="BD966" s="909"/>
      <c r="BE966" s="909"/>
      <c r="BF966" s="593"/>
      <c r="BG966" s="593"/>
      <c r="BH966" s="848"/>
      <c r="BI966" s="848"/>
      <c r="BJ966" s="848"/>
      <c r="BK966" s="848"/>
      <c r="BL966" s="848"/>
      <c r="BM966" s="607"/>
      <c r="BN966" s="607"/>
      <c r="BO966" s="651"/>
    </row>
    <row r="967" spans="1:67">
      <c r="A967" s="1141"/>
      <c r="B967" s="1144"/>
      <c r="C967" s="1144"/>
      <c r="D967" s="1150"/>
      <c r="E967" s="1150"/>
      <c r="F967" s="1089"/>
      <c r="G967" s="607"/>
      <c r="H967" s="598"/>
      <c r="I967" s="1139"/>
      <c r="J967" s="1137"/>
      <c r="K967" s="1139"/>
      <c r="L967" s="593"/>
      <c r="M967" s="616"/>
      <c r="N967" s="593"/>
      <c r="O967" s="593"/>
      <c r="P967" s="1078"/>
      <c r="Q967" s="1081"/>
      <c r="R967" s="598"/>
      <c r="S967" s="613"/>
      <c r="T967" s="1139"/>
      <c r="U967" s="613"/>
      <c r="V967" s="598"/>
      <c r="W967" s="613"/>
      <c r="X967" s="616"/>
      <c r="Y967" s="613"/>
      <c r="Z967" s="613"/>
      <c r="AA967" s="619"/>
      <c r="AB967" s="216">
        <v>5</v>
      </c>
      <c r="AC967" s="217"/>
      <c r="AD967" s="336"/>
      <c r="AE967" s="217"/>
      <c r="AF967" s="213" t="str">
        <f t="shared" si="62"/>
        <v/>
      </c>
      <c r="AG967" s="219"/>
      <c r="AH967" s="214" t="str">
        <f t="shared" si="60"/>
        <v/>
      </c>
      <c r="AI967" s="219"/>
      <c r="AJ967" s="214" t="str">
        <f t="shared" si="61"/>
        <v/>
      </c>
      <c r="AK967" s="215" t="str">
        <f t="shared" si="63"/>
        <v/>
      </c>
      <c r="AL967" s="220" t="str">
        <f>IFERROR(IF(AND(AF966="Probabilidad",AF967="Probabilidad"),(AL966-(+AL966*AK967)),IF(AND(AF966="Impacto",AF967="Probabilidad"),(AL965-(+AL965*AK967)),IF(AF967="Impacto",AL966,""))),"")</f>
        <v/>
      </c>
      <c r="AM967" s="220" t="str">
        <f>IFERROR(IF(AND(AF966="Impacto",AF967="Impacto"),(AM966-(+AM966*AK967)),IF(AND(AF966="Probabilidad",AF967="Impacto"),(AM965-(+AM965*AK967)),IF(AF967="Probabilidad",AM966,""))),"")</f>
        <v/>
      </c>
      <c r="AN967" s="221"/>
      <c r="AO967" s="221"/>
      <c r="AP967" s="221"/>
      <c r="AQ967" s="992"/>
      <c r="AR967" s="626"/>
      <c r="AS967" s="626"/>
      <c r="AT967" s="619"/>
      <c r="AU967" s="626"/>
      <c r="AV967" s="626"/>
      <c r="AW967" s="619"/>
      <c r="AX967" s="619"/>
      <c r="AY967" s="619"/>
      <c r="AZ967" s="1139"/>
      <c r="BA967" s="593"/>
      <c r="BB967" s="909"/>
      <c r="BC967" s="909"/>
      <c r="BD967" s="909"/>
      <c r="BE967" s="909"/>
      <c r="BF967" s="593"/>
      <c r="BG967" s="593"/>
      <c r="BH967" s="848"/>
      <c r="BI967" s="848"/>
      <c r="BJ967" s="848"/>
      <c r="BK967" s="848"/>
      <c r="BL967" s="848"/>
      <c r="BM967" s="607"/>
      <c r="BN967" s="607"/>
      <c r="BO967" s="651"/>
    </row>
    <row r="968" spans="1:67" ht="15.75" thickBot="1">
      <c r="A968" s="1141"/>
      <c r="B968" s="1144"/>
      <c r="C968" s="1144"/>
      <c r="D968" s="1150"/>
      <c r="E968" s="1150"/>
      <c r="F968" s="1089"/>
      <c r="G968" s="607"/>
      <c r="H968" s="598"/>
      <c r="I968" s="1139"/>
      <c r="J968" s="1162"/>
      <c r="K968" s="1139"/>
      <c r="L968" s="593"/>
      <c r="M968" s="616"/>
      <c r="N968" s="593"/>
      <c r="O968" s="593"/>
      <c r="P968" s="1078"/>
      <c r="Q968" s="1081"/>
      <c r="R968" s="598"/>
      <c r="S968" s="613"/>
      <c r="T968" s="1139"/>
      <c r="U968" s="613"/>
      <c r="V968" s="598"/>
      <c r="W968" s="613"/>
      <c r="X968" s="616"/>
      <c r="Y968" s="613"/>
      <c r="Z968" s="613"/>
      <c r="AA968" s="619"/>
      <c r="AB968" s="216">
        <v>6</v>
      </c>
      <c r="AC968" s="217"/>
      <c r="AD968" s="336"/>
      <c r="AE968" s="217"/>
      <c r="AF968" s="213" t="str">
        <f t="shared" si="62"/>
        <v/>
      </c>
      <c r="AG968" s="219"/>
      <c r="AH968" s="214" t="str">
        <f t="shared" si="60"/>
        <v/>
      </c>
      <c r="AI968" s="219"/>
      <c r="AJ968" s="214" t="str">
        <f t="shared" si="61"/>
        <v/>
      </c>
      <c r="AK968" s="215" t="str">
        <f t="shared" si="63"/>
        <v/>
      </c>
      <c r="AL968" s="220" t="str">
        <f>IFERROR(IF(AND(AF967="Probabilidad",AF968="Probabilidad"),(AL967-(+AL967*AK968)),IF(AND(AF967="Impacto",AF968="Probabilidad"),(AL966-(+AL966*AK968)),IF(AF968="Impacto",AL967,""))),"")</f>
        <v/>
      </c>
      <c r="AM968" s="220" t="str">
        <f>IFERROR(IF(AND(AF967="Impacto",AF968="Impacto"),(AM967-(+AM967*AK968)),IF(AND(AF967="Probabilidad",AF968="Impacto"),(AM966-(+AM966*AK968)),IF(AF968="Probabilidad",AM967,""))),"")</f>
        <v/>
      </c>
      <c r="AN968" s="221"/>
      <c r="AO968" s="221"/>
      <c r="AP968" s="221"/>
      <c r="AQ968" s="992"/>
      <c r="AR968" s="626"/>
      <c r="AS968" s="626"/>
      <c r="AT968" s="619"/>
      <c r="AU968" s="626"/>
      <c r="AV968" s="626"/>
      <c r="AW968" s="619"/>
      <c r="AX968" s="619"/>
      <c r="AY968" s="619"/>
      <c r="AZ968" s="1139"/>
      <c r="BA968" s="593"/>
      <c r="BB968" s="909"/>
      <c r="BC968" s="909"/>
      <c r="BD968" s="909"/>
      <c r="BE968" s="909"/>
      <c r="BF968" s="593"/>
      <c r="BG968" s="593"/>
      <c r="BH968" s="848"/>
      <c r="BI968" s="848"/>
      <c r="BJ968" s="848"/>
      <c r="BK968" s="848"/>
      <c r="BL968" s="848"/>
      <c r="BM968" s="607"/>
      <c r="BN968" s="607"/>
      <c r="BO968" s="651"/>
    </row>
    <row r="969" spans="1:67" ht="127.5" customHeight="1">
      <c r="A969" s="1141"/>
      <c r="B969" s="1144"/>
      <c r="C969" s="1144"/>
      <c r="D969" s="1150" t="s">
        <v>1376</v>
      </c>
      <c r="E969" s="1150" t="s">
        <v>2374</v>
      </c>
      <c r="F969" s="1089">
        <v>3</v>
      </c>
      <c r="G969" s="593" t="s">
        <v>2394</v>
      </c>
      <c r="H969" s="598" t="s">
        <v>1405</v>
      </c>
      <c r="I969" s="1139" t="s">
        <v>1380</v>
      </c>
      <c r="J969" s="1137" t="str">
        <f>IF(D969="","",IF(D969="RG",[16]Árbol_GF!B1019,IF(D969="RF",[16]Árbol_GF!B1019,IF(I969="","",(CONCATENATE(I969," ",$M$2," ",G969," ",$M$3," ",O969," ",$M$4," ",N969))))))</f>
        <v>Pérdida de confidencialidad e integridad  1. Cordis
2. Gestor de Contenidos (WCC)
3. Infodoc
(Software)  1. Borrado, pérdida o modificación de la información
2. Fallas Humanas
3 y 4. Abuso de Derechos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v>
      </c>
      <c r="K969" s="1139" t="s">
        <v>205</v>
      </c>
      <c r="L969" s="593" t="s">
        <v>691</v>
      </c>
      <c r="M969" s="689" t="str">
        <f>CONCATENATE(" *",[16]Árbol_GF!C977," *",[16]Árbol_GF!E977," *",[16]Árbol_GF!G977)</f>
        <v xml:space="preserve"> * * *</v>
      </c>
      <c r="N969" s="593" t="s">
        <v>2395</v>
      </c>
      <c r="O969" s="593" t="s">
        <v>2396</v>
      </c>
      <c r="P969" s="607"/>
      <c r="Q969" s="610"/>
      <c r="R969" s="598" t="s">
        <v>297</v>
      </c>
      <c r="S969" s="613">
        <f>IF(R969="Muy Alta",100%,IF(R969="Alta",80%,IF(R969="Media",60%,IF(R969="Baja",40%,IF(R969="Muy Baja",20%,"")))))</f>
        <v>0.8</v>
      </c>
      <c r="T969" s="1139"/>
      <c r="U969" s="613" t="str">
        <f>IF(T969="Catastrófico",100%,IF(T969="Mayor",80%,IF(T969="Moderado",60%,IF(T969="Menor",40%,IF(T969="Leve",20%,"")))))</f>
        <v/>
      </c>
      <c r="V969" s="598" t="s">
        <v>227</v>
      </c>
      <c r="W969" s="613">
        <f>IF(V969="Catastrófico",100%,IF(V969="Mayor",80%,IF(V969="Moderado",60%,IF(V969="Menor",40%,IF(V969="Leve",20%,"")))))</f>
        <v>0.4</v>
      </c>
      <c r="X969" s="616" t="str">
        <f>IF(Y969=100%,"Catastrófico",IF(Y969=80%,"Mayor",IF(Y969=60%,"Moderado",IF(Y969=40%,"Menor",IF(Y969=20%,"Leve","")))))</f>
        <v>Menor</v>
      </c>
      <c r="Y969" s="613">
        <f>IF(AND(U969="",W969=""),"",MAX(U969,W969))</f>
        <v>0.4</v>
      </c>
      <c r="Z969" s="613" t="str">
        <f>CONCATENATE(R969,X969)</f>
        <v>AltaMenor</v>
      </c>
      <c r="AA969" s="619" t="str">
        <f>IF(Z969="Muy AltaLeve","Alto",IF(Z969="Muy AltaMenor","Alto",IF(Z969="Muy AltaModerado","Alto",IF(Z969="Muy AltaMayor","Alto",IF(Z969="Muy AltaCatastrófico","Extremo",IF(Z969="AltaLeve","Moderado",IF(Z969="AltaMenor","Moderado",IF(Z969="AltaModerado","Alto",IF(Z969="AltaMayor","Alto",IF(Z969="AltaCatastrófico","Extremo",IF(Z969="MediaLeve","Moderado",IF(Z969="MediaMenor","Moderado",IF(Z969="MediaModerado","Moderado",IF(Z969="MediaMayor","Alto",IF(Z969="MediaCatastrófico","Extremo",IF(Z969="BajaLeve","Bajo",IF(Z969="BajaMenor","Moderado",IF(Z969="BajaModerado","Moderado",IF(Z969="BajaMayor","Alto",IF(Z969="BajaCatastrófico","Extremo",IF(Z969="Muy BajaLeve","Bajo",IF(Z969="Muy BajaMenor","Bajo",IF(Z969="Muy BajaModerado","Moderado",IF(Z969="Muy BajaMayor","Alto",IF(Z969="Muy BajaCatastrófico","Extremo","")))))))))))))))))))))))))</f>
        <v>Moderado</v>
      </c>
      <c r="AB969" s="216">
        <v>1</v>
      </c>
      <c r="AC969" s="322" t="s">
        <v>2397</v>
      </c>
      <c r="AD969" s="217">
        <v>1.4</v>
      </c>
      <c r="AE969" s="218" t="s">
        <v>1390</v>
      </c>
      <c r="AF969" s="213" t="str">
        <f t="shared" si="62"/>
        <v>Probabilidad</v>
      </c>
      <c r="AG969" s="219" t="s">
        <v>1547</v>
      </c>
      <c r="AH969" s="214">
        <f t="shared" si="60"/>
        <v>0.15</v>
      </c>
      <c r="AI969" s="219" t="s">
        <v>1440</v>
      </c>
      <c r="AJ969" s="214">
        <f t="shared" si="61"/>
        <v>0.25</v>
      </c>
      <c r="AK969" s="215">
        <f t="shared" si="63"/>
        <v>0.4</v>
      </c>
      <c r="AL969" s="220">
        <f>IFERROR(IF(AF969="Probabilidad",(S969-(+S969*AK969)),IF(AF969="Impacto",S969,"")),"")</f>
        <v>0.48</v>
      </c>
      <c r="AM969" s="220">
        <f>IFERROR(IF(AF969="Impacto",(Y969-(+Y969*AK969)),IF(AF969="Probabilidad",Y969,"")),"")</f>
        <v>0.4</v>
      </c>
      <c r="AN969" s="221" t="s">
        <v>181</v>
      </c>
      <c r="AO969" s="221" t="s">
        <v>182</v>
      </c>
      <c r="AP969" s="221" t="s">
        <v>183</v>
      </c>
      <c r="AQ969" s="1315" t="s">
        <v>2398</v>
      </c>
      <c r="AR969" s="1153">
        <f>S969</f>
        <v>0.8</v>
      </c>
      <c r="AS969" s="1153">
        <f>IF(AL969="","",MIN(AL969:AL974))</f>
        <v>9.8783999999999983E-2</v>
      </c>
      <c r="AT969" s="619" t="str">
        <f>IFERROR(IF(AS969="","",IF(AS969&lt;=0.2,"Muy Baja",IF(AS969&lt;=0.4,"Baja",IF(AS969&lt;=0.6,"Media",IF(AS969&lt;=0.8,"Alta","Muy Alta"))))),"")</f>
        <v>Muy Baja</v>
      </c>
      <c r="AU969" s="1153">
        <f>Y969</f>
        <v>0.4</v>
      </c>
      <c r="AV969" s="1153">
        <f>IF(AM969="","",MIN(AM969:AM974))</f>
        <v>0.30000000000000004</v>
      </c>
      <c r="AW969" s="619" t="str">
        <f>IFERROR(IF(AV969="","",IF(AV969&lt;=0.2,"Leve",IF(AV969&lt;=0.4,"Menor",IF(AV969&lt;=0.6,"Moderado",IF(AV969&lt;=0.8,"Mayor","Catastrófico"))))),"")</f>
        <v>Menor</v>
      </c>
      <c r="AX969" s="619" t="str">
        <f>AA969</f>
        <v>Moderado</v>
      </c>
      <c r="AY969" s="619" t="str">
        <f>IFERROR(IF(OR(AND(AT969="Muy Baja",AW969="Leve"),AND(AT969="Muy Baja",AW969="Menor"),AND(AT969="Baja",AW969="Leve")),"Bajo",IF(OR(AND(AT969="Muy baja",AW969="Moderado"),AND(AT969="Baja",AW969="Menor"),AND(AT969="Baja",AW969="Moderado"),AND(AT969="Media",AW969="Leve"),AND(AT969="Media",AW969="Menor"),AND(AT969="Media",AW969="Moderado"),AND(AT969="Alta",AW969="Leve"),AND(AT969="Alta",AW969="Menor")),"Moderado",IF(OR(AND(AT969="Muy Baja",AW969="Mayor"),AND(AT969="Baja",AW969="Mayor"),AND(AT969="Media",AW969="Mayor"),AND(AT969="Alta",AW969="Moderado"),AND(AT969="Alta",AW969="Mayor"),AND(AT969="Muy Alta",AW969="Leve"),AND(AT969="Muy Alta",AW969="Menor"),AND(AT969="Muy Alta",AW969="Moderado"),AND(AT969="Muy Alta",AW969="Mayor")),"Alto",IF(OR(AND(AT969="Muy Baja",AW969="Catastrófico"),AND(AT969="Baja",AW969="Catastrófico"),AND(AT969="Media",AW969="Catastrófico"),AND(AT969="Alta",AW969="Catastrófico"),AND(AT969="Muy Alta",AW969="Catastrófico")),"Extremo","")))),"")</f>
        <v>Bajo</v>
      </c>
      <c r="AZ969" s="1139" t="s">
        <v>231</v>
      </c>
      <c r="BA969" s="607" t="s">
        <v>190</v>
      </c>
      <c r="BB969" s="593" t="s">
        <v>190</v>
      </c>
      <c r="BC969" s="593" t="s">
        <v>190</v>
      </c>
      <c r="BD969" s="593" t="s">
        <v>190</v>
      </c>
      <c r="BE969" s="1168" t="s">
        <v>190</v>
      </c>
      <c r="BF969" s="593"/>
      <c r="BG969" s="593"/>
      <c r="BH969" s="848"/>
      <c r="BI969" s="848"/>
      <c r="BJ969" s="848"/>
      <c r="BK969" s="848"/>
      <c r="BL969" s="848"/>
      <c r="BM969" s="593"/>
      <c r="BN969" s="593"/>
      <c r="BO969" s="798"/>
    </row>
    <row r="970" spans="1:67" ht="171.75" customHeight="1">
      <c r="A970" s="1141"/>
      <c r="B970" s="1144"/>
      <c r="C970" s="1144"/>
      <c r="D970" s="1150"/>
      <c r="E970" s="1150"/>
      <c r="F970" s="1089"/>
      <c r="G970" s="593"/>
      <c r="H970" s="598"/>
      <c r="I970" s="1139"/>
      <c r="J970" s="1137"/>
      <c r="K970" s="1139"/>
      <c r="L970" s="593"/>
      <c r="M970" s="616"/>
      <c r="N970" s="593"/>
      <c r="O970" s="593"/>
      <c r="P970" s="607"/>
      <c r="Q970" s="610"/>
      <c r="R970" s="598"/>
      <c r="S970" s="613"/>
      <c r="T970" s="1139"/>
      <c r="U970" s="613"/>
      <c r="V970" s="598"/>
      <c r="W970" s="613"/>
      <c r="X970" s="616"/>
      <c r="Y970" s="613"/>
      <c r="Z970" s="613"/>
      <c r="AA970" s="619"/>
      <c r="AB970" s="216">
        <v>2</v>
      </c>
      <c r="AC970" s="227" t="s">
        <v>1660</v>
      </c>
      <c r="AD970" s="217">
        <v>2</v>
      </c>
      <c r="AE970" s="218" t="s">
        <v>1390</v>
      </c>
      <c r="AF970" s="213" t="str">
        <f t="shared" si="62"/>
        <v>Probabilidad</v>
      </c>
      <c r="AG970" s="219" t="s">
        <v>1547</v>
      </c>
      <c r="AH970" s="214">
        <f t="shared" si="60"/>
        <v>0.15</v>
      </c>
      <c r="AI970" s="219" t="s">
        <v>180</v>
      </c>
      <c r="AJ970" s="214">
        <f t="shared" si="61"/>
        <v>0.15</v>
      </c>
      <c r="AK970" s="215">
        <f t="shared" si="63"/>
        <v>0.3</v>
      </c>
      <c r="AL970" s="220">
        <f>IFERROR(IF(AND(AF969="Probabilidad",AF970="Probabilidad"),(AL969-(+AL969*AK970)),IF(AF970="Probabilidad",(S969-(+S969*AK970)),IF(AF970="Impacto",AL969,""))),"")</f>
        <v>0.33599999999999997</v>
      </c>
      <c r="AM970" s="220">
        <f>IFERROR(IF(AND(AF969="Impacto",AF970="Impacto"),(AM969-(+AM969*AK970)),IF(AF970="Impacto",(Y969-(+Y969*AK970)),IF(AF970="Probabilidad",AM969,""))),"")</f>
        <v>0.4</v>
      </c>
      <c r="AN970" s="221" t="s">
        <v>181</v>
      </c>
      <c r="AO970" s="221" t="s">
        <v>182</v>
      </c>
      <c r="AP970" s="221" t="s">
        <v>183</v>
      </c>
      <c r="AQ970" s="1316"/>
      <c r="AR970" s="626"/>
      <c r="AS970" s="626"/>
      <c r="AT970" s="619"/>
      <c r="AU970" s="626"/>
      <c r="AV970" s="626"/>
      <c r="AW970" s="619"/>
      <c r="AX970" s="619"/>
      <c r="AY970" s="619"/>
      <c r="AZ970" s="1139"/>
      <c r="BA970" s="607"/>
      <c r="BB970" s="593"/>
      <c r="BC970" s="593"/>
      <c r="BD970" s="593"/>
      <c r="BE970" s="1168"/>
      <c r="BF970" s="593"/>
      <c r="BG970" s="593"/>
      <c r="BH970" s="848"/>
      <c r="BI970" s="848"/>
      <c r="BJ970" s="848"/>
      <c r="BK970" s="848"/>
      <c r="BL970" s="848"/>
      <c r="BM970" s="593"/>
      <c r="BN970" s="593"/>
      <c r="BO970" s="798"/>
    </row>
    <row r="971" spans="1:67" ht="72">
      <c r="A971" s="1141"/>
      <c r="B971" s="1144"/>
      <c r="C971" s="1144"/>
      <c r="D971" s="1150"/>
      <c r="E971" s="1150"/>
      <c r="F971" s="1089"/>
      <c r="G971" s="593"/>
      <c r="H971" s="598"/>
      <c r="I971" s="1139"/>
      <c r="J971" s="1137"/>
      <c r="K971" s="1139"/>
      <c r="L971" s="593"/>
      <c r="M971" s="616"/>
      <c r="N971" s="593"/>
      <c r="O971" s="593"/>
      <c r="P971" s="607"/>
      <c r="Q971" s="610"/>
      <c r="R971" s="598"/>
      <c r="S971" s="613"/>
      <c r="T971" s="1139"/>
      <c r="U971" s="613"/>
      <c r="V971" s="598"/>
      <c r="W971" s="613"/>
      <c r="X971" s="616"/>
      <c r="Y971" s="613"/>
      <c r="Z971" s="613"/>
      <c r="AA971" s="619"/>
      <c r="AB971" s="216">
        <v>3</v>
      </c>
      <c r="AC971" s="227" t="s">
        <v>2399</v>
      </c>
      <c r="AD971" s="217" t="s">
        <v>2400</v>
      </c>
      <c r="AE971" s="218" t="s">
        <v>1570</v>
      </c>
      <c r="AF971" s="213" t="str">
        <f t="shared" si="62"/>
        <v>Impacto</v>
      </c>
      <c r="AG971" s="219" t="s">
        <v>1548</v>
      </c>
      <c r="AH971" s="214">
        <f t="shared" si="60"/>
        <v>0.1</v>
      </c>
      <c r="AI971" s="219" t="s">
        <v>180</v>
      </c>
      <c r="AJ971" s="214">
        <f t="shared" si="61"/>
        <v>0.15</v>
      </c>
      <c r="AK971" s="215">
        <f t="shared" si="63"/>
        <v>0.25</v>
      </c>
      <c r="AL971" s="220">
        <f>IFERROR(IF(AND(AF970="Probabilidad",AF971="Probabilidad"),(AL970-(+AL970*AK971)),IF(AND(AF970="Impacto",AF971="Probabilidad"),(AL969-(+AL969*AK971)),IF(AF971="Impacto",AL970,""))),"")</f>
        <v>0.33599999999999997</v>
      </c>
      <c r="AM971" s="220">
        <f>IFERROR(IF(AND(AF970="Impacto",AF971="Impacto"),(AM970-(+AM970*AK971)),IF(AND(AF970="Probabilidad",AF971="Impacto"),(AM969-(+AM969*AK971)),IF(AF971="Probabilidad",AM970,""))),"")</f>
        <v>0.30000000000000004</v>
      </c>
      <c r="AN971" s="221" t="s">
        <v>181</v>
      </c>
      <c r="AO971" s="221" t="s">
        <v>182</v>
      </c>
      <c r="AP971" s="221" t="s">
        <v>183</v>
      </c>
      <c r="AQ971" s="1316"/>
      <c r="AR971" s="626"/>
      <c r="AS971" s="626"/>
      <c r="AT971" s="619"/>
      <c r="AU971" s="626"/>
      <c r="AV971" s="626"/>
      <c r="AW971" s="619"/>
      <c r="AX971" s="619"/>
      <c r="AY971" s="619"/>
      <c r="AZ971" s="1139"/>
      <c r="BA971" s="607"/>
      <c r="BB971" s="593"/>
      <c r="BC971" s="593"/>
      <c r="BD971" s="593"/>
      <c r="BE971" s="1168"/>
      <c r="BF971" s="593"/>
      <c r="BG971" s="593"/>
      <c r="BH971" s="848"/>
      <c r="BI971" s="848"/>
      <c r="BJ971" s="848"/>
      <c r="BK971" s="848"/>
      <c r="BL971" s="848"/>
      <c r="BM971" s="593"/>
      <c r="BN971" s="593"/>
      <c r="BO971" s="798"/>
    </row>
    <row r="972" spans="1:67" ht="105">
      <c r="A972" s="1141"/>
      <c r="B972" s="1144"/>
      <c r="C972" s="1144"/>
      <c r="D972" s="1150"/>
      <c r="E972" s="1150"/>
      <c r="F972" s="1089"/>
      <c r="G972" s="593"/>
      <c r="H972" s="598"/>
      <c r="I972" s="1139"/>
      <c r="J972" s="1137"/>
      <c r="K972" s="1139"/>
      <c r="L972" s="593"/>
      <c r="M972" s="616"/>
      <c r="N972" s="593"/>
      <c r="O972" s="593"/>
      <c r="P972" s="607"/>
      <c r="Q972" s="610"/>
      <c r="R972" s="598"/>
      <c r="S972" s="613"/>
      <c r="T972" s="1139"/>
      <c r="U972" s="613"/>
      <c r="V972" s="598"/>
      <c r="W972" s="613"/>
      <c r="X972" s="616"/>
      <c r="Y972" s="613"/>
      <c r="Z972" s="613"/>
      <c r="AA972" s="619"/>
      <c r="AB972" s="216">
        <v>4</v>
      </c>
      <c r="AC972" s="217" t="s">
        <v>1571</v>
      </c>
      <c r="AD972" s="217">
        <v>3</v>
      </c>
      <c r="AE972" s="218" t="s">
        <v>1570</v>
      </c>
      <c r="AF972" s="213" t="str">
        <f t="shared" si="62"/>
        <v>Probabilidad</v>
      </c>
      <c r="AG972" s="219" t="s">
        <v>1547</v>
      </c>
      <c r="AH972" s="214">
        <f t="shared" si="60"/>
        <v>0.15</v>
      </c>
      <c r="AI972" s="219" t="s">
        <v>180</v>
      </c>
      <c r="AJ972" s="214">
        <f t="shared" si="61"/>
        <v>0.15</v>
      </c>
      <c r="AK972" s="215">
        <f t="shared" si="63"/>
        <v>0.3</v>
      </c>
      <c r="AL972" s="220">
        <f>IFERROR(IF(AND(AF971="Probabilidad",AF972="Probabilidad"),(AL971-(+AL971*AK972)),IF(AND(AF971="Impacto",AF972="Probabilidad"),(AL970-(+AL970*AK972)),IF(AF972="Impacto",AL971,""))),"")</f>
        <v>0.23519999999999996</v>
      </c>
      <c r="AM972" s="220">
        <f>IFERROR(IF(AND(AF971="Impacto",AF972="Impacto"),(AM971-(+AM971*AK972)),IF(AND(AF971="Probabilidad",AF972="Impacto"),(AM970-(+AM970*AK972)),IF(AF972="Probabilidad",AM971,""))),"")</f>
        <v>0.30000000000000004</v>
      </c>
      <c r="AN972" s="221" t="s">
        <v>181</v>
      </c>
      <c r="AO972" s="221" t="s">
        <v>182</v>
      </c>
      <c r="AP972" s="221" t="s">
        <v>183</v>
      </c>
      <c r="AQ972" s="1316"/>
      <c r="AR972" s="626"/>
      <c r="AS972" s="626"/>
      <c r="AT972" s="619"/>
      <c r="AU972" s="626"/>
      <c r="AV972" s="626"/>
      <c r="AW972" s="619"/>
      <c r="AX972" s="619"/>
      <c r="AY972" s="619"/>
      <c r="AZ972" s="1139"/>
      <c r="BA972" s="607"/>
      <c r="BB972" s="593"/>
      <c r="BC972" s="593"/>
      <c r="BD972" s="593"/>
      <c r="BE972" s="1168"/>
      <c r="BF972" s="593"/>
      <c r="BG972" s="593"/>
      <c r="BH972" s="848"/>
      <c r="BI972" s="848"/>
      <c r="BJ972" s="848"/>
      <c r="BK972" s="848"/>
      <c r="BL972" s="848"/>
      <c r="BM972" s="593"/>
      <c r="BN972" s="593"/>
      <c r="BO972" s="798"/>
    </row>
    <row r="973" spans="1:67" ht="89.25">
      <c r="A973" s="1141"/>
      <c r="B973" s="1144"/>
      <c r="C973" s="1144"/>
      <c r="D973" s="1150"/>
      <c r="E973" s="1150"/>
      <c r="F973" s="1089"/>
      <c r="G973" s="593"/>
      <c r="H973" s="598"/>
      <c r="I973" s="1139"/>
      <c r="J973" s="1137"/>
      <c r="K973" s="1139"/>
      <c r="L973" s="593"/>
      <c r="M973" s="616"/>
      <c r="N973" s="593"/>
      <c r="O973" s="593"/>
      <c r="P973" s="607"/>
      <c r="Q973" s="610"/>
      <c r="R973" s="598"/>
      <c r="S973" s="613"/>
      <c r="T973" s="1139"/>
      <c r="U973" s="613"/>
      <c r="V973" s="598"/>
      <c r="W973" s="613"/>
      <c r="X973" s="616"/>
      <c r="Y973" s="613"/>
      <c r="Z973" s="613"/>
      <c r="AA973" s="619"/>
      <c r="AB973" s="216">
        <v>5</v>
      </c>
      <c r="AC973" s="276" t="s">
        <v>1566</v>
      </c>
      <c r="AD973" s="217">
        <v>1</v>
      </c>
      <c r="AE973" s="217" t="s">
        <v>1567</v>
      </c>
      <c r="AF973" s="213" t="str">
        <f t="shared" si="62"/>
        <v>Probabilidad</v>
      </c>
      <c r="AG973" s="219" t="s">
        <v>1547</v>
      </c>
      <c r="AH973" s="214">
        <f t="shared" si="60"/>
        <v>0.15</v>
      </c>
      <c r="AI973" s="219" t="s">
        <v>1440</v>
      </c>
      <c r="AJ973" s="214">
        <f t="shared" si="61"/>
        <v>0.25</v>
      </c>
      <c r="AK973" s="215">
        <f t="shared" si="63"/>
        <v>0.4</v>
      </c>
      <c r="AL973" s="220">
        <f>IFERROR(IF(AND(AF972="Probabilidad",AF973="Probabilidad"),(AL972-(+AL972*AK973)),IF(AND(AF972="Impacto",AF973="Probabilidad"),(AL971-(+AL971*AK973)),IF(AF973="Impacto",AL972,""))),"")</f>
        <v>0.14111999999999997</v>
      </c>
      <c r="AM973" s="220">
        <f>IFERROR(IF(AND(AF972="Impacto",AF973="Impacto"),(AM972-(+AM972*AK973)),IF(AND(AF972="Probabilidad",AF973="Impacto"),(AM971-(+AM971*AK973)),IF(AF973="Probabilidad",AM972,""))),"")</f>
        <v>0.30000000000000004</v>
      </c>
      <c r="AN973" s="221" t="s">
        <v>181</v>
      </c>
      <c r="AO973" s="221" t="s">
        <v>182</v>
      </c>
      <c r="AP973" s="221" t="s">
        <v>183</v>
      </c>
      <c r="AQ973" s="1316"/>
      <c r="AR973" s="626"/>
      <c r="AS973" s="626"/>
      <c r="AT973" s="619"/>
      <c r="AU973" s="626"/>
      <c r="AV973" s="626"/>
      <c r="AW973" s="619"/>
      <c r="AX973" s="619"/>
      <c r="AY973" s="619"/>
      <c r="AZ973" s="1139"/>
      <c r="BA973" s="607"/>
      <c r="BB973" s="593"/>
      <c r="BC973" s="593"/>
      <c r="BD973" s="593"/>
      <c r="BE973" s="1168"/>
      <c r="BF973" s="593"/>
      <c r="BG973" s="593"/>
      <c r="BH973" s="848"/>
      <c r="BI973" s="848"/>
      <c r="BJ973" s="848"/>
      <c r="BK973" s="848"/>
      <c r="BL973" s="848"/>
      <c r="BM973" s="593"/>
      <c r="BN973" s="593"/>
      <c r="BO973" s="798"/>
    </row>
    <row r="974" spans="1:67" ht="105.75" thickBot="1">
      <c r="A974" s="1141"/>
      <c r="B974" s="1144"/>
      <c r="C974" s="1144"/>
      <c r="D974" s="1150"/>
      <c r="E974" s="1150"/>
      <c r="F974" s="1089"/>
      <c r="G974" s="593"/>
      <c r="H974" s="598"/>
      <c r="I974" s="1139"/>
      <c r="J974" s="1162"/>
      <c r="K974" s="1139"/>
      <c r="L974" s="593"/>
      <c r="M974" s="616"/>
      <c r="N974" s="593"/>
      <c r="O974" s="593"/>
      <c r="P974" s="607"/>
      <c r="Q974" s="610"/>
      <c r="R974" s="598"/>
      <c r="S974" s="613"/>
      <c r="T974" s="1139"/>
      <c r="U974" s="613"/>
      <c r="V974" s="598"/>
      <c r="W974" s="613"/>
      <c r="X974" s="616"/>
      <c r="Y974" s="613"/>
      <c r="Z974" s="613"/>
      <c r="AA974" s="619"/>
      <c r="AB974" s="216">
        <v>6</v>
      </c>
      <c r="AC974" s="217" t="s">
        <v>1569</v>
      </c>
      <c r="AD974" s="217">
        <v>1.3</v>
      </c>
      <c r="AE974" s="218" t="s">
        <v>1570</v>
      </c>
      <c r="AF974" s="213" t="str">
        <f t="shared" si="62"/>
        <v>Probabilidad</v>
      </c>
      <c r="AG974" s="219" t="s">
        <v>1547</v>
      </c>
      <c r="AH974" s="214">
        <f t="shared" si="60"/>
        <v>0.15</v>
      </c>
      <c r="AI974" s="219" t="s">
        <v>180</v>
      </c>
      <c r="AJ974" s="214">
        <f t="shared" si="61"/>
        <v>0.15</v>
      </c>
      <c r="AK974" s="215">
        <f t="shared" si="63"/>
        <v>0.3</v>
      </c>
      <c r="AL974" s="220">
        <f>IFERROR(IF(AND(AF973="Probabilidad",AF974="Probabilidad"),(AL973-(+AL973*AK974)),IF(AND(AF973="Impacto",AF974="Probabilidad"),(AL972-(+AL972*AK974)),IF(AF974="Impacto",AL973,""))),"")</f>
        <v>9.8783999999999983E-2</v>
      </c>
      <c r="AM974" s="220">
        <f>IFERROR(IF(AND(AF973="Impacto",AF974="Impacto"),(AM973-(+AM973*AK974)),IF(AND(AF973="Probabilidad",AF974="Impacto"),(AM972-(+AM972*AK974)),IF(AF974="Probabilidad",AM973,""))),"")</f>
        <v>0.30000000000000004</v>
      </c>
      <c r="AN974" s="221" t="s">
        <v>181</v>
      </c>
      <c r="AO974" s="221" t="s">
        <v>182</v>
      </c>
      <c r="AP974" s="221" t="s">
        <v>183</v>
      </c>
      <c r="AQ974" s="1316"/>
      <c r="AR974" s="626"/>
      <c r="AS974" s="626"/>
      <c r="AT974" s="619"/>
      <c r="AU974" s="626"/>
      <c r="AV974" s="626"/>
      <c r="AW974" s="619"/>
      <c r="AX974" s="619"/>
      <c r="AY974" s="619"/>
      <c r="AZ974" s="1139"/>
      <c r="BA974" s="607"/>
      <c r="BB974" s="593"/>
      <c r="BC974" s="593"/>
      <c r="BD974" s="593"/>
      <c r="BE974" s="1168"/>
      <c r="BF974" s="593"/>
      <c r="BG974" s="593"/>
      <c r="BH974" s="848"/>
      <c r="BI974" s="848"/>
      <c r="BJ974" s="848"/>
      <c r="BK974" s="848"/>
      <c r="BL974" s="848"/>
      <c r="BM974" s="593"/>
      <c r="BN974" s="593"/>
      <c r="BO974" s="798"/>
    </row>
    <row r="975" spans="1:67" ht="82.9" customHeight="1">
      <c r="A975" s="1141"/>
      <c r="B975" s="1144"/>
      <c r="C975" s="1144"/>
      <c r="D975" s="1150" t="s">
        <v>1376</v>
      </c>
      <c r="E975" s="1150" t="s">
        <v>2374</v>
      </c>
      <c r="F975" s="1089">
        <v>4</v>
      </c>
      <c r="G975" s="786" t="s">
        <v>2394</v>
      </c>
      <c r="H975" s="598" t="s">
        <v>1405</v>
      </c>
      <c r="I975" s="1139" t="s">
        <v>1392</v>
      </c>
      <c r="J975" s="1137" t="str">
        <f>IF(D975="","",IF(D975="RG",[16]Árbol_GF!B1025,IF(D975="RF",[16]Árbol_GF!B1025,IF(I975="","",(CONCATENATE(I975," ",$M$2," ",G975," ",$M$3," ",O975," ",$M$4," ",N975))))))</f>
        <v>Pérdida de Disponibilidad  1. Cordis
2. Gestor de Contenidos (WCC)
3. Infodoc
(Software)  1. Perdida o destrucción de Información con / sin intencion por parte de usuario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v>
      </c>
      <c r="K975" s="1139" t="s">
        <v>205</v>
      </c>
      <c r="L975" s="593" t="s">
        <v>691</v>
      </c>
      <c r="M975" s="689" t="str">
        <f>CONCATENATE(" *",[16]Árbol_GF!C983," *",[16]Árbol_GF!E983," *",[16]Árbol_GF!G983)</f>
        <v xml:space="preserve"> * * *</v>
      </c>
      <c r="N975" s="593" t="s">
        <v>2401</v>
      </c>
      <c r="O975" s="593" t="s">
        <v>2402</v>
      </c>
      <c r="P975" s="607"/>
      <c r="Q975" s="754"/>
      <c r="R975" s="598" t="s">
        <v>297</v>
      </c>
      <c r="S975" s="613">
        <f>IF(R975="Muy Alta",100%,IF(R975="Alta",80%,IF(R975="Media",60%,IF(R975="Baja",40%,IF(R975="Muy Baja",20%,"")))))</f>
        <v>0.8</v>
      </c>
      <c r="T975" s="1139"/>
      <c r="U975" s="613" t="str">
        <f>IF(T975="Catastrófico",100%,IF(T975="Mayor",80%,IF(T975="Moderado",60%,IF(T975="Menor",40%,IF(T975="Leve",20%,"")))))</f>
        <v/>
      </c>
      <c r="V975" s="598" t="s">
        <v>176</v>
      </c>
      <c r="W975" s="613">
        <f>IF(V975="Catastrófico",100%,IF(V975="Mayor",80%,IF(V975="Moderado",60%,IF(V975="Menor",40%,IF(V975="Leve",20%,"")))))</f>
        <v>0.6</v>
      </c>
      <c r="X975" s="616" t="str">
        <f>IF(Y975=100%,"Catastrófico",IF(Y975=80%,"Mayor",IF(Y975=60%,"Moderado",IF(Y975=40%,"Menor",IF(Y975=20%,"Leve","")))))</f>
        <v>Moderado</v>
      </c>
      <c r="Y975" s="613">
        <f>IF(AND(U975="",W975=""),"",MAX(U975,W975))</f>
        <v>0.6</v>
      </c>
      <c r="Z975" s="613" t="str">
        <f>CONCATENATE(R975,X975)</f>
        <v>AltaModerado</v>
      </c>
      <c r="AA975" s="619" t="str">
        <f>IF(Z975="Muy AltaLeve","Alto",IF(Z975="Muy AltaMenor","Alto",IF(Z975="Muy AltaModerado","Alto",IF(Z975="Muy AltaMayor","Alto",IF(Z975="Muy AltaCatastrófico","Extremo",IF(Z975="AltaLeve","Moderado",IF(Z975="AltaMenor","Moderado",IF(Z975="AltaModerado","Alto",IF(Z975="AltaMayor","Alto",IF(Z975="AltaCatastrófico","Extremo",IF(Z975="MediaLeve","Moderado",IF(Z975="MediaMenor","Moderado",IF(Z975="MediaModerado","Moderado",IF(Z975="MediaMayor","Alto",IF(Z975="MediaCatastrófico","Extremo",IF(Z975="BajaLeve","Bajo",IF(Z975="BajaMenor","Moderado",IF(Z975="BajaModerado","Moderado",IF(Z975="BajaMayor","Alto",IF(Z975="BajaCatastrófico","Extremo",IF(Z975="Muy BajaLeve","Bajo",IF(Z975="Muy BajaMenor","Bajo",IF(Z975="Muy BajaModerado","Moderado",IF(Z975="Muy BajaMayor","Alto",IF(Z975="Muy BajaCatastrófico","Extremo","")))))))))))))))))))))))))</f>
        <v>Alto</v>
      </c>
      <c r="AB975" s="216">
        <v>1</v>
      </c>
      <c r="AC975" s="277" t="s">
        <v>2403</v>
      </c>
      <c r="AD975" s="217">
        <v>1.2</v>
      </c>
      <c r="AE975" s="230" t="s">
        <v>1596</v>
      </c>
      <c r="AF975" s="213" t="str">
        <f t="shared" si="62"/>
        <v>Probabilidad</v>
      </c>
      <c r="AG975" s="219" t="s">
        <v>1547</v>
      </c>
      <c r="AH975" s="214">
        <f t="shared" si="60"/>
        <v>0.15</v>
      </c>
      <c r="AI975" s="219" t="s">
        <v>180</v>
      </c>
      <c r="AJ975" s="214">
        <f t="shared" si="61"/>
        <v>0.15</v>
      </c>
      <c r="AK975" s="215">
        <f t="shared" si="63"/>
        <v>0.3</v>
      </c>
      <c r="AL975" s="220">
        <f>IFERROR(IF(AF975="Probabilidad",(S975-(+S975*AK975)),IF(AF975="Impacto",S975,"")),"")</f>
        <v>0.56000000000000005</v>
      </c>
      <c r="AM975" s="220">
        <f>IFERROR(IF(AF975="Impacto",(Y975-(+Y975*AK975)),IF(AF975="Probabilidad",Y975,"")),"")</f>
        <v>0.6</v>
      </c>
      <c r="AN975" s="221" t="s">
        <v>181</v>
      </c>
      <c r="AO975" s="221" t="s">
        <v>182</v>
      </c>
      <c r="AP975" s="221" t="s">
        <v>183</v>
      </c>
      <c r="AQ975" s="1315" t="s">
        <v>2392</v>
      </c>
      <c r="AR975" s="1153">
        <f>S975</f>
        <v>0.8</v>
      </c>
      <c r="AS975" s="1153">
        <f>IF(AL975="","",MIN(AL975:AL980))</f>
        <v>0.23519999999999999</v>
      </c>
      <c r="AT975" s="619" t="str">
        <f>IFERROR(IF(AS975="","",IF(AS975&lt;=0.2,"Muy Baja",IF(AS975&lt;=0.4,"Baja",IF(AS975&lt;=0.6,"Media",IF(AS975&lt;=0.8,"Alta","Muy Alta"))))),"")</f>
        <v>Baja</v>
      </c>
      <c r="AU975" s="1153">
        <f>Y975</f>
        <v>0.6</v>
      </c>
      <c r="AV975" s="1153">
        <f>IF(AM975="","",MIN(AM975:AM980))</f>
        <v>0.33749999999999997</v>
      </c>
      <c r="AW975" s="619" t="str">
        <f>IFERROR(IF(AV975="","",IF(AV975&lt;=0.2,"Leve",IF(AV975&lt;=0.4,"Menor",IF(AV975&lt;=0.6,"Moderado",IF(AV975&lt;=0.8,"Mayor","Catastrófico"))))),"")</f>
        <v>Menor</v>
      </c>
      <c r="AX975" s="619" t="str">
        <f>AA975</f>
        <v>Alto</v>
      </c>
      <c r="AY975" s="619" t="str">
        <f>IFERROR(IF(OR(AND(AT975="Muy Baja",AW975="Leve"),AND(AT975="Muy Baja",AW975="Menor"),AND(AT975="Baja",AW975="Leve")),"Bajo",IF(OR(AND(AT975="Muy baja",AW975="Moderado"),AND(AT975="Baja",AW975="Menor"),AND(AT975="Baja",AW975="Moderado"),AND(AT975="Media",AW975="Leve"),AND(AT975="Media",AW975="Menor"),AND(AT975="Media",AW975="Moderado"),AND(AT975="Alta",AW975="Leve"),AND(AT975="Alta",AW975="Menor")),"Moderado",IF(OR(AND(AT975="Muy Baja",AW975="Mayor"),AND(AT975="Baja",AW975="Mayor"),AND(AT975="Media",AW975="Mayor"),AND(AT975="Alta",AW975="Moderado"),AND(AT975="Alta",AW975="Mayor"),AND(AT975="Muy Alta",AW975="Leve"),AND(AT975="Muy Alta",AW975="Menor"),AND(AT975="Muy Alta",AW975="Moderado"),AND(AT975="Muy Alta",AW975="Mayor")),"Alto",IF(OR(AND(AT975="Muy Baja",AW975="Catastrófico"),AND(AT975="Baja",AW975="Catastrófico"),AND(AT975="Media",AW975="Catastrófico"),AND(AT975="Alta",AW975="Catastrófico"),AND(AT975="Muy Alta",AW975="Catastrófico")),"Extremo","")))),"")</f>
        <v>Moderado</v>
      </c>
      <c r="AZ975" s="1139" t="s">
        <v>185</v>
      </c>
      <c r="BA975" s="593" t="s">
        <v>2404</v>
      </c>
      <c r="BB975" s="593" t="s">
        <v>2405</v>
      </c>
      <c r="BC975" s="593" t="s">
        <v>1927</v>
      </c>
      <c r="BD975" s="593" t="s">
        <v>2383</v>
      </c>
      <c r="BE975" s="1262">
        <v>45657</v>
      </c>
      <c r="BF975" s="593"/>
      <c r="BG975" s="848"/>
      <c r="BH975" s="848"/>
      <c r="BI975" s="848"/>
      <c r="BJ975" s="848"/>
      <c r="BK975" s="848"/>
      <c r="BL975" s="848"/>
      <c r="BM975" s="607"/>
      <c r="BN975" s="607"/>
      <c r="BO975" s="651"/>
    </row>
    <row r="976" spans="1:67" ht="89.25">
      <c r="A976" s="1141"/>
      <c r="B976" s="1144"/>
      <c r="C976" s="1144"/>
      <c r="D976" s="1150"/>
      <c r="E976" s="1150"/>
      <c r="F976" s="1089"/>
      <c r="G976" s="786"/>
      <c r="H976" s="598"/>
      <c r="I976" s="1139"/>
      <c r="J976" s="1137"/>
      <c r="K976" s="1139"/>
      <c r="L976" s="593"/>
      <c r="M976" s="616"/>
      <c r="N976" s="593"/>
      <c r="O976" s="593"/>
      <c r="P976" s="607"/>
      <c r="Q976" s="754"/>
      <c r="R976" s="598"/>
      <c r="S976" s="613"/>
      <c r="T976" s="1139"/>
      <c r="U976" s="613"/>
      <c r="V976" s="598"/>
      <c r="W976" s="613"/>
      <c r="X976" s="616"/>
      <c r="Y976" s="613"/>
      <c r="Z976" s="613"/>
      <c r="AA976" s="619"/>
      <c r="AB976" s="216">
        <v>2</v>
      </c>
      <c r="AC976" s="277" t="s">
        <v>2406</v>
      </c>
      <c r="AD976" s="217">
        <v>2</v>
      </c>
      <c r="AE976" s="230" t="s">
        <v>1596</v>
      </c>
      <c r="AF976" s="213" t="str">
        <f t="shared" si="62"/>
        <v>Probabilidad</v>
      </c>
      <c r="AG976" s="219" t="s">
        <v>1547</v>
      </c>
      <c r="AH976" s="214">
        <f t="shared" si="60"/>
        <v>0.15</v>
      </c>
      <c r="AI976" s="219" t="s">
        <v>180</v>
      </c>
      <c r="AJ976" s="214">
        <f t="shared" si="61"/>
        <v>0.15</v>
      </c>
      <c r="AK976" s="215">
        <f t="shared" si="63"/>
        <v>0.3</v>
      </c>
      <c r="AL976" s="220">
        <f>IFERROR(IF(AND(AF975="Probabilidad",AF976="Probabilidad"),(AL975-(+AL975*AK976)),IF(AF976="Probabilidad",(S975-(+S975*AK976)),IF(AF976="Impacto",AL975,""))),"")</f>
        <v>0.39200000000000002</v>
      </c>
      <c r="AM976" s="220">
        <f>IFERROR(IF(AND(AF975="Impacto",AF976="Impacto"),(AM975-(+AM975*AK976)),IF(AF976="Impacto",(Y975-(+Y975*AK976)),IF(AF976="Probabilidad",AM975,""))),"")</f>
        <v>0.6</v>
      </c>
      <c r="AN976" s="221" t="s">
        <v>181</v>
      </c>
      <c r="AO976" s="221" t="s">
        <v>182</v>
      </c>
      <c r="AP976" s="221" t="s">
        <v>183</v>
      </c>
      <c r="AQ976" s="1316"/>
      <c r="AR976" s="626"/>
      <c r="AS976" s="626"/>
      <c r="AT976" s="619"/>
      <c r="AU976" s="626"/>
      <c r="AV976" s="626"/>
      <c r="AW976" s="619"/>
      <c r="AX976" s="619"/>
      <c r="AY976" s="619"/>
      <c r="AZ976" s="1139"/>
      <c r="BA976" s="593"/>
      <c r="BB976" s="593"/>
      <c r="BC976" s="593"/>
      <c r="BD976" s="593"/>
      <c r="BE976" s="607"/>
      <c r="BF976" s="593"/>
      <c r="BG976" s="593"/>
      <c r="BH976" s="848"/>
      <c r="BI976" s="848"/>
      <c r="BJ976" s="848"/>
      <c r="BK976" s="848"/>
      <c r="BL976" s="848"/>
      <c r="BM976" s="607"/>
      <c r="BN976" s="607"/>
      <c r="BO976" s="651"/>
    </row>
    <row r="977" spans="1:67" ht="89.25">
      <c r="A977" s="1141"/>
      <c r="B977" s="1144"/>
      <c r="C977" s="1144"/>
      <c r="D977" s="1150"/>
      <c r="E977" s="1150"/>
      <c r="F977" s="1089"/>
      <c r="G977" s="786"/>
      <c r="H977" s="598"/>
      <c r="I977" s="1139"/>
      <c r="J977" s="1137"/>
      <c r="K977" s="1139"/>
      <c r="L977" s="593"/>
      <c r="M977" s="616"/>
      <c r="N977" s="593"/>
      <c r="O977" s="593"/>
      <c r="P977" s="607"/>
      <c r="Q977" s="754"/>
      <c r="R977" s="598"/>
      <c r="S977" s="613"/>
      <c r="T977" s="1139"/>
      <c r="U977" s="613"/>
      <c r="V977" s="598"/>
      <c r="W977" s="613"/>
      <c r="X977" s="616"/>
      <c r="Y977" s="613"/>
      <c r="Z977" s="613"/>
      <c r="AA977" s="619"/>
      <c r="AB977" s="216">
        <v>3</v>
      </c>
      <c r="AC977" s="277" t="s">
        <v>2406</v>
      </c>
      <c r="AD977" s="217">
        <v>3</v>
      </c>
      <c r="AE977" s="230" t="s">
        <v>1596</v>
      </c>
      <c r="AF977" s="213" t="str">
        <f t="shared" si="62"/>
        <v>Impacto</v>
      </c>
      <c r="AG977" s="219" t="s">
        <v>1548</v>
      </c>
      <c r="AH977" s="214">
        <f t="shared" si="60"/>
        <v>0.1</v>
      </c>
      <c r="AI977" s="219" t="s">
        <v>180</v>
      </c>
      <c r="AJ977" s="214">
        <f t="shared" si="61"/>
        <v>0.15</v>
      </c>
      <c r="AK977" s="215">
        <f t="shared" si="63"/>
        <v>0.25</v>
      </c>
      <c r="AL977" s="220">
        <f>IFERROR(IF(AND(AF976="Probabilidad",AF977="Probabilidad"),(AL976-(+AL976*AK977)),IF(AND(AF976="Impacto",AF977="Probabilidad"),(AL975-(+AL975*AK977)),IF(AF977="Impacto",AL976,""))),"")</f>
        <v>0.39200000000000002</v>
      </c>
      <c r="AM977" s="220">
        <f>IFERROR(IF(AND(AF976="Impacto",AF977="Impacto"),(AM976-(+AM976*AK977)),IF(AND(AF976="Probabilidad",AF977="Impacto"),(AM975-(+AM975*AK977)),IF(AF977="Probabilidad",AM976,""))),"")</f>
        <v>0.44999999999999996</v>
      </c>
      <c r="AN977" s="221" t="s">
        <v>181</v>
      </c>
      <c r="AO977" s="221" t="s">
        <v>182</v>
      </c>
      <c r="AP977" s="221" t="s">
        <v>183</v>
      </c>
      <c r="AQ977" s="1316"/>
      <c r="AR977" s="626"/>
      <c r="AS977" s="626"/>
      <c r="AT977" s="619"/>
      <c r="AU977" s="626"/>
      <c r="AV977" s="626"/>
      <c r="AW977" s="619"/>
      <c r="AX977" s="619"/>
      <c r="AY977" s="619"/>
      <c r="AZ977" s="1139"/>
      <c r="BA977" s="593"/>
      <c r="BB977" s="593"/>
      <c r="BC977" s="593"/>
      <c r="BD977" s="593"/>
      <c r="BE977" s="607"/>
      <c r="BF977" s="593"/>
      <c r="BG977" s="593"/>
      <c r="BH977" s="848"/>
      <c r="BI977" s="848"/>
      <c r="BJ977" s="848"/>
      <c r="BK977" s="848"/>
      <c r="BL977" s="848"/>
      <c r="BM977" s="607"/>
      <c r="BN977" s="607"/>
      <c r="BO977" s="651"/>
    </row>
    <row r="978" spans="1:67" ht="105">
      <c r="A978" s="1141"/>
      <c r="B978" s="1144"/>
      <c r="C978" s="1144"/>
      <c r="D978" s="1150"/>
      <c r="E978" s="1150"/>
      <c r="F978" s="1089"/>
      <c r="G978" s="786"/>
      <c r="H978" s="598"/>
      <c r="I978" s="1139"/>
      <c r="J978" s="1137"/>
      <c r="K978" s="1139"/>
      <c r="L978" s="593"/>
      <c r="M978" s="616"/>
      <c r="N978" s="593"/>
      <c r="O978" s="593"/>
      <c r="P978" s="607"/>
      <c r="Q978" s="754"/>
      <c r="R978" s="598"/>
      <c r="S978" s="613"/>
      <c r="T978" s="1139"/>
      <c r="U978" s="613"/>
      <c r="V978" s="598"/>
      <c r="W978" s="613"/>
      <c r="X978" s="616"/>
      <c r="Y978" s="613"/>
      <c r="Z978" s="613"/>
      <c r="AA978" s="619"/>
      <c r="AB978" s="216">
        <v>4</v>
      </c>
      <c r="AC978" s="299" t="s">
        <v>2407</v>
      </c>
      <c r="AD978" s="217">
        <v>1</v>
      </c>
      <c r="AE978" s="217" t="s">
        <v>1982</v>
      </c>
      <c r="AF978" s="213" t="str">
        <f t="shared" si="62"/>
        <v>Probabilidad</v>
      </c>
      <c r="AG978" s="219" t="s">
        <v>1537</v>
      </c>
      <c r="AH978" s="214">
        <f t="shared" si="60"/>
        <v>0.25</v>
      </c>
      <c r="AI978" s="219" t="s">
        <v>180</v>
      </c>
      <c r="AJ978" s="214">
        <f t="shared" si="61"/>
        <v>0.15</v>
      </c>
      <c r="AK978" s="215">
        <f t="shared" si="63"/>
        <v>0.4</v>
      </c>
      <c r="AL978" s="220">
        <f>IFERROR(IF(AND(AF977="Probabilidad",AF978="Probabilidad"),(AL977-(+AL977*AK978)),IF(AND(AF977="Impacto",AF978="Probabilidad"),(AL976-(+AL976*AK978)),IF(AF978="Impacto",AL977,""))),"")</f>
        <v>0.23519999999999999</v>
      </c>
      <c r="AM978" s="220">
        <f>IFERROR(IF(AND(AF977="Impacto",AF978="Impacto"),(AM977-(+AM977*AK978)),IF(AND(AF977="Probabilidad",AF978="Impacto"),(AM976-(+AM976*AK978)),IF(AF978="Probabilidad",AM977,""))),"")</f>
        <v>0.44999999999999996</v>
      </c>
      <c r="AN978" s="221" t="s">
        <v>181</v>
      </c>
      <c r="AO978" s="221" t="s">
        <v>182</v>
      </c>
      <c r="AP978" s="221" t="s">
        <v>183</v>
      </c>
      <c r="AQ978" s="1316"/>
      <c r="AR978" s="626"/>
      <c r="AS978" s="626"/>
      <c r="AT978" s="619"/>
      <c r="AU978" s="626"/>
      <c r="AV978" s="626"/>
      <c r="AW978" s="619"/>
      <c r="AX978" s="619"/>
      <c r="AY978" s="619"/>
      <c r="AZ978" s="1139"/>
      <c r="BA978" s="593"/>
      <c r="BB978" s="593"/>
      <c r="BC978" s="593"/>
      <c r="BD978" s="593"/>
      <c r="BE978" s="607"/>
      <c r="BF978" s="593"/>
      <c r="BG978" s="593"/>
      <c r="BH978" s="848"/>
      <c r="BI978" s="848"/>
      <c r="BJ978" s="848"/>
      <c r="BK978" s="848"/>
      <c r="BL978" s="848"/>
      <c r="BM978" s="607"/>
      <c r="BN978" s="607"/>
      <c r="BO978" s="651"/>
    </row>
    <row r="979" spans="1:67" ht="105">
      <c r="A979" s="1141"/>
      <c r="B979" s="1144"/>
      <c r="C979" s="1144"/>
      <c r="D979" s="1150"/>
      <c r="E979" s="1150"/>
      <c r="F979" s="1089"/>
      <c r="G979" s="786"/>
      <c r="H979" s="598"/>
      <c r="I979" s="1139"/>
      <c r="J979" s="1137"/>
      <c r="K979" s="1139"/>
      <c r="L979" s="593"/>
      <c r="M979" s="616"/>
      <c r="N979" s="593"/>
      <c r="O979" s="593"/>
      <c r="P979" s="607"/>
      <c r="Q979" s="754"/>
      <c r="R979" s="598"/>
      <c r="S979" s="613"/>
      <c r="T979" s="1139"/>
      <c r="U979" s="613"/>
      <c r="V979" s="598"/>
      <c r="W979" s="613"/>
      <c r="X979" s="616"/>
      <c r="Y979" s="613"/>
      <c r="Z979" s="613"/>
      <c r="AA979" s="619"/>
      <c r="AB979" s="216">
        <v>5</v>
      </c>
      <c r="AC979" s="299" t="s">
        <v>1678</v>
      </c>
      <c r="AD979" s="217">
        <v>1</v>
      </c>
      <c r="AE979" s="217" t="s">
        <v>1982</v>
      </c>
      <c r="AF979" s="213" t="str">
        <f t="shared" si="62"/>
        <v>Impacto</v>
      </c>
      <c r="AG979" s="219" t="s">
        <v>1548</v>
      </c>
      <c r="AH979" s="214">
        <f t="shared" si="60"/>
        <v>0.1</v>
      </c>
      <c r="AI979" s="219" t="s">
        <v>180</v>
      </c>
      <c r="AJ979" s="214">
        <f t="shared" si="61"/>
        <v>0.15</v>
      </c>
      <c r="AK979" s="215">
        <f t="shared" si="63"/>
        <v>0.25</v>
      </c>
      <c r="AL979" s="220">
        <f>IFERROR(IF(AND(AF978="Probabilidad",AF979="Probabilidad"),(AL978-(+AL978*AK979)),IF(AND(AF978="Impacto",AF979="Probabilidad"),(AL977-(+AL977*AK979)),IF(AF979="Impacto",AL978,""))),"")</f>
        <v>0.23519999999999999</v>
      </c>
      <c r="AM979" s="220">
        <f>IFERROR(IF(AND(AF978="Impacto",AF979="Impacto"),(AM978-(+AM978*AK979)),IF(AND(AF978="Probabilidad",AF979="Impacto"),(AM977-(+AM977*AK979)),IF(AF979="Probabilidad",AM978,""))),"")</f>
        <v>0.33749999999999997</v>
      </c>
      <c r="AN979" s="221" t="s">
        <v>181</v>
      </c>
      <c r="AO979" s="221" t="s">
        <v>182</v>
      </c>
      <c r="AP979" s="221" t="s">
        <v>183</v>
      </c>
      <c r="AQ979" s="1316"/>
      <c r="AR979" s="626"/>
      <c r="AS979" s="626"/>
      <c r="AT979" s="619"/>
      <c r="AU979" s="626"/>
      <c r="AV979" s="626"/>
      <c r="AW979" s="619"/>
      <c r="AX979" s="619"/>
      <c r="AY979" s="619"/>
      <c r="AZ979" s="1139"/>
      <c r="BA979" s="593"/>
      <c r="BB979" s="593"/>
      <c r="BC979" s="593"/>
      <c r="BD979" s="593"/>
      <c r="BE979" s="607"/>
      <c r="BF979" s="593"/>
      <c r="BG979" s="593"/>
      <c r="BH979" s="848"/>
      <c r="BI979" s="848"/>
      <c r="BJ979" s="848"/>
      <c r="BK979" s="848"/>
      <c r="BL979" s="848"/>
      <c r="BM979" s="607"/>
      <c r="BN979" s="607"/>
      <c r="BO979" s="651"/>
    </row>
    <row r="980" spans="1:67" ht="15.75" thickBot="1">
      <c r="A980" s="1141"/>
      <c r="B980" s="1144"/>
      <c r="C980" s="1144"/>
      <c r="D980" s="1150"/>
      <c r="E980" s="1150"/>
      <c r="F980" s="1089"/>
      <c r="G980" s="786"/>
      <c r="H980" s="598"/>
      <c r="I980" s="1139"/>
      <c r="J980" s="1162"/>
      <c r="K980" s="1139"/>
      <c r="L980" s="593"/>
      <c r="M980" s="616"/>
      <c r="N980" s="593"/>
      <c r="O980" s="593"/>
      <c r="P980" s="607"/>
      <c r="Q980" s="754"/>
      <c r="R980" s="598"/>
      <c r="S980" s="613"/>
      <c r="T980" s="1139"/>
      <c r="U980" s="613"/>
      <c r="V980" s="598"/>
      <c r="W980" s="613"/>
      <c r="X980" s="616"/>
      <c r="Y980" s="613"/>
      <c r="Z980" s="613"/>
      <c r="AA980" s="619"/>
      <c r="AB980" s="216">
        <v>6</v>
      </c>
      <c r="AC980" s="217"/>
      <c r="AD980" s="217"/>
      <c r="AE980" s="217"/>
      <c r="AF980" s="213" t="str">
        <f t="shared" si="62"/>
        <v/>
      </c>
      <c r="AG980" s="219"/>
      <c r="AH980" s="214" t="str">
        <f t="shared" si="60"/>
        <v/>
      </c>
      <c r="AI980" s="219"/>
      <c r="AJ980" s="214" t="str">
        <f t="shared" si="61"/>
        <v/>
      </c>
      <c r="AK980" s="215" t="str">
        <f t="shared" si="63"/>
        <v/>
      </c>
      <c r="AL980" s="220" t="str">
        <f>IFERROR(IF(AND(AF979="Probabilidad",AF980="Probabilidad"),(AL979-(+AL979*AK980)),IF(AND(AF979="Impacto",AF980="Probabilidad"),(AL978-(+AL978*AK980)),IF(AF980="Impacto",AL979,""))),"")</f>
        <v/>
      </c>
      <c r="AM980" s="220" t="str">
        <f>IFERROR(IF(AND(AF979="Impacto",AF980="Impacto"),(AM979-(+AM979*AK980)),IF(AND(AF979="Probabilidad",AF980="Impacto"),(AM978-(+AM978*AK980)),IF(AF980="Probabilidad",AM979,""))),"")</f>
        <v/>
      </c>
      <c r="AN980" s="221"/>
      <c r="AO980" s="221"/>
      <c r="AP980" s="221"/>
      <c r="AQ980" s="1316"/>
      <c r="AR980" s="626"/>
      <c r="AS980" s="626"/>
      <c r="AT980" s="619"/>
      <c r="AU980" s="626"/>
      <c r="AV980" s="626"/>
      <c r="AW980" s="619"/>
      <c r="AX980" s="619"/>
      <c r="AY980" s="619"/>
      <c r="AZ980" s="1139"/>
      <c r="BA980" s="593"/>
      <c r="BB980" s="593"/>
      <c r="BC980" s="593"/>
      <c r="BD980" s="593"/>
      <c r="BE980" s="607"/>
      <c r="BF980" s="593"/>
      <c r="BG980" s="593"/>
      <c r="BH980" s="848"/>
      <c r="BI980" s="848"/>
      <c r="BJ980" s="848"/>
      <c r="BK980" s="848"/>
      <c r="BL980" s="848"/>
      <c r="BM980" s="607"/>
      <c r="BN980" s="607"/>
      <c r="BO980" s="651"/>
    </row>
    <row r="981" spans="1:67" ht="132" customHeight="1">
      <c r="A981" s="1141"/>
      <c r="B981" s="1144"/>
      <c r="C981" s="1144"/>
      <c r="D981" s="1150" t="s">
        <v>1376</v>
      </c>
      <c r="E981" s="1150" t="s">
        <v>2374</v>
      </c>
      <c r="F981" s="1089">
        <v>5</v>
      </c>
      <c r="G981" s="593" t="s">
        <v>2408</v>
      </c>
      <c r="H981" s="598" t="s">
        <v>1629</v>
      </c>
      <c r="I981" s="1139" t="s">
        <v>1380</v>
      </c>
      <c r="J981" s="1137" t="str">
        <f>IF(D981="","",IF(D981="RG",[16]Árbol_GF!B1031,IF(D981="RF",[16]Árbol_GF!B1031,IF(I981="","",(CONCATENATE(I981," ",$M$2," ",G981," ",$M$3," ",O981," ",$M$4," ",N981))))))</f>
        <v xml:space="preserve">Pérdida de confidencialidad e integridad  1. Archivo Central 
2. Centro Documental (Archivo Intermedio) 
(Instalaciones)  1. Pérdida, destrucción de documentos
2. Fallas Humanas  1. Uso inadecuado o descuidado del control de acceso físico a las edificaciones y los recintos
2. Desconocimiento de Políticas de Seguridad </v>
      </c>
      <c r="K981" s="1139" t="s">
        <v>205</v>
      </c>
      <c r="L981" s="593" t="s">
        <v>904</v>
      </c>
      <c r="M981" s="689" t="str">
        <f>CONCATENATE(" *",[16]Árbol_GF!C989," *",[16]Árbol_GF!E989," *",[16]Árbol_GF!G989)</f>
        <v xml:space="preserve"> * * *</v>
      </c>
      <c r="N981" s="593" t="s">
        <v>2409</v>
      </c>
      <c r="O981" s="593" t="s">
        <v>2410</v>
      </c>
      <c r="P981" s="828"/>
      <c r="Q981" s="754"/>
      <c r="R981" s="598" t="s">
        <v>226</v>
      </c>
      <c r="S981" s="613">
        <f>IF(R981="Muy Alta",100%,IF(R981="Alta",80%,IF(R981="Media",60%,IF(R981="Baja",40%,IF(R981="Muy Baja",20%,"")))))</f>
        <v>0.4</v>
      </c>
      <c r="T981" s="1139"/>
      <c r="U981" s="613" t="str">
        <f>IF(T981="Catastrófico",100%,IF(T981="Mayor",80%,IF(T981="Moderado",60%,IF(T981="Menor",40%,IF(T981="Leve",20%,"")))))</f>
        <v/>
      </c>
      <c r="V981" s="598" t="s">
        <v>176</v>
      </c>
      <c r="W981" s="613">
        <f>IF(V981="Catastrófico",100%,IF(V981="Mayor",80%,IF(V981="Moderado",60%,IF(V981="Menor",40%,IF(V981="Leve",20%,"")))))</f>
        <v>0.6</v>
      </c>
      <c r="X981" s="616" t="str">
        <f>IF(Y981=100%,"Catastrófico",IF(Y981=80%,"Mayor",IF(Y981=60%,"Moderado",IF(Y981=40%,"Menor",IF(Y981=20%,"Leve","")))))</f>
        <v>Moderado</v>
      </c>
      <c r="Y981" s="613">
        <f>IF(AND(U981="",W981=""),"",MAX(U981,W981))</f>
        <v>0.6</v>
      </c>
      <c r="Z981" s="613" t="str">
        <f>CONCATENATE(R981,X981)</f>
        <v>BajaModerado</v>
      </c>
      <c r="AA981" s="619" t="str">
        <f>IF(Z981="Muy AltaLeve","Alto",IF(Z981="Muy AltaMenor","Alto",IF(Z981="Muy AltaModerado","Alto",IF(Z981="Muy AltaMayor","Alto",IF(Z981="Muy AltaCatastrófico","Extremo",IF(Z981="AltaLeve","Moderado",IF(Z981="AltaMenor","Moderado",IF(Z981="AltaModerado","Alto",IF(Z981="AltaMayor","Alto",IF(Z981="AltaCatastrófico","Extremo",IF(Z981="MediaLeve","Moderado",IF(Z981="MediaMenor","Moderado",IF(Z981="MediaModerado","Moderado",IF(Z981="MediaMayor","Alto",IF(Z981="MediaCatastrófico","Extremo",IF(Z981="BajaLeve","Bajo",IF(Z981="BajaMenor","Moderado",IF(Z981="BajaModerado","Moderado",IF(Z981="BajaMayor","Alto",IF(Z981="BajaCatastrófico","Extremo",IF(Z981="Muy BajaLeve","Bajo",IF(Z981="Muy BajaMenor","Bajo",IF(Z981="Muy BajaModerado","Moderado",IF(Z981="Muy BajaMayor","Alto",IF(Z981="Muy BajaCatastrófico","Extremo","")))))))))))))))))))))))))</f>
        <v>Moderado</v>
      </c>
      <c r="AB981" s="216">
        <v>1</v>
      </c>
      <c r="AC981" s="227" t="s">
        <v>2387</v>
      </c>
      <c r="AD981" s="217">
        <v>1</v>
      </c>
      <c r="AE981" s="218" t="s">
        <v>1390</v>
      </c>
      <c r="AF981" s="213" t="str">
        <f t="shared" si="62"/>
        <v>Probabilidad</v>
      </c>
      <c r="AG981" s="219" t="s">
        <v>1537</v>
      </c>
      <c r="AH981" s="214">
        <f t="shared" si="60"/>
        <v>0.25</v>
      </c>
      <c r="AI981" s="219" t="s">
        <v>180</v>
      </c>
      <c r="AJ981" s="214">
        <f t="shared" si="61"/>
        <v>0.15</v>
      </c>
      <c r="AK981" s="215">
        <f t="shared" si="63"/>
        <v>0.4</v>
      </c>
      <c r="AL981" s="220">
        <f>IFERROR(IF(AF981="Probabilidad",(S981-(+S981*AK981)),IF(AF981="Impacto",S981,"")),"")</f>
        <v>0.24</v>
      </c>
      <c r="AM981" s="220">
        <f>IFERROR(IF(AF981="Impacto",(Y981-(+Y981*AK981)),IF(AF981="Probabilidad",Y981,"")),"")</f>
        <v>0.6</v>
      </c>
      <c r="AN981" s="221" t="s">
        <v>181</v>
      </c>
      <c r="AO981" s="221" t="s">
        <v>182</v>
      </c>
      <c r="AP981" s="221" t="s">
        <v>183</v>
      </c>
      <c r="AQ981" s="1315" t="s">
        <v>2392</v>
      </c>
      <c r="AR981" s="1153">
        <f>S981</f>
        <v>0.4</v>
      </c>
      <c r="AS981" s="1153">
        <f>IF(AL981="","",MIN(AL981:AL986))</f>
        <v>0.16799999999999998</v>
      </c>
      <c r="AT981" s="619" t="str">
        <f>IFERROR(IF(AS981="","",IF(AS981&lt;=0.2,"Muy Baja",IF(AS981&lt;=0.4,"Baja",IF(AS981&lt;=0.6,"Media",IF(AS981&lt;=0.8,"Alta","Muy Alta"))))),"")</f>
        <v>Muy Baja</v>
      </c>
      <c r="AU981" s="1153">
        <f>Y981</f>
        <v>0.6</v>
      </c>
      <c r="AV981" s="1153">
        <f>IF(AM981="","",MIN(AM981:AM986))</f>
        <v>0.6</v>
      </c>
      <c r="AW981" s="619" t="str">
        <f>IFERROR(IF(AV981="","",IF(AV981&lt;=0.2,"Leve",IF(AV981&lt;=0.4,"Menor",IF(AV981&lt;=0.6,"Moderado",IF(AV981&lt;=0.8,"Mayor","Catastrófico"))))),"")</f>
        <v>Moderado</v>
      </c>
      <c r="AX981" s="619" t="str">
        <f>AA981</f>
        <v>Moderado</v>
      </c>
      <c r="AY981" s="619" t="str">
        <f>IFERROR(IF(OR(AND(AT981="Muy Baja",AW981="Leve"),AND(AT981="Muy Baja",AW981="Menor"),AND(AT981="Baja",AW981="Leve")),"Bajo",IF(OR(AND(AT981="Muy baja",AW981="Moderado"),AND(AT981="Baja",AW981="Menor"),AND(AT981="Baja",AW981="Moderado"),AND(AT981="Media",AW981="Leve"),AND(AT981="Media",AW981="Menor"),AND(AT981="Media",AW981="Moderado"),AND(AT981="Alta",AW981="Leve"),AND(AT981="Alta",AW981="Menor")),"Moderado",IF(OR(AND(AT981="Muy Baja",AW981="Mayor"),AND(AT981="Baja",AW981="Mayor"),AND(AT981="Media",AW981="Mayor"),AND(AT981="Alta",AW981="Moderado"),AND(AT981="Alta",AW981="Mayor"),AND(AT981="Muy Alta",AW981="Leve"),AND(AT981="Muy Alta",AW981="Menor"),AND(AT981="Muy Alta",AW981="Moderado"),AND(AT981="Muy Alta",AW981="Mayor")),"Alto",IF(OR(AND(AT981="Muy Baja",AW981="Catastrófico"),AND(AT981="Baja",AW981="Catastrófico"),AND(AT981="Media",AW981="Catastrófico"),AND(AT981="Alta",AW981="Catastrófico"),AND(AT981="Muy Alta",AW981="Catastrófico")),"Extremo","")))),"")</f>
        <v>Moderado</v>
      </c>
      <c r="AZ981" s="1139" t="s">
        <v>185</v>
      </c>
      <c r="BA981" s="607" t="s">
        <v>2411</v>
      </c>
      <c r="BB981" s="607" t="s">
        <v>2382</v>
      </c>
      <c r="BC981" s="593" t="s">
        <v>1927</v>
      </c>
      <c r="BD981" s="593" t="s">
        <v>2383</v>
      </c>
      <c r="BE981" s="1168">
        <v>45657</v>
      </c>
      <c r="BF981" s="1317"/>
      <c r="BG981" s="848"/>
      <c r="BH981" s="848"/>
      <c r="BI981" s="848"/>
      <c r="BJ981" s="848"/>
      <c r="BK981" s="848"/>
      <c r="BL981" s="848"/>
      <c r="BM981" s="607"/>
      <c r="BN981" s="607"/>
      <c r="BO981" s="651"/>
    </row>
    <row r="982" spans="1:67" ht="163.5" customHeight="1">
      <c r="A982" s="1141"/>
      <c r="B982" s="1144"/>
      <c r="C982" s="1144"/>
      <c r="D982" s="1150"/>
      <c r="E982" s="1150"/>
      <c r="F982" s="1089"/>
      <c r="G982" s="593"/>
      <c r="H982" s="598"/>
      <c r="I982" s="1139"/>
      <c r="J982" s="1137"/>
      <c r="K982" s="1139"/>
      <c r="L982" s="593"/>
      <c r="M982" s="616"/>
      <c r="N982" s="593"/>
      <c r="O982" s="593"/>
      <c r="P982" s="828"/>
      <c r="Q982" s="754"/>
      <c r="R982" s="598"/>
      <c r="S982" s="613"/>
      <c r="T982" s="1139"/>
      <c r="U982" s="613"/>
      <c r="V982" s="598"/>
      <c r="W982" s="613"/>
      <c r="X982" s="616"/>
      <c r="Y982" s="613"/>
      <c r="Z982" s="613"/>
      <c r="AA982" s="619"/>
      <c r="AB982" s="216">
        <v>2</v>
      </c>
      <c r="AC982" s="227" t="s">
        <v>2388</v>
      </c>
      <c r="AD982" s="217">
        <v>2</v>
      </c>
      <c r="AE982" s="218" t="s">
        <v>1390</v>
      </c>
      <c r="AF982" s="213" t="str">
        <f t="shared" si="62"/>
        <v>Probabilidad</v>
      </c>
      <c r="AG982" s="219" t="s">
        <v>1547</v>
      </c>
      <c r="AH982" s="214">
        <f t="shared" si="60"/>
        <v>0.15</v>
      </c>
      <c r="AI982" s="219" t="s">
        <v>180</v>
      </c>
      <c r="AJ982" s="214">
        <f t="shared" si="61"/>
        <v>0.15</v>
      </c>
      <c r="AK982" s="215">
        <f t="shared" si="63"/>
        <v>0.3</v>
      </c>
      <c r="AL982" s="220">
        <f>IFERROR(IF(AND(AF981="Probabilidad",AF982="Probabilidad"),(AL981-(+AL981*AK982)),IF(AF982="Probabilidad",(S981-(+S981*AK982)),IF(AF982="Impacto",AL981,""))),"")</f>
        <v>0.16799999999999998</v>
      </c>
      <c r="AM982" s="220">
        <f>IFERROR(IF(AND(AF981="Impacto",AF982="Impacto"),(AM981-(+AM981*AK982)),IF(AF982="Impacto",(Y981-(+Y981*AK982)),IF(AF982="Probabilidad",AM981,""))),"")</f>
        <v>0.6</v>
      </c>
      <c r="AN982" s="221" t="s">
        <v>181</v>
      </c>
      <c r="AO982" s="221" t="s">
        <v>182</v>
      </c>
      <c r="AP982" s="221" t="s">
        <v>183</v>
      </c>
      <c r="AQ982" s="1316"/>
      <c r="AR982" s="626"/>
      <c r="AS982" s="626"/>
      <c r="AT982" s="619"/>
      <c r="AU982" s="626"/>
      <c r="AV982" s="626"/>
      <c r="AW982" s="619"/>
      <c r="AX982" s="619"/>
      <c r="AY982" s="619"/>
      <c r="AZ982" s="1139"/>
      <c r="BA982" s="607"/>
      <c r="BB982" s="607"/>
      <c r="BC982" s="593"/>
      <c r="BD982" s="593"/>
      <c r="BE982" s="593"/>
      <c r="BF982" s="593"/>
      <c r="BG982" s="593"/>
      <c r="BH982" s="848"/>
      <c r="BI982" s="848"/>
      <c r="BJ982" s="848"/>
      <c r="BK982" s="848"/>
      <c r="BL982" s="848"/>
      <c r="BM982" s="607"/>
      <c r="BN982" s="607"/>
      <c r="BO982" s="651"/>
    </row>
    <row r="983" spans="1:67">
      <c r="A983" s="1141"/>
      <c r="B983" s="1144"/>
      <c r="C983" s="1144"/>
      <c r="D983" s="1150"/>
      <c r="E983" s="1150"/>
      <c r="F983" s="1089"/>
      <c r="G983" s="593"/>
      <c r="H983" s="598"/>
      <c r="I983" s="1139"/>
      <c r="J983" s="1137"/>
      <c r="K983" s="1139"/>
      <c r="L983" s="593"/>
      <c r="M983" s="616"/>
      <c r="N983" s="593"/>
      <c r="O983" s="593"/>
      <c r="P983" s="828"/>
      <c r="Q983" s="754"/>
      <c r="R983" s="598"/>
      <c r="S983" s="613"/>
      <c r="T983" s="1139"/>
      <c r="U983" s="613"/>
      <c r="V983" s="598"/>
      <c r="W983" s="613"/>
      <c r="X983" s="616"/>
      <c r="Y983" s="613"/>
      <c r="Z983" s="613"/>
      <c r="AA983" s="619"/>
      <c r="AB983" s="216">
        <v>3</v>
      </c>
      <c r="AC983" s="217"/>
      <c r="AD983" s="217"/>
      <c r="AE983" s="217"/>
      <c r="AF983" s="213" t="str">
        <f t="shared" si="62"/>
        <v/>
      </c>
      <c r="AG983" s="219"/>
      <c r="AH983" s="214" t="str">
        <f t="shared" si="60"/>
        <v/>
      </c>
      <c r="AI983" s="219"/>
      <c r="AJ983" s="214" t="str">
        <f t="shared" si="61"/>
        <v/>
      </c>
      <c r="AK983" s="215" t="str">
        <f t="shared" si="63"/>
        <v/>
      </c>
      <c r="AL983" s="220" t="str">
        <f>IFERROR(IF(AND(AF982="Probabilidad",AF983="Probabilidad"),(AL982-(+AL982*AK983)),IF(AND(AF982="Impacto",AF983="Probabilidad"),(AL981-(+AL981*AK983)),IF(AF983="Impacto",AL982,""))),"")</f>
        <v/>
      </c>
      <c r="AM983" s="220" t="str">
        <f>IFERROR(IF(AND(AF982="Impacto",AF983="Impacto"),(AM982-(+AM982*AK983)),IF(AND(AF982="Probabilidad",AF983="Impacto"),(AM981-(+AM981*AK983)),IF(AF983="Probabilidad",AM982,""))),"")</f>
        <v/>
      </c>
      <c r="AN983" s="221"/>
      <c r="AO983" s="221"/>
      <c r="AP983" s="221"/>
      <c r="AQ983" s="1316"/>
      <c r="AR983" s="626"/>
      <c r="AS983" s="626"/>
      <c r="AT983" s="619"/>
      <c r="AU983" s="626"/>
      <c r="AV983" s="626"/>
      <c r="AW983" s="619"/>
      <c r="AX983" s="619"/>
      <c r="AY983" s="619"/>
      <c r="AZ983" s="1139"/>
      <c r="BA983" s="607"/>
      <c r="BB983" s="607"/>
      <c r="BC983" s="593"/>
      <c r="BD983" s="593"/>
      <c r="BE983" s="593"/>
      <c r="BF983" s="593"/>
      <c r="BG983" s="593"/>
      <c r="BH983" s="848"/>
      <c r="BI983" s="848"/>
      <c r="BJ983" s="848"/>
      <c r="BK983" s="848"/>
      <c r="BL983" s="848"/>
      <c r="BM983" s="607"/>
      <c r="BN983" s="607"/>
      <c r="BO983" s="651"/>
    </row>
    <row r="984" spans="1:67">
      <c r="A984" s="1141"/>
      <c r="B984" s="1144"/>
      <c r="C984" s="1144"/>
      <c r="D984" s="1150"/>
      <c r="E984" s="1150"/>
      <c r="F984" s="1089"/>
      <c r="G984" s="593"/>
      <c r="H984" s="598"/>
      <c r="I984" s="1139"/>
      <c r="J984" s="1137"/>
      <c r="K984" s="1139"/>
      <c r="L984" s="593"/>
      <c r="M984" s="616"/>
      <c r="N984" s="593"/>
      <c r="O984" s="593"/>
      <c r="P984" s="828"/>
      <c r="Q984" s="754"/>
      <c r="R984" s="598"/>
      <c r="S984" s="613"/>
      <c r="T984" s="1139"/>
      <c r="U984" s="613"/>
      <c r="V984" s="598"/>
      <c r="W984" s="613"/>
      <c r="X984" s="616"/>
      <c r="Y984" s="613"/>
      <c r="Z984" s="613"/>
      <c r="AA984" s="619"/>
      <c r="AB984" s="216">
        <v>4</v>
      </c>
      <c r="AC984" s="217"/>
      <c r="AD984" s="217"/>
      <c r="AE984" s="217"/>
      <c r="AF984" s="213" t="str">
        <f t="shared" si="62"/>
        <v/>
      </c>
      <c r="AG984" s="219"/>
      <c r="AH984" s="214" t="str">
        <f t="shared" si="60"/>
        <v/>
      </c>
      <c r="AI984" s="219"/>
      <c r="AJ984" s="214" t="str">
        <f t="shared" si="61"/>
        <v/>
      </c>
      <c r="AK984" s="215" t="str">
        <f t="shared" si="63"/>
        <v/>
      </c>
      <c r="AL984" s="220" t="str">
        <f>IFERROR(IF(AND(AF983="Probabilidad",AF984="Probabilidad"),(AL983-(+AL983*AK984)),IF(AND(AF983="Impacto",AF984="Probabilidad"),(AL982-(+AL982*AK984)),IF(AF984="Impacto",AL983,""))),"")</f>
        <v/>
      </c>
      <c r="AM984" s="220" t="str">
        <f>IFERROR(IF(AND(AF983="Impacto",AF984="Impacto"),(AM983-(+AM983*AK984)),IF(AND(AF983="Probabilidad",AF984="Impacto"),(AM982-(+AM982*AK984)),IF(AF984="Probabilidad",AM983,""))),"")</f>
        <v/>
      </c>
      <c r="AN984" s="221"/>
      <c r="AO984" s="221"/>
      <c r="AP984" s="221"/>
      <c r="AQ984" s="1316"/>
      <c r="AR984" s="626"/>
      <c r="AS984" s="626"/>
      <c r="AT984" s="619"/>
      <c r="AU984" s="626"/>
      <c r="AV984" s="626"/>
      <c r="AW984" s="619"/>
      <c r="AX984" s="619"/>
      <c r="AY984" s="619"/>
      <c r="AZ984" s="1139"/>
      <c r="BA984" s="607"/>
      <c r="BB984" s="607"/>
      <c r="BC984" s="593"/>
      <c r="BD984" s="593"/>
      <c r="BE984" s="593"/>
      <c r="BF984" s="593"/>
      <c r="BG984" s="593"/>
      <c r="BH984" s="848"/>
      <c r="BI984" s="848"/>
      <c r="BJ984" s="848"/>
      <c r="BK984" s="848"/>
      <c r="BL984" s="848"/>
      <c r="BM984" s="607"/>
      <c r="BN984" s="607"/>
      <c r="BO984" s="651"/>
    </row>
    <row r="985" spans="1:67">
      <c r="A985" s="1141"/>
      <c r="B985" s="1144"/>
      <c r="C985" s="1144"/>
      <c r="D985" s="1150"/>
      <c r="E985" s="1150"/>
      <c r="F985" s="1089"/>
      <c r="G985" s="593"/>
      <c r="H985" s="598"/>
      <c r="I985" s="1139"/>
      <c r="J985" s="1137"/>
      <c r="K985" s="1139"/>
      <c r="L985" s="593"/>
      <c r="M985" s="616"/>
      <c r="N985" s="593"/>
      <c r="O985" s="593"/>
      <c r="P985" s="828"/>
      <c r="Q985" s="754"/>
      <c r="R985" s="598"/>
      <c r="S985" s="613"/>
      <c r="T985" s="1139"/>
      <c r="U985" s="613"/>
      <c r="V985" s="598"/>
      <c r="W985" s="613"/>
      <c r="X985" s="616"/>
      <c r="Y985" s="613"/>
      <c r="Z985" s="613"/>
      <c r="AA985" s="619"/>
      <c r="AB985" s="216">
        <v>5</v>
      </c>
      <c r="AC985" s="217"/>
      <c r="AD985" s="217"/>
      <c r="AE985" s="217"/>
      <c r="AF985" s="213" t="str">
        <f t="shared" si="62"/>
        <v/>
      </c>
      <c r="AG985" s="219"/>
      <c r="AH985" s="214" t="str">
        <f t="shared" si="60"/>
        <v/>
      </c>
      <c r="AI985" s="219"/>
      <c r="AJ985" s="214" t="str">
        <f t="shared" si="61"/>
        <v/>
      </c>
      <c r="AK985" s="215" t="str">
        <f t="shared" si="63"/>
        <v/>
      </c>
      <c r="AL985" s="220" t="str">
        <f>IFERROR(IF(AND(AF984="Probabilidad",AF985="Probabilidad"),(AL984-(+AL984*AK985)),IF(AND(AF984="Impacto",AF985="Probabilidad"),(AL983-(+AL983*AK985)),IF(AF985="Impacto",AL984,""))),"")</f>
        <v/>
      </c>
      <c r="AM985" s="220" t="str">
        <f>IFERROR(IF(AND(AF984="Impacto",AF985="Impacto"),(AM984-(+AM984*AK985)),IF(AND(AF984="Probabilidad",AF985="Impacto"),(AM983-(+AM983*AK985)),IF(AF985="Probabilidad",AM984,""))),"")</f>
        <v/>
      </c>
      <c r="AN985" s="221"/>
      <c r="AO985" s="221"/>
      <c r="AP985" s="221"/>
      <c r="AQ985" s="1316"/>
      <c r="AR985" s="626"/>
      <c r="AS985" s="626"/>
      <c r="AT985" s="619"/>
      <c r="AU985" s="626"/>
      <c r="AV985" s="626"/>
      <c r="AW985" s="619"/>
      <c r="AX985" s="619"/>
      <c r="AY985" s="619"/>
      <c r="AZ985" s="1139"/>
      <c r="BA985" s="607"/>
      <c r="BB985" s="607"/>
      <c r="BC985" s="593"/>
      <c r="BD985" s="593"/>
      <c r="BE985" s="593"/>
      <c r="BF985" s="593"/>
      <c r="BG985" s="593"/>
      <c r="BH985" s="848"/>
      <c r="BI985" s="848"/>
      <c r="BJ985" s="848"/>
      <c r="BK985" s="848"/>
      <c r="BL985" s="848"/>
      <c r="BM985" s="607"/>
      <c r="BN985" s="607"/>
      <c r="BO985" s="651"/>
    </row>
    <row r="986" spans="1:67" ht="15.75" thickBot="1">
      <c r="A986" s="1141"/>
      <c r="B986" s="1144"/>
      <c r="C986" s="1144"/>
      <c r="D986" s="1150"/>
      <c r="E986" s="1150"/>
      <c r="F986" s="1089"/>
      <c r="G986" s="593"/>
      <c r="H986" s="598"/>
      <c r="I986" s="1139"/>
      <c r="J986" s="1162"/>
      <c r="K986" s="1139"/>
      <c r="L986" s="593"/>
      <c r="M986" s="616"/>
      <c r="N986" s="593"/>
      <c r="O986" s="593"/>
      <c r="P986" s="828"/>
      <c r="Q986" s="754"/>
      <c r="R986" s="598"/>
      <c r="S986" s="613"/>
      <c r="T986" s="1139"/>
      <c r="U986" s="613"/>
      <c r="V986" s="598"/>
      <c r="W986" s="613"/>
      <c r="X986" s="616"/>
      <c r="Y986" s="613"/>
      <c r="Z986" s="613"/>
      <c r="AA986" s="619"/>
      <c r="AB986" s="216">
        <v>6</v>
      </c>
      <c r="AC986" s="217"/>
      <c r="AD986" s="217"/>
      <c r="AE986" s="217"/>
      <c r="AF986" s="213" t="str">
        <f t="shared" si="62"/>
        <v/>
      </c>
      <c r="AG986" s="219"/>
      <c r="AH986" s="214" t="str">
        <f t="shared" si="60"/>
        <v/>
      </c>
      <c r="AI986" s="219"/>
      <c r="AJ986" s="214" t="str">
        <f t="shared" si="61"/>
        <v/>
      </c>
      <c r="AK986" s="215" t="str">
        <f t="shared" si="63"/>
        <v/>
      </c>
      <c r="AL986" s="220" t="str">
        <f>IFERROR(IF(AND(AF985="Probabilidad",AF986="Probabilidad"),(AL985-(+AL985*AK986)),IF(AND(AF985="Impacto",AF986="Probabilidad"),(AL984-(+AL984*AK986)),IF(AF986="Impacto",AL985,""))),"")</f>
        <v/>
      </c>
      <c r="AM986" s="220" t="str">
        <f>IFERROR(IF(AND(AF985="Impacto",AF986="Impacto"),(AM985-(+AM985*AK986)),IF(AND(AF985="Probabilidad",AF986="Impacto"),(AM984-(+AM984*AK986)),IF(AF986="Probabilidad",AM985,""))),"")</f>
        <v/>
      </c>
      <c r="AN986" s="221"/>
      <c r="AO986" s="221"/>
      <c r="AP986" s="221"/>
      <c r="AQ986" s="1316"/>
      <c r="AR986" s="626"/>
      <c r="AS986" s="626"/>
      <c r="AT986" s="619"/>
      <c r="AU986" s="626"/>
      <c r="AV986" s="626"/>
      <c r="AW986" s="619"/>
      <c r="AX986" s="619"/>
      <c r="AY986" s="619"/>
      <c r="AZ986" s="1139"/>
      <c r="BA986" s="607"/>
      <c r="BB986" s="607"/>
      <c r="BC986" s="593"/>
      <c r="BD986" s="593"/>
      <c r="BE986" s="593"/>
      <c r="BF986" s="593"/>
      <c r="BG986" s="593"/>
      <c r="BH986" s="848"/>
      <c r="BI986" s="848"/>
      <c r="BJ986" s="848"/>
      <c r="BK986" s="848"/>
      <c r="BL986" s="848"/>
      <c r="BM986" s="607"/>
      <c r="BN986" s="607"/>
      <c r="BO986" s="651"/>
    </row>
    <row r="987" spans="1:67" ht="141" customHeight="1">
      <c r="A987" s="1141"/>
      <c r="B987" s="1144"/>
      <c r="C987" s="1144"/>
      <c r="D987" s="1150" t="s">
        <v>1376</v>
      </c>
      <c r="E987" s="1150" t="s">
        <v>2374</v>
      </c>
      <c r="F987" s="1089">
        <v>6</v>
      </c>
      <c r="G987" s="593" t="s">
        <v>2408</v>
      </c>
      <c r="H987" s="598" t="s">
        <v>1629</v>
      </c>
      <c r="I987" s="1139" t="s">
        <v>1392</v>
      </c>
      <c r="J987" s="1137" t="str">
        <f>IF(D987="","",IF(D987="RG",[16]Árbol_GF!B1037,IF(D987="RF",[16]Árbol_GF!B1037,IF(I987="","",(CONCATENATE(I987," ",$M$2," ",G987," ",$M$3," ",O987," ",$M$4," ",N987))))))</f>
        <v>Pérdida de Disponibilidad  1. Archivo Central 
2. Centro Documental (Archivo Intermedio) 
(Instalaciones)  1. Inundación
2. Pérdida, hurto o destrucción de documento
3.Perdida o destrucción de Información con / sin intencion por parte de usuario
4. Saturación del sistema de información accidental.
5. Fallas Humanas  1. Ubicación en un área susceptible de inundación
2. Ausencia de protección física de la edificación, puertas y ventanas
3. Ausencia de Controles de Acceso asociado al instrumento archivistico Tablas de Control de Acceso -TCA-
4. No aplicanión de las Tablas de Retención Documental -TRD-</v>
      </c>
      <c r="K987" s="1139" t="s">
        <v>205</v>
      </c>
      <c r="L987" s="593" t="s">
        <v>904</v>
      </c>
      <c r="M987" s="689" t="str">
        <f>CONCATENATE(" *",[16]Árbol_GF!C995," *",[16]Árbol_GF!E995," *",[16]Árbol_GF!G995)</f>
        <v xml:space="preserve"> * * *</v>
      </c>
      <c r="N987" s="593" t="s">
        <v>2412</v>
      </c>
      <c r="O987" s="593" t="s">
        <v>2413</v>
      </c>
      <c r="P987" s="607"/>
      <c r="Q987" s="610"/>
      <c r="R987" s="598" t="s">
        <v>226</v>
      </c>
      <c r="S987" s="613">
        <f>IF(R987="Muy Alta",100%,IF(R987="Alta",80%,IF(R987="Media",60%,IF(R987="Baja",40%,IF(R987="Muy Baja",20%,"")))))</f>
        <v>0.4</v>
      </c>
      <c r="T987" s="1139"/>
      <c r="U987" s="613" t="str">
        <f>IF(T987="Catastrófico",100%,IF(T987="Mayor",80%,IF(T987="Moderado",60%,IF(T987="Menor",40%,IF(T987="Leve",20%,"")))))</f>
        <v/>
      </c>
      <c r="V987" s="598" t="s">
        <v>176</v>
      </c>
      <c r="W987" s="613">
        <f>IF(V987="Catastrófico",100%,IF(V987="Mayor",80%,IF(V987="Moderado",60%,IF(V987="Menor",40%,IF(V987="Leve",20%,"")))))</f>
        <v>0.6</v>
      </c>
      <c r="X987" s="616" t="str">
        <f>IF(Y987=100%,"Catastrófico",IF(Y987=80%,"Mayor",IF(Y987=60%,"Moderado",IF(Y987=40%,"Menor",IF(Y987=20%,"Leve","")))))</f>
        <v>Moderado</v>
      </c>
      <c r="Y987" s="613">
        <f>IF(AND(U987="",W987=""),"",MAX(U987,W987))</f>
        <v>0.6</v>
      </c>
      <c r="Z987" s="613" t="str">
        <f>CONCATENATE(R987,X987)</f>
        <v>BajaModerado</v>
      </c>
      <c r="AA987" s="619" t="str">
        <f>IF(Z987="Muy AltaLeve","Alto",IF(Z987="Muy AltaMenor","Alto",IF(Z987="Muy AltaModerado","Alto",IF(Z987="Muy AltaMayor","Alto",IF(Z987="Muy AltaCatastrófico","Extremo",IF(Z987="AltaLeve","Moderado",IF(Z987="AltaMenor","Moderado",IF(Z987="AltaModerado","Alto",IF(Z987="AltaMayor","Alto",IF(Z987="AltaCatastrófico","Extremo",IF(Z987="MediaLeve","Moderado",IF(Z987="MediaMenor","Moderado",IF(Z987="MediaModerado","Moderado",IF(Z987="MediaMayor","Alto",IF(Z987="MediaCatastrófico","Extremo",IF(Z987="BajaLeve","Bajo",IF(Z987="BajaMenor","Moderado",IF(Z987="BajaModerado","Moderado",IF(Z987="BajaMayor","Alto",IF(Z987="BajaCatastrófico","Extremo",IF(Z987="Muy BajaLeve","Bajo",IF(Z987="Muy BajaMenor","Bajo",IF(Z987="Muy BajaModerado","Moderado",IF(Z987="Muy BajaMayor","Alto",IF(Z987="Muy BajaCatastrófico","Extremo","")))))))))))))))))))))))))</f>
        <v>Moderado</v>
      </c>
      <c r="AB987" s="216">
        <v>1</v>
      </c>
      <c r="AC987" s="227" t="s">
        <v>2387</v>
      </c>
      <c r="AD987" s="217" t="s">
        <v>1782</v>
      </c>
      <c r="AE987" s="218" t="s">
        <v>1390</v>
      </c>
      <c r="AF987" s="213" t="str">
        <f t="shared" si="62"/>
        <v>Probabilidad</v>
      </c>
      <c r="AG987" s="219" t="s">
        <v>1537</v>
      </c>
      <c r="AH987" s="214">
        <f t="shared" si="60"/>
        <v>0.25</v>
      </c>
      <c r="AI987" s="219" t="s">
        <v>180</v>
      </c>
      <c r="AJ987" s="214">
        <f t="shared" si="61"/>
        <v>0.15</v>
      </c>
      <c r="AK987" s="215">
        <f t="shared" si="63"/>
        <v>0.4</v>
      </c>
      <c r="AL987" s="220">
        <f>IFERROR(IF(AF987="Probabilidad",(S987-(+S987*AK987)),IF(AF987="Impacto",S987,"")),"")</f>
        <v>0.24</v>
      </c>
      <c r="AM987" s="220">
        <f>IFERROR(IF(AF987="Impacto",(Y987-(+Y987*AK987)),IF(AF987="Probabilidad",Y987,"")),"")</f>
        <v>0.6</v>
      </c>
      <c r="AN987" s="221" t="s">
        <v>181</v>
      </c>
      <c r="AO987" s="221" t="s">
        <v>182</v>
      </c>
      <c r="AP987" s="221" t="s">
        <v>183</v>
      </c>
      <c r="AQ987" s="1315" t="s">
        <v>2392</v>
      </c>
      <c r="AR987" s="1153">
        <f>S987</f>
        <v>0.4</v>
      </c>
      <c r="AS987" s="1153">
        <f>IF(AL987="","",MIN(AL987:AL992))</f>
        <v>0.16799999999999998</v>
      </c>
      <c r="AT987" s="619" t="str">
        <f>IFERROR(IF(AS987="","",IF(AS987&lt;=0.2,"Muy Baja",IF(AS987&lt;=0.4,"Baja",IF(AS987&lt;=0.6,"Media",IF(AS987&lt;=0.8,"Alta","Muy Alta"))))),"")</f>
        <v>Muy Baja</v>
      </c>
      <c r="AU987" s="1153">
        <f>Y987</f>
        <v>0.6</v>
      </c>
      <c r="AV987" s="1153">
        <f>IF(AM987="","",MIN(AM987:AM992))</f>
        <v>0.6</v>
      </c>
      <c r="AW987" s="619" t="str">
        <f>IFERROR(IF(AV987="","",IF(AV987&lt;=0.2,"Leve",IF(AV987&lt;=0.4,"Menor",IF(AV987&lt;=0.6,"Moderado",IF(AV987&lt;=0.8,"Mayor","Catastrófico"))))),"")</f>
        <v>Moderado</v>
      </c>
      <c r="AX987" s="619" t="str">
        <f>AA987</f>
        <v>Moderado</v>
      </c>
      <c r="AY987" s="619" t="str">
        <f>IFERROR(IF(OR(AND(AT987="Muy Baja",AW987="Leve"),AND(AT987="Muy Baja",AW987="Menor"),AND(AT987="Baja",AW987="Leve")),"Bajo",IF(OR(AND(AT987="Muy baja",AW987="Moderado"),AND(AT987="Baja",AW987="Menor"),AND(AT987="Baja",AW987="Moderado"),AND(AT987="Media",AW987="Leve"),AND(AT987="Media",AW987="Menor"),AND(AT987="Media",AW987="Moderado"),AND(AT987="Alta",AW987="Leve"),AND(AT987="Alta",AW987="Menor")),"Moderado",IF(OR(AND(AT987="Muy Baja",AW987="Mayor"),AND(AT987="Baja",AW987="Mayor"),AND(AT987="Media",AW987="Mayor"),AND(AT987="Alta",AW987="Moderado"),AND(AT987="Alta",AW987="Mayor"),AND(AT987="Muy Alta",AW987="Leve"),AND(AT987="Muy Alta",AW987="Menor"),AND(AT987="Muy Alta",AW987="Moderado"),AND(AT987="Muy Alta",AW987="Mayor")),"Alto",IF(OR(AND(AT987="Muy Baja",AW987="Catastrófico"),AND(AT987="Baja",AW987="Catastrófico"),AND(AT987="Media",AW987="Catastrófico"),AND(AT987="Alta",AW987="Catastrófico"),AND(AT987="Muy Alta",AW987="Catastrófico")),"Extremo","")))),"")</f>
        <v>Moderado</v>
      </c>
      <c r="AZ987" s="1139" t="s">
        <v>185</v>
      </c>
      <c r="BA987" s="593" t="s">
        <v>2414</v>
      </c>
      <c r="BB987" s="607" t="s">
        <v>2382</v>
      </c>
      <c r="BC987" s="593" t="s">
        <v>1927</v>
      </c>
      <c r="BD987" s="593" t="s">
        <v>2383</v>
      </c>
      <c r="BE987" s="1168">
        <v>45657</v>
      </c>
      <c r="BF987" s="593"/>
      <c r="BG987" s="1318"/>
      <c r="BH987" s="848"/>
      <c r="BI987" s="848"/>
      <c r="BJ987" s="848"/>
      <c r="BK987" s="848"/>
      <c r="BL987" s="848"/>
      <c r="BM987" s="607"/>
      <c r="BN987" s="607"/>
      <c r="BO987" s="651"/>
    </row>
    <row r="988" spans="1:67" ht="157.5" customHeight="1">
      <c r="A988" s="1141"/>
      <c r="B988" s="1144"/>
      <c r="C988" s="1144"/>
      <c r="D988" s="1150"/>
      <c r="E988" s="1150"/>
      <c r="F988" s="1089"/>
      <c r="G988" s="593"/>
      <c r="H988" s="598"/>
      <c r="I988" s="1139"/>
      <c r="J988" s="1137"/>
      <c r="K988" s="1139"/>
      <c r="L988" s="593"/>
      <c r="M988" s="616"/>
      <c r="N988" s="593"/>
      <c r="O988" s="593"/>
      <c r="P988" s="607"/>
      <c r="Q988" s="610"/>
      <c r="R988" s="598"/>
      <c r="S988" s="613"/>
      <c r="T988" s="1139"/>
      <c r="U988" s="613"/>
      <c r="V988" s="598"/>
      <c r="W988" s="613"/>
      <c r="X988" s="616"/>
      <c r="Y988" s="613"/>
      <c r="Z988" s="613"/>
      <c r="AA988" s="619"/>
      <c r="AB988" s="216">
        <v>2</v>
      </c>
      <c r="AC988" s="227" t="s">
        <v>2388</v>
      </c>
      <c r="AD988" s="217">
        <v>3</v>
      </c>
      <c r="AE988" s="218" t="s">
        <v>1390</v>
      </c>
      <c r="AF988" s="213" t="str">
        <f t="shared" si="62"/>
        <v>Probabilidad</v>
      </c>
      <c r="AG988" s="219" t="s">
        <v>1547</v>
      </c>
      <c r="AH988" s="214">
        <f t="shared" si="60"/>
        <v>0.15</v>
      </c>
      <c r="AI988" s="219" t="s">
        <v>180</v>
      </c>
      <c r="AJ988" s="214">
        <f t="shared" si="61"/>
        <v>0.15</v>
      </c>
      <c r="AK988" s="215">
        <f t="shared" si="63"/>
        <v>0.3</v>
      </c>
      <c r="AL988" s="220">
        <f>IFERROR(IF(AND(AF987="Probabilidad",AF988="Probabilidad"),(AL987-(+AL987*AK988)),IF(AF988="Probabilidad",(S987-(+S987*AK988)),IF(AF988="Impacto",AL987,""))),"")</f>
        <v>0.16799999999999998</v>
      </c>
      <c r="AM988" s="220">
        <f>IFERROR(IF(AND(AF987="Impacto",AF988="Impacto"),(AM987-(+AM987*AK988)),IF(AF988="Impacto",(Y987-(+Y987*AK988)),IF(AF988="Probabilidad",AM987,""))),"")</f>
        <v>0.6</v>
      </c>
      <c r="AN988" s="221" t="s">
        <v>181</v>
      </c>
      <c r="AO988" s="221" t="s">
        <v>182</v>
      </c>
      <c r="AP988" s="221" t="s">
        <v>183</v>
      </c>
      <c r="AQ988" s="1316"/>
      <c r="AR988" s="626"/>
      <c r="AS988" s="626"/>
      <c r="AT988" s="619"/>
      <c r="AU988" s="626"/>
      <c r="AV988" s="626"/>
      <c r="AW988" s="619"/>
      <c r="AX988" s="619"/>
      <c r="AY988" s="619"/>
      <c r="AZ988" s="1139"/>
      <c r="BA988" s="593"/>
      <c r="BB988" s="607"/>
      <c r="BC988" s="593"/>
      <c r="BD988" s="593"/>
      <c r="BE988" s="593"/>
      <c r="BF988" s="593"/>
      <c r="BG988" s="593"/>
      <c r="BH988" s="848"/>
      <c r="BI988" s="848"/>
      <c r="BJ988" s="848"/>
      <c r="BK988" s="848"/>
      <c r="BL988" s="848"/>
      <c r="BM988" s="607"/>
      <c r="BN988" s="607"/>
      <c r="BO988" s="651"/>
    </row>
    <row r="989" spans="1:67">
      <c r="A989" s="1141"/>
      <c r="B989" s="1144"/>
      <c r="C989" s="1144"/>
      <c r="D989" s="1150"/>
      <c r="E989" s="1150"/>
      <c r="F989" s="1089"/>
      <c r="G989" s="593"/>
      <c r="H989" s="598"/>
      <c r="I989" s="1139"/>
      <c r="J989" s="1137"/>
      <c r="K989" s="1139"/>
      <c r="L989" s="593"/>
      <c r="M989" s="616"/>
      <c r="N989" s="593"/>
      <c r="O989" s="593"/>
      <c r="P989" s="607"/>
      <c r="Q989" s="610"/>
      <c r="R989" s="598"/>
      <c r="S989" s="613"/>
      <c r="T989" s="1139"/>
      <c r="U989" s="613"/>
      <c r="V989" s="598"/>
      <c r="W989" s="613"/>
      <c r="X989" s="616"/>
      <c r="Y989" s="613"/>
      <c r="Z989" s="613"/>
      <c r="AA989" s="619"/>
      <c r="AB989" s="216">
        <v>3</v>
      </c>
      <c r="AC989" s="218"/>
      <c r="AD989" s="218"/>
      <c r="AE989" s="218"/>
      <c r="AF989" s="213" t="str">
        <f t="shared" si="62"/>
        <v/>
      </c>
      <c r="AG989" s="219"/>
      <c r="AH989" s="214" t="str">
        <f t="shared" si="60"/>
        <v/>
      </c>
      <c r="AI989" s="219"/>
      <c r="AJ989" s="214" t="str">
        <f t="shared" si="61"/>
        <v/>
      </c>
      <c r="AK989" s="215" t="str">
        <f t="shared" si="63"/>
        <v/>
      </c>
      <c r="AL989" s="220" t="str">
        <f>IFERROR(IF(AND(AF988="Probabilidad",AF989="Probabilidad"),(AL988-(+AL988*AK989)),IF(AND(AF988="Impacto",AF989="Probabilidad"),(AL987-(+AL987*AK989)),IF(AF989="Impacto",AL988,""))),"")</f>
        <v/>
      </c>
      <c r="AM989" s="220" t="str">
        <f>IFERROR(IF(AND(AF988="Impacto",AF989="Impacto"),(AM988-(+AM988*AK989)),IF(AND(AF988="Probabilidad",AF989="Impacto"),(AM987-(+AM987*AK989)),IF(AF989="Probabilidad",AM988,""))),"")</f>
        <v/>
      </c>
      <c r="AN989" s="221"/>
      <c r="AO989" s="221"/>
      <c r="AP989" s="221"/>
      <c r="AQ989" s="1316"/>
      <c r="AR989" s="626"/>
      <c r="AS989" s="626"/>
      <c r="AT989" s="619"/>
      <c r="AU989" s="626"/>
      <c r="AV989" s="626"/>
      <c r="AW989" s="619"/>
      <c r="AX989" s="619"/>
      <c r="AY989" s="619"/>
      <c r="AZ989" s="1139"/>
      <c r="BA989" s="593"/>
      <c r="BB989" s="607"/>
      <c r="BC989" s="593"/>
      <c r="BD989" s="593"/>
      <c r="BE989" s="593"/>
      <c r="BF989" s="593"/>
      <c r="BG989" s="593"/>
      <c r="BH989" s="848"/>
      <c r="BI989" s="848"/>
      <c r="BJ989" s="848"/>
      <c r="BK989" s="848"/>
      <c r="BL989" s="848"/>
      <c r="BM989" s="607"/>
      <c r="BN989" s="607"/>
      <c r="BO989" s="651"/>
    </row>
    <row r="990" spans="1:67">
      <c r="A990" s="1141"/>
      <c r="B990" s="1144"/>
      <c r="C990" s="1144"/>
      <c r="D990" s="1150"/>
      <c r="E990" s="1150"/>
      <c r="F990" s="1089"/>
      <c r="G990" s="593"/>
      <c r="H990" s="598"/>
      <c r="I990" s="1139"/>
      <c r="J990" s="1137"/>
      <c r="K990" s="1139"/>
      <c r="L990" s="593"/>
      <c r="M990" s="616"/>
      <c r="N990" s="593"/>
      <c r="O990" s="593"/>
      <c r="P990" s="607"/>
      <c r="Q990" s="610"/>
      <c r="R990" s="598"/>
      <c r="S990" s="613"/>
      <c r="T990" s="1139"/>
      <c r="U990" s="613"/>
      <c r="V990" s="598"/>
      <c r="W990" s="613"/>
      <c r="X990" s="616"/>
      <c r="Y990" s="613"/>
      <c r="Z990" s="613"/>
      <c r="AA990" s="619"/>
      <c r="AB990" s="216">
        <v>4</v>
      </c>
      <c r="AC990" s="218"/>
      <c r="AD990" s="218"/>
      <c r="AE990" s="218"/>
      <c r="AF990" s="213" t="str">
        <f t="shared" si="62"/>
        <v/>
      </c>
      <c r="AG990" s="219"/>
      <c r="AH990" s="214" t="str">
        <f t="shared" si="60"/>
        <v/>
      </c>
      <c r="AI990" s="219"/>
      <c r="AJ990" s="214" t="str">
        <f t="shared" si="61"/>
        <v/>
      </c>
      <c r="AK990" s="215" t="str">
        <f t="shared" si="63"/>
        <v/>
      </c>
      <c r="AL990" s="220" t="str">
        <f>IFERROR(IF(AND(AF989="Probabilidad",AF990="Probabilidad"),(AL989-(+AL989*AK990)),IF(AND(AF989="Impacto",AF990="Probabilidad"),(AL988-(+AL988*AK990)),IF(AF990="Impacto",AL989,""))),"")</f>
        <v/>
      </c>
      <c r="AM990" s="220" t="str">
        <f>IFERROR(IF(AND(AF989="Impacto",AF990="Impacto"),(AM989-(+AM989*AK990)),IF(AND(AF989="Probabilidad",AF990="Impacto"),(AM988-(+AM988*AK990)),IF(AF990="Probabilidad",AM989,""))),"")</f>
        <v/>
      </c>
      <c r="AN990" s="221"/>
      <c r="AO990" s="221"/>
      <c r="AP990" s="221"/>
      <c r="AQ990" s="1316"/>
      <c r="AR990" s="626"/>
      <c r="AS990" s="626"/>
      <c r="AT990" s="619"/>
      <c r="AU990" s="626"/>
      <c r="AV990" s="626"/>
      <c r="AW990" s="619"/>
      <c r="AX990" s="619"/>
      <c r="AY990" s="619"/>
      <c r="AZ990" s="1139"/>
      <c r="BA990" s="593"/>
      <c r="BB990" s="607"/>
      <c r="BC990" s="593"/>
      <c r="BD990" s="593"/>
      <c r="BE990" s="593"/>
      <c r="BF990" s="593"/>
      <c r="BG990" s="593"/>
      <c r="BH990" s="848"/>
      <c r="BI990" s="848"/>
      <c r="BJ990" s="848"/>
      <c r="BK990" s="848"/>
      <c r="BL990" s="848"/>
      <c r="BM990" s="607"/>
      <c r="BN990" s="607"/>
      <c r="BO990" s="651"/>
    </row>
    <row r="991" spans="1:67">
      <c r="A991" s="1141"/>
      <c r="B991" s="1144"/>
      <c r="C991" s="1144"/>
      <c r="D991" s="1150"/>
      <c r="E991" s="1150"/>
      <c r="F991" s="1089"/>
      <c r="G991" s="593"/>
      <c r="H991" s="598"/>
      <c r="I991" s="1139"/>
      <c r="J991" s="1137"/>
      <c r="K991" s="1139"/>
      <c r="L991" s="593"/>
      <c r="M991" s="616"/>
      <c r="N991" s="593"/>
      <c r="O991" s="593"/>
      <c r="P991" s="607"/>
      <c r="Q991" s="610"/>
      <c r="R991" s="598"/>
      <c r="S991" s="613"/>
      <c r="T991" s="1139"/>
      <c r="U991" s="613"/>
      <c r="V991" s="598"/>
      <c r="W991" s="613"/>
      <c r="X991" s="616"/>
      <c r="Y991" s="613"/>
      <c r="Z991" s="613"/>
      <c r="AA991" s="619"/>
      <c r="AB991" s="216">
        <v>5</v>
      </c>
      <c r="AC991" s="218"/>
      <c r="AD991" s="218"/>
      <c r="AE991" s="218"/>
      <c r="AF991" s="213" t="str">
        <f t="shared" si="62"/>
        <v/>
      </c>
      <c r="AG991" s="219"/>
      <c r="AH991" s="214" t="str">
        <f t="shared" si="60"/>
        <v/>
      </c>
      <c r="AI991" s="219"/>
      <c r="AJ991" s="214" t="str">
        <f t="shared" si="61"/>
        <v/>
      </c>
      <c r="AK991" s="215" t="str">
        <f t="shared" si="63"/>
        <v/>
      </c>
      <c r="AL991" s="220" t="str">
        <f>IFERROR(IF(AND(AF990="Probabilidad",AF991="Probabilidad"),(AL990-(+AL990*AK991)),IF(AND(AF990="Impacto",AF991="Probabilidad"),(AL989-(+AL989*AK991)),IF(AF991="Impacto",AL990,""))),"")</f>
        <v/>
      </c>
      <c r="AM991" s="220" t="str">
        <f>IFERROR(IF(AND(AF990="Impacto",AF991="Impacto"),(AM990-(+AM990*AK991)),IF(AND(AF990="Probabilidad",AF991="Impacto"),(AM989-(+AM989*AK991)),IF(AF991="Probabilidad",AM990,""))),"")</f>
        <v/>
      </c>
      <c r="AN991" s="221"/>
      <c r="AO991" s="221"/>
      <c r="AP991" s="221"/>
      <c r="AQ991" s="1316"/>
      <c r="AR991" s="626"/>
      <c r="AS991" s="626"/>
      <c r="AT991" s="619"/>
      <c r="AU991" s="626"/>
      <c r="AV991" s="626"/>
      <c r="AW991" s="619"/>
      <c r="AX991" s="619"/>
      <c r="AY991" s="619"/>
      <c r="AZ991" s="1139"/>
      <c r="BA991" s="593"/>
      <c r="BB991" s="607"/>
      <c r="BC991" s="593"/>
      <c r="BD991" s="593"/>
      <c r="BE991" s="593"/>
      <c r="BF991" s="593"/>
      <c r="BG991" s="593"/>
      <c r="BH991" s="848"/>
      <c r="BI991" s="848"/>
      <c r="BJ991" s="848"/>
      <c r="BK991" s="848"/>
      <c r="BL991" s="848"/>
      <c r="BM991" s="607"/>
      <c r="BN991" s="607"/>
      <c r="BO991" s="651"/>
    </row>
    <row r="992" spans="1:67" ht="15.75" thickBot="1">
      <c r="A992" s="1142"/>
      <c r="B992" s="1145"/>
      <c r="C992" s="1145"/>
      <c r="D992" s="1159"/>
      <c r="E992" s="1159"/>
      <c r="F992" s="1114"/>
      <c r="G992" s="700"/>
      <c r="H992" s="692"/>
      <c r="I992" s="1157"/>
      <c r="J992" s="1156"/>
      <c r="K992" s="1157"/>
      <c r="L992" s="700"/>
      <c r="M992" s="693"/>
      <c r="N992" s="700"/>
      <c r="O992" s="700"/>
      <c r="P992" s="675"/>
      <c r="Q992" s="674"/>
      <c r="R992" s="692"/>
      <c r="S992" s="691"/>
      <c r="T992" s="1157"/>
      <c r="U992" s="691"/>
      <c r="V992" s="692"/>
      <c r="W992" s="691"/>
      <c r="X992" s="693"/>
      <c r="Y992" s="691"/>
      <c r="Z992" s="691"/>
      <c r="AA992" s="694"/>
      <c r="AB992" s="141">
        <v>6</v>
      </c>
      <c r="AC992" s="139"/>
      <c r="AD992" s="139"/>
      <c r="AE992" s="139"/>
      <c r="AF992" s="149" t="str">
        <f t="shared" si="62"/>
        <v/>
      </c>
      <c r="AG992" s="142"/>
      <c r="AH992" s="140" t="str">
        <f t="shared" si="60"/>
        <v/>
      </c>
      <c r="AI992" s="142"/>
      <c r="AJ992" s="140" t="str">
        <f t="shared" si="61"/>
        <v/>
      </c>
      <c r="AK992" s="143" t="str">
        <f t="shared" si="63"/>
        <v/>
      </c>
      <c r="AL992" s="152" t="str">
        <f>IFERROR(IF(AND(AF991="Probabilidad",AF992="Probabilidad"),(AL991-(+AL991*AK992)),IF(AND(AF991="Impacto",AF992="Probabilidad"),(AL990-(+AL990*AK992)),IF(AF992="Impacto",AL991,""))),"")</f>
        <v/>
      </c>
      <c r="AM992" s="152" t="str">
        <f>IFERROR(IF(AND(AF991="Impacto",AF992="Impacto"),(AM991-(+AM991*AK992)),IF(AND(AF991="Probabilidad",AF992="Impacto"),(AM990-(+AM990*AK992)),IF(AF992="Probabilidad",AM991,""))),"")</f>
        <v/>
      </c>
      <c r="AN992" s="144"/>
      <c r="AO992" s="144"/>
      <c r="AP992" s="144"/>
      <c r="AQ992" s="1319"/>
      <c r="AR992" s="696"/>
      <c r="AS992" s="696"/>
      <c r="AT992" s="694"/>
      <c r="AU992" s="696"/>
      <c r="AV992" s="696"/>
      <c r="AW992" s="694"/>
      <c r="AX992" s="694"/>
      <c r="AY992" s="694"/>
      <c r="AZ992" s="1157"/>
      <c r="BA992" s="700"/>
      <c r="BB992" s="675"/>
      <c r="BC992" s="700"/>
      <c r="BD992" s="700"/>
      <c r="BE992" s="700"/>
      <c r="BF992" s="700"/>
      <c r="BG992" s="700"/>
      <c r="BH992" s="1113"/>
      <c r="BI992" s="1113"/>
      <c r="BJ992" s="1113"/>
      <c r="BK992" s="1113"/>
      <c r="BL992" s="1113"/>
      <c r="BM992" s="675"/>
      <c r="BN992" s="675"/>
      <c r="BO992" s="720"/>
    </row>
    <row r="993" spans="1:67" ht="96.6" customHeight="1">
      <c r="A993" s="1140" t="s">
        <v>2415</v>
      </c>
      <c r="B993" s="1143" t="s">
        <v>2416</v>
      </c>
      <c r="C993" s="1164" t="s">
        <v>251</v>
      </c>
      <c r="D993" s="1178" t="s">
        <v>1376</v>
      </c>
      <c r="E993" s="1178" t="s">
        <v>2417</v>
      </c>
      <c r="F993" s="1180">
        <v>1</v>
      </c>
      <c r="G993" s="908" t="s">
        <v>2418</v>
      </c>
      <c r="H993" s="644" t="s">
        <v>1443</v>
      </c>
      <c r="I993" s="1138" t="s">
        <v>1380</v>
      </c>
      <c r="J993" s="1136" t="str">
        <f>IF(D993="","",IF(D993="RG",[16]Árbol_GF!B1043,IF(D993="RF",[16]Árbol_GF!B1043,IF(I993="","",(CONCATENATE(I993," ",$M$2," ",G993," ",$M$3," ",O993," ",$M$4," ",N993))))))</f>
        <v>Pérdida de confidencialidad e integridad  1. Autos (DIR)
2. Resoluciones Administrativas (GGC)
(Información Digital / Electrónica)  a. Abuso de derechos
b. Pérdida, destrucción, modificación,  acceso o uso no autorizado
c. Fallas Humanas  a. Asignación errada de derechos de acceso
b. Ausencia de control de acceso
c. Desconocimiento o no aplicación de las políticas de seguridad y privacidad de la
información.</v>
      </c>
      <c r="K993" s="1138" t="s">
        <v>205</v>
      </c>
      <c r="L993" s="681" t="s">
        <v>691</v>
      </c>
      <c r="M993" s="689" t="str">
        <f>CONCATENATE(" *",[16]Árbol_GF!C1001," *",[16]Árbol_GF!E1001," *",[16]Árbol_GF!G1001)</f>
        <v xml:space="preserve"> * * *</v>
      </c>
      <c r="N993" s="908" t="s">
        <v>2419</v>
      </c>
      <c r="O993" s="908" t="s">
        <v>2420</v>
      </c>
      <c r="P993" s="648"/>
      <c r="Q993" s="646"/>
      <c r="R993" s="1138" t="s">
        <v>226</v>
      </c>
      <c r="S993" s="687">
        <f>IF(R993="Muy Alta",100%,IF(R993="Alta",80%,IF(R993="Media",60%,IF(R993="Baja",40%,IF(R993="Muy Baja",20%,"")))))</f>
        <v>0.4</v>
      </c>
      <c r="T993" s="1138" t="s">
        <v>271</v>
      </c>
      <c r="U993" s="687">
        <f>IF(T993="Catastrófico",100%,IF(T993="Mayor",80%,IF(T993="Moderado",60%,IF(T993="Menor",40%,IF(T993="Leve",20%,"")))))</f>
        <v>0.2</v>
      </c>
      <c r="V993" s="1138" t="s">
        <v>271</v>
      </c>
      <c r="W993" s="687">
        <f>IF(V993="Catastrófico",100%,IF(V993="Mayor",80%,IF(V993="Moderado",60%,IF(V993="Menor",40%,IF(V993="Leve",20%,"")))))</f>
        <v>0.2</v>
      </c>
      <c r="X993" s="689" t="str">
        <f>IF(Y993=100%,"Catastrófico",IF(Y993=80%,"Mayor",IF(Y993=60%,"Moderado",IF(Y993=40%,"Menor",IF(Y993=20%,"Leve","")))))</f>
        <v>Leve</v>
      </c>
      <c r="Y993" s="687">
        <f>IF(AND(U993="",W993=""),"",MAX(U993,W993))</f>
        <v>0.2</v>
      </c>
      <c r="Z993" s="687" t="str">
        <f>CONCATENATE(R993,X993)</f>
        <v>BajaLeve</v>
      </c>
      <c r="AA993" s="642" t="str">
        <f>IF(Z993="Muy AltaLeve","Alto",IF(Z993="Muy AltaMenor","Alto",IF(Z993="Muy AltaModerado","Alto",IF(Z993="Muy AltaMayor","Alto",IF(Z993="Muy AltaCatastrófico","Extremo",IF(Z993="AltaLeve","Moderado",IF(Z993="AltaMenor","Moderado",IF(Z993="AltaModerado","Alto",IF(Z993="AltaMayor","Alto",IF(Z993="AltaCatastrófico","Extremo",IF(Z993="MediaLeve","Moderado",IF(Z993="MediaMenor","Moderado",IF(Z993="MediaModerado","Moderado",IF(Z993="MediaMayor","Alto",IF(Z993="MediaCatastrófico","Extremo",IF(Z993="BajaLeve","Bajo",IF(Z993="BajaMenor","Moderado",IF(Z993="BajaModerado","Moderado",IF(Z993="BajaMayor","Alto",IF(Z993="BajaCatastrófico","Extremo",IF(Z993="Muy BajaLeve","Bajo",IF(Z993="Muy BajaMenor","Bajo",IF(Z993="Muy BajaModerado","Moderado",IF(Z993="Muy BajaMayor","Alto",IF(Z993="Muy BajaCatastrófico","Extremo","")))))))))))))))))))))))))</f>
        <v>Bajo</v>
      </c>
      <c r="AB993" s="54">
        <v>1</v>
      </c>
      <c r="AC993" s="386" t="s">
        <v>1534</v>
      </c>
      <c r="AD993" s="323" t="s">
        <v>2421</v>
      </c>
      <c r="AE993" s="118" t="s">
        <v>1546</v>
      </c>
      <c r="AF993" s="20" t="str">
        <f t="shared" si="62"/>
        <v>Probabilidad</v>
      </c>
      <c r="AG993" s="265" t="s">
        <v>344</v>
      </c>
      <c r="AH993" s="22">
        <f t="shared" si="60"/>
        <v>0.15</v>
      </c>
      <c r="AI993" s="265" t="s">
        <v>180</v>
      </c>
      <c r="AJ993" s="22">
        <f t="shared" si="61"/>
        <v>0.15</v>
      </c>
      <c r="AK993" s="23">
        <f t="shared" si="63"/>
        <v>0.3</v>
      </c>
      <c r="AL993" s="24">
        <f>IFERROR(IF(AF993="Probabilidad",(S993-(+S993*AK993)),IF(AF993="Impacto",S993,"")),"")</f>
        <v>0.28000000000000003</v>
      </c>
      <c r="AM993" s="24">
        <f>IFERROR(IF(AF993="Impacto",(Y993-(+Y993*AK993)),IF(AF993="Probabilidad",Y993,"")),"")</f>
        <v>0.2</v>
      </c>
      <c r="AN993" s="265" t="s">
        <v>181</v>
      </c>
      <c r="AO993" s="265" t="s">
        <v>182</v>
      </c>
      <c r="AP993" s="265" t="s">
        <v>183</v>
      </c>
      <c r="AQ993" s="1321" t="s">
        <v>2422</v>
      </c>
      <c r="AR993" s="640">
        <f>S993</f>
        <v>0.4</v>
      </c>
      <c r="AS993" s="1320">
        <f>IF(AL993="","",MIN(AL993:AL998))</f>
        <v>0.28000000000000003</v>
      </c>
      <c r="AT993" s="642" t="str">
        <f>IFERROR(IF(AS993="","",IF(AS993&lt;=0.2,"Muy Baja",IF(AS993&lt;=0.4,"Baja",IF(AS993&lt;=0.6,"Media",IF(AS993&lt;=0.8,"Alta","Muy Alta"))))),"")</f>
        <v>Baja</v>
      </c>
      <c r="AU993" s="640">
        <f>Y993</f>
        <v>0.2</v>
      </c>
      <c r="AV993" s="640">
        <f>IF(AM993="","",MIN(AM993:AM998))</f>
        <v>0.2</v>
      </c>
      <c r="AW993" s="642" t="str">
        <f>IFERROR(IF(AV993="","",IF(AV993&lt;=0.2,"Leve",IF(AV993&lt;=0.4,"Menor",IF(AV993&lt;=0.6,"Moderado",IF(AV993&lt;=0.8,"Mayor","Catastrófico"))))),"")</f>
        <v>Leve</v>
      </c>
      <c r="AX993" s="642" t="str">
        <f>AA993</f>
        <v>Bajo</v>
      </c>
      <c r="AY993" s="642" t="str">
        <f>IFERROR(IF(OR(AND(AT993="Muy Baja",AW993="Leve"),AND(AT993="Muy Baja",AW993="Menor"),AND(AT993="Baja",AW993="Leve")),"Bajo",IF(OR(AND(AT993="Muy baja",AW993="Moderado"),AND(AT993="Baja",AW993="Menor"),AND(AT993="Baja",AW993="Moderado"),AND(AT993="Media",AW993="Leve"),AND(AT993="Media",AW993="Menor"),AND(AT993="Media",AW993="Moderado"),AND(AT993="Alta",AW993="Leve"),AND(AT993="Alta",AW993="Menor")),"Moderado",IF(OR(AND(AT993="Muy Baja",AW993="Mayor"),AND(AT993="Baja",AW993="Mayor"),AND(AT993="Media",AW993="Mayor"),AND(AT993="Alta",AW993="Moderado"),AND(AT993="Alta",AW993="Mayor"),AND(AT993="Muy Alta",AW993="Leve"),AND(AT993="Muy Alta",AW993="Menor"),AND(AT993="Muy Alta",AW993="Moderado"),AND(AT993="Muy Alta",AW993="Mayor")),"Alto",IF(OR(AND(AT993="Muy Baja",AW993="Catastrófico"),AND(AT993="Baja",AW993="Catastrófico"),AND(AT993="Media",AW993="Catastrófico"),AND(AT993="Alta",AW993="Catastrófico"),AND(AT993="Muy Alta",AW993="Catastrófico")),"Extremo","")))),"")</f>
        <v>Bajo</v>
      </c>
      <c r="AZ993" s="1138" t="s">
        <v>231</v>
      </c>
      <c r="BA993" s="908" t="s">
        <v>811</v>
      </c>
      <c r="BB993" s="908" t="s">
        <v>811</v>
      </c>
      <c r="BC993" s="908" t="s">
        <v>811</v>
      </c>
      <c r="BD993" s="908" t="s">
        <v>811</v>
      </c>
      <c r="BE993" s="908" t="s">
        <v>2423</v>
      </c>
      <c r="BF993" s="1205"/>
      <c r="BG993" s="681"/>
      <c r="BH993" s="727"/>
      <c r="BI993" s="727"/>
      <c r="BJ993" s="681"/>
      <c r="BK993" s="681"/>
      <c r="BL993" s="727"/>
      <c r="BM993" s="681"/>
      <c r="BN993" s="681"/>
      <c r="BO993" s="1109"/>
    </row>
    <row r="994" spans="1:67">
      <c r="A994" s="1141"/>
      <c r="B994" s="1144"/>
      <c r="C994" s="1165"/>
      <c r="D994" s="1179"/>
      <c r="E994" s="1179"/>
      <c r="F994" s="1181"/>
      <c r="G994" s="909"/>
      <c r="H994" s="598"/>
      <c r="I994" s="1139"/>
      <c r="J994" s="1137"/>
      <c r="K994" s="1139"/>
      <c r="L994" s="593"/>
      <c r="M994" s="616"/>
      <c r="N994" s="909"/>
      <c r="O994" s="909"/>
      <c r="P994" s="607"/>
      <c r="Q994" s="610"/>
      <c r="R994" s="1139"/>
      <c r="S994" s="613"/>
      <c r="T994" s="1139"/>
      <c r="U994" s="613"/>
      <c r="V994" s="1139"/>
      <c r="W994" s="613"/>
      <c r="X994" s="616"/>
      <c r="Y994" s="613"/>
      <c r="Z994" s="613"/>
      <c r="AA994" s="619"/>
      <c r="AB994" s="216">
        <v>2</v>
      </c>
      <c r="AC994" s="408"/>
      <c r="AD994" s="217"/>
      <c r="AE994" s="156"/>
      <c r="AF994" s="565"/>
      <c r="AG994" s="557"/>
      <c r="AH994" s="561"/>
      <c r="AI994" s="557"/>
      <c r="AJ994" s="561"/>
      <c r="AK994" s="562"/>
      <c r="AL994" s="563"/>
      <c r="AM994" s="563"/>
      <c r="AN994" s="557"/>
      <c r="AO994" s="557"/>
      <c r="AP994" s="557"/>
      <c r="AQ994" s="1135"/>
      <c r="AR994" s="626"/>
      <c r="AS994" s="1137"/>
      <c r="AT994" s="619"/>
      <c r="AU994" s="626"/>
      <c r="AV994" s="626"/>
      <c r="AW994" s="619"/>
      <c r="AX994" s="619"/>
      <c r="AY994" s="619"/>
      <c r="AZ994" s="1139"/>
      <c r="BA994" s="909"/>
      <c r="BB994" s="909"/>
      <c r="BC994" s="909"/>
      <c r="BD994" s="909"/>
      <c r="BE994" s="909"/>
      <c r="BF994" s="593"/>
      <c r="BG994" s="593"/>
      <c r="BH994" s="593"/>
      <c r="BI994" s="593"/>
      <c r="BJ994" s="593"/>
      <c r="BK994" s="593"/>
      <c r="BL994" s="848"/>
      <c r="BM994" s="593"/>
      <c r="BN994" s="593"/>
      <c r="BO994" s="798"/>
    </row>
    <row r="995" spans="1:67">
      <c r="A995" s="1141"/>
      <c r="B995" s="1144"/>
      <c r="C995" s="1165"/>
      <c r="D995" s="1179"/>
      <c r="E995" s="1179"/>
      <c r="F995" s="1181"/>
      <c r="G995" s="909"/>
      <c r="H995" s="598"/>
      <c r="I995" s="1139"/>
      <c r="J995" s="1137"/>
      <c r="K995" s="1139"/>
      <c r="L995" s="593"/>
      <c r="M995" s="616"/>
      <c r="N995" s="909"/>
      <c r="O995" s="909"/>
      <c r="P995" s="607"/>
      <c r="Q995" s="610"/>
      <c r="R995" s="1139"/>
      <c r="S995" s="613"/>
      <c r="T995" s="1139"/>
      <c r="U995" s="613"/>
      <c r="V995" s="1139"/>
      <c r="W995" s="613"/>
      <c r="X995" s="616"/>
      <c r="Y995" s="613"/>
      <c r="Z995" s="613"/>
      <c r="AA995" s="619"/>
      <c r="AB995" s="216">
        <v>3</v>
      </c>
      <c r="AC995" s="304"/>
      <c r="AD995" s="217"/>
      <c r="AE995" s="159"/>
      <c r="AF995" s="565"/>
      <c r="AG995" s="557"/>
      <c r="AH995" s="561"/>
      <c r="AI995" s="557"/>
      <c r="AJ995" s="561"/>
      <c r="AK995" s="562"/>
      <c r="AL995" s="563"/>
      <c r="AM995" s="563"/>
      <c r="AN995" s="557"/>
      <c r="AO995" s="557"/>
      <c r="AP995" s="557"/>
      <c r="AQ995" s="1135"/>
      <c r="AR995" s="626"/>
      <c r="AS995" s="1137"/>
      <c r="AT995" s="619"/>
      <c r="AU995" s="626"/>
      <c r="AV995" s="626"/>
      <c r="AW995" s="619"/>
      <c r="AX995" s="619"/>
      <c r="AY995" s="619"/>
      <c r="AZ995" s="1139"/>
      <c r="BA995" s="909"/>
      <c r="BB995" s="909"/>
      <c r="BC995" s="909"/>
      <c r="BD995" s="909"/>
      <c r="BE995" s="909"/>
      <c r="BF995" s="593"/>
      <c r="BG995" s="593"/>
      <c r="BH995" s="593"/>
      <c r="BI995" s="593"/>
      <c r="BJ995" s="593"/>
      <c r="BK995" s="593"/>
      <c r="BL995" s="848"/>
      <c r="BM995" s="593"/>
      <c r="BN995" s="593"/>
      <c r="BO995" s="798"/>
    </row>
    <row r="996" spans="1:67">
      <c r="A996" s="1141"/>
      <c r="B996" s="1144"/>
      <c r="C996" s="1165"/>
      <c r="D996" s="1179"/>
      <c r="E996" s="1179"/>
      <c r="F996" s="1181"/>
      <c r="G996" s="909"/>
      <c r="H996" s="598"/>
      <c r="I996" s="1139"/>
      <c r="J996" s="1137"/>
      <c r="K996" s="1139"/>
      <c r="L996" s="593"/>
      <c r="M996" s="616"/>
      <c r="N996" s="909"/>
      <c r="O996" s="909"/>
      <c r="P996" s="607"/>
      <c r="Q996" s="610"/>
      <c r="R996" s="1139"/>
      <c r="S996" s="613"/>
      <c r="T996" s="1139"/>
      <c r="U996" s="613"/>
      <c r="V996" s="1139"/>
      <c r="W996" s="613"/>
      <c r="X996" s="616"/>
      <c r="Y996" s="613"/>
      <c r="Z996" s="613"/>
      <c r="AA996" s="619"/>
      <c r="AB996" s="216">
        <v>4</v>
      </c>
      <c r="AC996" s="304"/>
      <c r="AD996" s="218"/>
      <c r="AE996" s="156"/>
      <c r="AF996" s="213" t="str">
        <f t="shared" si="62"/>
        <v/>
      </c>
      <c r="AG996" s="271"/>
      <c r="AH996" s="214" t="str">
        <f t="shared" si="60"/>
        <v/>
      </c>
      <c r="AI996" s="271"/>
      <c r="AJ996" s="214" t="str">
        <f t="shared" si="61"/>
        <v/>
      </c>
      <c r="AK996" s="215" t="str">
        <f t="shared" si="63"/>
        <v/>
      </c>
      <c r="AL996" s="220" t="str">
        <f>IFERROR(IF(AND(AF995="Probabilidad",AF996="Probabilidad"),(AL995-(+AL995*AK996)),IF(AND(AF995="Impacto",AF996="Probabilidad"),(AL994-(+AL994*AK996)),IF(AF996="Impacto",AL995,""))),"")</f>
        <v/>
      </c>
      <c r="AM996" s="220" t="str">
        <f>IFERROR(IF(AND(AF995="Impacto",AF996="Impacto"),(AM995-(+AM995*AK996)),IF(AND(AF995="Probabilidad",AF996="Impacto"),(AM994-(+AM994*AK996)),IF(AF996="Probabilidad",AM995,""))),"")</f>
        <v/>
      </c>
      <c r="AN996" s="271"/>
      <c r="AO996" s="271"/>
      <c r="AP996" s="271"/>
      <c r="AQ996" s="1135"/>
      <c r="AR996" s="626"/>
      <c r="AS996" s="1137"/>
      <c r="AT996" s="619"/>
      <c r="AU996" s="626"/>
      <c r="AV996" s="626"/>
      <c r="AW996" s="619"/>
      <c r="AX996" s="619"/>
      <c r="AY996" s="619"/>
      <c r="AZ996" s="1139"/>
      <c r="BA996" s="909"/>
      <c r="BB996" s="909"/>
      <c r="BC996" s="909"/>
      <c r="BD996" s="909"/>
      <c r="BE996" s="909"/>
      <c r="BF996" s="593"/>
      <c r="BG996" s="593"/>
      <c r="BH996" s="593"/>
      <c r="BI996" s="593"/>
      <c r="BJ996" s="593"/>
      <c r="BK996" s="593"/>
      <c r="BL996" s="848"/>
      <c r="BM996" s="593"/>
      <c r="BN996" s="593"/>
      <c r="BO996" s="798"/>
    </row>
    <row r="997" spans="1:67">
      <c r="A997" s="1141"/>
      <c r="B997" s="1144"/>
      <c r="C997" s="1165"/>
      <c r="D997" s="1179"/>
      <c r="E997" s="1179"/>
      <c r="F997" s="1181"/>
      <c r="G997" s="909"/>
      <c r="H997" s="598"/>
      <c r="I997" s="1139"/>
      <c r="J997" s="1137"/>
      <c r="K997" s="1139"/>
      <c r="L997" s="593"/>
      <c r="M997" s="616"/>
      <c r="N997" s="909"/>
      <c r="O997" s="909"/>
      <c r="P997" s="607"/>
      <c r="Q997" s="610"/>
      <c r="R997" s="1139"/>
      <c r="S997" s="613"/>
      <c r="T997" s="1139"/>
      <c r="U997" s="613"/>
      <c r="V997" s="1139"/>
      <c r="W997" s="613"/>
      <c r="X997" s="616"/>
      <c r="Y997" s="613"/>
      <c r="Z997" s="613"/>
      <c r="AA997" s="619"/>
      <c r="AB997" s="216">
        <v>5</v>
      </c>
      <c r="AC997" s="304"/>
      <c r="AD997" s="336"/>
      <c r="AE997" s="156"/>
      <c r="AF997" s="213" t="str">
        <f t="shared" si="62"/>
        <v/>
      </c>
      <c r="AG997" s="271"/>
      <c r="AH997" s="214" t="str">
        <f t="shared" si="60"/>
        <v/>
      </c>
      <c r="AI997" s="271"/>
      <c r="AJ997" s="214" t="str">
        <f t="shared" si="61"/>
        <v/>
      </c>
      <c r="AK997" s="215" t="str">
        <f t="shared" si="63"/>
        <v/>
      </c>
      <c r="AL997" s="220" t="str">
        <f>IFERROR(IF(AND(AF996="Probabilidad",AF997="Probabilidad"),(AL996-(+AL996*AK997)),IF(AND(AF996="Impacto",AF997="Probabilidad"),(AL995-(+AL995*AK997)),IF(AF997="Impacto",AL996,""))),"")</f>
        <v/>
      </c>
      <c r="AM997" s="220" t="str">
        <f>IFERROR(IF(AND(AF996="Impacto",AF997="Impacto"),(AM996-(+AM996*AK997)),IF(AND(AF996="Probabilidad",AF997="Impacto"),(AM995-(+AM995*AK997)),IF(AF997="Probabilidad",AM996,""))),"")</f>
        <v/>
      </c>
      <c r="AN997" s="271"/>
      <c r="AO997" s="271"/>
      <c r="AP997" s="271"/>
      <c r="AQ997" s="1135"/>
      <c r="AR997" s="626"/>
      <c r="AS997" s="1137"/>
      <c r="AT997" s="619"/>
      <c r="AU997" s="626"/>
      <c r="AV997" s="626"/>
      <c r="AW997" s="619"/>
      <c r="AX997" s="619"/>
      <c r="AY997" s="619"/>
      <c r="AZ997" s="1139"/>
      <c r="BA997" s="909"/>
      <c r="BB997" s="909"/>
      <c r="BC997" s="909"/>
      <c r="BD997" s="909"/>
      <c r="BE997" s="909"/>
      <c r="BF997" s="593"/>
      <c r="BG997" s="593"/>
      <c r="BH997" s="593"/>
      <c r="BI997" s="593"/>
      <c r="BJ997" s="593"/>
      <c r="BK997" s="593"/>
      <c r="BL997" s="848"/>
      <c r="BM997" s="593"/>
      <c r="BN997" s="593"/>
      <c r="BO997" s="798"/>
    </row>
    <row r="998" spans="1:67" ht="15.75" thickBot="1">
      <c r="A998" s="1141"/>
      <c r="B998" s="1144"/>
      <c r="C998" s="1165"/>
      <c r="D998" s="1179"/>
      <c r="E998" s="1179"/>
      <c r="F998" s="1181"/>
      <c r="G998" s="909"/>
      <c r="H998" s="598"/>
      <c r="I998" s="1139"/>
      <c r="J998" s="1162"/>
      <c r="K998" s="1139"/>
      <c r="L998" s="593"/>
      <c r="M998" s="616"/>
      <c r="N998" s="909"/>
      <c r="O998" s="909"/>
      <c r="P998" s="607"/>
      <c r="Q998" s="610"/>
      <c r="R998" s="1139"/>
      <c r="S998" s="613"/>
      <c r="T998" s="1139"/>
      <c r="U998" s="613"/>
      <c r="V998" s="1139"/>
      <c r="W998" s="613"/>
      <c r="X998" s="616"/>
      <c r="Y998" s="613"/>
      <c r="Z998" s="613"/>
      <c r="AA998" s="619"/>
      <c r="AB998" s="216">
        <v>6</v>
      </c>
      <c r="AC998" s="306"/>
      <c r="AD998" s="218"/>
      <c r="AE998" s="156"/>
      <c r="AF998" s="213" t="str">
        <f t="shared" si="62"/>
        <v/>
      </c>
      <c r="AG998" s="271"/>
      <c r="AH998" s="214" t="str">
        <f t="shared" si="60"/>
        <v/>
      </c>
      <c r="AI998" s="271"/>
      <c r="AJ998" s="214" t="str">
        <f t="shared" si="61"/>
        <v/>
      </c>
      <c r="AK998" s="215" t="str">
        <f t="shared" si="63"/>
        <v/>
      </c>
      <c r="AL998" s="220" t="str">
        <f>IFERROR(IF(AND(AF997="Probabilidad",AF998="Probabilidad"),(AL997-(+AL997*AK998)),IF(AND(AF997="Impacto",AF998="Probabilidad"),(AL996-(+AL996*AK998)),IF(AF998="Impacto",AL997,""))),"")</f>
        <v/>
      </c>
      <c r="AM998" s="220" t="str">
        <f>IFERROR(IF(AND(AF997="Impacto",AF998="Impacto"),(AM997-(+AM997*AK998)),IF(AND(AF997="Probabilidad",AF998="Impacto"),(AM996-(+AM996*AK998)),IF(AF998="Probabilidad",AM997,""))),"")</f>
        <v/>
      </c>
      <c r="AN998" s="271"/>
      <c r="AO998" s="271"/>
      <c r="AP998" s="271"/>
      <c r="AQ998" s="1135"/>
      <c r="AR998" s="626"/>
      <c r="AS998" s="1137"/>
      <c r="AT998" s="619"/>
      <c r="AU998" s="626"/>
      <c r="AV998" s="626"/>
      <c r="AW998" s="619"/>
      <c r="AX998" s="619"/>
      <c r="AY998" s="619"/>
      <c r="AZ998" s="1139"/>
      <c r="BA998" s="909"/>
      <c r="BB998" s="909"/>
      <c r="BC998" s="909"/>
      <c r="BD998" s="909"/>
      <c r="BE998" s="909"/>
      <c r="BF998" s="593"/>
      <c r="BG998" s="593"/>
      <c r="BH998" s="593"/>
      <c r="BI998" s="593"/>
      <c r="BJ998" s="593"/>
      <c r="BK998" s="593"/>
      <c r="BL998" s="848"/>
      <c r="BM998" s="593"/>
      <c r="BN998" s="593"/>
      <c r="BO998" s="798"/>
    </row>
    <row r="999" spans="1:67" ht="90" customHeight="1">
      <c r="A999" s="1141"/>
      <c r="B999" s="1144"/>
      <c r="C999" s="1165"/>
      <c r="D999" s="1179" t="s">
        <v>1376</v>
      </c>
      <c r="E999" s="1179" t="s">
        <v>2417</v>
      </c>
      <c r="F999" s="1181">
        <v>2</v>
      </c>
      <c r="G999" s="909" t="s">
        <v>2418</v>
      </c>
      <c r="H999" s="598" t="s">
        <v>1443</v>
      </c>
      <c r="I999" s="1139" t="s">
        <v>1392</v>
      </c>
      <c r="J999" s="1137" t="str">
        <f>IF(D999="","",IF(D999="RG",[16]Árbol_GF!B1049,IF(D999="RF",[16]Árbol_GF!B1049,IF(I999="","",(CONCATENATE(I999," ",$M$2," ",G999," ",$M$3," ",O999," ",$M$4," ",N999))))))</f>
        <v>Pérdida de Disponibilidad  1. Autos (DIR)
2. Resoluciones Administrativas (GGC)
(Información Digital / Electrónica)  a y b Pérdida de información
c. Fallas Humanas  a. Ausencia de copias de respaldo o backups de la información
b. Ausencia de planes de continuidad
c. Desconocimiento o no aplicación de las políticas de seguridad y privacidad de la
información.</v>
      </c>
      <c r="K999" s="1139" t="s">
        <v>205</v>
      </c>
      <c r="L999" s="593" t="s">
        <v>691</v>
      </c>
      <c r="M999" s="689" t="str">
        <f>CONCATENATE(" *",[16]Árbol_GF!C1007," *",[16]Árbol_GF!E1007," *",[16]Árbol_GF!G1007)</f>
        <v xml:space="preserve"> * * *</v>
      </c>
      <c r="N999" s="909" t="s">
        <v>2424</v>
      </c>
      <c r="O999" s="909" t="s">
        <v>2425</v>
      </c>
      <c r="P999" s="1078"/>
      <c r="Q999" s="1081"/>
      <c r="R999" s="1139" t="s">
        <v>226</v>
      </c>
      <c r="S999" s="613">
        <f>IF(R999="Muy Alta",100%,IF(R999="Alta",80%,IF(R999="Media",60%,IF(R999="Baja",40%,IF(R999="Muy Baja",20%,"")))))</f>
        <v>0.4</v>
      </c>
      <c r="T999" s="1139" t="s">
        <v>271</v>
      </c>
      <c r="U999" s="613">
        <f>IF(T999="Catastrófico",100%,IF(T999="Mayor",80%,IF(T999="Moderado",60%,IF(T999="Menor",40%,IF(T999="Leve",20%,"")))))</f>
        <v>0.2</v>
      </c>
      <c r="V999" s="1139" t="s">
        <v>227</v>
      </c>
      <c r="W999" s="613">
        <f>IF(V999="Catastrófico",100%,IF(V999="Mayor",80%,IF(V999="Moderado",60%,IF(V999="Menor",40%,IF(V999="Leve",20%,"")))))</f>
        <v>0.4</v>
      </c>
      <c r="X999" s="616" t="str">
        <f>IF(Y999=100%,"Catastrófico",IF(Y999=80%,"Mayor",IF(Y999=60%,"Moderado",IF(Y999=40%,"Menor",IF(Y999=20%,"Leve","")))))</f>
        <v>Menor</v>
      </c>
      <c r="Y999" s="613">
        <f>IF(AND(U999="",W999=""),"",MAX(U999,W999))</f>
        <v>0.4</v>
      </c>
      <c r="Z999" s="613" t="str">
        <f>CONCATENATE(R999,X999)</f>
        <v>BajaMenor</v>
      </c>
      <c r="AA999" s="619" t="str">
        <f>IF(Z999="Muy AltaLeve","Alto",IF(Z999="Muy AltaMenor","Alto",IF(Z999="Muy AltaModerado","Alto",IF(Z999="Muy AltaMayor","Alto",IF(Z999="Muy AltaCatastrófico","Extremo",IF(Z999="AltaLeve","Moderado",IF(Z999="AltaMenor","Moderado",IF(Z999="AltaModerado","Alto",IF(Z999="AltaMayor","Alto",IF(Z999="AltaCatastrófico","Extremo",IF(Z999="MediaLeve","Moderado",IF(Z999="MediaMenor","Moderado",IF(Z999="MediaModerado","Moderado",IF(Z999="MediaMayor","Alto",IF(Z999="MediaCatastrófico","Extremo",IF(Z999="BajaLeve","Bajo",IF(Z999="BajaMenor","Moderado",IF(Z999="BajaModerado","Moderado",IF(Z999="BajaMayor","Alto",IF(Z999="BajaCatastrófico","Extremo",IF(Z999="Muy BajaLeve","Bajo",IF(Z999="Muy BajaMenor","Bajo",IF(Z999="Muy BajaModerado","Moderado",IF(Z999="Muy BajaMayor","Alto",IF(Z999="Muy BajaCatastrófico","Extremo","")))))))))))))))))))))))))</f>
        <v>Moderado</v>
      </c>
      <c r="AB999" s="216">
        <v>1</v>
      </c>
      <c r="AC999" s="305" t="s">
        <v>2062</v>
      </c>
      <c r="AD999" s="283" t="s">
        <v>2426</v>
      </c>
      <c r="AE999" s="156" t="s">
        <v>1399</v>
      </c>
      <c r="AF999" s="213" t="str">
        <f t="shared" si="62"/>
        <v>Probabilidad</v>
      </c>
      <c r="AG999" s="271" t="s">
        <v>344</v>
      </c>
      <c r="AH999" s="214">
        <f t="shared" si="60"/>
        <v>0.15</v>
      </c>
      <c r="AI999" s="271" t="s">
        <v>180</v>
      </c>
      <c r="AJ999" s="214">
        <f t="shared" si="61"/>
        <v>0.15</v>
      </c>
      <c r="AK999" s="215">
        <f t="shared" si="63"/>
        <v>0.3</v>
      </c>
      <c r="AL999" s="220">
        <f>IFERROR(IF(AF999="Probabilidad",(S999-(+S999*AK999)),IF(AF999="Impacto",S999,"")),"")</f>
        <v>0.28000000000000003</v>
      </c>
      <c r="AM999" s="220">
        <f>IFERROR(IF(AF999="Impacto",(Y999-(+Y999*AK999)),IF(AF999="Probabilidad",Y999,"")),"")</f>
        <v>0.4</v>
      </c>
      <c r="AN999" s="271" t="s">
        <v>181</v>
      </c>
      <c r="AO999" s="271" t="s">
        <v>182</v>
      </c>
      <c r="AP999" s="271" t="s">
        <v>183</v>
      </c>
      <c r="AQ999" s="1322" t="s">
        <v>2427</v>
      </c>
      <c r="AR999" s="1153">
        <f>S999</f>
        <v>0.4</v>
      </c>
      <c r="AS999" s="1153">
        <f>IF(AL999="","",MIN(AL999:AL1004))</f>
        <v>0.19600000000000001</v>
      </c>
      <c r="AT999" s="619" t="str">
        <f>IFERROR(IF(AS999="","",IF(AS999&lt;=0.2,"Muy Baja",IF(AS999&lt;=0.4,"Baja",IF(AS999&lt;=0.6,"Media",IF(AS999&lt;=0.8,"Alta","Muy Alta"))))),"")</f>
        <v>Muy Baja</v>
      </c>
      <c r="AU999" s="1153">
        <f>Y999</f>
        <v>0.4</v>
      </c>
      <c r="AV999" s="1153">
        <f>IF(AM999="","",MIN(AM999:AM1004))</f>
        <v>0.4</v>
      </c>
      <c r="AW999" s="619" t="str">
        <f>IFERROR(IF(AV999="","",IF(AV999&lt;=0.2,"Leve",IF(AV999&lt;=0.4,"Menor",IF(AV999&lt;=0.6,"Moderado",IF(AV999&lt;=0.8,"Mayor","Catastrófico"))))),"")</f>
        <v>Menor</v>
      </c>
      <c r="AX999" s="619" t="str">
        <f>AA999</f>
        <v>Moderado</v>
      </c>
      <c r="AY999" s="619" t="str">
        <f>IFERROR(IF(OR(AND(AT999="Muy Baja",AW999="Leve"),AND(AT999="Muy Baja",AW999="Menor"),AND(AT999="Baja",AW999="Leve")),"Bajo",IF(OR(AND(AT999="Muy baja",AW999="Moderado"),AND(AT999="Baja",AW999="Menor"),AND(AT999="Baja",AW999="Moderado"),AND(AT999="Media",AW999="Leve"),AND(AT999="Media",AW999="Menor"),AND(AT999="Media",AW999="Moderado"),AND(AT999="Alta",AW999="Leve"),AND(AT999="Alta",AW999="Menor")),"Moderado",IF(OR(AND(AT999="Muy Baja",AW999="Mayor"),AND(AT999="Baja",AW999="Mayor"),AND(AT999="Media",AW999="Mayor"),AND(AT999="Alta",AW999="Moderado"),AND(AT999="Alta",AW999="Mayor"),AND(AT999="Muy Alta",AW999="Leve"),AND(AT999="Muy Alta",AW999="Menor"),AND(AT999="Muy Alta",AW999="Moderado"),AND(AT999="Muy Alta",AW999="Mayor")),"Alto",IF(OR(AND(AT999="Muy Baja",AW999="Catastrófico"),AND(AT999="Baja",AW999="Catastrófico"),AND(AT999="Media",AW999="Catastrófico"),AND(AT999="Alta",AW999="Catastrófico"),AND(AT999="Muy Alta",AW999="Catastrófico")),"Extremo","")))),"")</f>
        <v>Bajo</v>
      </c>
      <c r="AZ999" s="1139" t="s">
        <v>231</v>
      </c>
      <c r="BA999" s="909" t="s">
        <v>811</v>
      </c>
      <c r="BB999" s="909" t="s">
        <v>811</v>
      </c>
      <c r="BC999" s="1218" t="s">
        <v>811</v>
      </c>
      <c r="BD999" s="909" t="s">
        <v>811</v>
      </c>
      <c r="BE999" s="909" t="s">
        <v>2423</v>
      </c>
      <c r="BF999" s="1206"/>
      <c r="BG999" s="593"/>
      <c r="BH999" s="848"/>
      <c r="BI999" s="848"/>
      <c r="BJ999" s="593"/>
      <c r="BK999" s="848"/>
      <c r="BL999" s="848"/>
      <c r="BM999" s="848"/>
      <c r="BN999" s="593"/>
      <c r="BO999" s="798"/>
    </row>
    <row r="1000" spans="1:67" ht="146.25" customHeight="1">
      <c r="A1000" s="1141"/>
      <c r="B1000" s="1144"/>
      <c r="C1000" s="1165"/>
      <c r="D1000" s="1179"/>
      <c r="E1000" s="1179"/>
      <c r="F1000" s="1181"/>
      <c r="G1000" s="909"/>
      <c r="H1000" s="598"/>
      <c r="I1000" s="1139"/>
      <c r="J1000" s="1137"/>
      <c r="K1000" s="1139"/>
      <c r="L1000" s="593"/>
      <c r="M1000" s="616"/>
      <c r="N1000" s="909"/>
      <c r="O1000" s="909"/>
      <c r="P1000" s="1078"/>
      <c r="Q1000" s="1081"/>
      <c r="R1000" s="1139"/>
      <c r="S1000" s="613"/>
      <c r="T1000" s="1139"/>
      <c r="U1000" s="613"/>
      <c r="V1000" s="1139"/>
      <c r="W1000" s="613"/>
      <c r="X1000" s="616"/>
      <c r="Y1000" s="613"/>
      <c r="Z1000" s="613"/>
      <c r="AA1000" s="619"/>
      <c r="AB1000" s="216">
        <v>2</v>
      </c>
      <c r="AC1000" s="304" t="s">
        <v>1561</v>
      </c>
      <c r="AD1000" s="217" t="s">
        <v>2428</v>
      </c>
      <c r="AE1000" s="156" t="s">
        <v>2429</v>
      </c>
      <c r="AF1000" s="225" t="str">
        <f>IF(OR(AG1000="Preventivo",AG1000="Detectivo"),"Probabilidad",IF(AG1000="Correctivo","Impacto",""))</f>
        <v>Probabilidad</v>
      </c>
      <c r="AG1000" s="271" t="s">
        <v>344</v>
      </c>
      <c r="AH1000" s="214">
        <f t="shared" si="60"/>
        <v>0.15</v>
      </c>
      <c r="AI1000" s="271" t="s">
        <v>180</v>
      </c>
      <c r="AJ1000" s="214">
        <f t="shared" si="61"/>
        <v>0.15</v>
      </c>
      <c r="AK1000" s="215">
        <f t="shared" si="63"/>
        <v>0.3</v>
      </c>
      <c r="AL1000" s="226">
        <f>IFERROR(IF(AND(AF999="Probabilidad",AF1000="Probabilidad"),(AL999-(+AL999*AK1000)),IF(AF1000="Probabilidad",(S999-(+S999*AK1000)),IF(AF1000="Impacto",AL999,""))),"")</f>
        <v>0.19600000000000001</v>
      </c>
      <c r="AM1000" s="226">
        <f>IFERROR(IF(AND(AF999="Impacto",AF1000="Impacto"),(AM999-(+AM999*AK1000)),IF(AF1000="Impacto",(Y999-(+Y999*AK1000)),IF(AF1000="Probabilidad",AM999,""))),"")</f>
        <v>0.4</v>
      </c>
      <c r="AN1000" s="271" t="s">
        <v>181</v>
      </c>
      <c r="AO1000" s="271" t="s">
        <v>182</v>
      </c>
      <c r="AP1000" s="271" t="s">
        <v>183</v>
      </c>
      <c r="AQ1000" s="1323"/>
      <c r="AR1000" s="626"/>
      <c r="AS1000" s="626"/>
      <c r="AT1000" s="619"/>
      <c r="AU1000" s="626"/>
      <c r="AV1000" s="626"/>
      <c r="AW1000" s="619"/>
      <c r="AX1000" s="619"/>
      <c r="AY1000" s="619"/>
      <c r="AZ1000" s="1139"/>
      <c r="BA1000" s="909"/>
      <c r="BB1000" s="909"/>
      <c r="BC1000" s="1189"/>
      <c r="BD1000" s="909"/>
      <c r="BE1000" s="909"/>
      <c r="BF1000" s="593"/>
      <c r="BG1000" s="593"/>
      <c r="BH1000" s="593"/>
      <c r="BI1000" s="593"/>
      <c r="BJ1000" s="593"/>
      <c r="BK1000" s="848"/>
      <c r="BL1000" s="848"/>
      <c r="BM1000" s="848"/>
      <c r="BN1000" s="593"/>
      <c r="BO1000" s="798"/>
    </row>
    <row r="1001" spans="1:67">
      <c r="A1001" s="1141"/>
      <c r="B1001" s="1144"/>
      <c r="C1001" s="1165"/>
      <c r="D1001" s="1179"/>
      <c r="E1001" s="1179"/>
      <c r="F1001" s="1181"/>
      <c r="G1001" s="909"/>
      <c r="H1001" s="598"/>
      <c r="I1001" s="1139"/>
      <c r="J1001" s="1137"/>
      <c r="K1001" s="1139"/>
      <c r="L1001" s="593"/>
      <c r="M1001" s="616"/>
      <c r="N1001" s="909"/>
      <c r="O1001" s="909"/>
      <c r="P1001" s="1078"/>
      <c r="Q1001" s="1081"/>
      <c r="R1001" s="1139"/>
      <c r="S1001" s="613"/>
      <c r="T1001" s="1139"/>
      <c r="U1001" s="613"/>
      <c r="V1001" s="1139"/>
      <c r="W1001" s="613"/>
      <c r="X1001" s="616"/>
      <c r="Y1001" s="613"/>
      <c r="Z1001" s="613"/>
      <c r="AA1001" s="619"/>
      <c r="AB1001" s="216">
        <v>3</v>
      </c>
      <c r="AC1001" s="306"/>
      <c r="AD1001" s="217"/>
      <c r="AE1001" s="156"/>
      <c r="AF1001" s="213" t="str">
        <f>IF(OR(AG1001="Preventivo",AG1001="Detectivo"),"Probabilidad",IF(AG1001="Correctivo","Impacto",""))</f>
        <v/>
      </c>
      <c r="AG1001" s="271"/>
      <c r="AH1001" s="214" t="str">
        <f t="shared" si="60"/>
        <v/>
      </c>
      <c r="AI1001" s="271"/>
      <c r="AJ1001" s="214" t="str">
        <f t="shared" si="61"/>
        <v/>
      </c>
      <c r="AK1001" s="215" t="str">
        <f t="shared" si="63"/>
        <v/>
      </c>
      <c r="AL1001" s="220" t="str">
        <f>IFERROR(IF(AND(AF1000="Probabilidad",AF1001="Probabilidad"),(AL1000-(+AL1000*AK1001)),IF(AND(AF1000="Impacto",AF1001="Probabilidad"),(AL999-(+AL999*AK1001)),IF(AF1001="Impacto",AL1000,""))),"")</f>
        <v/>
      </c>
      <c r="AM1001" s="220" t="str">
        <f>IFERROR(IF(AND(AF1000="Impacto",AF1001="Impacto"),(AM1000-(+AM1000*AK1001)),IF(AND(AF1000="Probabilidad",AF1001="Impacto"),(AM999-(+AM999*AK1001)),IF(AF1001="Probabilidad",AM1000,""))),"")</f>
        <v/>
      </c>
      <c r="AN1001" s="271"/>
      <c r="AO1001" s="271"/>
      <c r="AP1001" s="271"/>
      <c r="AQ1001" s="1323"/>
      <c r="AR1001" s="626"/>
      <c r="AS1001" s="626"/>
      <c r="AT1001" s="619"/>
      <c r="AU1001" s="626"/>
      <c r="AV1001" s="626"/>
      <c r="AW1001" s="619"/>
      <c r="AX1001" s="619"/>
      <c r="AY1001" s="619"/>
      <c r="AZ1001" s="1139"/>
      <c r="BA1001" s="909"/>
      <c r="BB1001" s="909"/>
      <c r="BC1001" s="1189"/>
      <c r="BD1001" s="909"/>
      <c r="BE1001" s="909"/>
      <c r="BF1001" s="593"/>
      <c r="BG1001" s="593"/>
      <c r="BH1001" s="593"/>
      <c r="BI1001" s="593"/>
      <c r="BJ1001" s="593"/>
      <c r="BK1001" s="848"/>
      <c r="BL1001" s="848"/>
      <c r="BM1001" s="848"/>
      <c r="BN1001" s="593"/>
      <c r="BO1001" s="798"/>
    </row>
    <row r="1002" spans="1:67">
      <c r="A1002" s="1141"/>
      <c r="B1002" s="1144"/>
      <c r="C1002" s="1165"/>
      <c r="D1002" s="1179"/>
      <c r="E1002" s="1179"/>
      <c r="F1002" s="1181"/>
      <c r="G1002" s="909"/>
      <c r="H1002" s="598"/>
      <c r="I1002" s="1139"/>
      <c r="J1002" s="1137"/>
      <c r="K1002" s="1139"/>
      <c r="L1002" s="593"/>
      <c r="M1002" s="616"/>
      <c r="N1002" s="909"/>
      <c r="O1002" s="909"/>
      <c r="P1002" s="1078"/>
      <c r="Q1002" s="1081"/>
      <c r="R1002" s="1139"/>
      <c r="S1002" s="613"/>
      <c r="T1002" s="1139"/>
      <c r="U1002" s="613"/>
      <c r="V1002" s="1139"/>
      <c r="W1002" s="613"/>
      <c r="X1002" s="616"/>
      <c r="Y1002" s="613"/>
      <c r="Z1002" s="613"/>
      <c r="AA1002" s="619"/>
      <c r="AB1002" s="216">
        <v>4</v>
      </c>
      <c r="AC1002" s="306"/>
      <c r="AD1002" s="218"/>
      <c r="AE1002" s="156"/>
      <c r="AF1002" s="213" t="str">
        <f t="shared" si="62"/>
        <v/>
      </c>
      <c r="AG1002" s="271"/>
      <c r="AH1002" s="214" t="str">
        <f t="shared" si="60"/>
        <v/>
      </c>
      <c r="AI1002" s="271"/>
      <c r="AJ1002" s="214" t="str">
        <f t="shared" si="61"/>
        <v/>
      </c>
      <c r="AK1002" s="215" t="str">
        <f t="shared" si="63"/>
        <v/>
      </c>
      <c r="AL1002" s="220" t="str">
        <f>IFERROR(IF(AND(AF1001="Probabilidad",AF1002="Probabilidad"),(AL1001-(+AL1001*AK1002)),IF(AND(AF1001="Impacto",AF1002="Probabilidad"),(AL1000-(+AL1000*AK1002)),IF(AF1002="Impacto",AL1001,""))),"")</f>
        <v/>
      </c>
      <c r="AM1002" s="220" t="str">
        <f>IFERROR(IF(AND(AF1001="Impacto",AF1002="Impacto"),(AM1001-(+AM1001*AK1002)),IF(AND(AF1001="Probabilidad",AF1002="Impacto"),(AM1000-(+AM1000*AK1002)),IF(AF1002="Probabilidad",AM1001,""))),"")</f>
        <v/>
      </c>
      <c r="AN1002" s="271"/>
      <c r="AO1002" s="271"/>
      <c r="AP1002" s="271"/>
      <c r="AQ1002" s="1323"/>
      <c r="AR1002" s="626"/>
      <c r="AS1002" s="626"/>
      <c r="AT1002" s="619"/>
      <c r="AU1002" s="626"/>
      <c r="AV1002" s="626"/>
      <c r="AW1002" s="619"/>
      <c r="AX1002" s="619"/>
      <c r="AY1002" s="619"/>
      <c r="AZ1002" s="1139"/>
      <c r="BA1002" s="909"/>
      <c r="BB1002" s="909"/>
      <c r="BC1002" s="1189"/>
      <c r="BD1002" s="909"/>
      <c r="BE1002" s="909"/>
      <c r="BF1002" s="593"/>
      <c r="BG1002" s="593"/>
      <c r="BH1002" s="593"/>
      <c r="BI1002" s="593"/>
      <c r="BJ1002" s="593"/>
      <c r="BK1002" s="848"/>
      <c r="BL1002" s="848"/>
      <c r="BM1002" s="848"/>
      <c r="BN1002" s="593"/>
      <c r="BO1002" s="798"/>
    </row>
    <row r="1003" spans="1:67">
      <c r="A1003" s="1141"/>
      <c r="B1003" s="1144"/>
      <c r="C1003" s="1165"/>
      <c r="D1003" s="1179"/>
      <c r="E1003" s="1179"/>
      <c r="F1003" s="1181"/>
      <c r="G1003" s="909"/>
      <c r="H1003" s="598"/>
      <c r="I1003" s="1139"/>
      <c r="J1003" s="1137"/>
      <c r="K1003" s="1139"/>
      <c r="L1003" s="593"/>
      <c r="M1003" s="616"/>
      <c r="N1003" s="909"/>
      <c r="O1003" s="909"/>
      <c r="P1003" s="1078"/>
      <c r="Q1003" s="1081"/>
      <c r="R1003" s="1139"/>
      <c r="S1003" s="613"/>
      <c r="T1003" s="1139"/>
      <c r="U1003" s="613"/>
      <c r="V1003" s="1139"/>
      <c r="W1003" s="613"/>
      <c r="X1003" s="616"/>
      <c r="Y1003" s="613"/>
      <c r="Z1003" s="613"/>
      <c r="AA1003" s="619"/>
      <c r="AB1003" s="216">
        <v>5</v>
      </c>
      <c r="AC1003" s="306"/>
      <c r="AD1003" s="361"/>
      <c r="AE1003" s="156"/>
      <c r="AF1003" s="213" t="str">
        <f t="shared" si="62"/>
        <v/>
      </c>
      <c r="AG1003" s="271"/>
      <c r="AH1003" s="214" t="str">
        <f t="shared" si="60"/>
        <v/>
      </c>
      <c r="AI1003" s="271"/>
      <c r="AJ1003" s="214" t="str">
        <f t="shared" si="61"/>
        <v/>
      </c>
      <c r="AK1003" s="215" t="str">
        <f t="shared" si="63"/>
        <v/>
      </c>
      <c r="AL1003" s="220" t="str">
        <f>IFERROR(IF(AND(AF1002="Probabilidad",AF1003="Probabilidad"),(AL1002-(+AL1002*AK1003)),IF(AND(AF1002="Impacto",AF1003="Probabilidad"),(AL1001-(+AL1001*AK1003)),IF(AF1003="Impacto",AL1002,""))),"")</f>
        <v/>
      </c>
      <c r="AM1003" s="220" t="str">
        <f>IFERROR(IF(AND(AF1002="Impacto",AF1003="Impacto"),(AM1002-(+AM1002*AK1003)),IF(AND(AF1002="Probabilidad",AF1003="Impacto"),(AM1001-(+AM1001*AK1003)),IF(AF1003="Probabilidad",AM1002,""))),"")</f>
        <v/>
      </c>
      <c r="AN1003" s="271"/>
      <c r="AO1003" s="271"/>
      <c r="AP1003" s="271"/>
      <c r="AQ1003" s="1323"/>
      <c r="AR1003" s="626"/>
      <c r="AS1003" s="626"/>
      <c r="AT1003" s="619"/>
      <c r="AU1003" s="626"/>
      <c r="AV1003" s="626"/>
      <c r="AW1003" s="619"/>
      <c r="AX1003" s="619"/>
      <c r="AY1003" s="619"/>
      <c r="AZ1003" s="1139"/>
      <c r="BA1003" s="909"/>
      <c r="BB1003" s="909"/>
      <c r="BC1003" s="1189"/>
      <c r="BD1003" s="909"/>
      <c r="BE1003" s="909"/>
      <c r="BF1003" s="593"/>
      <c r="BG1003" s="593"/>
      <c r="BH1003" s="593"/>
      <c r="BI1003" s="593"/>
      <c r="BJ1003" s="593"/>
      <c r="BK1003" s="848"/>
      <c r="BL1003" s="848"/>
      <c r="BM1003" s="848"/>
      <c r="BN1003" s="593"/>
      <c r="BO1003" s="798"/>
    </row>
    <row r="1004" spans="1:67" ht="15.75" thickBot="1">
      <c r="A1004" s="1141"/>
      <c r="B1004" s="1144"/>
      <c r="C1004" s="1165"/>
      <c r="D1004" s="1179"/>
      <c r="E1004" s="1179"/>
      <c r="F1004" s="1181"/>
      <c r="G1004" s="909"/>
      <c r="H1004" s="598"/>
      <c r="I1004" s="1139"/>
      <c r="J1004" s="1162"/>
      <c r="K1004" s="1139"/>
      <c r="L1004" s="593"/>
      <c r="M1004" s="616"/>
      <c r="N1004" s="909"/>
      <c r="O1004" s="909"/>
      <c r="P1004" s="1078"/>
      <c r="Q1004" s="1081"/>
      <c r="R1004" s="1139"/>
      <c r="S1004" s="613"/>
      <c r="T1004" s="1139"/>
      <c r="U1004" s="613"/>
      <c r="V1004" s="1139"/>
      <c r="W1004" s="613"/>
      <c r="X1004" s="616"/>
      <c r="Y1004" s="613"/>
      <c r="Z1004" s="613"/>
      <c r="AA1004" s="619"/>
      <c r="AB1004" s="216">
        <v>6</v>
      </c>
      <c r="AC1004" s="306"/>
      <c r="AD1004" s="218"/>
      <c r="AE1004" s="156"/>
      <c r="AF1004" s="213" t="str">
        <f t="shared" si="62"/>
        <v/>
      </c>
      <c r="AG1004" s="271"/>
      <c r="AH1004" s="214" t="str">
        <f t="shared" si="60"/>
        <v/>
      </c>
      <c r="AI1004" s="271"/>
      <c r="AJ1004" s="214" t="str">
        <f t="shared" si="61"/>
        <v/>
      </c>
      <c r="AK1004" s="215" t="str">
        <f t="shared" si="63"/>
        <v/>
      </c>
      <c r="AL1004" s="220" t="str">
        <f>IFERROR(IF(AND(AF1003="Probabilidad",AF1004="Probabilidad"),(AL1003-(+AL1003*AK1004)),IF(AND(AF1003="Impacto",AF1004="Probabilidad"),(AL1002-(+AL1002*AK1004)),IF(AF1004="Impacto",AL1003,""))),"")</f>
        <v/>
      </c>
      <c r="AM1004" s="220" t="str">
        <f>IFERROR(IF(AND(AF1003="Impacto",AF1004="Impacto"),(AM1003-(+AM1003*AK1004)),IF(AND(AF1003="Probabilidad",AF1004="Impacto"),(AM1002-(+AM1002*AK1004)),IF(AF1004="Probabilidad",AM1003,""))),"")</f>
        <v/>
      </c>
      <c r="AN1004" s="271"/>
      <c r="AO1004" s="271"/>
      <c r="AP1004" s="271"/>
      <c r="AQ1004" s="1323"/>
      <c r="AR1004" s="626"/>
      <c r="AS1004" s="626"/>
      <c r="AT1004" s="619"/>
      <c r="AU1004" s="626"/>
      <c r="AV1004" s="626"/>
      <c r="AW1004" s="619"/>
      <c r="AX1004" s="619"/>
      <c r="AY1004" s="619"/>
      <c r="AZ1004" s="1139"/>
      <c r="BA1004" s="909"/>
      <c r="BB1004" s="909"/>
      <c r="BC1004" s="1189"/>
      <c r="BD1004" s="909"/>
      <c r="BE1004" s="909"/>
      <c r="BF1004" s="593"/>
      <c r="BG1004" s="593"/>
      <c r="BH1004" s="593"/>
      <c r="BI1004" s="593"/>
      <c r="BJ1004" s="593"/>
      <c r="BK1004" s="848"/>
      <c r="BL1004" s="848"/>
      <c r="BM1004" s="848"/>
      <c r="BN1004" s="593"/>
      <c r="BO1004" s="798"/>
    </row>
    <row r="1005" spans="1:67" ht="96.6" customHeight="1">
      <c r="A1005" s="1141"/>
      <c r="B1005" s="1144"/>
      <c r="C1005" s="1165"/>
      <c r="D1005" s="1179" t="s">
        <v>1376</v>
      </c>
      <c r="E1005" s="1179" t="s">
        <v>2417</v>
      </c>
      <c r="F1005" s="1181">
        <v>3</v>
      </c>
      <c r="G1005" s="909" t="s">
        <v>2430</v>
      </c>
      <c r="H1005" s="598" t="s">
        <v>1379</v>
      </c>
      <c r="I1005" s="1139" t="s">
        <v>1380</v>
      </c>
      <c r="J1005" s="1137" t="str">
        <f>IF(D1005="","",IF(D1005="RG",[16]Árbol_GF!B1055,IF(D1005="RF",[16]Árbol_GF!B1055,IF(I1005="","",(CONCATENATE(I1005," ",$M$2," ",G1005," ",$M$3," ",O1005," ",$M$4," ",N1005))))))</f>
        <v>Pérdida de confidencialidad e integridad  1. OneDrive GGC
2. Fileserver de DIR  Abuso de derechos
Borrado o Corrupción de la Información
Fallas Humanas  Ausencia o indebida asignación de derechos de acceso 
Desconocimiento de Politicas de seguridad de la Información</v>
      </c>
      <c r="K1005" s="1139" t="s">
        <v>205</v>
      </c>
      <c r="L1005" s="593" t="s">
        <v>691</v>
      </c>
      <c r="M1005" s="689" t="str">
        <f>CONCATENATE(" *",[16]Árbol_GF!C1013," *",[16]Árbol_GF!E1013," *",[16]Árbol_GF!G1013)</f>
        <v xml:space="preserve"> * * *</v>
      </c>
      <c r="N1005" s="909" t="s">
        <v>2431</v>
      </c>
      <c r="O1005" s="909" t="s">
        <v>2432</v>
      </c>
      <c r="P1005" s="607"/>
      <c r="Q1005" s="610"/>
      <c r="R1005" s="1139" t="s">
        <v>226</v>
      </c>
      <c r="S1005" s="613">
        <f>IF(R1005="Muy Alta",100%,IF(R1005="Alta",80%,IF(R1005="Media",60%,IF(R1005="Baja",40%,IF(R1005="Muy Baja",20%,"")))))</f>
        <v>0.4</v>
      </c>
      <c r="T1005" s="1139" t="s">
        <v>271</v>
      </c>
      <c r="U1005" s="613">
        <f>IF(T1005="Catastrófico",100%,IF(T1005="Mayor",80%,IF(T1005="Moderado",60%,IF(T1005="Menor",40%,IF(T1005="Leve",20%,"")))))</f>
        <v>0.2</v>
      </c>
      <c r="V1005" s="1139" t="s">
        <v>271</v>
      </c>
      <c r="W1005" s="613">
        <f>IF(V1005="Catastrófico",100%,IF(V1005="Mayor",80%,IF(V1005="Moderado",60%,IF(V1005="Menor",40%,IF(V1005="Leve",20%,"")))))</f>
        <v>0.2</v>
      </c>
      <c r="X1005" s="616" t="str">
        <f>IF(Y1005=100%,"Catastrófico",IF(Y1005=80%,"Mayor",IF(Y1005=60%,"Moderado",IF(Y1005=40%,"Menor",IF(Y1005=20%,"Leve","")))))</f>
        <v>Leve</v>
      </c>
      <c r="Y1005" s="613">
        <f>IF(AND(U1005="",W1005=""),"",MAX(U1005,W1005))</f>
        <v>0.2</v>
      </c>
      <c r="Z1005" s="613" t="str">
        <f>CONCATENATE(R1005,X1005)</f>
        <v>BajaLeve</v>
      </c>
      <c r="AA1005" s="619" t="str">
        <f>IF(Z1005="Muy AltaLeve","Alto",IF(Z1005="Muy AltaMenor","Alto",IF(Z1005="Muy AltaModerado","Alto",IF(Z1005="Muy AltaMayor","Alto",IF(Z1005="Muy AltaCatastrófico","Extremo",IF(Z1005="AltaLeve","Moderado",IF(Z1005="AltaMenor","Moderado",IF(Z1005="AltaModerado","Alto",IF(Z1005="AltaMayor","Alto",IF(Z1005="AltaCatastrófico","Extremo",IF(Z1005="MediaLeve","Moderado",IF(Z1005="MediaMenor","Moderado",IF(Z1005="MediaModerado","Moderado",IF(Z1005="MediaMayor","Alto",IF(Z1005="MediaCatastrófico","Extremo",IF(Z1005="BajaLeve","Bajo",IF(Z1005="BajaMenor","Moderado",IF(Z1005="BajaModerado","Moderado",IF(Z1005="BajaMayor","Alto",IF(Z1005="BajaCatastrófico","Extremo",IF(Z1005="Muy BajaLeve","Bajo",IF(Z1005="Muy BajaMenor","Bajo",IF(Z1005="Muy BajaModerado","Moderado",IF(Z1005="Muy BajaMayor","Alto",IF(Z1005="Muy BajaCatastrófico","Extremo","")))))))))))))))))))))))))</f>
        <v>Bajo</v>
      </c>
      <c r="AB1005" s="216">
        <v>1</v>
      </c>
      <c r="AC1005" s="304" t="s">
        <v>2433</v>
      </c>
      <c r="AD1005" s="217" t="s">
        <v>2426</v>
      </c>
      <c r="AE1005" s="156" t="s">
        <v>2434</v>
      </c>
      <c r="AF1005" s="213" t="str">
        <f t="shared" si="62"/>
        <v>Probabilidad</v>
      </c>
      <c r="AG1005" s="271" t="s">
        <v>179</v>
      </c>
      <c r="AH1005" s="214">
        <f t="shared" si="60"/>
        <v>0.25</v>
      </c>
      <c r="AI1005" s="271" t="s">
        <v>180</v>
      </c>
      <c r="AJ1005" s="214">
        <f t="shared" si="61"/>
        <v>0.15</v>
      </c>
      <c r="AK1005" s="215">
        <f t="shared" si="63"/>
        <v>0.4</v>
      </c>
      <c r="AL1005" s="220">
        <f>IFERROR(IF(AF1005="Probabilidad",(S1005-(+S1005*AK1005)),IF(AF1005="Impacto",S1005,"")),"")</f>
        <v>0.24</v>
      </c>
      <c r="AM1005" s="220">
        <f>IFERROR(IF(AF1005="Impacto",(Y1005-(+Y1005*AK1005)),IF(AF1005="Probabilidad",Y1005,"")),"")</f>
        <v>0.2</v>
      </c>
      <c r="AN1005" s="271" t="s">
        <v>181</v>
      </c>
      <c r="AO1005" s="271" t="s">
        <v>182</v>
      </c>
      <c r="AP1005" s="271" t="s">
        <v>183</v>
      </c>
      <c r="AQ1005" s="1135" t="s">
        <v>2435</v>
      </c>
      <c r="AR1005" s="1153">
        <f>S1005</f>
        <v>0.4</v>
      </c>
      <c r="AS1005" s="1153">
        <f>IF(AL1005="","",MIN(AL1005:AL1010))</f>
        <v>0.24</v>
      </c>
      <c r="AT1005" s="619" t="str">
        <f>IFERROR(IF(AS1005="","",IF(AS1005&lt;=0.2,"Muy Baja",IF(AS1005&lt;=0.4,"Baja",IF(AS1005&lt;=0.6,"Media",IF(AS1005&lt;=0.8,"Alta","Muy Alta"))))),"")</f>
        <v>Baja</v>
      </c>
      <c r="AU1005" s="1153">
        <f>Y1005</f>
        <v>0.2</v>
      </c>
      <c r="AV1005" s="1153">
        <f>IF(AM1005="","",MIN(AM1005:AM1010))</f>
        <v>0.15000000000000002</v>
      </c>
      <c r="AW1005" s="619" t="str">
        <f>IFERROR(IF(AV1005="","",IF(AV1005&lt;=0.2,"Leve",IF(AV1005&lt;=0.4,"Menor",IF(AV1005&lt;=0.6,"Moderado",IF(AV1005&lt;=0.8,"Mayor","Catastrófico"))))),"")</f>
        <v>Leve</v>
      </c>
      <c r="AX1005" s="619" t="str">
        <f>AA1005</f>
        <v>Bajo</v>
      </c>
      <c r="AY1005" s="619" t="str">
        <f>IFERROR(IF(OR(AND(AT1005="Muy Baja",AW1005="Leve"),AND(AT1005="Muy Baja",AW1005="Menor"),AND(AT1005="Baja",AW1005="Leve")),"Bajo",IF(OR(AND(AT1005="Muy baja",AW1005="Moderado"),AND(AT1005="Baja",AW1005="Menor"),AND(AT1005="Baja",AW1005="Moderado"),AND(AT1005="Media",AW1005="Leve"),AND(AT1005="Media",AW1005="Menor"),AND(AT1005="Media",AW1005="Moderado"),AND(AT1005="Alta",AW1005="Leve"),AND(AT1005="Alta",AW1005="Menor")),"Moderado",IF(OR(AND(AT1005="Muy Baja",AW1005="Mayor"),AND(AT1005="Baja",AW1005="Mayor"),AND(AT1005="Media",AW1005="Mayor"),AND(AT1005="Alta",AW1005="Moderado"),AND(AT1005="Alta",AW1005="Mayor"),AND(AT1005="Muy Alta",AW1005="Leve"),AND(AT1005="Muy Alta",AW1005="Menor"),AND(AT1005="Muy Alta",AW1005="Moderado"),AND(AT1005="Muy Alta",AW1005="Mayor")),"Alto",IF(OR(AND(AT1005="Muy Baja",AW1005="Catastrófico"),AND(AT1005="Baja",AW1005="Catastrófico"),AND(AT1005="Media",AW1005="Catastrófico"),AND(AT1005="Alta",AW1005="Catastrófico"),AND(AT1005="Muy Alta",AW1005="Catastrófico")),"Extremo","")))),"")</f>
        <v>Bajo</v>
      </c>
      <c r="AZ1005" s="1139" t="s">
        <v>231</v>
      </c>
      <c r="BA1005" s="607" t="s">
        <v>811</v>
      </c>
      <c r="BB1005" s="909" t="s">
        <v>811</v>
      </c>
      <c r="BC1005" s="909" t="s">
        <v>811</v>
      </c>
      <c r="BD1005" s="909" t="s">
        <v>811</v>
      </c>
      <c r="BE1005" s="1219" t="s">
        <v>2423</v>
      </c>
      <c r="BF1005" s="593"/>
      <c r="BG1005" s="1206"/>
      <c r="BH1005" s="593"/>
      <c r="BI1005" s="848"/>
      <c r="BJ1005" s="848"/>
      <c r="BK1005" s="593"/>
      <c r="BL1005" s="848"/>
      <c r="BM1005" s="593"/>
      <c r="BN1005" s="593"/>
      <c r="BO1005" s="798"/>
    </row>
    <row r="1006" spans="1:67" ht="72">
      <c r="A1006" s="1141"/>
      <c r="B1006" s="1144"/>
      <c r="C1006" s="1165"/>
      <c r="D1006" s="1179"/>
      <c r="E1006" s="1179"/>
      <c r="F1006" s="1181"/>
      <c r="G1006" s="909"/>
      <c r="H1006" s="598"/>
      <c r="I1006" s="1139"/>
      <c r="J1006" s="1137"/>
      <c r="K1006" s="1139"/>
      <c r="L1006" s="593"/>
      <c r="M1006" s="616"/>
      <c r="N1006" s="909"/>
      <c r="O1006" s="909"/>
      <c r="P1006" s="607"/>
      <c r="Q1006" s="610"/>
      <c r="R1006" s="1139"/>
      <c r="S1006" s="613"/>
      <c r="T1006" s="1139"/>
      <c r="U1006" s="613"/>
      <c r="V1006" s="1139"/>
      <c r="W1006" s="613"/>
      <c r="X1006" s="616"/>
      <c r="Y1006" s="613"/>
      <c r="Z1006" s="613"/>
      <c r="AA1006" s="619"/>
      <c r="AB1006" s="216">
        <v>2</v>
      </c>
      <c r="AC1006" s="304" t="s">
        <v>2436</v>
      </c>
      <c r="AD1006" s="217" t="s">
        <v>2421</v>
      </c>
      <c r="AE1006" s="156" t="s">
        <v>2437</v>
      </c>
      <c r="AF1006" s="213" t="str">
        <f t="shared" si="62"/>
        <v>Impacto</v>
      </c>
      <c r="AG1006" s="271" t="s">
        <v>290</v>
      </c>
      <c r="AH1006" s="214">
        <f t="shared" si="60"/>
        <v>0.1</v>
      </c>
      <c r="AI1006" s="271" t="s">
        <v>180</v>
      </c>
      <c r="AJ1006" s="214">
        <f t="shared" si="61"/>
        <v>0.15</v>
      </c>
      <c r="AK1006" s="215">
        <f t="shared" si="63"/>
        <v>0.25</v>
      </c>
      <c r="AL1006" s="220">
        <f>IFERROR(IF(AND(AF1005="Probabilidad",AF1006="Probabilidad"),(AL1005-(+AL1005*AK1006)),IF(AF1006="Probabilidad",(S1005-(+S1005*AK1006)),IF(AF1006="Impacto",AL1005,""))),"")</f>
        <v>0.24</v>
      </c>
      <c r="AM1006" s="220">
        <f>IFERROR(IF(AND(AF1005="Impacto",AF1006="Impacto"),(AM1005-(+AM1005*AK1006)),IF(AF1006="Impacto",(Y1005-(+Y1005*AK1006)),IF(AF1006="Probabilidad",AM1005,""))),"")</f>
        <v>0.15000000000000002</v>
      </c>
      <c r="AN1006" s="271" t="s">
        <v>181</v>
      </c>
      <c r="AO1006" s="271" t="s">
        <v>182</v>
      </c>
      <c r="AP1006" s="271" t="s">
        <v>183</v>
      </c>
      <c r="AQ1006" s="1135"/>
      <c r="AR1006" s="626"/>
      <c r="AS1006" s="626"/>
      <c r="AT1006" s="619"/>
      <c r="AU1006" s="626"/>
      <c r="AV1006" s="626"/>
      <c r="AW1006" s="619"/>
      <c r="AX1006" s="619"/>
      <c r="AY1006" s="619"/>
      <c r="AZ1006" s="1139"/>
      <c r="BA1006" s="607"/>
      <c r="BB1006" s="909"/>
      <c r="BC1006" s="909"/>
      <c r="BD1006" s="909"/>
      <c r="BE1006" s="1219"/>
      <c r="BF1006" s="593"/>
      <c r="BG1006" s="593"/>
      <c r="BH1006" s="593"/>
      <c r="BI1006" s="593"/>
      <c r="BJ1006" s="593"/>
      <c r="BK1006" s="593"/>
      <c r="BL1006" s="848"/>
      <c r="BM1006" s="593"/>
      <c r="BN1006" s="593"/>
      <c r="BO1006" s="798"/>
    </row>
    <row r="1007" spans="1:67">
      <c r="A1007" s="1141"/>
      <c r="B1007" s="1144"/>
      <c r="C1007" s="1165"/>
      <c r="D1007" s="1179"/>
      <c r="E1007" s="1179"/>
      <c r="F1007" s="1181"/>
      <c r="G1007" s="909"/>
      <c r="H1007" s="598"/>
      <c r="I1007" s="1139"/>
      <c r="J1007" s="1137"/>
      <c r="K1007" s="1139"/>
      <c r="L1007" s="593"/>
      <c r="M1007" s="616"/>
      <c r="N1007" s="909"/>
      <c r="O1007" s="909"/>
      <c r="P1007" s="607"/>
      <c r="Q1007" s="610"/>
      <c r="R1007" s="1139"/>
      <c r="S1007" s="613"/>
      <c r="T1007" s="1139"/>
      <c r="U1007" s="613"/>
      <c r="V1007" s="1139"/>
      <c r="W1007" s="613"/>
      <c r="X1007" s="616"/>
      <c r="Y1007" s="613"/>
      <c r="Z1007" s="613"/>
      <c r="AA1007" s="619"/>
      <c r="AB1007" s="216">
        <v>3</v>
      </c>
      <c r="AC1007" s="306"/>
      <c r="AD1007" s="227"/>
      <c r="AE1007" s="156"/>
      <c r="AF1007" s="213" t="str">
        <f t="shared" si="62"/>
        <v/>
      </c>
      <c r="AG1007" s="271"/>
      <c r="AH1007" s="214" t="str">
        <f t="shared" si="60"/>
        <v/>
      </c>
      <c r="AI1007" s="271"/>
      <c r="AJ1007" s="214" t="str">
        <f t="shared" si="61"/>
        <v/>
      </c>
      <c r="AK1007" s="215" t="str">
        <f t="shared" si="63"/>
        <v/>
      </c>
      <c r="AL1007" s="220" t="str">
        <f>IFERROR(IF(AND(AF1006="Probabilidad",AF1007="Probabilidad"),(AL1006-(+AL1006*AK1007)),IF(AND(AF1006="Impacto",AF1007="Probabilidad"),(AL1005-(+AL1005*AK1007)),IF(AF1007="Impacto",AL1006,""))),"")</f>
        <v/>
      </c>
      <c r="AM1007" s="220" t="str">
        <f>IFERROR(IF(AND(AF1006="Impacto",AF1007="Impacto"),(AM1006-(+AM1006*AK1007)),IF(AND(AF1006="Probabilidad",AF1007="Impacto"),(AM1005-(+AM1005*AK1007)),IF(AF1007="Probabilidad",AM1006,""))),"")</f>
        <v/>
      </c>
      <c r="AN1007" s="271"/>
      <c r="AO1007" s="271"/>
      <c r="AP1007" s="271"/>
      <c r="AQ1007" s="1135"/>
      <c r="AR1007" s="626"/>
      <c r="AS1007" s="626"/>
      <c r="AT1007" s="619"/>
      <c r="AU1007" s="626"/>
      <c r="AV1007" s="626"/>
      <c r="AW1007" s="619"/>
      <c r="AX1007" s="619"/>
      <c r="AY1007" s="619"/>
      <c r="AZ1007" s="1139"/>
      <c r="BA1007" s="607"/>
      <c r="BB1007" s="909"/>
      <c r="BC1007" s="909"/>
      <c r="BD1007" s="909"/>
      <c r="BE1007" s="1219"/>
      <c r="BF1007" s="593"/>
      <c r="BG1007" s="593"/>
      <c r="BH1007" s="593"/>
      <c r="BI1007" s="593"/>
      <c r="BJ1007" s="593"/>
      <c r="BK1007" s="593"/>
      <c r="BL1007" s="848"/>
      <c r="BM1007" s="593"/>
      <c r="BN1007" s="593"/>
      <c r="BO1007" s="798"/>
    </row>
    <row r="1008" spans="1:67">
      <c r="A1008" s="1141"/>
      <c r="B1008" s="1144"/>
      <c r="C1008" s="1165"/>
      <c r="D1008" s="1179"/>
      <c r="E1008" s="1179"/>
      <c r="F1008" s="1181"/>
      <c r="G1008" s="909"/>
      <c r="H1008" s="598"/>
      <c r="I1008" s="1139"/>
      <c r="J1008" s="1137"/>
      <c r="K1008" s="1139"/>
      <c r="L1008" s="593"/>
      <c r="M1008" s="616"/>
      <c r="N1008" s="909"/>
      <c r="O1008" s="909"/>
      <c r="P1008" s="607"/>
      <c r="Q1008" s="610"/>
      <c r="R1008" s="1139"/>
      <c r="S1008" s="613"/>
      <c r="T1008" s="1139"/>
      <c r="U1008" s="613"/>
      <c r="V1008" s="1139"/>
      <c r="W1008" s="613"/>
      <c r="X1008" s="616"/>
      <c r="Y1008" s="613"/>
      <c r="Z1008" s="613"/>
      <c r="AA1008" s="619"/>
      <c r="AB1008" s="216">
        <v>4</v>
      </c>
      <c r="AC1008" s="306"/>
      <c r="AD1008" s="227"/>
      <c r="AE1008" s="156"/>
      <c r="AF1008" s="213" t="str">
        <f t="shared" si="62"/>
        <v/>
      </c>
      <c r="AG1008" s="271"/>
      <c r="AH1008" s="214" t="str">
        <f t="shared" si="60"/>
        <v/>
      </c>
      <c r="AI1008" s="271"/>
      <c r="AJ1008" s="214" t="str">
        <f t="shared" si="61"/>
        <v/>
      </c>
      <c r="AK1008" s="215" t="str">
        <f t="shared" si="63"/>
        <v/>
      </c>
      <c r="AL1008" s="220" t="str">
        <f>IFERROR(IF(AND(AF1007="Probabilidad",AF1008="Probabilidad"),(AL1007-(+AL1007*AK1008)),IF(AND(AF1007="Impacto",AF1008="Probabilidad"),(AL1006-(+AL1006*AK1008)),IF(AF1008="Impacto",AL1007,""))),"")</f>
        <v/>
      </c>
      <c r="AM1008" s="220" t="str">
        <f>IFERROR(IF(AND(AF1007="Impacto",AF1008="Impacto"),(AM1007-(+AM1007*AK1008)),IF(AND(AF1007="Probabilidad",AF1008="Impacto"),(AM1006-(+AM1006*AK1008)),IF(AF1008="Probabilidad",AM1007,""))),"")</f>
        <v/>
      </c>
      <c r="AN1008" s="271"/>
      <c r="AO1008" s="271"/>
      <c r="AP1008" s="271"/>
      <c r="AQ1008" s="1135"/>
      <c r="AR1008" s="626"/>
      <c r="AS1008" s="626"/>
      <c r="AT1008" s="619"/>
      <c r="AU1008" s="626"/>
      <c r="AV1008" s="626"/>
      <c r="AW1008" s="619"/>
      <c r="AX1008" s="619"/>
      <c r="AY1008" s="619"/>
      <c r="AZ1008" s="1139"/>
      <c r="BA1008" s="607"/>
      <c r="BB1008" s="909"/>
      <c r="BC1008" s="909"/>
      <c r="BD1008" s="909"/>
      <c r="BE1008" s="1219"/>
      <c r="BF1008" s="593"/>
      <c r="BG1008" s="593"/>
      <c r="BH1008" s="593"/>
      <c r="BI1008" s="593"/>
      <c r="BJ1008" s="593"/>
      <c r="BK1008" s="593"/>
      <c r="BL1008" s="848"/>
      <c r="BM1008" s="593"/>
      <c r="BN1008" s="593"/>
      <c r="BO1008" s="798"/>
    </row>
    <row r="1009" spans="1:67">
      <c r="A1009" s="1141"/>
      <c r="B1009" s="1144"/>
      <c r="C1009" s="1165"/>
      <c r="D1009" s="1179"/>
      <c r="E1009" s="1179"/>
      <c r="F1009" s="1181"/>
      <c r="G1009" s="909"/>
      <c r="H1009" s="598"/>
      <c r="I1009" s="1139"/>
      <c r="J1009" s="1137"/>
      <c r="K1009" s="1139"/>
      <c r="L1009" s="593"/>
      <c r="M1009" s="616"/>
      <c r="N1009" s="909"/>
      <c r="O1009" s="909"/>
      <c r="P1009" s="607"/>
      <c r="Q1009" s="610"/>
      <c r="R1009" s="1139"/>
      <c r="S1009" s="613"/>
      <c r="T1009" s="1139"/>
      <c r="U1009" s="613"/>
      <c r="V1009" s="1139"/>
      <c r="W1009" s="613"/>
      <c r="X1009" s="616"/>
      <c r="Y1009" s="613"/>
      <c r="Z1009" s="613"/>
      <c r="AA1009" s="619"/>
      <c r="AB1009" s="216">
        <v>5</v>
      </c>
      <c r="AC1009" s="306"/>
      <c r="AD1009" s="228"/>
      <c r="AE1009" s="156"/>
      <c r="AF1009" s="213" t="str">
        <f t="shared" si="62"/>
        <v/>
      </c>
      <c r="AG1009" s="271"/>
      <c r="AH1009" s="214" t="str">
        <f t="shared" ref="AH1009:AH1028" si="64">IF(AG1009="","",IF(AG1009="Preventivo",25%,IF(AG1009="Detectivo",15%,IF(AG1009="Correctivo",10%))))</f>
        <v/>
      </c>
      <c r="AI1009" s="271"/>
      <c r="AJ1009" s="214" t="str">
        <f t="shared" ref="AJ1009:AJ1028" si="65">IF(AI1009="Automático",25%,IF(AI1009="Manual",15%,""))</f>
        <v/>
      </c>
      <c r="AK1009" s="215" t="str">
        <f t="shared" si="63"/>
        <v/>
      </c>
      <c r="AL1009" s="220" t="str">
        <f>IFERROR(IF(AND(AF1008="Probabilidad",AF1009="Probabilidad"),(AL1008-(+AL1008*AK1009)),IF(AND(AF1008="Impacto",AF1009="Probabilidad"),(AL1007-(+AL1007*AK1009)),IF(AF1009="Impacto",AL1008,""))),"")</f>
        <v/>
      </c>
      <c r="AM1009" s="220" t="str">
        <f>IFERROR(IF(AND(AF1008="Impacto",AF1009="Impacto"),(AM1008-(+AM1008*AK1009)),IF(AND(AF1008="Probabilidad",AF1009="Impacto"),(AM1007-(+AM1007*AK1009)),IF(AF1009="Probabilidad",AM1008,""))),"")</f>
        <v/>
      </c>
      <c r="AN1009" s="271"/>
      <c r="AO1009" s="271"/>
      <c r="AP1009" s="271"/>
      <c r="AQ1009" s="1135"/>
      <c r="AR1009" s="626"/>
      <c r="AS1009" s="626"/>
      <c r="AT1009" s="619"/>
      <c r="AU1009" s="626"/>
      <c r="AV1009" s="626"/>
      <c r="AW1009" s="619"/>
      <c r="AX1009" s="619"/>
      <c r="AY1009" s="619"/>
      <c r="AZ1009" s="1139"/>
      <c r="BA1009" s="607"/>
      <c r="BB1009" s="909"/>
      <c r="BC1009" s="909"/>
      <c r="BD1009" s="909"/>
      <c r="BE1009" s="1219"/>
      <c r="BF1009" s="593"/>
      <c r="BG1009" s="593"/>
      <c r="BH1009" s="593"/>
      <c r="BI1009" s="593"/>
      <c r="BJ1009" s="593"/>
      <c r="BK1009" s="593"/>
      <c r="BL1009" s="848"/>
      <c r="BM1009" s="593"/>
      <c r="BN1009" s="593"/>
      <c r="BO1009" s="798"/>
    </row>
    <row r="1010" spans="1:67" ht="15.75" thickBot="1">
      <c r="A1010" s="1141"/>
      <c r="B1010" s="1144"/>
      <c r="C1010" s="1165"/>
      <c r="D1010" s="1179"/>
      <c r="E1010" s="1179"/>
      <c r="F1010" s="1181"/>
      <c r="G1010" s="909"/>
      <c r="H1010" s="598"/>
      <c r="I1010" s="1139"/>
      <c r="J1010" s="1162"/>
      <c r="K1010" s="1139"/>
      <c r="L1010" s="593"/>
      <c r="M1010" s="616"/>
      <c r="N1010" s="909"/>
      <c r="O1010" s="909"/>
      <c r="P1010" s="607"/>
      <c r="Q1010" s="610"/>
      <c r="R1010" s="1139"/>
      <c r="S1010" s="613"/>
      <c r="T1010" s="1139"/>
      <c r="U1010" s="613"/>
      <c r="V1010" s="1139"/>
      <c r="W1010" s="613"/>
      <c r="X1010" s="616"/>
      <c r="Y1010" s="613"/>
      <c r="Z1010" s="613"/>
      <c r="AA1010" s="619"/>
      <c r="AB1010" s="216">
        <v>6</v>
      </c>
      <c r="AC1010" s="306"/>
      <c r="AD1010" s="218"/>
      <c r="AE1010" s="156"/>
      <c r="AF1010" s="213" t="str">
        <f t="shared" ref="AF1010:AF1028" si="66">IF(OR(AG1010="Preventivo",AG1010="Detectivo"),"Probabilidad",IF(AG1010="Correctivo","Impacto",""))</f>
        <v/>
      </c>
      <c r="AG1010" s="271"/>
      <c r="AH1010" s="214" t="str">
        <f t="shared" si="64"/>
        <v/>
      </c>
      <c r="AI1010" s="271"/>
      <c r="AJ1010" s="214" t="str">
        <f t="shared" si="65"/>
        <v/>
      </c>
      <c r="AK1010" s="215" t="str">
        <f t="shared" si="63"/>
        <v/>
      </c>
      <c r="AL1010" s="220" t="str">
        <f>IFERROR(IF(AND(AF1009="Probabilidad",AF1010="Probabilidad"),(AL1009-(+AL1009*AK1010)),IF(AND(AF1009="Impacto",AF1010="Probabilidad"),(AL1008-(+AL1008*AK1010)),IF(AF1010="Impacto",AL1009,""))),"")</f>
        <v/>
      </c>
      <c r="AM1010" s="220" t="str">
        <f>IFERROR(IF(AND(AF1009="Impacto",AF1010="Impacto"),(AM1009-(+AM1009*AK1010)),IF(AND(AF1009="Probabilidad",AF1010="Impacto"),(AM1008-(+AM1008*AK1010)),IF(AF1010="Probabilidad",AM1009,""))),"")</f>
        <v/>
      </c>
      <c r="AN1010" s="271"/>
      <c r="AO1010" s="271"/>
      <c r="AP1010" s="271"/>
      <c r="AQ1010" s="1135"/>
      <c r="AR1010" s="626"/>
      <c r="AS1010" s="626"/>
      <c r="AT1010" s="619"/>
      <c r="AU1010" s="626"/>
      <c r="AV1010" s="626"/>
      <c r="AW1010" s="619"/>
      <c r="AX1010" s="619"/>
      <c r="AY1010" s="619"/>
      <c r="AZ1010" s="1139"/>
      <c r="BA1010" s="607"/>
      <c r="BB1010" s="909"/>
      <c r="BC1010" s="909"/>
      <c r="BD1010" s="909"/>
      <c r="BE1010" s="1219"/>
      <c r="BF1010" s="593"/>
      <c r="BG1010" s="593"/>
      <c r="BH1010" s="593"/>
      <c r="BI1010" s="593"/>
      <c r="BJ1010" s="593"/>
      <c r="BK1010" s="593"/>
      <c r="BL1010" s="848"/>
      <c r="BM1010" s="593"/>
      <c r="BN1010" s="593"/>
      <c r="BO1010" s="798"/>
    </row>
    <row r="1011" spans="1:67" ht="69" customHeight="1">
      <c r="A1011" s="1141"/>
      <c r="B1011" s="1144"/>
      <c r="C1011" s="1165"/>
      <c r="D1011" s="1179" t="s">
        <v>1376</v>
      </c>
      <c r="E1011" s="1179" t="s">
        <v>2417</v>
      </c>
      <c r="F1011" s="1181">
        <v>4</v>
      </c>
      <c r="G1011" s="909" t="s">
        <v>2438</v>
      </c>
      <c r="H1011" s="598" t="s">
        <v>1379</v>
      </c>
      <c r="I1011" s="1139" t="s">
        <v>1392</v>
      </c>
      <c r="J1011" s="1137" t="str">
        <f>IF(D1011="","",IF(D1011="RG",[16]Árbol_GF!B1061,IF(D1011="RF",[16]Árbol_GF!B1061,IF(I1011="","",(CONCATENATE(I1011," ",$M$2," ",G1011," ",$M$3," ",O1011," ",$M$4," ",N1011))))))</f>
        <v>Pérdida de Disponibilidad  1. OneDrive  GGC
2. Fileserver de DIR  Borrado de Información  a. Desconocimiento de las políticas de seguridad de la información
b. Ausencia de controles de respaldo de información</v>
      </c>
      <c r="K1011" s="1139" t="s">
        <v>205</v>
      </c>
      <c r="L1011" s="593" t="s">
        <v>691</v>
      </c>
      <c r="M1011" s="689" t="str">
        <f>CONCATENATE(" *",[16]Árbol_GF!C1019," *",[16]Árbol_GF!E1019," *",[16]Árbol_GF!G1019)</f>
        <v xml:space="preserve"> * * *</v>
      </c>
      <c r="N1011" s="909" t="s">
        <v>2439</v>
      </c>
      <c r="O1011" s="909" t="s">
        <v>2440</v>
      </c>
      <c r="P1011" s="607"/>
      <c r="Q1011" s="754"/>
      <c r="R1011" s="1139" t="s">
        <v>175</v>
      </c>
      <c r="S1011" s="613">
        <f>IF(R1011="Muy Alta",100%,IF(R1011="Alta",80%,IF(R1011="Media",60%,IF(R1011="Baja",40%,IF(R1011="Muy Baja",20%,"")))))</f>
        <v>0.6</v>
      </c>
      <c r="T1011" s="1139" t="s">
        <v>271</v>
      </c>
      <c r="U1011" s="613">
        <f>IF(T1011="Catastrófico",100%,IF(T1011="Mayor",80%,IF(T1011="Moderado",60%,IF(T1011="Menor",40%,IF(T1011="Leve",20%,"")))))</f>
        <v>0.2</v>
      </c>
      <c r="V1011" s="1139" t="s">
        <v>227</v>
      </c>
      <c r="W1011" s="613">
        <f>IF(V1011="Catastrófico",100%,IF(V1011="Mayor",80%,IF(V1011="Moderado",60%,IF(V1011="Menor",40%,IF(V1011="Leve",20%,"")))))</f>
        <v>0.4</v>
      </c>
      <c r="X1011" s="616" t="str">
        <f>IF(Y1011=100%,"Catastrófico",IF(Y1011=80%,"Mayor",IF(Y1011=60%,"Moderado",IF(Y1011=40%,"Menor",IF(Y1011=20%,"Leve","")))))</f>
        <v>Menor</v>
      </c>
      <c r="Y1011" s="613">
        <f>IF(AND(U1011="",W1011=""),"",MAX(U1011,W1011))</f>
        <v>0.4</v>
      </c>
      <c r="Z1011" s="613" t="str">
        <f>CONCATENATE(R1011,X1011)</f>
        <v>MediaMenor</v>
      </c>
      <c r="AA1011" s="619" t="str">
        <f>IF(Z1011="Muy AltaLeve","Alto",IF(Z1011="Muy AltaMenor","Alto",IF(Z1011="Muy AltaModerado","Alto",IF(Z1011="Muy AltaMayor","Alto",IF(Z1011="Muy AltaCatastrófico","Extremo",IF(Z1011="AltaLeve","Moderado",IF(Z1011="AltaMenor","Moderado",IF(Z1011="AltaModerado","Alto",IF(Z1011="AltaMayor","Alto",IF(Z1011="AltaCatastrófico","Extremo",IF(Z1011="MediaLeve","Moderado",IF(Z1011="MediaMenor","Moderado",IF(Z1011="MediaModerado","Moderado",IF(Z1011="MediaMayor","Alto",IF(Z1011="MediaCatastrófico","Extremo",IF(Z1011="BajaLeve","Bajo",IF(Z1011="BajaMenor","Moderado",IF(Z1011="BajaModerado","Moderado",IF(Z1011="BajaMayor","Alto",IF(Z1011="BajaCatastrófico","Extremo",IF(Z1011="Muy BajaLeve","Bajo",IF(Z1011="Muy BajaMenor","Bajo",IF(Z1011="Muy BajaModerado","Moderado",IF(Z1011="Muy BajaMayor","Alto",IF(Z1011="Muy BajaCatastrófico","Extremo","")))))))))))))))))))))))))</f>
        <v>Moderado</v>
      </c>
      <c r="AB1011" s="216">
        <v>1</v>
      </c>
      <c r="AC1011" s="304" t="s">
        <v>2062</v>
      </c>
      <c r="AD1011" s="218" t="s">
        <v>2441</v>
      </c>
      <c r="AE1011" s="156" t="s">
        <v>1399</v>
      </c>
      <c r="AF1011" s="213" t="str">
        <f t="shared" si="66"/>
        <v>Probabilidad</v>
      </c>
      <c r="AG1011" s="271" t="s">
        <v>344</v>
      </c>
      <c r="AH1011" s="214">
        <f t="shared" si="64"/>
        <v>0.15</v>
      </c>
      <c r="AI1011" s="271" t="s">
        <v>180</v>
      </c>
      <c r="AJ1011" s="214">
        <f t="shared" si="65"/>
        <v>0.15</v>
      </c>
      <c r="AK1011" s="215">
        <f t="shared" si="63"/>
        <v>0.3</v>
      </c>
      <c r="AL1011" s="220">
        <f>IFERROR(IF(AF1011="Probabilidad",(S1011-(+S1011*AK1011)),IF(AF1011="Impacto",S1011,"")),"")</f>
        <v>0.42</v>
      </c>
      <c r="AM1011" s="220">
        <f>IFERROR(IF(AF1011="Impacto",(Y1011-(+Y1011*AK1011)),IF(AF1011="Probabilidad",Y1011,"")),"")</f>
        <v>0.4</v>
      </c>
      <c r="AN1011" s="271" t="s">
        <v>181</v>
      </c>
      <c r="AO1011" s="271" t="s">
        <v>182</v>
      </c>
      <c r="AP1011" s="271" t="s">
        <v>183</v>
      </c>
      <c r="AQ1011" s="1322" t="s">
        <v>2442</v>
      </c>
      <c r="AR1011" s="1153">
        <f>S1011</f>
        <v>0.6</v>
      </c>
      <c r="AS1011" s="1153">
        <f>IF(AL1011="","",MIN(AL1011:AL1016))</f>
        <v>0.42</v>
      </c>
      <c r="AT1011" s="619" t="str">
        <f>IFERROR(IF(AS1011="","",IF(AS1011&lt;=0.2,"Muy Baja",IF(AS1011&lt;=0.4,"Baja",IF(AS1011&lt;=0.6,"Media",IF(AS1011&lt;=0.8,"Alta","Muy Alta"))))),"")</f>
        <v>Media</v>
      </c>
      <c r="AU1011" s="1153">
        <f>Y1011</f>
        <v>0.4</v>
      </c>
      <c r="AV1011" s="1153">
        <f>IF(AM1011="","",MIN(AM1011:AM1016))</f>
        <v>0.30000000000000004</v>
      </c>
      <c r="AW1011" s="619" t="str">
        <f>IFERROR(IF(AV1011="","",IF(AV1011&lt;=0.2,"Leve",IF(AV1011&lt;=0.4,"Menor",IF(AV1011&lt;=0.6,"Moderado",IF(AV1011&lt;=0.8,"Mayor","Catastrófico"))))),"")</f>
        <v>Menor</v>
      </c>
      <c r="AX1011" s="619" t="str">
        <f>AA1011</f>
        <v>Moderado</v>
      </c>
      <c r="AY1011" s="619" t="str">
        <f>IFERROR(IF(OR(AND(AT1011="Muy Baja",AW1011="Leve"),AND(AT1011="Muy Baja",AW1011="Menor"),AND(AT1011="Baja",AW1011="Leve")),"Bajo",IF(OR(AND(AT1011="Muy baja",AW1011="Moderado"),AND(AT1011="Baja",AW1011="Menor"),AND(AT1011="Baja",AW1011="Moderado"),AND(AT1011="Media",AW1011="Leve"),AND(AT1011="Media",AW1011="Menor"),AND(AT1011="Media",AW1011="Moderado"),AND(AT1011="Alta",AW1011="Leve"),AND(AT1011="Alta",AW1011="Menor")),"Moderado",IF(OR(AND(AT1011="Muy Baja",AW1011="Mayor"),AND(AT1011="Baja",AW1011="Mayor"),AND(AT1011="Media",AW1011="Mayor"),AND(AT1011="Alta",AW1011="Moderado"),AND(AT1011="Alta",AW1011="Mayor"),AND(AT1011="Muy Alta",AW1011="Leve"),AND(AT1011="Muy Alta",AW1011="Menor"),AND(AT1011="Muy Alta",AW1011="Moderado"),AND(AT1011="Muy Alta",AW1011="Mayor")),"Alto",IF(OR(AND(AT1011="Muy Baja",AW1011="Catastrófico"),AND(AT1011="Baja",AW1011="Catastrófico"),AND(AT1011="Media",AW1011="Catastrófico"),AND(AT1011="Alta",AW1011="Catastrófico"),AND(AT1011="Muy Alta",AW1011="Catastrófico")),"Extremo","")))),"")</f>
        <v>Moderado</v>
      </c>
      <c r="AZ1011" s="1139" t="s">
        <v>2443</v>
      </c>
      <c r="BA1011" s="1189" t="s">
        <v>2444</v>
      </c>
      <c r="BB1011" s="909" t="s">
        <v>2445</v>
      </c>
      <c r="BC1011" s="909" t="s">
        <v>2446</v>
      </c>
      <c r="BD1011" s="909" t="s">
        <v>2447</v>
      </c>
      <c r="BE1011" s="1219" t="s">
        <v>2423</v>
      </c>
      <c r="BF1011" s="1222"/>
      <c r="BG1011" s="1230"/>
      <c r="BH1011" s="1324"/>
      <c r="BI1011" s="1324"/>
      <c r="BJ1011" s="1324"/>
      <c r="BK1011" s="848"/>
      <c r="BL1011" s="848"/>
      <c r="BM1011" s="593"/>
      <c r="BN1011" s="593"/>
      <c r="BO1011" s="798"/>
    </row>
    <row r="1012" spans="1:67" ht="72">
      <c r="A1012" s="1141"/>
      <c r="B1012" s="1144"/>
      <c r="C1012" s="1165"/>
      <c r="D1012" s="1179"/>
      <c r="E1012" s="1179"/>
      <c r="F1012" s="1181"/>
      <c r="G1012" s="909"/>
      <c r="H1012" s="598"/>
      <c r="I1012" s="1139"/>
      <c r="J1012" s="1137"/>
      <c r="K1012" s="1139"/>
      <c r="L1012" s="593"/>
      <c r="M1012" s="616"/>
      <c r="N1012" s="909"/>
      <c r="O1012" s="909"/>
      <c r="P1012" s="607"/>
      <c r="Q1012" s="754"/>
      <c r="R1012" s="1139"/>
      <c r="S1012" s="613"/>
      <c r="T1012" s="1139"/>
      <c r="U1012" s="613"/>
      <c r="V1012" s="1139"/>
      <c r="W1012" s="613"/>
      <c r="X1012" s="616"/>
      <c r="Y1012" s="613"/>
      <c r="Z1012" s="613"/>
      <c r="AA1012" s="619"/>
      <c r="AB1012" s="216">
        <v>2</v>
      </c>
      <c r="AC1012" s="306" t="s">
        <v>2448</v>
      </c>
      <c r="AD1012" s="409" t="s">
        <v>2441</v>
      </c>
      <c r="AE1012" s="156" t="s">
        <v>1399</v>
      </c>
      <c r="AF1012" s="213" t="str">
        <f t="shared" si="66"/>
        <v>Impacto</v>
      </c>
      <c r="AG1012" s="271" t="s">
        <v>290</v>
      </c>
      <c r="AH1012" s="214">
        <f t="shared" si="64"/>
        <v>0.1</v>
      </c>
      <c r="AI1012" s="271" t="s">
        <v>180</v>
      </c>
      <c r="AJ1012" s="214">
        <f t="shared" si="65"/>
        <v>0.15</v>
      </c>
      <c r="AK1012" s="215">
        <f t="shared" si="63"/>
        <v>0.25</v>
      </c>
      <c r="AL1012" s="220">
        <f>IFERROR(IF(AND(AF1011="Probabilidad",AF1012="Probabilidad"),(AL1011-(+AL1011*AK1012)),IF(AF1012="Probabilidad",(S1011-(+S1011*AK1012)),IF(AF1012="Impacto",AL1011,""))),"")</f>
        <v>0.42</v>
      </c>
      <c r="AM1012" s="220">
        <f>IFERROR(IF(AND(AF1011="Impacto",AF1012="Impacto"),(AM1011-(+AM1011*AK1012)),IF(AF1012="Impacto",(Y1011-(+Y1011*AK1012)),IF(AF1012="Probabilidad",AM1011,""))),"")</f>
        <v>0.30000000000000004</v>
      </c>
      <c r="AN1012" s="271" t="s">
        <v>181</v>
      </c>
      <c r="AO1012" s="271" t="s">
        <v>182</v>
      </c>
      <c r="AP1012" s="271" t="s">
        <v>183</v>
      </c>
      <c r="AQ1012" s="1323"/>
      <c r="AR1012" s="626"/>
      <c r="AS1012" s="626"/>
      <c r="AT1012" s="619"/>
      <c r="AU1012" s="626"/>
      <c r="AV1012" s="626"/>
      <c r="AW1012" s="619"/>
      <c r="AX1012" s="619"/>
      <c r="AY1012" s="619"/>
      <c r="AZ1012" s="1139"/>
      <c r="BA1012" s="1189"/>
      <c r="BB1012" s="909"/>
      <c r="BC1012" s="909"/>
      <c r="BD1012" s="909"/>
      <c r="BE1012" s="1219"/>
      <c r="BF1012" s="607"/>
      <c r="BG1012" s="1228"/>
      <c r="BH1012" s="610"/>
      <c r="BI1012" s="610"/>
      <c r="BJ1012" s="610"/>
      <c r="BK1012" s="848"/>
      <c r="BL1012" s="848"/>
      <c r="BM1012" s="593"/>
      <c r="BN1012" s="593"/>
      <c r="BO1012" s="798"/>
    </row>
    <row r="1013" spans="1:67">
      <c r="A1013" s="1141"/>
      <c r="B1013" s="1144"/>
      <c r="C1013" s="1165"/>
      <c r="D1013" s="1179"/>
      <c r="E1013" s="1179"/>
      <c r="F1013" s="1181"/>
      <c r="G1013" s="909"/>
      <c r="H1013" s="598"/>
      <c r="I1013" s="1139"/>
      <c r="J1013" s="1137"/>
      <c r="K1013" s="1139"/>
      <c r="L1013" s="593"/>
      <c r="M1013" s="616"/>
      <c r="N1013" s="909"/>
      <c r="O1013" s="909"/>
      <c r="P1013" s="607"/>
      <c r="Q1013" s="754"/>
      <c r="R1013" s="1139"/>
      <c r="S1013" s="613"/>
      <c r="T1013" s="1139"/>
      <c r="U1013" s="613"/>
      <c r="V1013" s="1139"/>
      <c r="W1013" s="613"/>
      <c r="X1013" s="616"/>
      <c r="Y1013" s="613"/>
      <c r="Z1013" s="613"/>
      <c r="AA1013" s="619"/>
      <c r="AB1013" s="216">
        <v>3</v>
      </c>
      <c r="AC1013" s="306"/>
      <c r="AD1013" s="218"/>
      <c r="AE1013" s="156"/>
      <c r="AF1013" s="213" t="str">
        <f t="shared" si="66"/>
        <v/>
      </c>
      <c r="AG1013" s="271"/>
      <c r="AH1013" s="214" t="str">
        <f t="shared" si="64"/>
        <v/>
      </c>
      <c r="AI1013" s="271"/>
      <c r="AJ1013" s="214" t="str">
        <f t="shared" si="65"/>
        <v/>
      </c>
      <c r="AK1013" s="215" t="str">
        <f t="shared" si="63"/>
        <v/>
      </c>
      <c r="AL1013" s="220" t="str">
        <f>IFERROR(IF(AND(AF1012="Probabilidad",AF1013="Probabilidad"),(AL1012-(+AL1012*AK1013)),IF(AND(AF1012="Impacto",AF1013="Probabilidad"),(AL1011-(+AL1011*AK1013)),IF(AF1013="Impacto",AL1012,""))),"")</f>
        <v/>
      </c>
      <c r="AM1013" s="220" t="str">
        <f>IFERROR(IF(AND(AF1012="Impacto",AF1013="Impacto"),(AM1012-(+AM1012*AK1013)),IF(AND(AF1012="Probabilidad",AF1013="Impacto"),(AM1011-(+AM1011*AK1013)),IF(AF1013="Probabilidad",AM1012,""))),"")</f>
        <v/>
      </c>
      <c r="AN1013" s="271"/>
      <c r="AO1013" s="271"/>
      <c r="AP1013" s="271"/>
      <c r="AQ1013" s="1323"/>
      <c r="AR1013" s="626"/>
      <c r="AS1013" s="626"/>
      <c r="AT1013" s="619"/>
      <c r="AU1013" s="626"/>
      <c r="AV1013" s="626"/>
      <c r="AW1013" s="619"/>
      <c r="AX1013" s="619"/>
      <c r="AY1013" s="619"/>
      <c r="AZ1013" s="1139"/>
      <c r="BA1013" s="1189"/>
      <c r="BB1013" s="909"/>
      <c r="BC1013" s="909"/>
      <c r="BD1013" s="909"/>
      <c r="BE1013" s="1219"/>
      <c r="BF1013" s="607"/>
      <c r="BG1013" s="1228"/>
      <c r="BH1013" s="610"/>
      <c r="BI1013" s="610"/>
      <c r="BJ1013" s="610"/>
      <c r="BK1013" s="848"/>
      <c r="BL1013" s="848"/>
      <c r="BM1013" s="593"/>
      <c r="BN1013" s="593"/>
      <c r="BO1013" s="798"/>
    </row>
    <row r="1014" spans="1:67">
      <c r="A1014" s="1141"/>
      <c r="B1014" s="1144"/>
      <c r="C1014" s="1165"/>
      <c r="D1014" s="1179"/>
      <c r="E1014" s="1179"/>
      <c r="F1014" s="1181"/>
      <c r="G1014" s="909"/>
      <c r="H1014" s="598"/>
      <c r="I1014" s="1139"/>
      <c r="J1014" s="1137"/>
      <c r="K1014" s="1139"/>
      <c r="L1014" s="593"/>
      <c r="M1014" s="616"/>
      <c r="N1014" s="909"/>
      <c r="O1014" s="909"/>
      <c r="P1014" s="607"/>
      <c r="Q1014" s="754"/>
      <c r="R1014" s="1139"/>
      <c r="S1014" s="613"/>
      <c r="T1014" s="1139"/>
      <c r="U1014" s="613"/>
      <c r="V1014" s="1139"/>
      <c r="W1014" s="613"/>
      <c r="X1014" s="616"/>
      <c r="Y1014" s="613"/>
      <c r="Z1014" s="613"/>
      <c r="AA1014" s="619"/>
      <c r="AB1014" s="216">
        <v>4</v>
      </c>
      <c r="AC1014" s="306"/>
      <c r="AD1014" s="218"/>
      <c r="AE1014" s="156"/>
      <c r="AF1014" s="213" t="str">
        <f t="shared" si="66"/>
        <v/>
      </c>
      <c r="AG1014" s="271"/>
      <c r="AH1014" s="214" t="str">
        <f t="shared" si="64"/>
        <v/>
      </c>
      <c r="AI1014" s="271"/>
      <c r="AJ1014" s="214" t="str">
        <f t="shared" si="65"/>
        <v/>
      </c>
      <c r="AK1014" s="215" t="str">
        <f t="shared" si="63"/>
        <v/>
      </c>
      <c r="AL1014" s="220" t="str">
        <f>IFERROR(IF(AND(AF1013="Probabilidad",AF1014="Probabilidad"),(AL1013-(+AL1013*AK1014)),IF(AND(AF1013="Impacto",AF1014="Probabilidad"),(AL1012-(+AL1012*AK1014)),IF(AF1014="Impacto",AL1013,""))),"")</f>
        <v/>
      </c>
      <c r="AM1014" s="220" t="str">
        <f>IFERROR(IF(AND(AF1013="Impacto",AF1014="Impacto"),(AM1013-(+AM1013*AK1014)),IF(AND(AF1013="Probabilidad",AF1014="Impacto"),(AM1012-(+AM1012*AK1014)),IF(AF1014="Probabilidad",AM1013,""))),"")</f>
        <v/>
      </c>
      <c r="AN1014" s="271"/>
      <c r="AO1014" s="271"/>
      <c r="AP1014" s="271"/>
      <c r="AQ1014" s="1323"/>
      <c r="AR1014" s="626"/>
      <c r="AS1014" s="626"/>
      <c r="AT1014" s="619"/>
      <c r="AU1014" s="626"/>
      <c r="AV1014" s="626"/>
      <c r="AW1014" s="619"/>
      <c r="AX1014" s="619"/>
      <c r="AY1014" s="619"/>
      <c r="AZ1014" s="1139"/>
      <c r="BA1014" s="1189"/>
      <c r="BB1014" s="909"/>
      <c r="BC1014" s="909"/>
      <c r="BD1014" s="909"/>
      <c r="BE1014" s="1219"/>
      <c r="BF1014" s="607"/>
      <c r="BG1014" s="1228"/>
      <c r="BH1014" s="610"/>
      <c r="BI1014" s="610"/>
      <c r="BJ1014" s="610"/>
      <c r="BK1014" s="848"/>
      <c r="BL1014" s="848"/>
      <c r="BM1014" s="593"/>
      <c r="BN1014" s="593"/>
      <c r="BO1014" s="798"/>
    </row>
    <row r="1015" spans="1:67">
      <c r="A1015" s="1141"/>
      <c r="B1015" s="1144"/>
      <c r="C1015" s="1165"/>
      <c r="D1015" s="1179"/>
      <c r="E1015" s="1179"/>
      <c r="F1015" s="1181"/>
      <c r="G1015" s="909"/>
      <c r="H1015" s="598"/>
      <c r="I1015" s="1139"/>
      <c r="J1015" s="1137"/>
      <c r="K1015" s="1139"/>
      <c r="L1015" s="593"/>
      <c r="M1015" s="616"/>
      <c r="N1015" s="909"/>
      <c r="O1015" s="909"/>
      <c r="P1015" s="607"/>
      <c r="Q1015" s="754"/>
      <c r="R1015" s="1139"/>
      <c r="S1015" s="613"/>
      <c r="T1015" s="1139"/>
      <c r="U1015" s="613"/>
      <c r="V1015" s="1139"/>
      <c r="W1015" s="613"/>
      <c r="X1015" s="616"/>
      <c r="Y1015" s="613"/>
      <c r="Z1015" s="613"/>
      <c r="AA1015" s="619"/>
      <c r="AB1015" s="216">
        <v>5</v>
      </c>
      <c r="AC1015" s="306"/>
      <c r="AD1015" s="218"/>
      <c r="AE1015" s="156"/>
      <c r="AF1015" s="213" t="str">
        <f t="shared" si="66"/>
        <v/>
      </c>
      <c r="AG1015" s="271"/>
      <c r="AH1015" s="214" t="str">
        <f t="shared" si="64"/>
        <v/>
      </c>
      <c r="AI1015" s="271"/>
      <c r="AJ1015" s="214" t="str">
        <f t="shared" si="65"/>
        <v/>
      </c>
      <c r="AK1015" s="215" t="str">
        <f t="shared" si="63"/>
        <v/>
      </c>
      <c r="AL1015" s="220" t="str">
        <f>IFERROR(IF(AND(AF1014="Probabilidad",AF1015="Probabilidad"),(AL1014-(+AL1014*AK1015)),IF(AND(AF1014="Impacto",AF1015="Probabilidad"),(AL1013-(+AL1013*AK1015)),IF(AF1015="Impacto",AL1014,""))),"")</f>
        <v/>
      </c>
      <c r="AM1015" s="220" t="str">
        <f>IFERROR(IF(AND(AF1014="Impacto",AF1015="Impacto"),(AM1014-(+AM1014*AK1015)),IF(AND(AF1014="Probabilidad",AF1015="Impacto"),(AM1013-(+AM1013*AK1015)),IF(AF1015="Probabilidad",AM1014,""))),"")</f>
        <v/>
      </c>
      <c r="AN1015" s="271"/>
      <c r="AO1015" s="271"/>
      <c r="AP1015" s="271"/>
      <c r="AQ1015" s="1323"/>
      <c r="AR1015" s="626"/>
      <c r="AS1015" s="626"/>
      <c r="AT1015" s="619"/>
      <c r="AU1015" s="626"/>
      <c r="AV1015" s="626"/>
      <c r="AW1015" s="619"/>
      <c r="AX1015" s="619"/>
      <c r="AY1015" s="619"/>
      <c r="AZ1015" s="1139"/>
      <c r="BA1015" s="1189"/>
      <c r="BB1015" s="909"/>
      <c r="BC1015" s="909"/>
      <c r="BD1015" s="909"/>
      <c r="BE1015" s="1219"/>
      <c r="BF1015" s="607"/>
      <c r="BG1015" s="1228"/>
      <c r="BH1015" s="610"/>
      <c r="BI1015" s="610"/>
      <c r="BJ1015" s="610"/>
      <c r="BK1015" s="848"/>
      <c r="BL1015" s="848"/>
      <c r="BM1015" s="593"/>
      <c r="BN1015" s="593"/>
      <c r="BO1015" s="798"/>
    </row>
    <row r="1016" spans="1:67" ht="15.75" thickBot="1">
      <c r="A1016" s="1141"/>
      <c r="B1016" s="1144"/>
      <c r="C1016" s="1165"/>
      <c r="D1016" s="1179"/>
      <c r="E1016" s="1179"/>
      <c r="F1016" s="1181"/>
      <c r="G1016" s="909"/>
      <c r="H1016" s="598"/>
      <c r="I1016" s="1139"/>
      <c r="J1016" s="1162"/>
      <c r="K1016" s="1139"/>
      <c r="L1016" s="593"/>
      <c r="M1016" s="616"/>
      <c r="N1016" s="909"/>
      <c r="O1016" s="909"/>
      <c r="P1016" s="607"/>
      <c r="Q1016" s="754"/>
      <c r="R1016" s="1139"/>
      <c r="S1016" s="613"/>
      <c r="T1016" s="1139"/>
      <c r="U1016" s="613"/>
      <c r="V1016" s="1139"/>
      <c r="W1016" s="613"/>
      <c r="X1016" s="616"/>
      <c r="Y1016" s="613"/>
      <c r="Z1016" s="613"/>
      <c r="AA1016" s="619"/>
      <c r="AB1016" s="216">
        <v>6</v>
      </c>
      <c r="AC1016" s="306"/>
      <c r="AD1016" s="218"/>
      <c r="AE1016" s="156"/>
      <c r="AF1016" s="213" t="str">
        <f t="shared" si="66"/>
        <v/>
      </c>
      <c r="AG1016" s="271"/>
      <c r="AH1016" s="214" t="str">
        <f t="shared" si="64"/>
        <v/>
      </c>
      <c r="AI1016" s="271"/>
      <c r="AJ1016" s="214" t="str">
        <f t="shared" si="65"/>
        <v/>
      </c>
      <c r="AK1016" s="215" t="str">
        <f t="shared" si="63"/>
        <v/>
      </c>
      <c r="AL1016" s="220" t="str">
        <f>IFERROR(IF(AND(AF1015="Probabilidad",AF1016="Probabilidad"),(AL1015-(+AL1015*AK1016)),IF(AND(AF1015="Impacto",AF1016="Probabilidad"),(AL1014-(+AL1014*AK1016)),IF(AF1016="Impacto",AL1015,""))),"")</f>
        <v/>
      </c>
      <c r="AM1016" s="220" t="str">
        <f>IFERROR(IF(AND(AF1015="Impacto",AF1016="Impacto"),(AM1015-(+AM1015*AK1016)),IF(AND(AF1015="Probabilidad",AF1016="Impacto"),(AM1014-(+AM1014*AK1016)),IF(AF1016="Probabilidad",AM1015,""))),"")</f>
        <v/>
      </c>
      <c r="AN1016" s="271"/>
      <c r="AO1016" s="271"/>
      <c r="AP1016" s="271"/>
      <c r="AQ1016" s="1323"/>
      <c r="AR1016" s="626"/>
      <c r="AS1016" s="626"/>
      <c r="AT1016" s="619"/>
      <c r="AU1016" s="626"/>
      <c r="AV1016" s="626"/>
      <c r="AW1016" s="619"/>
      <c r="AX1016" s="619"/>
      <c r="AY1016" s="619"/>
      <c r="AZ1016" s="1139"/>
      <c r="BA1016" s="1189"/>
      <c r="BB1016" s="909"/>
      <c r="BC1016" s="909"/>
      <c r="BD1016" s="909"/>
      <c r="BE1016" s="1219"/>
      <c r="BF1016" s="607"/>
      <c r="BG1016" s="1228"/>
      <c r="BH1016" s="610"/>
      <c r="BI1016" s="610"/>
      <c r="BJ1016" s="610"/>
      <c r="BK1016" s="848"/>
      <c r="BL1016" s="848"/>
      <c r="BM1016" s="593"/>
      <c r="BN1016" s="593"/>
      <c r="BO1016" s="798"/>
    </row>
    <row r="1017" spans="1:67" ht="135">
      <c r="A1017" s="1141"/>
      <c r="B1017" s="1144"/>
      <c r="C1017" s="1165"/>
      <c r="D1017" s="1179" t="s">
        <v>1376</v>
      </c>
      <c r="E1017" s="1179" t="s">
        <v>2417</v>
      </c>
      <c r="F1017" s="1181">
        <v>5</v>
      </c>
      <c r="G1017" s="909" t="s">
        <v>2449</v>
      </c>
      <c r="H1017" s="598" t="s">
        <v>1460</v>
      </c>
      <c r="I1017" s="1139" t="s">
        <v>1461</v>
      </c>
      <c r="J1017" s="1137" t="str">
        <f>IF(D1017="","",IF(D1017="RG",[16]Árbol_GF!B1067,IF(D1017="RF",[16]Árbol_GF!B1067,IF(I1017="","",(CONCATENATE(I1017," ",$M$2," ",G1017," ",$M$3," ",O1017," ",$M$4," ",N1017))))))</f>
        <v xml:space="preserve">Pérdida de Confidencialidad  1. Recurso Humano DIR (Asesores - Personal Asistencial)  Ataque de ingenieria social  a. Desconocimiento de las políticas de seguridad de la información
</v>
      </c>
      <c r="K1017" s="1139" t="s">
        <v>205</v>
      </c>
      <c r="L1017" s="593" t="s">
        <v>268</v>
      </c>
      <c r="M1017" s="689" t="str">
        <f>CONCATENATE(" *",[16]Árbol_GF!C1025," *",[16]Árbol_GF!E1025," *",[16]Árbol_GF!G1025)</f>
        <v xml:space="preserve"> * * *</v>
      </c>
      <c r="N1017" s="909" t="s">
        <v>2450</v>
      </c>
      <c r="O1017" s="909" t="s">
        <v>2170</v>
      </c>
      <c r="P1017" s="828"/>
      <c r="Q1017" s="754"/>
      <c r="R1017" s="1139" t="s">
        <v>175</v>
      </c>
      <c r="S1017" s="613">
        <f>IF(R1017="Muy Alta",100%,IF(R1017="Alta",80%,IF(R1017="Media",60%,IF(R1017="Baja",40%,IF(R1017="Muy Baja",20%,"")))))</f>
        <v>0.6</v>
      </c>
      <c r="T1017" s="1139" t="s">
        <v>271</v>
      </c>
      <c r="U1017" s="613">
        <f>IF(T1017="Catastrófico",100%,IF(T1017="Mayor",80%,IF(T1017="Moderado",60%,IF(T1017="Menor",40%,IF(T1017="Leve",20%,"")))))</f>
        <v>0.2</v>
      </c>
      <c r="V1017" s="1139" t="s">
        <v>227</v>
      </c>
      <c r="W1017" s="613">
        <f>IF(V1017="Catastrófico",100%,IF(V1017="Mayor",80%,IF(V1017="Moderado",60%,IF(V1017="Menor",40%,IF(V1017="Leve",20%,"")))))</f>
        <v>0.4</v>
      </c>
      <c r="X1017" s="616" t="str">
        <f>IF(Y1017=100%,"Catastrófico",IF(Y1017=80%,"Mayor",IF(Y1017=60%,"Moderado",IF(Y1017=40%,"Menor",IF(Y1017=20%,"Leve","")))))</f>
        <v>Menor</v>
      </c>
      <c r="Y1017" s="613">
        <f>IF(AND(U1017="",W1017=""),"",MAX(U1017,W1017))</f>
        <v>0.4</v>
      </c>
      <c r="Z1017" s="613" t="str">
        <f>CONCATENATE(R1017,X1017)</f>
        <v>MediaMenor</v>
      </c>
      <c r="AA1017" s="619" t="str">
        <f>IF(Z1017="Muy AltaLeve","Alto",IF(Z1017="Muy AltaMenor","Alto",IF(Z1017="Muy AltaModerado","Alto",IF(Z1017="Muy AltaMayor","Alto",IF(Z1017="Muy AltaCatastrófico","Extremo",IF(Z1017="AltaLeve","Moderado",IF(Z1017="AltaMenor","Moderado",IF(Z1017="AltaModerado","Alto",IF(Z1017="AltaMayor","Alto",IF(Z1017="AltaCatastrófico","Extremo",IF(Z1017="MediaLeve","Moderado",IF(Z1017="MediaMenor","Moderado",IF(Z1017="MediaModerado","Moderado",IF(Z1017="MediaMayor","Alto",IF(Z1017="MediaCatastrófico","Extremo",IF(Z1017="BajaLeve","Bajo",IF(Z1017="BajaMenor","Moderado",IF(Z1017="BajaModerado","Moderado",IF(Z1017="BajaMayor","Alto",IF(Z1017="BajaCatastrófico","Extremo",IF(Z1017="Muy BajaLeve","Bajo",IF(Z1017="Muy BajaMenor","Bajo",IF(Z1017="Muy BajaModerado","Moderado",IF(Z1017="Muy BajaMayor","Alto",IF(Z1017="Muy BajaCatastrófico","Extremo","")))))))))))))))))))))))))</f>
        <v>Moderado</v>
      </c>
      <c r="AB1017" s="216">
        <v>1</v>
      </c>
      <c r="AC1017" s="306" t="s">
        <v>1464</v>
      </c>
      <c r="AD1017" s="218" t="s">
        <v>2426</v>
      </c>
      <c r="AE1017" s="156" t="s">
        <v>1390</v>
      </c>
      <c r="AF1017" s="213" t="str">
        <f t="shared" si="66"/>
        <v>Probabilidad</v>
      </c>
      <c r="AG1017" s="271" t="s">
        <v>179</v>
      </c>
      <c r="AH1017" s="214">
        <f t="shared" si="64"/>
        <v>0.25</v>
      </c>
      <c r="AI1017" s="271" t="s">
        <v>180</v>
      </c>
      <c r="AJ1017" s="214">
        <f t="shared" si="65"/>
        <v>0.15</v>
      </c>
      <c r="AK1017" s="215">
        <f t="shared" si="63"/>
        <v>0.4</v>
      </c>
      <c r="AL1017" s="220">
        <f>IFERROR(IF(AF1017="Probabilidad",(S1017-(+S1017*AK1017)),IF(AF1017="Impacto",S1017,"")),"")</f>
        <v>0.36</v>
      </c>
      <c r="AM1017" s="220">
        <f>IFERROR(IF(AF1017="Impacto",(Y1017-(+Y1017*AK1017)),IF(AF1017="Probabilidad",Y1017,"")),"")</f>
        <v>0.4</v>
      </c>
      <c r="AN1017" s="271" t="s">
        <v>181</v>
      </c>
      <c r="AO1017" s="271" t="s">
        <v>182</v>
      </c>
      <c r="AP1017" s="271" t="s">
        <v>183</v>
      </c>
      <c r="AQ1017" s="1323" t="s">
        <v>2451</v>
      </c>
      <c r="AR1017" s="1153">
        <f>S1017</f>
        <v>0.6</v>
      </c>
      <c r="AS1017" s="1153">
        <f>IF(AL1017="","",MIN(AL1017:AL1022))</f>
        <v>0.216</v>
      </c>
      <c r="AT1017" s="619" t="str">
        <f>IFERROR(IF(AS1017="","",IF(AS1017&lt;=0.2,"Muy Baja",IF(AS1017&lt;=0.4,"Baja",IF(AS1017&lt;=0.6,"Media",IF(AS1017&lt;=0.8,"Alta","Muy Alta"))))),"")</f>
        <v>Baja</v>
      </c>
      <c r="AU1017" s="1153">
        <f>Y1017</f>
        <v>0.4</v>
      </c>
      <c r="AV1017" s="1153">
        <f>IF(AM1017="","",MIN(AM1017:AM1022))</f>
        <v>0.4</v>
      </c>
      <c r="AW1017" s="619" t="str">
        <f>IFERROR(IF(AV1017="","",IF(AV1017&lt;=0.2,"Leve",IF(AV1017&lt;=0.4,"Menor",IF(AV1017&lt;=0.6,"Moderado",IF(AV1017&lt;=0.8,"Mayor","Catastrófico"))))),"")</f>
        <v>Menor</v>
      </c>
      <c r="AX1017" s="619" t="str">
        <f>AA1017</f>
        <v>Moderado</v>
      </c>
      <c r="AY1017" s="619" t="str">
        <f>IFERROR(IF(OR(AND(AT1017="Muy Baja",AW1017="Leve"),AND(AT1017="Muy Baja",AW1017="Menor"),AND(AT1017="Baja",AW1017="Leve")),"Bajo",IF(OR(AND(AT1017="Muy baja",AW1017="Moderado"),AND(AT1017="Baja",AW1017="Menor"),AND(AT1017="Baja",AW1017="Moderado"),AND(AT1017="Media",AW1017="Leve"),AND(AT1017="Media",AW1017="Menor"),AND(AT1017="Media",AW1017="Moderado"),AND(AT1017="Alta",AW1017="Leve"),AND(AT1017="Alta",AW1017="Menor")),"Moderado",IF(OR(AND(AT1017="Muy Baja",AW1017="Mayor"),AND(AT1017="Baja",AW1017="Mayor"),AND(AT1017="Media",AW1017="Mayor"),AND(AT1017="Alta",AW1017="Moderado"),AND(AT1017="Alta",AW1017="Mayor"),AND(AT1017="Muy Alta",AW1017="Leve"),AND(AT1017="Muy Alta",AW1017="Menor"),AND(AT1017="Muy Alta",AW1017="Moderado"),AND(AT1017="Muy Alta",AW1017="Mayor")),"Alto",IF(OR(AND(AT1017="Muy Baja",AW1017="Catastrófico"),AND(AT1017="Baja",AW1017="Catastrófico"),AND(AT1017="Media",AW1017="Catastrófico"),AND(AT1017="Alta",AW1017="Catastrófico"),AND(AT1017="Muy Alta",AW1017="Catastrófico")),"Extremo","")))),"")</f>
        <v>Moderado</v>
      </c>
      <c r="AZ1017" s="1139" t="s">
        <v>2443</v>
      </c>
      <c r="BA1017" s="1189" t="s">
        <v>2452</v>
      </c>
      <c r="BB1017" s="909" t="s">
        <v>2453</v>
      </c>
      <c r="BC1017" s="909" t="s">
        <v>2446</v>
      </c>
      <c r="BD1017" s="909" t="s">
        <v>2454</v>
      </c>
      <c r="BE1017" s="1219">
        <v>45657</v>
      </c>
      <c r="BF1017" s="593"/>
      <c r="BG1017" s="593"/>
      <c r="BH1017" s="848"/>
      <c r="BI1017" s="848"/>
      <c r="BJ1017" s="848"/>
      <c r="BK1017" s="848"/>
      <c r="BL1017" s="848"/>
      <c r="BM1017" s="593"/>
      <c r="BN1017" s="593"/>
      <c r="BO1017" s="798"/>
    </row>
    <row r="1018" spans="1:67" ht="76.5">
      <c r="A1018" s="1141"/>
      <c r="B1018" s="1144"/>
      <c r="C1018" s="1165"/>
      <c r="D1018" s="1179"/>
      <c r="E1018" s="1179"/>
      <c r="F1018" s="1181"/>
      <c r="G1018" s="909"/>
      <c r="H1018" s="598"/>
      <c r="I1018" s="1139"/>
      <c r="J1018" s="1137"/>
      <c r="K1018" s="1139"/>
      <c r="L1018" s="593"/>
      <c r="M1018" s="616"/>
      <c r="N1018" s="909"/>
      <c r="O1018" s="909"/>
      <c r="P1018" s="828"/>
      <c r="Q1018" s="754"/>
      <c r="R1018" s="1139"/>
      <c r="S1018" s="613"/>
      <c r="T1018" s="1139"/>
      <c r="U1018" s="613"/>
      <c r="V1018" s="1139"/>
      <c r="W1018" s="613"/>
      <c r="X1018" s="616"/>
      <c r="Y1018" s="613"/>
      <c r="Z1018" s="613"/>
      <c r="AA1018" s="619"/>
      <c r="AB1018" s="216">
        <v>2</v>
      </c>
      <c r="AC1018" s="304" t="s">
        <v>1832</v>
      </c>
      <c r="AD1018" s="409" t="s">
        <v>2426</v>
      </c>
      <c r="AE1018" s="156" t="s">
        <v>1390</v>
      </c>
      <c r="AF1018" s="213" t="str">
        <f t="shared" si="66"/>
        <v>Probabilidad</v>
      </c>
      <c r="AG1018" s="271" t="s">
        <v>179</v>
      </c>
      <c r="AH1018" s="214">
        <f t="shared" si="64"/>
        <v>0.25</v>
      </c>
      <c r="AI1018" s="271" t="s">
        <v>180</v>
      </c>
      <c r="AJ1018" s="214">
        <f t="shared" si="65"/>
        <v>0.15</v>
      </c>
      <c r="AK1018" s="215">
        <f t="shared" si="63"/>
        <v>0.4</v>
      </c>
      <c r="AL1018" s="220">
        <f>IFERROR(IF(AND(AF1017="Probabilidad",AF1018="Probabilidad"),(AL1017-(+AL1017*AK1018)),IF(AF1018="Probabilidad",(S1017-(+S1017*AK1018)),IF(AF1018="Impacto",AL1017,""))),"")</f>
        <v>0.216</v>
      </c>
      <c r="AM1018" s="220">
        <f>IFERROR(IF(AND(AF1017="Impacto",AF1018="Impacto"),(AM1017-(+AM1017*AK1018)),IF(AF1018="Impacto",(Y1017-(+Y1017*AK1018)),IF(AF1018="Probabilidad",AM1017,""))),"")</f>
        <v>0.4</v>
      </c>
      <c r="AN1018" s="271" t="s">
        <v>181</v>
      </c>
      <c r="AO1018" s="271" t="s">
        <v>182</v>
      </c>
      <c r="AP1018" s="271" t="s">
        <v>183</v>
      </c>
      <c r="AQ1018" s="1323"/>
      <c r="AR1018" s="626"/>
      <c r="AS1018" s="626"/>
      <c r="AT1018" s="619"/>
      <c r="AU1018" s="626"/>
      <c r="AV1018" s="626"/>
      <c r="AW1018" s="619"/>
      <c r="AX1018" s="619"/>
      <c r="AY1018" s="619"/>
      <c r="AZ1018" s="1139"/>
      <c r="BA1018" s="1189"/>
      <c r="BB1018" s="909"/>
      <c r="BC1018" s="909"/>
      <c r="BD1018" s="909"/>
      <c r="BE1018" s="1219"/>
      <c r="BF1018" s="593"/>
      <c r="BG1018" s="593"/>
      <c r="BH1018" s="848"/>
      <c r="BI1018" s="848"/>
      <c r="BJ1018" s="848"/>
      <c r="BK1018" s="848"/>
      <c r="BL1018" s="848"/>
      <c r="BM1018" s="593"/>
      <c r="BN1018" s="593"/>
      <c r="BO1018" s="798"/>
    </row>
    <row r="1019" spans="1:67">
      <c r="A1019" s="1141"/>
      <c r="B1019" s="1144"/>
      <c r="C1019" s="1165"/>
      <c r="D1019" s="1179"/>
      <c r="E1019" s="1179"/>
      <c r="F1019" s="1181"/>
      <c r="G1019" s="909"/>
      <c r="H1019" s="598"/>
      <c r="I1019" s="1139"/>
      <c r="J1019" s="1137"/>
      <c r="K1019" s="1139"/>
      <c r="L1019" s="593"/>
      <c r="M1019" s="616"/>
      <c r="N1019" s="909"/>
      <c r="O1019" s="909"/>
      <c r="P1019" s="828"/>
      <c r="Q1019" s="754"/>
      <c r="R1019" s="1139"/>
      <c r="S1019" s="613"/>
      <c r="T1019" s="1139"/>
      <c r="U1019" s="613"/>
      <c r="V1019" s="1139"/>
      <c r="W1019" s="613"/>
      <c r="X1019" s="616"/>
      <c r="Y1019" s="613"/>
      <c r="Z1019" s="613"/>
      <c r="AA1019" s="619"/>
      <c r="AB1019" s="216">
        <v>3</v>
      </c>
      <c r="AC1019" s="306"/>
      <c r="AD1019" s="218"/>
      <c r="AE1019" s="156"/>
      <c r="AF1019" s="213" t="str">
        <f t="shared" si="66"/>
        <v/>
      </c>
      <c r="AG1019" s="271"/>
      <c r="AH1019" s="214" t="str">
        <f t="shared" si="64"/>
        <v/>
      </c>
      <c r="AI1019" s="271"/>
      <c r="AJ1019" s="214" t="str">
        <f t="shared" si="65"/>
        <v/>
      </c>
      <c r="AK1019" s="215" t="str">
        <f t="shared" si="63"/>
        <v/>
      </c>
      <c r="AL1019" s="220" t="str">
        <f>IFERROR(IF(AND(AF1018="Probabilidad",AF1019="Probabilidad"),(AL1018-(+AL1018*AK1019)),IF(AND(AF1018="Impacto",AF1019="Probabilidad"),(AL1017-(+AL1017*AK1019)),IF(AF1019="Impacto",AL1018,""))),"")</f>
        <v/>
      </c>
      <c r="AM1019" s="220" t="str">
        <f>IFERROR(IF(AND(AF1018="Impacto",AF1019="Impacto"),(AM1018-(+AM1018*AK1019)),IF(AND(AF1018="Probabilidad",AF1019="Impacto"),(AM1017-(+AM1017*AK1019)),IF(AF1019="Probabilidad",AM1018,""))),"")</f>
        <v/>
      </c>
      <c r="AN1019" s="271"/>
      <c r="AO1019" s="271"/>
      <c r="AP1019" s="271"/>
      <c r="AQ1019" s="1323"/>
      <c r="AR1019" s="626"/>
      <c r="AS1019" s="626"/>
      <c r="AT1019" s="619"/>
      <c r="AU1019" s="626"/>
      <c r="AV1019" s="626"/>
      <c r="AW1019" s="619"/>
      <c r="AX1019" s="619"/>
      <c r="AY1019" s="619"/>
      <c r="AZ1019" s="1139"/>
      <c r="BA1019" s="1189"/>
      <c r="BB1019" s="909"/>
      <c r="BC1019" s="909"/>
      <c r="BD1019" s="909"/>
      <c r="BE1019" s="1219"/>
      <c r="BF1019" s="593"/>
      <c r="BG1019" s="593"/>
      <c r="BH1019" s="848"/>
      <c r="BI1019" s="848"/>
      <c r="BJ1019" s="848"/>
      <c r="BK1019" s="848"/>
      <c r="BL1019" s="848"/>
      <c r="BM1019" s="593"/>
      <c r="BN1019" s="593"/>
      <c r="BO1019" s="798"/>
    </row>
    <row r="1020" spans="1:67">
      <c r="A1020" s="1141"/>
      <c r="B1020" s="1144"/>
      <c r="C1020" s="1165"/>
      <c r="D1020" s="1179"/>
      <c r="E1020" s="1179"/>
      <c r="F1020" s="1181"/>
      <c r="G1020" s="909"/>
      <c r="H1020" s="598"/>
      <c r="I1020" s="1139"/>
      <c r="J1020" s="1137"/>
      <c r="K1020" s="1139"/>
      <c r="L1020" s="593"/>
      <c r="M1020" s="616"/>
      <c r="N1020" s="909"/>
      <c r="O1020" s="909"/>
      <c r="P1020" s="828"/>
      <c r="Q1020" s="754"/>
      <c r="R1020" s="1139"/>
      <c r="S1020" s="613"/>
      <c r="T1020" s="1139"/>
      <c r="U1020" s="613"/>
      <c r="V1020" s="1139"/>
      <c r="W1020" s="613"/>
      <c r="X1020" s="616"/>
      <c r="Y1020" s="613"/>
      <c r="Z1020" s="613"/>
      <c r="AA1020" s="619"/>
      <c r="AB1020" s="216">
        <v>4</v>
      </c>
      <c r="AC1020" s="306"/>
      <c r="AD1020" s="218"/>
      <c r="AE1020" s="156"/>
      <c r="AF1020" s="213" t="str">
        <f t="shared" si="66"/>
        <v/>
      </c>
      <c r="AG1020" s="271"/>
      <c r="AH1020" s="214" t="str">
        <f t="shared" si="64"/>
        <v/>
      </c>
      <c r="AI1020" s="271"/>
      <c r="AJ1020" s="214" t="str">
        <f t="shared" si="65"/>
        <v/>
      </c>
      <c r="AK1020" s="215" t="str">
        <f t="shared" si="63"/>
        <v/>
      </c>
      <c r="AL1020" s="220" t="str">
        <f>IFERROR(IF(AND(AF1019="Probabilidad",AF1020="Probabilidad"),(AL1019-(+AL1019*AK1020)),IF(AND(AF1019="Impacto",AF1020="Probabilidad"),(AL1018-(+AL1018*AK1020)),IF(AF1020="Impacto",AL1019,""))),"")</f>
        <v/>
      </c>
      <c r="AM1020" s="220" t="str">
        <f>IFERROR(IF(AND(AF1019="Impacto",AF1020="Impacto"),(AM1019-(+AM1019*AK1020)),IF(AND(AF1019="Probabilidad",AF1020="Impacto"),(AM1018-(+AM1018*AK1020)),IF(AF1020="Probabilidad",AM1019,""))),"")</f>
        <v/>
      </c>
      <c r="AN1020" s="271"/>
      <c r="AO1020" s="271"/>
      <c r="AP1020" s="271"/>
      <c r="AQ1020" s="1323"/>
      <c r="AR1020" s="626"/>
      <c r="AS1020" s="626"/>
      <c r="AT1020" s="619"/>
      <c r="AU1020" s="626"/>
      <c r="AV1020" s="626"/>
      <c r="AW1020" s="619"/>
      <c r="AX1020" s="619"/>
      <c r="AY1020" s="619"/>
      <c r="AZ1020" s="1139"/>
      <c r="BA1020" s="1189"/>
      <c r="BB1020" s="909"/>
      <c r="BC1020" s="909"/>
      <c r="BD1020" s="909"/>
      <c r="BE1020" s="1219"/>
      <c r="BF1020" s="593"/>
      <c r="BG1020" s="593"/>
      <c r="BH1020" s="848"/>
      <c r="BI1020" s="848"/>
      <c r="BJ1020" s="848"/>
      <c r="BK1020" s="848"/>
      <c r="BL1020" s="848"/>
      <c r="BM1020" s="593"/>
      <c r="BN1020" s="593"/>
      <c r="BO1020" s="798"/>
    </row>
    <row r="1021" spans="1:67">
      <c r="A1021" s="1141"/>
      <c r="B1021" s="1144"/>
      <c r="C1021" s="1165"/>
      <c r="D1021" s="1179"/>
      <c r="E1021" s="1179"/>
      <c r="F1021" s="1181"/>
      <c r="G1021" s="909"/>
      <c r="H1021" s="598"/>
      <c r="I1021" s="1139"/>
      <c r="J1021" s="1137"/>
      <c r="K1021" s="1139"/>
      <c r="L1021" s="593"/>
      <c r="M1021" s="616"/>
      <c r="N1021" s="909"/>
      <c r="O1021" s="909"/>
      <c r="P1021" s="828"/>
      <c r="Q1021" s="754"/>
      <c r="R1021" s="1139"/>
      <c r="S1021" s="613"/>
      <c r="T1021" s="1139"/>
      <c r="U1021" s="613"/>
      <c r="V1021" s="1139"/>
      <c r="W1021" s="613"/>
      <c r="X1021" s="616"/>
      <c r="Y1021" s="613"/>
      <c r="Z1021" s="613"/>
      <c r="AA1021" s="619"/>
      <c r="AB1021" s="216">
        <v>5</v>
      </c>
      <c r="AC1021" s="306"/>
      <c r="AD1021" s="218"/>
      <c r="AE1021" s="156"/>
      <c r="AF1021" s="213" t="str">
        <f t="shared" si="66"/>
        <v/>
      </c>
      <c r="AG1021" s="271"/>
      <c r="AH1021" s="214" t="str">
        <f t="shared" si="64"/>
        <v/>
      </c>
      <c r="AI1021" s="271"/>
      <c r="AJ1021" s="214" t="str">
        <f t="shared" si="65"/>
        <v/>
      </c>
      <c r="AK1021" s="215" t="str">
        <f t="shared" si="63"/>
        <v/>
      </c>
      <c r="AL1021" s="220" t="str">
        <f>IFERROR(IF(AND(AF1020="Probabilidad",AF1021="Probabilidad"),(AL1020-(+AL1020*AK1021)),IF(AND(AF1020="Impacto",AF1021="Probabilidad"),(AL1019-(+AL1019*AK1021)),IF(AF1021="Impacto",AL1020,""))),"")</f>
        <v/>
      </c>
      <c r="AM1021" s="220" t="str">
        <f>IFERROR(IF(AND(AF1020="Impacto",AF1021="Impacto"),(AM1020-(+AM1020*AK1021)),IF(AND(AF1020="Probabilidad",AF1021="Impacto"),(AM1019-(+AM1019*AK1021)),IF(AF1021="Probabilidad",AM1020,""))),"")</f>
        <v/>
      </c>
      <c r="AN1021" s="271"/>
      <c r="AO1021" s="271"/>
      <c r="AP1021" s="271"/>
      <c r="AQ1021" s="1323"/>
      <c r="AR1021" s="626"/>
      <c r="AS1021" s="626"/>
      <c r="AT1021" s="619"/>
      <c r="AU1021" s="626"/>
      <c r="AV1021" s="626"/>
      <c r="AW1021" s="619"/>
      <c r="AX1021" s="619"/>
      <c r="AY1021" s="619"/>
      <c r="AZ1021" s="1139"/>
      <c r="BA1021" s="1189"/>
      <c r="BB1021" s="909"/>
      <c r="BC1021" s="909"/>
      <c r="BD1021" s="909"/>
      <c r="BE1021" s="1219"/>
      <c r="BF1021" s="593"/>
      <c r="BG1021" s="593"/>
      <c r="BH1021" s="848"/>
      <c r="BI1021" s="848"/>
      <c r="BJ1021" s="848"/>
      <c r="BK1021" s="848"/>
      <c r="BL1021" s="848"/>
      <c r="BM1021" s="593"/>
      <c r="BN1021" s="593"/>
      <c r="BO1021" s="798"/>
    </row>
    <row r="1022" spans="1:67" ht="15.75" thickBot="1">
      <c r="A1022" s="1141"/>
      <c r="B1022" s="1144"/>
      <c r="C1022" s="1165"/>
      <c r="D1022" s="1179"/>
      <c r="E1022" s="1179"/>
      <c r="F1022" s="1181"/>
      <c r="G1022" s="909"/>
      <c r="H1022" s="598"/>
      <c r="I1022" s="1139"/>
      <c r="J1022" s="1162"/>
      <c r="K1022" s="1139"/>
      <c r="L1022" s="593"/>
      <c r="M1022" s="616"/>
      <c r="N1022" s="909"/>
      <c r="O1022" s="909"/>
      <c r="P1022" s="828"/>
      <c r="Q1022" s="754"/>
      <c r="R1022" s="1139"/>
      <c r="S1022" s="613"/>
      <c r="T1022" s="1139"/>
      <c r="U1022" s="613"/>
      <c r="V1022" s="1139"/>
      <c r="W1022" s="613"/>
      <c r="X1022" s="616"/>
      <c r="Y1022" s="613"/>
      <c r="Z1022" s="613"/>
      <c r="AA1022" s="619"/>
      <c r="AB1022" s="216">
        <v>6</v>
      </c>
      <c r="AC1022" s="306"/>
      <c r="AD1022" s="218"/>
      <c r="AE1022" s="156"/>
      <c r="AF1022" s="213" t="str">
        <f t="shared" si="66"/>
        <v/>
      </c>
      <c r="AG1022" s="271"/>
      <c r="AH1022" s="214" t="str">
        <f t="shared" si="64"/>
        <v/>
      </c>
      <c r="AI1022" s="271"/>
      <c r="AJ1022" s="214" t="str">
        <f t="shared" si="65"/>
        <v/>
      </c>
      <c r="AK1022" s="215" t="str">
        <f t="shared" si="63"/>
        <v/>
      </c>
      <c r="AL1022" s="220" t="str">
        <f>IFERROR(IF(AND(AF1021="Probabilidad",AF1022="Probabilidad"),(AL1021-(+AL1021*AK1022)),IF(AND(AF1021="Impacto",AF1022="Probabilidad"),(AL1020-(+AL1020*AK1022)),IF(AF1022="Impacto",AL1021,""))),"")</f>
        <v/>
      </c>
      <c r="AM1022" s="220" t="str">
        <f>IFERROR(IF(AND(AF1021="Impacto",AF1022="Impacto"),(AM1021-(+AM1021*AK1022)),IF(AND(AF1021="Probabilidad",AF1022="Impacto"),(AM1020-(+AM1020*AK1022)),IF(AF1022="Probabilidad",AM1021,""))),"")</f>
        <v/>
      </c>
      <c r="AN1022" s="271"/>
      <c r="AO1022" s="271"/>
      <c r="AP1022" s="271"/>
      <c r="AQ1022" s="1323"/>
      <c r="AR1022" s="626"/>
      <c r="AS1022" s="626"/>
      <c r="AT1022" s="619"/>
      <c r="AU1022" s="626"/>
      <c r="AV1022" s="626"/>
      <c r="AW1022" s="619"/>
      <c r="AX1022" s="619"/>
      <c r="AY1022" s="619"/>
      <c r="AZ1022" s="1139"/>
      <c r="BA1022" s="1189"/>
      <c r="BB1022" s="909"/>
      <c r="BC1022" s="909"/>
      <c r="BD1022" s="909"/>
      <c r="BE1022" s="1219"/>
      <c r="BF1022" s="593"/>
      <c r="BG1022" s="593"/>
      <c r="BH1022" s="848"/>
      <c r="BI1022" s="848"/>
      <c r="BJ1022" s="848"/>
      <c r="BK1022" s="848"/>
      <c r="BL1022" s="848"/>
      <c r="BM1022" s="593"/>
      <c r="BN1022" s="593"/>
      <c r="BO1022" s="798"/>
    </row>
    <row r="1023" spans="1:67" ht="72">
      <c r="A1023" s="1141"/>
      <c r="B1023" s="1144"/>
      <c r="C1023" s="1165"/>
      <c r="D1023" s="1179" t="s">
        <v>1376</v>
      </c>
      <c r="E1023" s="1179" t="s">
        <v>2417</v>
      </c>
      <c r="F1023" s="1181">
        <v>6</v>
      </c>
      <c r="G1023" s="909" t="s">
        <v>2449</v>
      </c>
      <c r="H1023" s="598" t="s">
        <v>1460</v>
      </c>
      <c r="I1023" s="1139" t="s">
        <v>1392</v>
      </c>
      <c r="J1023" s="1137" t="str">
        <f>IF(D1023="","",IF(D1023="RG",[16]Árbol_GF!B1073,IF(D1023="RF",[16]Árbol_GF!B1073,IF(I1023="","",(CONCATENATE(I1023," ",$M$2," ",G1023," ",$M$3," ",O1023," ",$M$4," ",N1023))))))</f>
        <v>Pérdida de Disponibilidad  1. Recurso Humano DIR (Asesores - Personal Asistencial)  a. Fuga de conocimiento  a. Alta rotación de personal</v>
      </c>
      <c r="K1023" s="1139" t="s">
        <v>205</v>
      </c>
      <c r="L1023" s="593" t="s">
        <v>268</v>
      </c>
      <c r="M1023" s="689" t="str">
        <f>CONCATENATE(" *",[16]Árbol_GF!C1031," *",[16]Árbol_GF!E1031," *",[16]Árbol_GF!G1031)</f>
        <v xml:space="preserve"> * * *</v>
      </c>
      <c r="N1023" s="909" t="s">
        <v>2455</v>
      </c>
      <c r="O1023" s="909" t="s">
        <v>2456</v>
      </c>
      <c r="P1023" s="607"/>
      <c r="Q1023" s="610"/>
      <c r="R1023" s="1139" t="s">
        <v>175</v>
      </c>
      <c r="S1023" s="613">
        <f>IF(R1023="Muy Alta",100%,IF(R1023="Alta",80%,IF(R1023="Media",60%,IF(R1023="Baja",40%,IF(R1023="Muy Baja",20%,"")))))</f>
        <v>0.6</v>
      </c>
      <c r="T1023" s="1139"/>
      <c r="U1023" s="613" t="str">
        <f>IF(T1023="Catastrófico",100%,IF(T1023="Mayor",80%,IF(T1023="Moderado",60%,IF(T1023="Menor",40%,IF(T1023="Leve",20%,"")))))</f>
        <v/>
      </c>
      <c r="V1023" s="1139" t="s">
        <v>227</v>
      </c>
      <c r="W1023" s="613">
        <f>IF(V1023="Catastrófico",100%,IF(V1023="Mayor",80%,IF(V1023="Moderado",60%,IF(V1023="Menor",40%,IF(V1023="Leve",20%,"")))))</f>
        <v>0.4</v>
      </c>
      <c r="X1023" s="616" t="str">
        <f>IF(Y1023=100%,"Catastrófico",IF(Y1023=80%,"Mayor",IF(Y1023=60%,"Moderado",IF(Y1023=40%,"Menor",IF(Y1023=20%,"Leve","")))))</f>
        <v>Menor</v>
      </c>
      <c r="Y1023" s="613">
        <f>IF(AND(U1023="",W1023=""),"",MAX(U1023,W1023))</f>
        <v>0.4</v>
      </c>
      <c r="Z1023" s="613" t="str">
        <f>CONCATENATE(R1023,X1023)</f>
        <v>MediaMenor</v>
      </c>
      <c r="AA1023" s="619" t="str">
        <f>IF(Z1023="Muy AltaLeve","Alto",IF(Z1023="Muy AltaMenor","Alto",IF(Z1023="Muy AltaModerado","Alto",IF(Z1023="Muy AltaMayor","Alto",IF(Z1023="Muy AltaCatastrófico","Extremo",IF(Z1023="AltaLeve","Moderado",IF(Z1023="AltaMenor","Moderado",IF(Z1023="AltaModerado","Alto",IF(Z1023="AltaMayor","Alto",IF(Z1023="AltaCatastrófico","Extremo",IF(Z1023="MediaLeve","Moderado",IF(Z1023="MediaMenor","Moderado",IF(Z1023="MediaModerado","Moderado",IF(Z1023="MediaMayor","Alto",IF(Z1023="MediaCatastrófico","Extremo",IF(Z1023="BajaLeve","Bajo",IF(Z1023="BajaMenor","Moderado",IF(Z1023="BajaModerado","Moderado",IF(Z1023="BajaMayor","Alto",IF(Z1023="BajaCatastrófico","Extremo",IF(Z1023="Muy BajaLeve","Bajo",IF(Z1023="Muy BajaMenor","Bajo",IF(Z1023="Muy BajaModerado","Moderado",IF(Z1023="Muy BajaMayor","Alto",IF(Z1023="Muy BajaCatastrófico","Extremo","")))))))))))))))))))))))))</f>
        <v>Moderado</v>
      </c>
      <c r="AB1023" s="216">
        <v>1</v>
      </c>
      <c r="AC1023" s="304" t="s">
        <v>2457</v>
      </c>
      <c r="AD1023" s="218" t="s">
        <v>2426</v>
      </c>
      <c r="AE1023" s="156" t="s">
        <v>1512</v>
      </c>
      <c r="AF1023" s="213" t="str">
        <f t="shared" si="66"/>
        <v>Impacto</v>
      </c>
      <c r="AG1023" s="271" t="s">
        <v>290</v>
      </c>
      <c r="AH1023" s="214">
        <f t="shared" si="64"/>
        <v>0.1</v>
      </c>
      <c r="AI1023" s="271" t="s">
        <v>180</v>
      </c>
      <c r="AJ1023" s="214">
        <f t="shared" si="65"/>
        <v>0.15</v>
      </c>
      <c r="AK1023" s="215">
        <f t="shared" si="63"/>
        <v>0.25</v>
      </c>
      <c r="AL1023" s="220">
        <f>IFERROR(IF(AF1023="Probabilidad",(S1023-(+S1023*AK1023)),IF(AF1023="Impacto",S1023,"")),"")</f>
        <v>0.6</v>
      </c>
      <c r="AM1023" s="220">
        <f>IFERROR(IF(AF1023="Impacto",(Y1023-(+Y1023*AK1023)),IF(AF1023="Probabilidad",Y1023,"")),"")</f>
        <v>0.30000000000000004</v>
      </c>
      <c r="AN1023" s="271" t="s">
        <v>181</v>
      </c>
      <c r="AO1023" s="271" t="s">
        <v>182</v>
      </c>
      <c r="AP1023" s="271" t="s">
        <v>183</v>
      </c>
      <c r="AQ1023" s="1322" t="s">
        <v>2458</v>
      </c>
      <c r="AR1023" s="1153">
        <f>S1023</f>
        <v>0.6</v>
      </c>
      <c r="AS1023" s="1153">
        <f>IF(AL1023="","",MIN(AL1023:AL1028))</f>
        <v>0.6</v>
      </c>
      <c r="AT1023" s="619" t="str">
        <f>IFERROR(IF(AS1023="","",IF(AS1023&lt;=0.2,"Muy Baja",IF(AS1023&lt;=0.4,"Baja",IF(AS1023&lt;=0.6,"Media",IF(AS1023&lt;=0.8,"Alta","Muy Alta"))))),"")</f>
        <v>Media</v>
      </c>
      <c r="AU1023" s="1153">
        <f>Y1023</f>
        <v>0.4</v>
      </c>
      <c r="AV1023" s="1153">
        <f>IF(AM1023="","",MIN(AM1023:AM1028))</f>
        <v>0.30000000000000004</v>
      </c>
      <c r="AW1023" s="619" t="str">
        <f>IFERROR(IF(AV1023="","",IF(AV1023&lt;=0.2,"Leve",IF(AV1023&lt;=0.4,"Menor",IF(AV1023&lt;=0.6,"Moderado",IF(AV1023&lt;=0.8,"Mayor","Catastrófico"))))),"")</f>
        <v>Menor</v>
      </c>
      <c r="AX1023" s="619" t="str">
        <f>AA1023</f>
        <v>Moderado</v>
      </c>
      <c r="AY1023" s="619" t="str">
        <f>IFERROR(IF(OR(AND(AT1023="Muy Baja",AW1023="Leve"),AND(AT1023="Muy Baja",AW1023="Menor"),AND(AT1023="Baja",AW1023="Leve")),"Bajo",IF(OR(AND(AT1023="Muy baja",AW1023="Moderado"),AND(AT1023="Baja",AW1023="Menor"),AND(AT1023="Baja",AW1023="Moderado"),AND(AT1023="Media",AW1023="Leve"),AND(AT1023="Media",AW1023="Menor"),AND(AT1023="Media",AW1023="Moderado"),AND(AT1023="Alta",AW1023="Leve"),AND(AT1023="Alta",AW1023="Menor")),"Moderado",IF(OR(AND(AT1023="Muy Baja",AW1023="Mayor"),AND(AT1023="Baja",AW1023="Mayor"),AND(AT1023="Media",AW1023="Mayor"),AND(AT1023="Alta",AW1023="Moderado"),AND(AT1023="Alta",AW1023="Mayor"),AND(AT1023="Muy Alta",AW1023="Leve"),AND(AT1023="Muy Alta",AW1023="Menor"),AND(AT1023="Muy Alta",AW1023="Moderado"),AND(AT1023="Muy Alta",AW1023="Mayor")),"Alto",IF(OR(AND(AT1023="Muy Baja",AW1023="Catastrófico"),AND(AT1023="Baja",AW1023="Catastrófico"),AND(AT1023="Media",AW1023="Catastrófico"),AND(AT1023="Alta",AW1023="Catastrófico"),AND(AT1023="Muy Alta",AW1023="Catastrófico")),"Extremo","")))),"")</f>
        <v>Moderado</v>
      </c>
      <c r="AZ1023" s="1139" t="s">
        <v>2443</v>
      </c>
      <c r="BA1023" s="1189" t="s">
        <v>2459</v>
      </c>
      <c r="BB1023" s="607" t="s">
        <v>2460</v>
      </c>
      <c r="BC1023" s="909" t="s">
        <v>2461</v>
      </c>
      <c r="BD1023" s="909" t="s">
        <v>2454</v>
      </c>
      <c r="BE1023" s="1219" t="s">
        <v>2423</v>
      </c>
      <c r="BF1023" s="593"/>
      <c r="BG1023" s="909"/>
      <c r="BH1023" s="848"/>
      <c r="BI1023" s="848"/>
      <c r="BJ1023" s="848"/>
      <c r="BK1023" s="610"/>
      <c r="BL1023" s="848"/>
      <c r="BM1023" s="593"/>
      <c r="BN1023" s="593"/>
      <c r="BO1023" s="798"/>
    </row>
    <row r="1024" spans="1:67">
      <c r="A1024" s="1141"/>
      <c r="B1024" s="1144"/>
      <c r="C1024" s="1165"/>
      <c r="D1024" s="1179"/>
      <c r="E1024" s="1179"/>
      <c r="F1024" s="1181"/>
      <c r="G1024" s="909"/>
      <c r="H1024" s="598"/>
      <c r="I1024" s="1139"/>
      <c r="J1024" s="1137"/>
      <c r="K1024" s="1139"/>
      <c r="L1024" s="593"/>
      <c r="M1024" s="616"/>
      <c r="N1024" s="909"/>
      <c r="O1024" s="909"/>
      <c r="P1024" s="607"/>
      <c r="Q1024" s="610"/>
      <c r="R1024" s="1139"/>
      <c r="S1024" s="613"/>
      <c r="T1024" s="1139"/>
      <c r="U1024" s="613"/>
      <c r="V1024" s="1139"/>
      <c r="W1024" s="613"/>
      <c r="X1024" s="616"/>
      <c r="Y1024" s="613"/>
      <c r="Z1024" s="613"/>
      <c r="AA1024" s="619"/>
      <c r="AB1024" s="216">
        <v>2</v>
      </c>
      <c r="AC1024" s="304"/>
      <c r="AD1024" s="409"/>
      <c r="AE1024" s="156"/>
      <c r="AF1024" s="213" t="str">
        <f t="shared" si="66"/>
        <v/>
      </c>
      <c r="AG1024" s="271"/>
      <c r="AH1024" s="214" t="str">
        <f t="shared" si="64"/>
        <v/>
      </c>
      <c r="AI1024" s="271"/>
      <c r="AJ1024" s="214" t="str">
        <f t="shared" si="65"/>
        <v/>
      </c>
      <c r="AK1024" s="215" t="str">
        <f t="shared" si="63"/>
        <v/>
      </c>
      <c r="AL1024" s="220" t="str">
        <f>IFERROR(IF(AND(AF1023="Probabilidad",AF1024="Probabilidad"),(AL1023-(+AL1023*AK1024)),IF(AF1024="Probabilidad",(S1023-(+S1023*AK1024)),IF(AF1024="Impacto",AL1023,""))),"")</f>
        <v/>
      </c>
      <c r="AM1024" s="220" t="str">
        <f>IFERROR(IF(AND(AF1023="Impacto",AF1024="Impacto"),(AM1023-(+AM1023*AK1024)),IF(AF1024="Impacto",(Y1023-(+Y1023*AK1024)),IF(AF1024="Probabilidad",AM1023,""))),"")</f>
        <v/>
      </c>
      <c r="AN1024" s="271"/>
      <c r="AO1024" s="271"/>
      <c r="AP1024" s="271"/>
      <c r="AQ1024" s="1323"/>
      <c r="AR1024" s="626"/>
      <c r="AS1024" s="626"/>
      <c r="AT1024" s="619"/>
      <c r="AU1024" s="626"/>
      <c r="AV1024" s="626"/>
      <c r="AW1024" s="619"/>
      <c r="AX1024" s="619"/>
      <c r="AY1024" s="619"/>
      <c r="AZ1024" s="1139"/>
      <c r="BA1024" s="1189"/>
      <c r="BB1024" s="607"/>
      <c r="BC1024" s="909"/>
      <c r="BD1024" s="909"/>
      <c r="BE1024" s="1219"/>
      <c r="BF1024" s="593"/>
      <c r="BG1024" s="1327"/>
      <c r="BH1024" s="848"/>
      <c r="BI1024" s="848"/>
      <c r="BJ1024" s="848"/>
      <c r="BK1024" s="610"/>
      <c r="BL1024" s="848"/>
      <c r="BM1024" s="593"/>
      <c r="BN1024" s="593"/>
      <c r="BO1024" s="798"/>
    </row>
    <row r="1025" spans="1:67">
      <c r="A1025" s="1141"/>
      <c r="B1025" s="1144"/>
      <c r="C1025" s="1165"/>
      <c r="D1025" s="1179"/>
      <c r="E1025" s="1179"/>
      <c r="F1025" s="1181"/>
      <c r="G1025" s="909"/>
      <c r="H1025" s="598"/>
      <c r="I1025" s="1139"/>
      <c r="J1025" s="1137"/>
      <c r="K1025" s="1139"/>
      <c r="L1025" s="593"/>
      <c r="M1025" s="616"/>
      <c r="N1025" s="909"/>
      <c r="O1025" s="909"/>
      <c r="P1025" s="607"/>
      <c r="Q1025" s="610"/>
      <c r="R1025" s="1139"/>
      <c r="S1025" s="613"/>
      <c r="T1025" s="1139"/>
      <c r="U1025" s="613"/>
      <c r="V1025" s="1139"/>
      <c r="W1025" s="613"/>
      <c r="X1025" s="616"/>
      <c r="Y1025" s="613"/>
      <c r="Z1025" s="613"/>
      <c r="AA1025" s="619"/>
      <c r="AB1025" s="216">
        <v>3</v>
      </c>
      <c r="AC1025" s="306"/>
      <c r="AD1025" s="218"/>
      <c r="AE1025" s="156"/>
      <c r="AF1025" s="213" t="str">
        <f t="shared" si="66"/>
        <v/>
      </c>
      <c r="AG1025" s="271"/>
      <c r="AH1025" s="214" t="str">
        <f t="shared" si="64"/>
        <v/>
      </c>
      <c r="AI1025" s="271"/>
      <c r="AJ1025" s="214" t="str">
        <f t="shared" si="65"/>
        <v/>
      </c>
      <c r="AK1025" s="215" t="str">
        <f t="shared" si="63"/>
        <v/>
      </c>
      <c r="AL1025" s="220" t="str">
        <f>IFERROR(IF(AND(AF1024="Probabilidad",AF1025="Probabilidad"),(AL1024-(+AL1024*AK1025)),IF(AND(AF1024="Impacto",AF1025="Probabilidad"),(AL1023-(+AL1023*AK1025)),IF(AF1025="Impacto",AL1024,""))),"")</f>
        <v/>
      </c>
      <c r="AM1025" s="220" t="str">
        <f>IFERROR(IF(AND(AF1024="Impacto",AF1025="Impacto"),(AM1024-(+AM1024*AK1025)),IF(AND(AF1024="Probabilidad",AF1025="Impacto"),(AM1023-(+AM1023*AK1025)),IF(AF1025="Probabilidad",AM1024,""))),"")</f>
        <v/>
      </c>
      <c r="AN1025" s="271"/>
      <c r="AO1025" s="271"/>
      <c r="AP1025" s="271"/>
      <c r="AQ1025" s="1323"/>
      <c r="AR1025" s="626"/>
      <c r="AS1025" s="626"/>
      <c r="AT1025" s="619"/>
      <c r="AU1025" s="626"/>
      <c r="AV1025" s="626"/>
      <c r="AW1025" s="619"/>
      <c r="AX1025" s="619"/>
      <c r="AY1025" s="619"/>
      <c r="AZ1025" s="1139"/>
      <c r="BA1025" s="1189"/>
      <c r="BB1025" s="607"/>
      <c r="BC1025" s="909"/>
      <c r="BD1025" s="909"/>
      <c r="BE1025" s="1219"/>
      <c r="BF1025" s="593"/>
      <c r="BG1025" s="1327"/>
      <c r="BH1025" s="848"/>
      <c r="BI1025" s="848"/>
      <c r="BJ1025" s="848"/>
      <c r="BK1025" s="610"/>
      <c r="BL1025" s="848"/>
      <c r="BM1025" s="593"/>
      <c r="BN1025" s="593"/>
      <c r="BO1025" s="798"/>
    </row>
    <row r="1026" spans="1:67">
      <c r="A1026" s="1141"/>
      <c r="B1026" s="1144"/>
      <c r="C1026" s="1165"/>
      <c r="D1026" s="1179"/>
      <c r="E1026" s="1179"/>
      <c r="F1026" s="1181"/>
      <c r="G1026" s="909"/>
      <c r="H1026" s="598"/>
      <c r="I1026" s="1139"/>
      <c r="J1026" s="1137"/>
      <c r="K1026" s="1139"/>
      <c r="L1026" s="593"/>
      <c r="M1026" s="616"/>
      <c r="N1026" s="909"/>
      <c r="O1026" s="909"/>
      <c r="P1026" s="607"/>
      <c r="Q1026" s="610"/>
      <c r="R1026" s="1139"/>
      <c r="S1026" s="613"/>
      <c r="T1026" s="1139"/>
      <c r="U1026" s="613"/>
      <c r="V1026" s="1139"/>
      <c r="W1026" s="613"/>
      <c r="X1026" s="616"/>
      <c r="Y1026" s="613"/>
      <c r="Z1026" s="613"/>
      <c r="AA1026" s="619"/>
      <c r="AB1026" s="216">
        <v>4</v>
      </c>
      <c r="AC1026" s="306"/>
      <c r="AD1026" s="218"/>
      <c r="AE1026" s="156"/>
      <c r="AF1026" s="213" t="str">
        <f t="shared" si="66"/>
        <v/>
      </c>
      <c r="AG1026" s="271"/>
      <c r="AH1026" s="214" t="str">
        <f t="shared" si="64"/>
        <v/>
      </c>
      <c r="AI1026" s="271"/>
      <c r="AJ1026" s="214" t="str">
        <f t="shared" si="65"/>
        <v/>
      </c>
      <c r="AK1026" s="215" t="str">
        <f t="shared" si="63"/>
        <v/>
      </c>
      <c r="AL1026" s="220" t="str">
        <f>IFERROR(IF(AND(AF1025="Probabilidad",AF1026="Probabilidad"),(AL1025-(+AL1025*AK1026)),IF(AND(AF1025="Impacto",AF1026="Probabilidad"),(AL1024-(+AL1024*AK1026)),IF(AF1026="Impacto",AL1025,""))),"")</f>
        <v/>
      </c>
      <c r="AM1026" s="220" t="str">
        <f>IFERROR(IF(AND(AF1025="Impacto",AF1026="Impacto"),(AM1025-(+AM1025*AK1026)),IF(AND(AF1025="Probabilidad",AF1026="Impacto"),(AM1024-(+AM1024*AK1026)),IF(AF1026="Probabilidad",AM1025,""))),"")</f>
        <v/>
      </c>
      <c r="AN1026" s="271"/>
      <c r="AO1026" s="271"/>
      <c r="AP1026" s="271"/>
      <c r="AQ1026" s="1323"/>
      <c r="AR1026" s="626"/>
      <c r="AS1026" s="626"/>
      <c r="AT1026" s="619"/>
      <c r="AU1026" s="626"/>
      <c r="AV1026" s="626"/>
      <c r="AW1026" s="619"/>
      <c r="AX1026" s="619"/>
      <c r="AY1026" s="619"/>
      <c r="AZ1026" s="1139"/>
      <c r="BA1026" s="1189"/>
      <c r="BB1026" s="607"/>
      <c r="BC1026" s="909"/>
      <c r="BD1026" s="909"/>
      <c r="BE1026" s="1219"/>
      <c r="BF1026" s="593"/>
      <c r="BG1026" s="1327"/>
      <c r="BH1026" s="848"/>
      <c r="BI1026" s="848"/>
      <c r="BJ1026" s="848"/>
      <c r="BK1026" s="610"/>
      <c r="BL1026" s="848"/>
      <c r="BM1026" s="593"/>
      <c r="BN1026" s="593"/>
      <c r="BO1026" s="798"/>
    </row>
    <row r="1027" spans="1:67">
      <c r="A1027" s="1141"/>
      <c r="B1027" s="1144"/>
      <c r="C1027" s="1165"/>
      <c r="D1027" s="1179"/>
      <c r="E1027" s="1179"/>
      <c r="F1027" s="1181"/>
      <c r="G1027" s="909"/>
      <c r="H1027" s="598"/>
      <c r="I1027" s="1139"/>
      <c r="J1027" s="1137"/>
      <c r="K1027" s="1139"/>
      <c r="L1027" s="593"/>
      <c r="M1027" s="616"/>
      <c r="N1027" s="909"/>
      <c r="O1027" s="909"/>
      <c r="P1027" s="607"/>
      <c r="Q1027" s="610"/>
      <c r="R1027" s="1139"/>
      <c r="S1027" s="613"/>
      <c r="T1027" s="1139"/>
      <c r="U1027" s="613"/>
      <c r="V1027" s="1139"/>
      <c r="W1027" s="613"/>
      <c r="X1027" s="616"/>
      <c r="Y1027" s="613"/>
      <c r="Z1027" s="613"/>
      <c r="AA1027" s="619"/>
      <c r="AB1027" s="216">
        <v>5</v>
      </c>
      <c r="AC1027" s="306"/>
      <c r="AD1027" s="218"/>
      <c r="AE1027" s="156"/>
      <c r="AF1027" s="213" t="str">
        <f t="shared" si="66"/>
        <v/>
      </c>
      <c r="AG1027" s="271"/>
      <c r="AH1027" s="214" t="str">
        <f t="shared" si="64"/>
        <v/>
      </c>
      <c r="AI1027" s="271"/>
      <c r="AJ1027" s="214" t="str">
        <f t="shared" si="65"/>
        <v/>
      </c>
      <c r="AK1027" s="215" t="str">
        <f t="shared" si="63"/>
        <v/>
      </c>
      <c r="AL1027" s="220" t="str">
        <f>IFERROR(IF(AND(AF1026="Probabilidad",AF1027="Probabilidad"),(AL1026-(+AL1026*AK1027)),IF(AND(AF1026="Impacto",AF1027="Probabilidad"),(AL1025-(+AL1025*AK1027)),IF(AF1027="Impacto",AL1026,""))),"")</f>
        <v/>
      </c>
      <c r="AM1027" s="220" t="str">
        <f>IFERROR(IF(AND(AF1026="Impacto",AF1027="Impacto"),(AM1026-(+AM1026*AK1027)),IF(AND(AF1026="Probabilidad",AF1027="Impacto"),(AM1025-(+AM1025*AK1027)),IF(AF1027="Probabilidad",AM1026,""))),"")</f>
        <v/>
      </c>
      <c r="AN1027" s="271"/>
      <c r="AO1027" s="271"/>
      <c r="AP1027" s="271"/>
      <c r="AQ1027" s="1323"/>
      <c r="AR1027" s="626"/>
      <c r="AS1027" s="626"/>
      <c r="AT1027" s="619"/>
      <c r="AU1027" s="626"/>
      <c r="AV1027" s="626"/>
      <c r="AW1027" s="619"/>
      <c r="AX1027" s="619"/>
      <c r="AY1027" s="619"/>
      <c r="AZ1027" s="1139"/>
      <c r="BA1027" s="1189"/>
      <c r="BB1027" s="607"/>
      <c r="BC1027" s="909"/>
      <c r="BD1027" s="909"/>
      <c r="BE1027" s="1219"/>
      <c r="BF1027" s="593"/>
      <c r="BG1027" s="1327"/>
      <c r="BH1027" s="848"/>
      <c r="BI1027" s="848"/>
      <c r="BJ1027" s="848"/>
      <c r="BK1027" s="610"/>
      <c r="BL1027" s="848"/>
      <c r="BM1027" s="593"/>
      <c r="BN1027" s="593"/>
      <c r="BO1027" s="798"/>
    </row>
    <row r="1028" spans="1:67" ht="15.75" thickBot="1">
      <c r="A1028" s="1142"/>
      <c r="B1028" s="1145"/>
      <c r="C1028" s="1166"/>
      <c r="D1028" s="1195"/>
      <c r="E1028" s="1195"/>
      <c r="F1028" s="1196"/>
      <c r="G1028" s="910"/>
      <c r="H1028" s="692"/>
      <c r="I1028" s="1157"/>
      <c r="J1028" s="1156"/>
      <c r="K1028" s="1157"/>
      <c r="L1028" s="700"/>
      <c r="M1028" s="693"/>
      <c r="N1028" s="910"/>
      <c r="O1028" s="910"/>
      <c r="P1028" s="675"/>
      <c r="Q1028" s="674"/>
      <c r="R1028" s="1157"/>
      <c r="S1028" s="691"/>
      <c r="T1028" s="1157"/>
      <c r="U1028" s="691"/>
      <c r="V1028" s="1157"/>
      <c r="W1028" s="691"/>
      <c r="X1028" s="693"/>
      <c r="Y1028" s="691"/>
      <c r="Z1028" s="691"/>
      <c r="AA1028" s="694"/>
      <c r="AB1028" s="141">
        <v>6</v>
      </c>
      <c r="AC1028" s="410"/>
      <c r="AD1028" s="139"/>
      <c r="AE1028" s="324"/>
      <c r="AF1028" s="149" t="str">
        <f t="shared" si="66"/>
        <v/>
      </c>
      <c r="AG1028" s="325"/>
      <c r="AH1028" s="140" t="str">
        <f t="shared" si="64"/>
        <v/>
      </c>
      <c r="AI1028" s="325"/>
      <c r="AJ1028" s="140" t="str">
        <f t="shared" si="65"/>
        <v/>
      </c>
      <c r="AK1028" s="143" t="str">
        <f t="shared" si="63"/>
        <v/>
      </c>
      <c r="AL1028" s="152" t="str">
        <f>IFERROR(IF(AND(AF1027="Probabilidad",AF1028="Probabilidad"),(AL1027-(+AL1027*AK1028)),IF(AND(AF1027="Impacto",AF1028="Probabilidad"),(AL1026-(+AL1026*AK1028)),IF(AF1028="Impacto",AL1027,""))),"")</f>
        <v/>
      </c>
      <c r="AM1028" s="152" t="str">
        <f>IFERROR(IF(AND(AF1027="Impacto",AF1028="Impacto"),(AM1027-(+AM1027*AK1028)),IF(AND(AF1027="Probabilidad",AF1028="Impacto"),(AM1026-(+AM1026*AK1028)),IF(AF1028="Probabilidad",AM1027,""))),"")</f>
        <v/>
      </c>
      <c r="AN1028" s="325"/>
      <c r="AO1028" s="325"/>
      <c r="AP1028" s="325"/>
      <c r="AQ1028" s="1329"/>
      <c r="AR1028" s="696"/>
      <c r="AS1028" s="696"/>
      <c r="AT1028" s="694"/>
      <c r="AU1028" s="696"/>
      <c r="AV1028" s="696"/>
      <c r="AW1028" s="694"/>
      <c r="AX1028" s="694"/>
      <c r="AY1028" s="694"/>
      <c r="AZ1028" s="1157"/>
      <c r="BA1028" s="1192"/>
      <c r="BB1028" s="675"/>
      <c r="BC1028" s="910"/>
      <c r="BD1028" s="910"/>
      <c r="BE1028" s="1294"/>
      <c r="BF1028" s="700"/>
      <c r="BG1028" s="1328"/>
      <c r="BH1028" s="1113"/>
      <c r="BI1028" s="1113"/>
      <c r="BJ1028" s="1113"/>
      <c r="BK1028" s="674"/>
      <c r="BL1028" s="1113"/>
      <c r="BM1028" s="700"/>
      <c r="BN1028" s="700"/>
      <c r="BO1028" s="1110"/>
    </row>
  </sheetData>
  <sheetProtection formatCells="0" formatColumns="0" formatRows="0"/>
  <dataConsolidate link="1"/>
  <mergeCells count="8412">
    <mergeCell ref="BO1023:BO1028"/>
    <mergeCell ref="A3:G3"/>
    <mergeCell ref="BI1023:BI1028"/>
    <mergeCell ref="BJ1023:BJ1028"/>
    <mergeCell ref="BK1023:BK1028"/>
    <mergeCell ref="BL1023:BL1028"/>
    <mergeCell ref="BM1023:BM1028"/>
    <mergeCell ref="BN1023:BN1028"/>
    <mergeCell ref="BC1023:BC1028"/>
    <mergeCell ref="BD1023:BD1028"/>
    <mergeCell ref="BE1023:BE1028"/>
    <mergeCell ref="BF1023:BF1028"/>
    <mergeCell ref="BG1023:BG1028"/>
    <mergeCell ref="BH1023:BH1028"/>
    <mergeCell ref="AW1023:AW1028"/>
    <mergeCell ref="AX1023:AX1028"/>
    <mergeCell ref="AY1023:AY1028"/>
    <mergeCell ref="AZ1023:AZ1028"/>
    <mergeCell ref="BA1023:BA1028"/>
    <mergeCell ref="BB1023:BB1028"/>
    <mergeCell ref="AQ1023:AQ1028"/>
    <mergeCell ref="AR1023:AR1028"/>
    <mergeCell ref="AS1023:AS1028"/>
    <mergeCell ref="AT1023:AT1028"/>
    <mergeCell ref="AU1023:AU1028"/>
    <mergeCell ref="AV1023:AV1028"/>
    <mergeCell ref="V1023:V1028"/>
    <mergeCell ref="W1023:W1028"/>
    <mergeCell ref="X1023:X1028"/>
    <mergeCell ref="Y1023:Y1028"/>
    <mergeCell ref="Z1023:Z1028"/>
    <mergeCell ref="AA1023:AA1028"/>
    <mergeCell ref="P1023:P1028"/>
    <mergeCell ref="Q1023:Q1028"/>
    <mergeCell ref="R1023:R1028"/>
    <mergeCell ref="S1023:S1028"/>
    <mergeCell ref="T1023:T1028"/>
    <mergeCell ref="U1023:U1028"/>
    <mergeCell ref="J1023:J1028"/>
    <mergeCell ref="K1023:K1028"/>
    <mergeCell ref="L1023:L1028"/>
    <mergeCell ref="M1023:M1028"/>
    <mergeCell ref="N1023:N1028"/>
    <mergeCell ref="O1023:O1028"/>
    <mergeCell ref="BL1017:BL1022"/>
    <mergeCell ref="BM1017:BM1022"/>
    <mergeCell ref="BN1017:BN1022"/>
    <mergeCell ref="BO1017:BO1022"/>
    <mergeCell ref="D1023:D1028"/>
    <mergeCell ref="E1023:E1028"/>
    <mergeCell ref="F1023:F1028"/>
    <mergeCell ref="G1023:G1028"/>
    <mergeCell ref="H1023:H1028"/>
    <mergeCell ref="I1023:I1028"/>
    <mergeCell ref="BF1017:BF1022"/>
    <mergeCell ref="BG1017:BG1022"/>
    <mergeCell ref="BH1017:BH1022"/>
    <mergeCell ref="BI1017:BI1022"/>
    <mergeCell ref="BJ1017:BJ1022"/>
    <mergeCell ref="BK1017:BK1022"/>
    <mergeCell ref="AZ1017:AZ1022"/>
    <mergeCell ref="BA1017:BA1022"/>
    <mergeCell ref="BB1017:BB1022"/>
    <mergeCell ref="BC1017:BC1022"/>
    <mergeCell ref="BD1017:BD1022"/>
    <mergeCell ref="BE1017:BE1022"/>
    <mergeCell ref="AT1017:AT1022"/>
    <mergeCell ref="AU1017:AU1022"/>
    <mergeCell ref="AV1017:AV1022"/>
    <mergeCell ref="AW1017:AW1022"/>
    <mergeCell ref="AX1017:AX1022"/>
    <mergeCell ref="AY1017:AY1022"/>
    <mergeCell ref="Y1017:Y1022"/>
    <mergeCell ref="Z1017:Z1022"/>
    <mergeCell ref="AA1017:AA1022"/>
    <mergeCell ref="AQ1017:AQ1022"/>
    <mergeCell ref="AR1017:AR1022"/>
    <mergeCell ref="AS1017:AS1022"/>
    <mergeCell ref="S1017:S1022"/>
    <mergeCell ref="T1017:T1022"/>
    <mergeCell ref="U1017:U1022"/>
    <mergeCell ref="V1017:V1022"/>
    <mergeCell ref="W1017:W1022"/>
    <mergeCell ref="X1017:X1022"/>
    <mergeCell ref="M1017:M1022"/>
    <mergeCell ref="N1017:N1022"/>
    <mergeCell ref="O1017:O1022"/>
    <mergeCell ref="P1017:P1022"/>
    <mergeCell ref="Q1017:Q1022"/>
    <mergeCell ref="R1017:R1022"/>
    <mergeCell ref="BO1011:BO1016"/>
    <mergeCell ref="D1017:D1022"/>
    <mergeCell ref="E1017:E1022"/>
    <mergeCell ref="F1017:F1022"/>
    <mergeCell ref="G1017:G1022"/>
    <mergeCell ref="H1017:H1022"/>
    <mergeCell ref="I1017:I1022"/>
    <mergeCell ref="J1017:J1022"/>
    <mergeCell ref="K1017:K1022"/>
    <mergeCell ref="L1017:L1022"/>
    <mergeCell ref="BI1011:BI1016"/>
    <mergeCell ref="BJ1011:BJ1016"/>
    <mergeCell ref="BK1011:BK1016"/>
    <mergeCell ref="BL1011:BL1016"/>
    <mergeCell ref="BM1011:BM1016"/>
    <mergeCell ref="BN1011:BN1016"/>
    <mergeCell ref="BC1011:BC1016"/>
    <mergeCell ref="BD1011:BD1016"/>
    <mergeCell ref="BE1011:BE1016"/>
    <mergeCell ref="BF1011:BF1016"/>
    <mergeCell ref="BG1011:BG1016"/>
    <mergeCell ref="BH1011:BH1016"/>
    <mergeCell ref="AW1011:AW1016"/>
    <mergeCell ref="AX1011:AX1016"/>
    <mergeCell ref="AY1011:AY1016"/>
    <mergeCell ref="AZ1011:AZ1016"/>
    <mergeCell ref="BA1011:BA1016"/>
    <mergeCell ref="BB1011:BB1016"/>
    <mergeCell ref="AQ1011:AQ1016"/>
    <mergeCell ref="AR1011:AR1016"/>
    <mergeCell ref="AS1011:AS1016"/>
    <mergeCell ref="AT1011:AT1016"/>
    <mergeCell ref="AU1011:AU1016"/>
    <mergeCell ref="AV1011:AV1016"/>
    <mergeCell ref="V1011:V1016"/>
    <mergeCell ref="W1011:W1016"/>
    <mergeCell ref="X1011:X1016"/>
    <mergeCell ref="Y1011:Y1016"/>
    <mergeCell ref="Z1011:Z1016"/>
    <mergeCell ref="AA1011:AA1016"/>
    <mergeCell ref="P1011:P1016"/>
    <mergeCell ref="Q1011:Q1016"/>
    <mergeCell ref="R1011:R1016"/>
    <mergeCell ref="S1011:S1016"/>
    <mergeCell ref="T1011:T1016"/>
    <mergeCell ref="U1011:U1016"/>
    <mergeCell ref="J1011:J1016"/>
    <mergeCell ref="K1011:K1016"/>
    <mergeCell ref="L1011:L1016"/>
    <mergeCell ref="M1011:M1016"/>
    <mergeCell ref="N1011:N1016"/>
    <mergeCell ref="O1011:O1016"/>
    <mergeCell ref="BL1005:BL1010"/>
    <mergeCell ref="BM1005:BM1010"/>
    <mergeCell ref="BN1005:BN1010"/>
    <mergeCell ref="BO1005:BO1010"/>
    <mergeCell ref="D1011:D1016"/>
    <mergeCell ref="E1011:E1016"/>
    <mergeCell ref="F1011:F1016"/>
    <mergeCell ref="G1011:G1016"/>
    <mergeCell ref="H1011:H1016"/>
    <mergeCell ref="I1011:I1016"/>
    <mergeCell ref="BF1005:BF1010"/>
    <mergeCell ref="BG1005:BG1010"/>
    <mergeCell ref="BH1005:BH1010"/>
    <mergeCell ref="BI1005:BI1010"/>
    <mergeCell ref="BJ1005:BJ1010"/>
    <mergeCell ref="BK1005:BK1010"/>
    <mergeCell ref="AZ1005:AZ1010"/>
    <mergeCell ref="BA1005:BA1010"/>
    <mergeCell ref="BB1005:BB1010"/>
    <mergeCell ref="BC1005:BC1010"/>
    <mergeCell ref="BD1005:BD1010"/>
    <mergeCell ref="BE1005:BE1010"/>
    <mergeCell ref="AT1005:AT1010"/>
    <mergeCell ref="AU1005:AU1010"/>
    <mergeCell ref="AV1005:AV1010"/>
    <mergeCell ref="AW1005:AW1010"/>
    <mergeCell ref="AX1005:AX1010"/>
    <mergeCell ref="AY1005:AY1010"/>
    <mergeCell ref="Y1005:Y1010"/>
    <mergeCell ref="Z1005:Z1010"/>
    <mergeCell ref="AA1005:AA1010"/>
    <mergeCell ref="AQ1005:AQ1010"/>
    <mergeCell ref="AR1005:AR1010"/>
    <mergeCell ref="AS1005:AS1010"/>
    <mergeCell ref="S1005:S1010"/>
    <mergeCell ref="T1005:T1010"/>
    <mergeCell ref="U1005:U1010"/>
    <mergeCell ref="V1005:V1010"/>
    <mergeCell ref="W1005:W1010"/>
    <mergeCell ref="X1005:X1010"/>
    <mergeCell ref="M1005:M1010"/>
    <mergeCell ref="N1005:N1010"/>
    <mergeCell ref="O1005:O1010"/>
    <mergeCell ref="P1005:P1010"/>
    <mergeCell ref="Q1005:Q1010"/>
    <mergeCell ref="R1005:R1010"/>
    <mergeCell ref="BO999:BO1004"/>
    <mergeCell ref="D1005:D1010"/>
    <mergeCell ref="E1005:E1010"/>
    <mergeCell ref="F1005:F1010"/>
    <mergeCell ref="G1005:G1010"/>
    <mergeCell ref="H1005:H1010"/>
    <mergeCell ref="I1005:I1010"/>
    <mergeCell ref="J1005:J1010"/>
    <mergeCell ref="K1005:K1010"/>
    <mergeCell ref="L1005:L1010"/>
    <mergeCell ref="BI999:BI1004"/>
    <mergeCell ref="BJ999:BJ1004"/>
    <mergeCell ref="BK999:BK1004"/>
    <mergeCell ref="BL999:BL1004"/>
    <mergeCell ref="BM999:BM1004"/>
    <mergeCell ref="BN999:BN1004"/>
    <mergeCell ref="BC999:BC1004"/>
    <mergeCell ref="BD999:BD1004"/>
    <mergeCell ref="BE999:BE1004"/>
    <mergeCell ref="BF999:BF1004"/>
    <mergeCell ref="BG999:BG1004"/>
    <mergeCell ref="BH999:BH1004"/>
    <mergeCell ref="AW999:AW1004"/>
    <mergeCell ref="AX999:AX1004"/>
    <mergeCell ref="AY999:AY1004"/>
    <mergeCell ref="AZ999:AZ1004"/>
    <mergeCell ref="BA999:BA1004"/>
    <mergeCell ref="BB999:BB1004"/>
    <mergeCell ref="AQ999:AQ1004"/>
    <mergeCell ref="AR999:AR1004"/>
    <mergeCell ref="AS999:AS1004"/>
    <mergeCell ref="AT999:AT1004"/>
    <mergeCell ref="AU999:AU1004"/>
    <mergeCell ref="AV999:AV1004"/>
    <mergeCell ref="V999:V1004"/>
    <mergeCell ref="W999:W1004"/>
    <mergeCell ref="X999:X1004"/>
    <mergeCell ref="Y999:Y1004"/>
    <mergeCell ref="Z999:Z1004"/>
    <mergeCell ref="AA999:AA1004"/>
    <mergeCell ref="P999:P1004"/>
    <mergeCell ref="Q999:Q1004"/>
    <mergeCell ref="R999:R1004"/>
    <mergeCell ref="S999:S1004"/>
    <mergeCell ref="T999:T1004"/>
    <mergeCell ref="U999:U1004"/>
    <mergeCell ref="J999:J1004"/>
    <mergeCell ref="K999:K1004"/>
    <mergeCell ref="L999:L1004"/>
    <mergeCell ref="M999:M1004"/>
    <mergeCell ref="N999:N1004"/>
    <mergeCell ref="O999:O1004"/>
    <mergeCell ref="BL993:BL998"/>
    <mergeCell ref="BM993:BM998"/>
    <mergeCell ref="BN993:BN998"/>
    <mergeCell ref="BO993:BO998"/>
    <mergeCell ref="D999:D1004"/>
    <mergeCell ref="E999:E1004"/>
    <mergeCell ref="F999:F1004"/>
    <mergeCell ref="G999:G1004"/>
    <mergeCell ref="H999:H1004"/>
    <mergeCell ref="I999:I1004"/>
    <mergeCell ref="BF993:BF998"/>
    <mergeCell ref="BG993:BG998"/>
    <mergeCell ref="BH993:BH998"/>
    <mergeCell ref="BI993:BI998"/>
    <mergeCell ref="BJ993:BJ998"/>
    <mergeCell ref="BK993:BK998"/>
    <mergeCell ref="AZ993:AZ998"/>
    <mergeCell ref="BA993:BA998"/>
    <mergeCell ref="BB993:BB998"/>
    <mergeCell ref="BC993:BC998"/>
    <mergeCell ref="BD993:BD998"/>
    <mergeCell ref="BE993:BE998"/>
    <mergeCell ref="AT993:AT998"/>
    <mergeCell ref="AU993:AU998"/>
    <mergeCell ref="AV993:AV998"/>
    <mergeCell ref="AW993:AW998"/>
    <mergeCell ref="AX993:AX998"/>
    <mergeCell ref="AY993:AY998"/>
    <mergeCell ref="Y993:Y998"/>
    <mergeCell ref="Z993:Z998"/>
    <mergeCell ref="AA993:AA998"/>
    <mergeCell ref="AQ993:AQ998"/>
    <mergeCell ref="AR993:AR998"/>
    <mergeCell ref="AS993:AS998"/>
    <mergeCell ref="S993:S998"/>
    <mergeCell ref="T993:T998"/>
    <mergeCell ref="U993:U998"/>
    <mergeCell ref="V993:V998"/>
    <mergeCell ref="W993:W998"/>
    <mergeCell ref="X993:X998"/>
    <mergeCell ref="M993:M998"/>
    <mergeCell ref="N993:N998"/>
    <mergeCell ref="O993:O998"/>
    <mergeCell ref="P993:P998"/>
    <mergeCell ref="Q993:Q998"/>
    <mergeCell ref="R993:R998"/>
    <mergeCell ref="G993:G998"/>
    <mergeCell ref="H993:H998"/>
    <mergeCell ref="I993:I998"/>
    <mergeCell ref="J993:J998"/>
    <mergeCell ref="K993:K998"/>
    <mergeCell ref="L993:L998"/>
    <mergeCell ref="BL987:BL992"/>
    <mergeCell ref="BM987:BM992"/>
    <mergeCell ref="BN987:BN992"/>
    <mergeCell ref="BO987:BO992"/>
    <mergeCell ref="A993:A1028"/>
    <mergeCell ref="B993:B1028"/>
    <mergeCell ref="C993:C1028"/>
    <mergeCell ref="D993:D998"/>
    <mergeCell ref="E993:E998"/>
    <mergeCell ref="F993:F998"/>
    <mergeCell ref="BF987:BF992"/>
    <mergeCell ref="BG987:BG992"/>
    <mergeCell ref="BH987:BH992"/>
    <mergeCell ref="BI987:BI992"/>
    <mergeCell ref="BJ987:BJ992"/>
    <mergeCell ref="BK987:BK992"/>
    <mergeCell ref="AZ987:AZ992"/>
    <mergeCell ref="BA987:BA992"/>
    <mergeCell ref="BB987:BB992"/>
    <mergeCell ref="BC987:BC992"/>
    <mergeCell ref="BD987:BD992"/>
    <mergeCell ref="BE987:BE992"/>
    <mergeCell ref="AT987:AT992"/>
    <mergeCell ref="AU987:AU992"/>
    <mergeCell ref="AV987:AV992"/>
    <mergeCell ref="AW987:AW992"/>
    <mergeCell ref="AX987:AX992"/>
    <mergeCell ref="AY987:AY992"/>
    <mergeCell ref="Y987:Y992"/>
    <mergeCell ref="Z987:Z992"/>
    <mergeCell ref="AA987:AA992"/>
    <mergeCell ref="AQ987:AQ992"/>
    <mergeCell ref="AR987:AR992"/>
    <mergeCell ref="AS987:AS992"/>
    <mergeCell ref="S987:S992"/>
    <mergeCell ref="T987:T992"/>
    <mergeCell ref="U987:U992"/>
    <mergeCell ref="V987:V992"/>
    <mergeCell ref="W987:W992"/>
    <mergeCell ref="X987:X992"/>
    <mergeCell ref="M987:M992"/>
    <mergeCell ref="N987:N992"/>
    <mergeCell ref="O987:O992"/>
    <mergeCell ref="P987:P992"/>
    <mergeCell ref="Q987:Q992"/>
    <mergeCell ref="R987:R992"/>
    <mergeCell ref="BO981:BO986"/>
    <mergeCell ref="D987:D992"/>
    <mergeCell ref="E987:E992"/>
    <mergeCell ref="F987:F992"/>
    <mergeCell ref="G987:G992"/>
    <mergeCell ref="H987:H992"/>
    <mergeCell ref="I987:I992"/>
    <mergeCell ref="J987:J992"/>
    <mergeCell ref="K987:K992"/>
    <mergeCell ref="L987:L992"/>
    <mergeCell ref="BI981:BI986"/>
    <mergeCell ref="BJ981:BJ986"/>
    <mergeCell ref="BK981:BK986"/>
    <mergeCell ref="BL981:BL986"/>
    <mergeCell ref="BM981:BM986"/>
    <mergeCell ref="BN981:BN986"/>
    <mergeCell ref="BC981:BC986"/>
    <mergeCell ref="BD981:BD986"/>
    <mergeCell ref="BE981:BE986"/>
    <mergeCell ref="BF981:BF986"/>
    <mergeCell ref="BG981:BG986"/>
    <mergeCell ref="BH981:BH986"/>
    <mergeCell ref="AW981:AW986"/>
    <mergeCell ref="AX981:AX986"/>
    <mergeCell ref="AY981:AY986"/>
    <mergeCell ref="AZ981:AZ986"/>
    <mergeCell ref="BA981:BA986"/>
    <mergeCell ref="BB981:BB986"/>
    <mergeCell ref="AQ981:AQ986"/>
    <mergeCell ref="AR981:AR986"/>
    <mergeCell ref="AS981:AS986"/>
    <mergeCell ref="AT981:AT986"/>
    <mergeCell ref="AU981:AU986"/>
    <mergeCell ref="AV981:AV986"/>
    <mergeCell ref="V981:V986"/>
    <mergeCell ref="W981:W986"/>
    <mergeCell ref="X981:X986"/>
    <mergeCell ref="Y981:Y986"/>
    <mergeCell ref="Z981:Z986"/>
    <mergeCell ref="AA981:AA986"/>
    <mergeCell ref="P981:P986"/>
    <mergeCell ref="Q981:Q986"/>
    <mergeCell ref="R981:R986"/>
    <mergeCell ref="S981:S986"/>
    <mergeCell ref="T981:T986"/>
    <mergeCell ref="U981:U986"/>
    <mergeCell ref="J981:J986"/>
    <mergeCell ref="K981:K986"/>
    <mergeCell ref="L981:L986"/>
    <mergeCell ref="M981:M986"/>
    <mergeCell ref="N981:N986"/>
    <mergeCell ref="O981:O986"/>
    <mergeCell ref="BL975:BL980"/>
    <mergeCell ref="BM975:BM980"/>
    <mergeCell ref="BN975:BN980"/>
    <mergeCell ref="BO975:BO980"/>
    <mergeCell ref="D981:D986"/>
    <mergeCell ref="E981:E986"/>
    <mergeCell ref="F981:F986"/>
    <mergeCell ref="G981:G986"/>
    <mergeCell ref="H981:H986"/>
    <mergeCell ref="I981:I986"/>
    <mergeCell ref="BF975:BF980"/>
    <mergeCell ref="BG975:BG980"/>
    <mergeCell ref="BH975:BH980"/>
    <mergeCell ref="BI975:BI980"/>
    <mergeCell ref="BJ975:BJ980"/>
    <mergeCell ref="BK975:BK980"/>
    <mergeCell ref="AZ975:AZ980"/>
    <mergeCell ref="BA975:BA980"/>
    <mergeCell ref="BB975:BB980"/>
    <mergeCell ref="BC975:BC980"/>
    <mergeCell ref="BD975:BD980"/>
    <mergeCell ref="BE975:BE980"/>
    <mergeCell ref="AT975:AT980"/>
    <mergeCell ref="AU975:AU980"/>
    <mergeCell ref="AV975:AV980"/>
    <mergeCell ref="AW975:AW980"/>
    <mergeCell ref="AX975:AX980"/>
    <mergeCell ref="AY975:AY980"/>
    <mergeCell ref="Y975:Y980"/>
    <mergeCell ref="Z975:Z980"/>
    <mergeCell ref="AA975:AA980"/>
    <mergeCell ref="AQ975:AQ980"/>
    <mergeCell ref="AR975:AR980"/>
    <mergeCell ref="AS975:AS980"/>
    <mergeCell ref="S975:S980"/>
    <mergeCell ref="T975:T980"/>
    <mergeCell ref="U975:U980"/>
    <mergeCell ref="V975:V980"/>
    <mergeCell ref="W975:W980"/>
    <mergeCell ref="X975:X980"/>
    <mergeCell ref="M975:M980"/>
    <mergeCell ref="N975:N980"/>
    <mergeCell ref="O975:O980"/>
    <mergeCell ref="P975:P980"/>
    <mergeCell ref="Q975:Q980"/>
    <mergeCell ref="R975:R980"/>
    <mergeCell ref="BO969:BO974"/>
    <mergeCell ref="D975:D980"/>
    <mergeCell ref="E975:E980"/>
    <mergeCell ref="F975:F980"/>
    <mergeCell ref="G975:G980"/>
    <mergeCell ref="H975:H980"/>
    <mergeCell ref="I975:I980"/>
    <mergeCell ref="J975:J980"/>
    <mergeCell ref="K975:K980"/>
    <mergeCell ref="L975:L980"/>
    <mergeCell ref="BI969:BI974"/>
    <mergeCell ref="BJ969:BJ974"/>
    <mergeCell ref="BK969:BK974"/>
    <mergeCell ref="BL969:BL974"/>
    <mergeCell ref="BM969:BM974"/>
    <mergeCell ref="BN969:BN974"/>
    <mergeCell ref="BC969:BC974"/>
    <mergeCell ref="BD969:BD974"/>
    <mergeCell ref="BE969:BE974"/>
    <mergeCell ref="BF969:BF974"/>
    <mergeCell ref="BG969:BG974"/>
    <mergeCell ref="BH969:BH974"/>
    <mergeCell ref="AW969:AW974"/>
    <mergeCell ref="AX969:AX974"/>
    <mergeCell ref="AY969:AY974"/>
    <mergeCell ref="AZ969:AZ974"/>
    <mergeCell ref="BA969:BA974"/>
    <mergeCell ref="BB969:BB974"/>
    <mergeCell ref="AQ969:AQ974"/>
    <mergeCell ref="AR969:AR974"/>
    <mergeCell ref="AS969:AS974"/>
    <mergeCell ref="AT969:AT974"/>
    <mergeCell ref="AU969:AU974"/>
    <mergeCell ref="AV969:AV974"/>
    <mergeCell ref="V969:V974"/>
    <mergeCell ref="W969:W974"/>
    <mergeCell ref="X969:X974"/>
    <mergeCell ref="Y969:Y974"/>
    <mergeCell ref="Z969:Z974"/>
    <mergeCell ref="AA969:AA974"/>
    <mergeCell ref="P969:P974"/>
    <mergeCell ref="Q969:Q974"/>
    <mergeCell ref="R969:R974"/>
    <mergeCell ref="S969:S974"/>
    <mergeCell ref="T969:T974"/>
    <mergeCell ref="U969:U974"/>
    <mergeCell ref="J969:J974"/>
    <mergeCell ref="K969:K974"/>
    <mergeCell ref="L969:L974"/>
    <mergeCell ref="M969:M974"/>
    <mergeCell ref="N969:N974"/>
    <mergeCell ref="O969:O974"/>
    <mergeCell ref="BL963:BL968"/>
    <mergeCell ref="BM963:BM968"/>
    <mergeCell ref="BN963:BN968"/>
    <mergeCell ref="BO963:BO968"/>
    <mergeCell ref="D969:D974"/>
    <mergeCell ref="E969:E974"/>
    <mergeCell ref="F969:F974"/>
    <mergeCell ref="G969:G974"/>
    <mergeCell ref="H969:H974"/>
    <mergeCell ref="I969:I974"/>
    <mergeCell ref="BF963:BF968"/>
    <mergeCell ref="BG963:BG968"/>
    <mergeCell ref="BH963:BH968"/>
    <mergeCell ref="BI963:BI968"/>
    <mergeCell ref="BJ963:BJ968"/>
    <mergeCell ref="BK963:BK968"/>
    <mergeCell ref="AZ963:AZ968"/>
    <mergeCell ref="BA963:BA968"/>
    <mergeCell ref="BB963:BB968"/>
    <mergeCell ref="BC963:BC968"/>
    <mergeCell ref="BD963:BD968"/>
    <mergeCell ref="BE963:BE968"/>
    <mergeCell ref="AT963:AT968"/>
    <mergeCell ref="AU963:AU968"/>
    <mergeCell ref="AV963:AV968"/>
    <mergeCell ref="AW963:AW968"/>
    <mergeCell ref="AX963:AX968"/>
    <mergeCell ref="AY963:AY968"/>
    <mergeCell ref="Y963:Y968"/>
    <mergeCell ref="Z963:Z968"/>
    <mergeCell ref="AA963:AA968"/>
    <mergeCell ref="AQ963:AQ968"/>
    <mergeCell ref="AR963:AR968"/>
    <mergeCell ref="AS963:AS968"/>
    <mergeCell ref="S963:S968"/>
    <mergeCell ref="T963:T968"/>
    <mergeCell ref="U963:U968"/>
    <mergeCell ref="V963:V968"/>
    <mergeCell ref="W963:W968"/>
    <mergeCell ref="X963:X968"/>
    <mergeCell ref="M963:M968"/>
    <mergeCell ref="N963:N968"/>
    <mergeCell ref="O963:O968"/>
    <mergeCell ref="P963:P968"/>
    <mergeCell ref="Q963:Q968"/>
    <mergeCell ref="R963:R968"/>
    <mergeCell ref="BO957:BO962"/>
    <mergeCell ref="D963:D968"/>
    <mergeCell ref="E963:E968"/>
    <mergeCell ref="F963:F968"/>
    <mergeCell ref="G963:G968"/>
    <mergeCell ref="H963:H968"/>
    <mergeCell ref="I963:I968"/>
    <mergeCell ref="J963:J968"/>
    <mergeCell ref="K963:K968"/>
    <mergeCell ref="L963:L968"/>
    <mergeCell ref="BI957:BI962"/>
    <mergeCell ref="BJ957:BJ962"/>
    <mergeCell ref="BK957:BK962"/>
    <mergeCell ref="BL957:BL962"/>
    <mergeCell ref="BM957:BM962"/>
    <mergeCell ref="BN957:BN962"/>
    <mergeCell ref="BC957:BC962"/>
    <mergeCell ref="BD957:BD962"/>
    <mergeCell ref="BE957:BE962"/>
    <mergeCell ref="BF957:BF962"/>
    <mergeCell ref="BG957:BG962"/>
    <mergeCell ref="BH957:BH962"/>
    <mergeCell ref="AW957:AW962"/>
    <mergeCell ref="AX957:AX962"/>
    <mergeCell ref="AY957:AY962"/>
    <mergeCell ref="AZ957:AZ962"/>
    <mergeCell ref="BA957:BA962"/>
    <mergeCell ref="BB957:BB962"/>
    <mergeCell ref="AQ957:AQ962"/>
    <mergeCell ref="AR957:AR962"/>
    <mergeCell ref="AS957:AS962"/>
    <mergeCell ref="AT957:AT962"/>
    <mergeCell ref="AU957:AU962"/>
    <mergeCell ref="AV957:AV962"/>
    <mergeCell ref="V957:V962"/>
    <mergeCell ref="W957:W962"/>
    <mergeCell ref="X957:X962"/>
    <mergeCell ref="Y957:Y962"/>
    <mergeCell ref="Z957:Z962"/>
    <mergeCell ref="AA957:AA962"/>
    <mergeCell ref="P957:P962"/>
    <mergeCell ref="Q957:Q962"/>
    <mergeCell ref="R957:R962"/>
    <mergeCell ref="S957:S962"/>
    <mergeCell ref="T957:T962"/>
    <mergeCell ref="U957:U962"/>
    <mergeCell ref="J957:J962"/>
    <mergeCell ref="K957:K962"/>
    <mergeCell ref="L957:L962"/>
    <mergeCell ref="M957:M962"/>
    <mergeCell ref="N957:N962"/>
    <mergeCell ref="O957:O962"/>
    <mergeCell ref="BO951:BO956"/>
    <mergeCell ref="A957:A992"/>
    <mergeCell ref="B957:B992"/>
    <mergeCell ref="C957:C992"/>
    <mergeCell ref="D957:D962"/>
    <mergeCell ref="E957:E962"/>
    <mergeCell ref="F957:F962"/>
    <mergeCell ref="G957:G962"/>
    <mergeCell ref="H957:H962"/>
    <mergeCell ref="I957:I962"/>
    <mergeCell ref="BI951:BI956"/>
    <mergeCell ref="BJ951:BJ956"/>
    <mergeCell ref="BK951:BK956"/>
    <mergeCell ref="BL951:BL956"/>
    <mergeCell ref="BM951:BM956"/>
    <mergeCell ref="BN951:BN956"/>
    <mergeCell ref="BC951:BC956"/>
    <mergeCell ref="BD951:BD956"/>
    <mergeCell ref="BE951:BE956"/>
    <mergeCell ref="BF951:BF956"/>
    <mergeCell ref="BG951:BG956"/>
    <mergeCell ref="BH951:BH956"/>
    <mergeCell ref="AW951:AW956"/>
    <mergeCell ref="AX951:AX956"/>
    <mergeCell ref="AY951:AY956"/>
    <mergeCell ref="AZ951:AZ956"/>
    <mergeCell ref="BA951:BA956"/>
    <mergeCell ref="BB951:BB956"/>
    <mergeCell ref="AQ951:AQ956"/>
    <mergeCell ref="AR951:AR956"/>
    <mergeCell ref="AS951:AS956"/>
    <mergeCell ref="AT951:AT956"/>
    <mergeCell ref="AU951:AU956"/>
    <mergeCell ref="AV951:AV956"/>
    <mergeCell ref="V951:V956"/>
    <mergeCell ref="W951:W956"/>
    <mergeCell ref="X951:X956"/>
    <mergeCell ref="Y951:Y956"/>
    <mergeCell ref="Z951:Z956"/>
    <mergeCell ref="AA951:AA956"/>
    <mergeCell ref="P951:P956"/>
    <mergeCell ref="Q951:Q956"/>
    <mergeCell ref="R951:R956"/>
    <mergeCell ref="S951:S956"/>
    <mergeCell ref="T951:T956"/>
    <mergeCell ref="U951:U956"/>
    <mergeCell ref="J951:J956"/>
    <mergeCell ref="K951:K956"/>
    <mergeCell ref="L951:L956"/>
    <mergeCell ref="M951:M956"/>
    <mergeCell ref="N951:N956"/>
    <mergeCell ref="O951:O956"/>
    <mergeCell ref="BL945:BL950"/>
    <mergeCell ref="BM945:BM950"/>
    <mergeCell ref="BN945:BN950"/>
    <mergeCell ref="BO945:BO950"/>
    <mergeCell ref="D951:D956"/>
    <mergeCell ref="E951:E956"/>
    <mergeCell ref="F951:F956"/>
    <mergeCell ref="G951:G956"/>
    <mergeCell ref="H951:H956"/>
    <mergeCell ref="I951:I956"/>
    <mergeCell ref="BF945:BF950"/>
    <mergeCell ref="BG945:BG950"/>
    <mergeCell ref="BH945:BH950"/>
    <mergeCell ref="BI945:BI950"/>
    <mergeCell ref="BJ945:BJ950"/>
    <mergeCell ref="BK945:BK950"/>
    <mergeCell ref="AZ945:AZ950"/>
    <mergeCell ref="BA945:BA950"/>
    <mergeCell ref="BB945:BB950"/>
    <mergeCell ref="BC945:BC950"/>
    <mergeCell ref="BD945:BD950"/>
    <mergeCell ref="BE945:BE950"/>
    <mergeCell ref="AT945:AT950"/>
    <mergeCell ref="AU945:AU950"/>
    <mergeCell ref="AV945:AV950"/>
    <mergeCell ref="AW945:AW950"/>
    <mergeCell ref="AX945:AX950"/>
    <mergeCell ref="AY945:AY950"/>
    <mergeCell ref="Y945:Y950"/>
    <mergeCell ref="Z945:Z950"/>
    <mergeCell ref="AA945:AA950"/>
    <mergeCell ref="AQ945:AQ950"/>
    <mergeCell ref="AR945:AR950"/>
    <mergeCell ref="AS945:AS950"/>
    <mergeCell ref="S945:S950"/>
    <mergeCell ref="T945:T950"/>
    <mergeCell ref="U945:U950"/>
    <mergeCell ref="V945:V950"/>
    <mergeCell ref="W945:W950"/>
    <mergeCell ref="X945:X950"/>
    <mergeCell ref="M945:M950"/>
    <mergeCell ref="N945:N950"/>
    <mergeCell ref="O945:O950"/>
    <mergeCell ref="P945:P950"/>
    <mergeCell ref="Q945:Q950"/>
    <mergeCell ref="R945:R950"/>
    <mergeCell ref="BO939:BO944"/>
    <mergeCell ref="D945:D950"/>
    <mergeCell ref="E945:E950"/>
    <mergeCell ref="F945:F950"/>
    <mergeCell ref="G945:G950"/>
    <mergeCell ref="H945:H950"/>
    <mergeCell ref="I945:I950"/>
    <mergeCell ref="J945:J950"/>
    <mergeCell ref="K945:K950"/>
    <mergeCell ref="L945:L950"/>
    <mergeCell ref="BI939:BI944"/>
    <mergeCell ref="BJ939:BJ944"/>
    <mergeCell ref="BK939:BK944"/>
    <mergeCell ref="BL939:BL944"/>
    <mergeCell ref="BM939:BM944"/>
    <mergeCell ref="BN939:BN944"/>
    <mergeCell ref="BC939:BC944"/>
    <mergeCell ref="BD939:BD944"/>
    <mergeCell ref="BE939:BE944"/>
    <mergeCell ref="BF939:BF944"/>
    <mergeCell ref="BG939:BG944"/>
    <mergeCell ref="BH939:BH944"/>
    <mergeCell ref="AW939:AW944"/>
    <mergeCell ref="AX939:AX944"/>
    <mergeCell ref="AY939:AY944"/>
    <mergeCell ref="AZ939:AZ944"/>
    <mergeCell ref="BA939:BA944"/>
    <mergeCell ref="BB939:BB944"/>
    <mergeCell ref="AQ939:AQ944"/>
    <mergeCell ref="AR939:AR944"/>
    <mergeCell ref="AS939:AS944"/>
    <mergeCell ref="AT939:AT944"/>
    <mergeCell ref="AU939:AU944"/>
    <mergeCell ref="AV939:AV944"/>
    <mergeCell ref="V939:V944"/>
    <mergeCell ref="W939:W944"/>
    <mergeCell ref="X939:X944"/>
    <mergeCell ref="Y939:Y944"/>
    <mergeCell ref="Z939:Z944"/>
    <mergeCell ref="AA939:AA944"/>
    <mergeCell ref="P939:P944"/>
    <mergeCell ref="Q939:Q944"/>
    <mergeCell ref="R939:R944"/>
    <mergeCell ref="S939:S944"/>
    <mergeCell ref="T939:T944"/>
    <mergeCell ref="U939:U944"/>
    <mergeCell ref="J939:J944"/>
    <mergeCell ref="K939:K944"/>
    <mergeCell ref="L939:L944"/>
    <mergeCell ref="M939:M944"/>
    <mergeCell ref="N939:N944"/>
    <mergeCell ref="O939:O944"/>
    <mergeCell ref="BL933:BL938"/>
    <mergeCell ref="BM933:BM938"/>
    <mergeCell ref="BN933:BN938"/>
    <mergeCell ref="BO933:BO938"/>
    <mergeCell ref="D939:D944"/>
    <mergeCell ref="E939:E944"/>
    <mergeCell ref="F939:F944"/>
    <mergeCell ref="G939:G944"/>
    <mergeCell ref="H939:H944"/>
    <mergeCell ref="I939:I944"/>
    <mergeCell ref="BF933:BF938"/>
    <mergeCell ref="BG933:BG938"/>
    <mergeCell ref="BH933:BH938"/>
    <mergeCell ref="BI933:BI938"/>
    <mergeCell ref="BJ933:BJ938"/>
    <mergeCell ref="BK933:BK938"/>
    <mergeCell ref="AZ933:AZ938"/>
    <mergeCell ref="BA933:BA938"/>
    <mergeCell ref="BB933:BB938"/>
    <mergeCell ref="BC933:BC938"/>
    <mergeCell ref="BD933:BD938"/>
    <mergeCell ref="BE933:BE938"/>
    <mergeCell ref="AT933:AT938"/>
    <mergeCell ref="AU933:AU938"/>
    <mergeCell ref="AV933:AV938"/>
    <mergeCell ref="AW933:AW938"/>
    <mergeCell ref="AX933:AX938"/>
    <mergeCell ref="AY933:AY938"/>
    <mergeCell ref="Y933:Y938"/>
    <mergeCell ref="Z933:Z938"/>
    <mergeCell ref="AA933:AA938"/>
    <mergeCell ref="AQ933:AQ938"/>
    <mergeCell ref="AR933:AR938"/>
    <mergeCell ref="AS933:AS938"/>
    <mergeCell ref="S933:S938"/>
    <mergeCell ref="T933:T938"/>
    <mergeCell ref="U933:U938"/>
    <mergeCell ref="V933:V938"/>
    <mergeCell ref="W933:W938"/>
    <mergeCell ref="X933:X938"/>
    <mergeCell ref="M933:M938"/>
    <mergeCell ref="N933:N938"/>
    <mergeCell ref="O933:O938"/>
    <mergeCell ref="P933:P938"/>
    <mergeCell ref="Q933:Q938"/>
    <mergeCell ref="R933:R938"/>
    <mergeCell ref="BO927:BO932"/>
    <mergeCell ref="D933:D938"/>
    <mergeCell ref="E933:E938"/>
    <mergeCell ref="F933:F938"/>
    <mergeCell ref="G933:G938"/>
    <mergeCell ref="H933:H938"/>
    <mergeCell ref="I933:I938"/>
    <mergeCell ref="J933:J938"/>
    <mergeCell ref="K933:K938"/>
    <mergeCell ref="L933:L938"/>
    <mergeCell ref="BI927:BI932"/>
    <mergeCell ref="BJ927:BJ932"/>
    <mergeCell ref="BK927:BK932"/>
    <mergeCell ref="BL927:BL932"/>
    <mergeCell ref="BM927:BM932"/>
    <mergeCell ref="BN927:BN932"/>
    <mergeCell ref="BC927:BC932"/>
    <mergeCell ref="BD927:BD932"/>
    <mergeCell ref="BE927:BE932"/>
    <mergeCell ref="BF927:BF932"/>
    <mergeCell ref="BG927:BG932"/>
    <mergeCell ref="BH927:BH932"/>
    <mergeCell ref="AW927:AW932"/>
    <mergeCell ref="AX927:AX932"/>
    <mergeCell ref="AY927:AY932"/>
    <mergeCell ref="AZ927:AZ932"/>
    <mergeCell ref="BA927:BA932"/>
    <mergeCell ref="BB927:BB932"/>
    <mergeCell ref="AQ927:AQ932"/>
    <mergeCell ref="AR927:AR932"/>
    <mergeCell ref="AS927:AS932"/>
    <mergeCell ref="AT927:AT932"/>
    <mergeCell ref="AU927:AU932"/>
    <mergeCell ref="AV927:AV932"/>
    <mergeCell ref="V927:V932"/>
    <mergeCell ref="W927:W932"/>
    <mergeCell ref="X927:X932"/>
    <mergeCell ref="Y927:Y932"/>
    <mergeCell ref="Z927:Z932"/>
    <mergeCell ref="AA927:AA932"/>
    <mergeCell ref="P927:P932"/>
    <mergeCell ref="Q927:Q932"/>
    <mergeCell ref="R927:R932"/>
    <mergeCell ref="S927:S932"/>
    <mergeCell ref="T927:T932"/>
    <mergeCell ref="U927:U932"/>
    <mergeCell ref="J927:J932"/>
    <mergeCell ref="K927:K932"/>
    <mergeCell ref="L927:L932"/>
    <mergeCell ref="M927:M932"/>
    <mergeCell ref="N927:N932"/>
    <mergeCell ref="O927:O932"/>
    <mergeCell ref="BL921:BL926"/>
    <mergeCell ref="BM921:BM926"/>
    <mergeCell ref="BN921:BN926"/>
    <mergeCell ref="BO921:BO926"/>
    <mergeCell ref="D927:D932"/>
    <mergeCell ref="E927:E932"/>
    <mergeCell ref="F927:F932"/>
    <mergeCell ref="G927:G932"/>
    <mergeCell ref="H927:H932"/>
    <mergeCell ref="I927:I932"/>
    <mergeCell ref="BF921:BF926"/>
    <mergeCell ref="BG921:BG926"/>
    <mergeCell ref="BH921:BH926"/>
    <mergeCell ref="BI921:BI926"/>
    <mergeCell ref="BJ921:BJ926"/>
    <mergeCell ref="BK921:BK926"/>
    <mergeCell ref="AZ921:AZ926"/>
    <mergeCell ref="BA921:BA926"/>
    <mergeCell ref="BB921:BB926"/>
    <mergeCell ref="BC921:BC926"/>
    <mergeCell ref="BD921:BD926"/>
    <mergeCell ref="BE921:BE926"/>
    <mergeCell ref="AT921:AT926"/>
    <mergeCell ref="AU921:AU926"/>
    <mergeCell ref="AV921:AV926"/>
    <mergeCell ref="AW921:AW926"/>
    <mergeCell ref="AX921:AX926"/>
    <mergeCell ref="AY921:AY926"/>
    <mergeCell ref="Y921:Y926"/>
    <mergeCell ref="Z921:Z926"/>
    <mergeCell ref="AA921:AA926"/>
    <mergeCell ref="AQ921:AQ926"/>
    <mergeCell ref="AR921:AR926"/>
    <mergeCell ref="AS921:AS926"/>
    <mergeCell ref="S921:S926"/>
    <mergeCell ref="T921:T926"/>
    <mergeCell ref="U921:U926"/>
    <mergeCell ref="V921:V926"/>
    <mergeCell ref="W921:W926"/>
    <mergeCell ref="X921:X926"/>
    <mergeCell ref="M921:M926"/>
    <mergeCell ref="N921:N926"/>
    <mergeCell ref="O921:O926"/>
    <mergeCell ref="P921:P926"/>
    <mergeCell ref="Q921:Q926"/>
    <mergeCell ref="R921:R926"/>
    <mergeCell ref="BO915:BO920"/>
    <mergeCell ref="D921:D926"/>
    <mergeCell ref="E921:E926"/>
    <mergeCell ref="F921:F926"/>
    <mergeCell ref="G921:G926"/>
    <mergeCell ref="H921:H926"/>
    <mergeCell ref="I921:I926"/>
    <mergeCell ref="J921:J926"/>
    <mergeCell ref="K921:K926"/>
    <mergeCell ref="L921:L926"/>
    <mergeCell ref="BI915:BI920"/>
    <mergeCell ref="BJ915:BJ920"/>
    <mergeCell ref="BK915:BK920"/>
    <mergeCell ref="BL915:BL920"/>
    <mergeCell ref="BM915:BM920"/>
    <mergeCell ref="BN915:BN920"/>
    <mergeCell ref="BC915:BC920"/>
    <mergeCell ref="BD915:BD920"/>
    <mergeCell ref="BE915:BE920"/>
    <mergeCell ref="BF915:BF920"/>
    <mergeCell ref="BG915:BG920"/>
    <mergeCell ref="BH915:BH920"/>
    <mergeCell ref="AW915:AW920"/>
    <mergeCell ref="AX915:AX920"/>
    <mergeCell ref="AY915:AY920"/>
    <mergeCell ref="AZ915:AZ920"/>
    <mergeCell ref="BA915:BA920"/>
    <mergeCell ref="BB915:BB920"/>
    <mergeCell ref="AQ915:AQ920"/>
    <mergeCell ref="AR915:AR920"/>
    <mergeCell ref="AS915:AS920"/>
    <mergeCell ref="AT915:AT920"/>
    <mergeCell ref="AU915:AU920"/>
    <mergeCell ref="AV915:AV920"/>
    <mergeCell ref="V915:V920"/>
    <mergeCell ref="W915:W920"/>
    <mergeCell ref="X915:X920"/>
    <mergeCell ref="Y915:Y920"/>
    <mergeCell ref="Z915:Z920"/>
    <mergeCell ref="AA915:AA920"/>
    <mergeCell ref="P915:P920"/>
    <mergeCell ref="Q915:Q920"/>
    <mergeCell ref="R915:R920"/>
    <mergeCell ref="S915:S920"/>
    <mergeCell ref="T915:T920"/>
    <mergeCell ref="U915:U920"/>
    <mergeCell ref="J915:J920"/>
    <mergeCell ref="K915:K920"/>
    <mergeCell ref="L915:L920"/>
    <mergeCell ref="M915:M920"/>
    <mergeCell ref="N915:N920"/>
    <mergeCell ref="O915:O920"/>
    <mergeCell ref="BL909:BL914"/>
    <mergeCell ref="BM909:BM914"/>
    <mergeCell ref="BN909:BN914"/>
    <mergeCell ref="BO909:BO914"/>
    <mergeCell ref="D915:D920"/>
    <mergeCell ref="E915:E920"/>
    <mergeCell ref="F915:F920"/>
    <mergeCell ref="G915:G920"/>
    <mergeCell ref="H915:H920"/>
    <mergeCell ref="I915:I920"/>
    <mergeCell ref="BF909:BF914"/>
    <mergeCell ref="BG909:BG914"/>
    <mergeCell ref="BH909:BH914"/>
    <mergeCell ref="BI909:BI914"/>
    <mergeCell ref="BJ909:BJ914"/>
    <mergeCell ref="BK909:BK914"/>
    <mergeCell ref="AZ909:AZ914"/>
    <mergeCell ref="BA909:BA914"/>
    <mergeCell ref="BB909:BB914"/>
    <mergeCell ref="BC909:BC914"/>
    <mergeCell ref="BD909:BD914"/>
    <mergeCell ref="BE909:BE914"/>
    <mergeCell ref="AT909:AT914"/>
    <mergeCell ref="AU909:AU914"/>
    <mergeCell ref="AV909:AV914"/>
    <mergeCell ref="AW909:AW914"/>
    <mergeCell ref="AX909:AX914"/>
    <mergeCell ref="AY909:AY914"/>
    <mergeCell ref="Y909:Y914"/>
    <mergeCell ref="Z909:Z914"/>
    <mergeCell ref="AA909:AA914"/>
    <mergeCell ref="AQ909:AQ914"/>
    <mergeCell ref="AR909:AR914"/>
    <mergeCell ref="AS909:AS914"/>
    <mergeCell ref="S909:S914"/>
    <mergeCell ref="T909:T914"/>
    <mergeCell ref="U909:U914"/>
    <mergeCell ref="V909:V914"/>
    <mergeCell ref="W909:W914"/>
    <mergeCell ref="X909:X914"/>
    <mergeCell ref="M909:M914"/>
    <mergeCell ref="N909:N914"/>
    <mergeCell ref="O909:O914"/>
    <mergeCell ref="P909:P914"/>
    <mergeCell ref="Q909:Q914"/>
    <mergeCell ref="R909:R914"/>
    <mergeCell ref="BO903:BO908"/>
    <mergeCell ref="D909:D914"/>
    <mergeCell ref="E909:E914"/>
    <mergeCell ref="F909:F914"/>
    <mergeCell ref="G909:G914"/>
    <mergeCell ref="H909:H914"/>
    <mergeCell ref="I909:I914"/>
    <mergeCell ref="J909:J914"/>
    <mergeCell ref="K909:K914"/>
    <mergeCell ref="L909:L914"/>
    <mergeCell ref="BI903:BI908"/>
    <mergeCell ref="BJ903:BJ908"/>
    <mergeCell ref="BK903:BK908"/>
    <mergeCell ref="BL903:BL908"/>
    <mergeCell ref="BM903:BM908"/>
    <mergeCell ref="BN903:BN908"/>
    <mergeCell ref="BC903:BC908"/>
    <mergeCell ref="BD903:BD908"/>
    <mergeCell ref="BE903:BE908"/>
    <mergeCell ref="BF903:BF908"/>
    <mergeCell ref="BG903:BG908"/>
    <mergeCell ref="BH903:BH908"/>
    <mergeCell ref="AW903:AW908"/>
    <mergeCell ref="AX903:AX908"/>
    <mergeCell ref="AY903:AY908"/>
    <mergeCell ref="AZ903:AZ908"/>
    <mergeCell ref="BA903:BA908"/>
    <mergeCell ref="BB903:BB908"/>
    <mergeCell ref="AQ903:AQ908"/>
    <mergeCell ref="AR903:AR908"/>
    <mergeCell ref="AS903:AS908"/>
    <mergeCell ref="AT903:AT908"/>
    <mergeCell ref="AU903:AU908"/>
    <mergeCell ref="AV903:AV908"/>
    <mergeCell ref="V903:V908"/>
    <mergeCell ref="W903:W908"/>
    <mergeCell ref="X903:X908"/>
    <mergeCell ref="Y903:Y908"/>
    <mergeCell ref="Z903:Z908"/>
    <mergeCell ref="AA903:AA908"/>
    <mergeCell ref="P903:P908"/>
    <mergeCell ref="Q903:Q908"/>
    <mergeCell ref="R903:R908"/>
    <mergeCell ref="S903:S908"/>
    <mergeCell ref="T903:T908"/>
    <mergeCell ref="U903:U908"/>
    <mergeCell ref="J903:J908"/>
    <mergeCell ref="K903:K908"/>
    <mergeCell ref="L903:L908"/>
    <mergeCell ref="M903:M908"/>
    <mergeCell ref="N903:N908"/>
    <mergeCell ref="O903:O908"/>
    <mergeCell ref="BL897:BL902"/>
    <mergeCell ref="BM897:BM902"/>
    <mergeCell ref="BN897:BN902"/>
    <mergeCell ref="BO897:BO902"/>
    <mergeCell ref="D903:D908"/>
    <mergeCell ref="E903:E908"/>
    <mergeCell ref="F903:F908"/>
    <mergeCell ref="G903:G908"/>
    <mergeCell ref="H903:H908"/>
    <mergeCell ref="I903:I908"/>
    <mergeCell ref="BF897:BF902"/>
    <mergeCell ref="BG897:BG902"/>
    <mergeCell ref="BH897:BH902"/>
    <mergeCell ref="BI897:BI902"/>
    <mergeCell ref="BJ897:BJ902"/>
    <mergeCell ref="BK897:BK902"/>
    <mergeCell ref="AZ897:AZ902"/>
    <mergeCell ref="BA897:BA902"/>
    <mergeCell ref="BB897:BB902"/>
    <mergeCell ref="BC897:BC902"/>
    <mergeCell ref="BD897:BD902"/>
    <mergeCell ref="BE897:BE902"/>
    <mergeCell ref="AT897:AT902"/>
    <mergeCell ref="AU897:AU902"/>
    <mergeCell ref="AV897:AV902"/>
    <mergeCell ref="AW897:AW902"/>
    <mergeCell ref="AX897:AX902"/>
    <mergeCell ref="AY897:AY902"/>
    <mergeCell ref="Y897:Y902"/>
    <mergeCell ref="Z897:Z902"/>
    <mergeCell ref="AA897:AA902"/>
    <mergeCell ref="AQ897:AQ902"/>
    <mergeCell ref="AR897:AR902"/>
    <mergeCell ref="AS897:AS902"/>
    <mergeCell ref="S897:S902"/>
    <mergeCell ref="T897:T902"/>
    <mergeCell ref="U897:U902"/>
    <mergeCell ref="V897:V902"/>
    <mergeCell ref="W897:W902"/>
    <mergeCell ref="X897:X902"/>
    <mergeCell ref="M897:M902"/>
    <mergeCell ref="N897:N902"/>
    <mergeCell ref="O897:O902"/>
    <mergeCell ref="P897:P902"/>
    <mergeCell ref="Q897:Q902"/>
    <mergeCell ref="R897:R902"/>
    <mergeCell ref="BO891:BO896"/>
    <mergeCell ref="D897:D902"/>
    <mergeCell ref="E897:E902"/>
    <mergeCell ref="F897:F902"/>
    <mergeCell ref="G897:G902"/>
    <mergeCell ref="H897:H902"/>
    <mergeCell ref="I897:I902"/>
    <mergeCell ref="J897:J902"/>
    <mergeCell ref="K897:K902"/>
    <mergeCell ref="L897:L902"/>
    <mergeCell ref="BI891:BI896"/>
    <mergeCell ref="BJ891:BJ896"/>
    <mergeCell ref="BK891:BK896"/>
    <mergeCell ref="BL891:BL896"/>
    <mergeCell ref="BM891:BM896"/>
    <mergeCell ref="BN891:BN896"/>
    <mergeCell ref="BC891:BC896"/>
    <mergeCell ref="BD891:BD896"/>
    <mergeCell ref="BE891:BE896"/>
    <mergeCell ref="BF891:BF896"/>
    <mergeCell ref="BG891:BG896"/>
    <mergeCell ref="BH891:BH896"/>
    <mergeCell ref="AW891:AW896"/>
    <mergeCell ref="AX891:AX896"/>
    <mergeCell ref="AY891:AY896"/>
    <mergeCell ref="AZ891:AZ896"/>
    <mergeCell ref="BA891:BA896"/>
    <mergeCell ref="BB891:BB896"/>
    <mergeCell ref="AQ891:AQ896"/>
    <mergeCell ref="AR891:AR896"/>
    <mergeCell ref="AS891:AS896"/>
    <mergeCell ref="AT891:AT896"/>
    <mergeCell ref="AU891:AU896"/>
    <mergeCell ref="AV891:AV896"/>
    <mergeCell ref="V891:V896"/>
    <mergeCell ref="W891:W896"/>
    <mergeCell ref="X891:X896"/>
    <mergeCell ref="Y891:Y896"/>
    <mergeCell ref="Z891:Z896"/>
    <mergeCell ref="AA891:AA896"/>
    <mergeCell ref="P891:P896"/>
    <mergeCell ref="Q891:Q896"/>
    <mergeCell ref="R891:R896"/>
    <mergeCell ref="S891:S896"/>
    <mergeCell ref="T891:T896"/>
    <mergeCell ref="U891:U896"/>
    <mergeCell ref="J891:J896"/>
    <mergeCell ref="K891:K896"/>
    <mergeCell ref="L891:L896"/>
    <mergeCell ref="M891:M896"/>
    <mergeCell ref="N891:N896"/>
    <mergeCell ref="O891:O896"/>
    <mergeCell ref="BL885:BL890"/>
    <mergeCell ref="BM885:BM890"/>
    <mergeCell ref="BN885:BN890"/>
    <mergeCell ref="BO885:BO890"/>
    <mergeCell ref="D891:D896"/>
    <mergeCell ref="E891:E896"/>
    <mergeCell ref="F891:F896"/>
    <mergeCell ref="G891:G896"/>
    <mergeCell ref="H891:H896"/>
    <mergeCell ref="I891:I896"/>
    <mergeCell ref="BF885:BF890"/>
    <mergeCell ref="BG885:BG890"/>
    <mergeCell ref="BH885:BH890"/>
    <mergeCell ref="BI885:BI890"/>
    <mergeCell ref="BJ885:BJ890"/>
    <mergeCell ref="BK885:BK890"/>
    <mergeCell ref="AZ885:AZ890"/>
    <mergeCell ref="BA885:BA890"/>
    <mergeCell ref="BB885:BB890"/>
    <mergeCell ref="BC885:BC890"/>
    <mergeCell ref="BD885:BD890"/>
    <mergeCell ref="BE885:BE890"/>
    <mergeCell ref="AT885:AT890"/>
    <mergeCell ref="AU885:AU890"/>
    <mergeCell ref="AV885:AV890"/>
    <mergeCell ref="AW885:AW890"/>
    <mergeCell ref="AX885:AX890"/>
    <mergeCell ref="AY885:AY890"/>
    <mergeCell ref="Y885:Y890"/>
    <mergeCell ref="Z885:Z890"/>
    <mergeCell ref="AA885:AA890"/>
    <mergeCell ref="AQ885:AQ890"/>
    <mergeCell ref="AR885:AR890"/>
    <mergeCell ref="AS885:AS890"/>
    <mergeCell ref="S885:S890"/>
    <mergeCell ref="T885:T890"/>
    <mergeCell ref="U885:U890"/>
    <mergeCell ref="V885:V890"/>
    <mergeCell ref="W885:W890"/>
    <mergeCell ref="X885:X890"/>
    <mergeCell ref="M885:M890"/>
    <mergeCell ref="N885:N890"/>
    <mergeCell ref="O885:O890"/>
    <mergeCell ref="P885:P890"/>
    <mergeCell ref="Q885:Q890"/>
    <mergeCell ref="R885:R890"/>
    <mergeCell ref="BO879:BO884"/>
    <mergeCell ref="D885:D890"/>
    <mergeCell ref="E885:E890"/>
    <mergeCell ref="F885:F890"/>
    <mergeCell ref="G885:G890"/>
    <mergeCell ref="H885:H890"/>
    <mergeCell ref="I885:I890"/>
    <mergeCell ref="J885:J890"/>
    <mergeCell ref="K885:K890"/>
    <mergeCell ref="L885:L890"/>
    <mergeCell ref="BI879:BI884"/>
    <mergeCell ref="BJ879:BJ884"/>
    <mergeCell ref="BK879:BK884"/>
    <mergeCell ref="BL879:BL884"/>
    <mergeCell ref="BM879:BM884"/>
    <mergeCell ref="BN879:BN884"/>
    <mergeCell ref="BC879:BC884"/>
    <mergeCell ref="BD879:BD884"/>
    <mergeCell ref="BE879:BE884"/>
    <mergeCell ref="BF879:BF884"/>
    <mergeCell ref="BG879:BG884"/>
    <mergeCell ref="BH879:BH884"/>
    <mergeCell ref="AW879:AW884"/>
    <mergeCell ref="AX879:AX884"/>
    <mergeCell ref="AY879:AY884"/>
    <mergeCell ref="AZ879:AZ884"/>
    <mergeCell ref="BA879:BA884"/>
    <mergeCell ref="BB879:BB884"/>
    <mergeCell ref="AQ879:AQ884"/>
    <mergeCell ref="AR879:AR884"/>
    <mergeCell ref="AS879:AS884"/>
    <mergeCell ref="AT879:AT884"/>
    <mergeCell ref="AU879:AU884"/>
    <mergeCell ref="AV879:AV884"/>
    <mergeCell ref="V879:V884"/>
    <mergeCell ref="W879:W884"/>
    <mergeCell ref="X879:X884"/>
    <mergeCell ref="Y879:Y884"/>
    <mergeCell ref="Z879:Z884"/>
    <mergeCell ref="AA879:AA884"/>
    <mergeCell ref="P879:P884"/>
    <mergeCell ref="Q879:Q884"/>
    <mergeCell ref="R879:R884"/>
    <mergeCell ref="S879:S884"/>
    <mergeCell ref="T879:T884"/>
    <mergeCell ref="U879:U884"/>
    <mergeCell ref="J879:J884"/>
    <mergeCell ref="K879:K884"/>
    <mergeCell ref="L879:L884"/>
    <mergeCell ref="M879:M884"/>
    <mergeCell ref="N879:N884"/>
    <mergeCell ref="O879:O884"/>
    <mergeCell ref="BL873:BL878"/>
    <mergeCell ref="BM873:BM878"/>
    <mergeCell ref="BN873:BN878"/>
    <mergeCell ref="BO873:BO878"/>
    <mergeCell ref="D879:D884"/>
    <mergeCell ref="E879:E884"/>
    <mergeCell ref="F879:F884"/>
    <mergeCell ref="G879:G884"/>
    <mergeCell ref="H879:H884"/>
    <mergeCell ref="I879:I884"/>
    <mergeCell ref="BF873:BF878"/>
    <mergeCell ref="BG873:BG878"/>
    <mergeCell ref="BH873:BH878"/>
    <mergeCell ref="BI873:BI878"/>
    <mergeCell ref="BJ873:BJ878"/>
    <mergeCell ref="BK873:BK878"/>
    <mergeCell ref="AZ873:AZ878"/>
    <mergeCell ref="BA873:BA878"/>
    <mergeCell ref="BB873:BB878"/>
    <mergeCell ref="BC873:BC878"/>
    <mergeCell ref="BD873:BD878"/>
    <mergeCell ref="BE873:BE878"/>
    <mergeCell ref="AT873:AT878"/>
    <mergeCell ref="AU873:AU878"/>
    <mergeCell ref="AV873:AV878"/>
    <mergeCell ref="AW873:AW878"/>
    <mergeCell ref="AX873:AX878"/>
    <mergeCell ref="AY873:AY878"/>
    <mergeCell ref="Y873:Y878"/>
    <mergeCell ref="Z873:Z878"/>
    <mergeCell ref="AA873:AA878"/>
    <mergeCell ref="AQ873:AQ878"/>
    <mergeCell ref="AR873:AR878"/>
    <mergeCell ref="AS873:AS878"/>
    <mergeCell ref="S873:S878"/>
    <mergeCell ref="T873:T878"/>
    <mergeCell ref="U873:U878"/>
    <mergeCell ref="V873:V878"/>
    <mergeCell ref="W873:W878"/>
    <mergeCell ref="X873:X878"/>
    <mergeCell ref="M873:M878"/>
    <mergeCell ref="N873:N878"/>
    <mergeCell ref="O873:O878"/>
    <mergeCell ref="P873:P878"/>
    <mergeCell ref="Q873:Q878"/>
    <mergeCell ref="R873:R878"/>
    <mergeCell ref="BO867:BO872"/>
    <mergeCell ref="D873:D878"/>
    <mergeCell ref="E873:E878"/>
    <mergeCell ref="F873:F878"/>
    <mergeCell ref="G873:G878"/>
    <mergeCell ref="H873:H878"/>
    <mergeCell ref="I873:I878"/>
    <mergeCell ref="J873:J878"/>
    <mergeCell ref="K873:K878"/>
    <mergeCell ref="L873:L878"/>
    <mergeCell ref="BI867:BI872"/>
    <mergeCell ref="BJ867:BJ872"/>
    <mergeCell ref="BK867:BK872"/>
    <mergeCell ref="BL867:BL872"/>
    <mergeCell ref="BM867:BM872"/>
    <mergeCell ref="BN867:BN872"/>
    <mergeCell ref="BC867:BC872"/>
    <mergeCell ref="BD867:BD872"/>
    <mergeCell ref="BE867:BE872"/>
    <mergeCell ref="BF867:BF872"/>
    <mergeCell ref="BG867:BG872"/>
    <mergeCell ref="BH867:BH872"/>
    <mergeCell ref="AW867:AW872"/>
    <mergeCell ref="AX867:AX872"/>
    <mergeCell ref="AY867:AY872"/>
    <mergeCell ref="AZ867:AZ872"/>
    <mergeCell ref="BA867:BA872"/>
    <mergeCell ref="BB867:BB872"/>
    <mergeCell ref="AQ867:AQ872"/>
    <mergeCell ref="AR867:AR872"/>
    <mergeCell ref="AS867:AS872"/>
    <mergeCell ref="AT867:AT872"/>
    <mergeCell ref="AU867:AU872"/>
    <mergeCell ref="AV867:AV872"/>
    <mergeCell ref="V867:V872"/>
    <mergeCell ref="W867:W872"/>
    <mergeCell ref="X867:X872"/>
    <mergeCell ref="Y867:Y872"/>
    <mergeCell ref="Z867:Z872"/>
    <mergeCell ref="AA867:AA872"/>
    <mergeCell ref="P867:P872"/>
    <mergeCell ref="Q867:Q872"/>
    <mergeCell ref="R867:R872"/>
    <mergeCell ref="S867:S872"/>
    <mergeCell ref="T867:T872"/>
    <mergeCell ref="U867:U872"/>
    <mergeCell ref="J867:J872"/>
    <mergeCell ref="K867:K872"/>
    <mergeCell ref="L867:L872"/>
    <mergeCell ref="M867:M872"/>
    <mergeCell ref="N867:N872"/>
    <mergeCell ref="O867:O872"/>
    <mergeCell ref="BL861:BL866"/>
    <mergeCell ref="BM861:BM866"/>
    <mergeCell ref="BN861:BN866"/>
    <mergeCell ref="BO861:BO866"/>
    <mergeCell ref="D867:D872"/>
    <mergeCell ref="E867:E872"/>
    <mergeCell ref="F867:F872"/>
    <mergeCell ref="G867:G872"/>
    <mergeCell ref="H867:H872"/>
    <mergeCell ref="I867:I872"/>
    <mergeCell ref="BF861:BF866"/>
    <mergeCell ref="BG861:BG866"/>
    <mergeCell ref="BH861:BH866"/>
    <mergeCell ref="BI861:BI866"/>
    <mergeCell ref="BJ861:BJ866"/>
    <mergeCell ref="BK861:BK866"/>
    <mergeCell ref="AZ861:AZ866"/>
    <mergeCell ref="BA861:BA866"/>
    <mergeCell ref="BB861:BB866"/>
    <mergeCell ref="BC861:BC866"/>
    <mergeCell ref="BD861:BD866"/>
    <mergeCell ref="BE861:BE866"/>
    <mergeCell ref="AT861:AT866"/>
    <mergeCell ref="AU861:AU866"/>
    <mergeCell ref="AV861:AV866"/>
    <mergeCell ref="AW861:AW866"/>
    <mergeCell ref="AX861:AX866"/>
    <mergeCell ref="AY861:AY866"/>
    <mergeCell ref="Y861:Y866"/>
    <mergeCell ref="Z861:Z866"/>
    <mergeCell ref="AA861:AA866"/>
    <mergeCell ref="AQ861:AQ866"/>
    <mergeCell ref="AR861:AR866"/>
    <mergeCell ref="AS861:AS866"/>
    <mergeCell ref="S861:S866"/>
    <mergeCell ref="T861:T866"/>
    <mergeCell ref="U861:U866"/>
    <mergeCell ref="V861:V866"/>
    <mergeCell ref="W861:W866"/>
    <mergeCell ref="X861:X866"/>
    <mergeCell ref="M861:M866"/>
    <mergeCell ref="N861:N866"/>
    <mergeCell ref="O861:O866"/>
    <mergeCell ref="P861:P866"/>
    <mergeCell ref="Q861:Q866"/>
    <mergeCell ref="R861:R866"/>
    <mergeCell ref="G861:G866"/>
    <mergeCell ref="H861:H866"/>
    <mergeCell ref="I861:I866"/>
    <mergeCell ref="J861:J866"/>
    <mergeCell ref="K861:K866"/>
    <mergeCell ref="L861:L866"/>
    <mergeCell ref="BL855:BL860"/>
    <mergeCell ref="BM855:BM860"/>
    <mergeCell ref="BN855:BN860"/>
    <mergeCell ref="BO855:BO860"/>
    <mergeCell ref="A861:A956"/>
    <mergeCell ref="B861:B956"/>
    <mergeCell ref="C861:C956"/>
    <mergeCell ref="D861:D866"/>
    <mergeCell ref="E861:E866"/>
    <mergeCell ref="F861:F866"/>
    <mergeCell ref="BF855:BF860"/>
    <mergeCell ref="BG855:BG860"/>
    <mergeCell ref="BH855:BH860"/>
    <mergeCell ref="BI855:BI860"/>
    <mergeCell ref="BJ855:BJ860"/>
    <mergeCell ref="BK855:BK860"/>
    <mergeCell ref="AZ855:AZ860"/>
    <mergeCell ref="BA855:BA860"/>
    <mergeCell ref="BB855:BB860"/>
    <mergeCell ref="BC855:BC860"/>
    <mergeCell ref="BD855:BD860"/>
    <mergeCell ref="BE855:BE860"/>
    <mergeCell ref="AT855:AT860"/>
    <mergeCell ref="AU855:AU860"/>
    <mergeCell ref="AV855:AV860"/>
    <mergeCell ref="AW855:AW860"/>
    <mergeCell ref="AX855:AX860"/>
    <mergeCell ref="AY855:AY860"/>
    <mergeCell ref="Y855:Y860"/>
    <mergeCell ref="Z855:Z860"/>
    <mergeCell ref="AA855:AA860"/>
    <mergeCell ref="AQ855:AQ860"/>
    <mergeCell ref="AR855:AR860"/>
    <mergeCell ref="AS855:AS860"/>
    <mergeCell ref="S855:S860"/>
    <mergeCell ref="T855:T860"/>
    <mergeCell ref="U855:U860"/>
    <mergeCell ref="V855:V860"/>
    <mergeCell ref="W855:W860"/>
    <mergeCell ref="X855:X860"/>
    <mergeCell ref="M855:M860"/>
    <mergeCell ref="N855:N860"/>
    <mergeCell ref="O855:O860"/>
    <mergeCell ref="P855:P860"/>
    <mergeCell ref="Q855:Q860"/>
    <mergeCell ref="R855:R860"/>
    <mergeCell ref="BO849:BO854"/>
    <mergeCell ref="D855:D860"/>
    <mergeCell ref="E855:E860"/>
    <mergeCell ref="F855:F860"/>
    <mergeCell ref="G855:G860"/>
    <mergeCell ref="H855:H860"/>
    <mergeCell ref="I855:I860"/>
    <mergeCell ref="J855:J860"/>
    <mergeCell ref="K855:K860"/>
    <mergeCell ref="L855:L860"/>
    <mergeCell ref="BI849:BI854"/>
    <mergeCell ref="BJ849:BJ854"/>
    <mergeCell ref="BK849:BK854"/>
    <mergeCell ref="BL849:BL854"/>
    <mergeCell ref="BM849:BM854"/>
    <mergeCell ref="BN849:BN854"/>
    <mergeCell ref="BC849:BC854"/>
    <mergeCell ref="BD849:BD854"/>
    <mergeCell ref="BE849:BE854"/>
    <mergeCell ref="BF849:BF854"/>
    <mergeCell ref="BG849:BG854"/>
    <mergeCell ref="BH849:BH854"/>
    <mergeCell ref="AW849:AW854"/>
    <mergeCell ref="AX849:AX854"/>
    <mergeCell ref="AY849:AY854"/>
    <mergeCell ref="AZ849:AZ854"/>
    <mergeCell ref="BA849:BA854"/>
    <mergeCell ref="BB849:BB854"/>
    <mergeCell ref="AQ849:AQ854"/>
    <mergeCell ref="AR849:AR854"/>
    <mergeCell ref="AS849:AS854"/>
    <mergeCell ref="AT849:AT854"/>
    <mergeCell ref="AU849:AU854"/>
    <mergeCell ref="AV849:AV854"/>
    <mergeCell ref="V849:V854"/>
    <mergeCell ref="W849:W854"/>
    <mergeCell ref="X849:X854"/>
    <mergeCell ref="Y849:Y854"/>
    <mergeCell ref="Z849:Z854"/>
    <mergeCell ref="AA849:AA854"/>
    <mergeCell ref="P849:P854"/>
    <mergeCell ref="Q849:Q854"/>
    <mergeCell ref="R849:R854"/>
    <mergeCell ref="S849:S854"/>
    <mergeCell ref="T849:T854"/>
    <mergeCell ref="U849:U854"/>
    <mergeCell ref="J849:J854"/>
    <mergeCell ref="K849:K854"/>
    <mergeCell ref="L849:L854"/>
    <mergeCell ref="M849:M854"/>
    <mergeCell ref="N849:N854"/>
    <mergeCell ref="O849:O854"/>
    <mergeCell ref="BL843:BL848"/>
    <mergeCell ref="BM843:BM848"/>
    <mergeCell ref="BN843:BN848"/>
    <mergeCell ref="BO843:BO848"/>
    <mergeCell ref="D849:D854"/>
    <mergeCell ref="E849:E854"/>
    <mergeCell ref="F849:F854"/>
    <mergeCell ref="G849:G854"/>
    <mergeCell ref="H849:H854"/>
    <mergeCell ref="I849:I854"/>
    <mergeCell ref="BF843:BF848"/>
    <mergeCell ref="BG843:BG848"/>
    <mergeCell ref="BH843:BH848"/>
    <mergeCell ref="BI843:BI848"/>
    <mergeCell ref="BJ843:BJ848"/>
    <mergeCell ref="BK843:BK848"/>
    <mergeCell ref="AZ843:AZ848"/>
    <mergeCell ref="BA843:BA848"/>
    <mergeCell ref="BB843:BB848"/>
    <mergeCell ref="BC843:BC848"/>
    <mergeCell ref="BD843:BD848"/>
    <mergeCell ref="BE843:BE848"/>
    <mergeCell ref="AT843:AT848"/>
    <mergeCell ref="AU843:AU848"/>
    <mergeCell ref="AV843:AV848"/>
    <mergeCell ref="AW843:AW848"/>
    <mergeCell ref="AX843:AX848"/>
    <mergeCell ref="AY843:AY848"/>
    <mergeCell ref="Y843:Y848"/>
    <mergeCell ref="Z843:Z848"/>
    <mergeCell ref="AA843:AA848"/>
    <mergeCell ref="AQ843:AQ848"/>
    <mergeCell ref="AR843:AR848"/>
    <mergeCell ref="AS843:AS848"/>
    <mergeCell ref="S843:S848"/>
    <mergeCell ref="T843:T848"/>
    <mergeCell ref="U843:U848"/>
    <mergeCell ref="V843:V848"/>
    <mergeCell ref="W843:W848"/>
    <mergeCell ref="X843:X848"/>
    <mergeCell ref="M843:M848"/>
    <mergeCell ref="N843:N848"/>
    <mergeCell ref="O843:O848"/>
    <mergeCell ref="P843:P848"/>
    <mergeCell ref="Q843:Q848"/>
    <mergeCell ref="R843:R848"/>
    <mergeCell ref="BO837:BO842"/>
    <mergeCell ref="D843:D848"/>
    <mergeCell ref="E843:E848"/>
    <mergeCell ref="F843:F848"/>
    <mergeCell ref="G843:G848"/>
    <mergeCell ref="H843:H848"/>
    <mergeCell ref="I843:I848"/>
    <mergeCell ref="J843:J848"/>
    <mergeCell ref="K843:K848"/>
    <mergeCell ref="L843:L848"/>
    <mergeCell ref="BI837:BI842"/>
    <mergeCell ref="BJ837:BJ842"/>
    <mergeCell ref="BK837:BK842"/>
    <mergeCell ref="BL837:BL842"/>
    <mergeCell ref="BM837:BM842"/>
    <mergeCell ref="BN837:BN842"/>
    <mergeCell ref="BC837:BC842"/>
    <mergeCell ref="BD837:BD842"/>
    <mergeCell ref="BE837:BE842"/>
    <mergeCell ref="BF837:BF842"/>
    <mergeCell ref="BG837:BG842"/>
    <mergeCell ref="BH837:BH842"/>
    <mergeCell ref="AW837:AW842"/>
    <mergeCell ref="AX837:AX842"/>
    <mergeCell ref="AY837:AY842"/>
    <mergeCell ref="AZ837:AZ842"/>
    <mergeCell ref="BA837:BA842"/>
    <mergeCell ref="BB837:BB842"/>
    <mergeCell ref="AQ837:AQ842"/>
    <mergeCell ref="AR837:AR842"/>
    <mergeCell ref="AS837:AS842"/>
    <mergeCell ref="AT837:AT842"/>
    <mergeCell ref="AU837:AU842"/>
    <mergeCell ref="AV837:AV842"/>
    <mergeCell ref="V837:V842"/>
    <mergeCell ref="W837:W842"/>
    <mergeCell ref="X837:X842"/>
    <mergeCell ref="Y837:Y842"/>
    <mergeCell ref="Z837:Z842"/>
    <mergeCell ref="AA837:AA842"/>
    <mergeCell ref="P837:P842"/>
    <mergeCell ref="Q837:Q842"/>
    <mergeCell ref="R837:R842"/>
    <mergeCell ref="S837:S842"/>
    <mergeCell ref="T837:T842"/>
    <mergeCell ref="U837:U842"/>
    <mergeCell ref="J837:J842"/>
    <mergeCell ref="K837:K842"/>
    <mergeCell ref="L837:L842"/>
    <mergeCell ref="M837:M842"/>
    <mergeCell ref="N837:N842"/>
    <mergeCell ref="O837:O842"/>
    <mergeCell ref="BL831:BL836"/>
    <mergeCell ref="BM831:BM836"/>
    <mergeCell ref="BN831:BN836"/>
    <mergeCell ref="BO831:BO836"/>
    <mergeCell ref="D837:D842"/>
    <mergeCell ref="E837:E842"/>
    <mergeCell ref="F837:F842"/>
    <mergeCell ref="G837:G842"/>
    <mergeCell ref="H837:H842"/>
    <mergeCell ref="I837:I842"/>
    <mergeCell ref="BF831:BF836"/>
    <mergeCell ref="BG831:BG836"/>
    <mergeCell ref="BH831:BH836"/>
    <mergeCell ref="BI831:BI836"/>
    <mergeCell ref="BJ831:BJ836"/>
    <mergeCell ref="BK831:BK836"/>
    <mergeCell ref="AZ831:AZ836"/>
    <mergeCell ref="BA831:BA836"/>
    <mergeCell ref="BB831:BB836"/>
    <mergeCell ref="BC831:BC836"/>
    <mergeCell ref="BD831:BD836"/>
    <mergeCell ref="BE831:BE836"/>
    <mergeCell ref="AT831:AT836"/>
    <mergeCell ref="AU831:AU836"/>
    <mergeCell ref="AV831:AV836"/>
    <mergeCell ref="AW831:AW836"/>
    <mergeCell ref="AX831:AX836"/>
    <mergeCell ref="AY831:AY836"/>
    <mergeCell ref="Y831:Y836"/>
    <mergeCell ref="Z831:Z836"/>
    <mergeCell ref="AA831:AA836"/>
    <mergeCell ref="AQ831:AQ836"/>
    <mergeCell ref="AR831:AR836"/>
    <mergeCell ref="AS831:AS836"/>
    <mergeCell ref="S831:S836"/>
    <mergeCell ref="T831:T836"/>
    <mergeCell ref="U831:U836"/>
    <mergeCell ref="V831:V836"/>
    <mergeCell ref="W831:W836"/>
    <mergeCell ref="X831:X836"/>
    <mergeCell ref="M831:M836"/>
    <mergeCell ref="N831:N836"/>
    <mergeCell ref="O831:O836"/>
    <mergeCell ref="P831:P836"/>
    <mergeCell ref="Q831:Q836"/>
    <mergeCell ref="R831:R836"/>
    <mergeCell ref="BO825:BO830"/>
    <mergeCell ref="D831:D836"/>
    <mergeCell ref="E831:E836"/>
    <mergeCell ref="F831:F836"/>
    <mergeCell ref="G831:G836"/>
    <mergeCell ref="H831:H836"/>
    <mergeCell ref="I831:I836"/>
    <mergeCell ref="J831:J836"/>
    <mergeCell ref="K831:K836"/>
    <mergeCell ref="L831:L836"/>
    <mergeCell ref="BI825:BI830"/>
    <mergeCell ref="BJ825:BJ830"/>
    <mergeCell ref="BK825:BK830"/>
    <mergeCell ref="BL825:BL830"/>
    <mergeCell ref="BM825:BM830"/>
    <mergeCell ref="BN825:BN830"/>
    <mergeCell ref="BC825:BC830"/>
    <mergeCell ref="BD825:BD830"/>
    <mergeCell ref="BE825:BE830"/>
    <mergeCell ref="BF825:BF830"/>
    <mergeCell ref="BG825:BG830"/>
    <mergeCell ref="BH825:BH830"/>
    <mergeCell ref="AW825:AW830"/>
    <mergeCell ref="AX825:AX830"/>
    <mergeCell ref="AY825:AY830"/>
    <mergeCell ref="AZ825:AZ830"/>
    <mergeCell ref="BA825:BA830"/>
    <mergeCell ref="BB825:BB830"/>
    <mergeCell ref="AQ825:AQ830"/>
    <mergeCell ref="AR825:AR830"/>
    <mergeCell ref="AS825:AS830"/>
    <mergeCell ref="AT825:AT830"/>
    <mergeCell ref="AU825:AU830"/>
    <mergeCell ref="AV825:AV830"/>
    <mergeCell ref="V825:V830"/>
    <mergeCell ref="W825:W830"/>
    <mergeCell ref="X825:X830"/>
    <mergeCell ref="Y825:Y830"/>
    <mergeCell ref="Z825:Z830"/>
    <mergeCell ref="AA825:AA830"/>
    <mergeCell ref="P825:P830"/>
    <mergeCell ref="Q825:Q830"/>
    <mergeCell ref="R825:R830"/>
    <mergeCell ref="S825:S830"/>
    <mergeCell ref="T825:T830"/>
    <mergeCell ref="U825:U830"/>
    <mergeCell ref="J825:J830"/>
    <mergeCell ref="K825:K830"/>
    <mergeCell ref="L825:L830"/>
    <mergeCell ref="M825:M830"/>
    <mergeCell ref="N825:N830"/>
    <mergeCell ref="O825:O830"/>
    <mergeCell ref="BL819:BL824"/>
    <mergeCell ref="BM819:BM824"/>
    <mergeCell ref="BN819:BN824"/>
    <mergeCell ref="BO819:BO824"/>
    <mergeCell ref="D825:D830"/>
    <mergeCell ref="E825:E830"/>
    <mergeCell ref="F825:F830"/>
    <mergeCell ref="G825:G830"/>
    <mergeCell ref="H825:H830"/>
    <mergeCell ref="I825:I830"/>
    <mergeCell ref="BF819:BF824"/>
    <mergeCell ref="BG819:BG824"/>
    <mergeCell ref="BH819:BH824"/>
    <mergeCell ref="BI819:BI824"/>
    <mergeCell ref="BJ819:BJ824"/>
    <mergeCell ref="BK819:BK824"/>
    <mergeCell ref="AZ819:AZ824"/>
    <mergeCell ref="BA819:BA824"/>
    <mergeCell ref="BB819:BB824"/>
    <mergeCell ref="BC819:BC824"/>
    <mergeCell ref="BD819:BD824"/>
    <mergeCell ref="BE819:BE824"/>
    <mergeCell ref="AT819:AT824"/>
    <mergeCell ref="AU819:AU824"/>
    <mergeCell ref="AV819:AV824"/>
    <mergeCell ref="AW819:AW824"/>
    <mergeCell ref="AX819:AX824"/>
    <mergeCell ref="AY819:AY824"/>
    <mergeCell ref="Y819:Y824"/>
    <mergeCell ref="Z819:Z824"/>
    <mergeCell ref="AA819:AA824"/>
    <mergeCell ref="AQ819:AQ824"/>
    <mergeCell ref="AR819:AR824"/>
    <mergeCell ref="AS819:AS824"/>
    <mergeCell ref="S819:S824"/>
    <mergeCell ref="T819:T824"/>
    <mergeCell ref="U819:U824"/>
    <mergeCell ref="V819:V824"/>
    <mergeCell ref="W819:W824"/>
    <mergeCell ref="X819:X824"/>
    <mergeCell ref="M819:M824"/>
    <mergeCell ref="N819:N824"/>
    <mergeCell ref="O819:O824"/>
    <mergeCell ref="P819:P824"/>
    <mergeCell ref="Q819:Q824"/>
    <mergeCell ref="R819:R824"/>
    <mergeCell ref="BO813:BO818"/>
    <mergeCell ref="D819:D824"/>
    <mergeCell ref="E819:E824"/>
    <mergeCell ref="F819:F824"/>
    <mergeCell ref="G819:G824"/>
    <mergeCell ref="H819:H824"/>
    <mergeCell ref="I819:I824"/>
    <mergeCell ref="J819:J824"/>
    <mergeCell ref="K819:K824"/>
    <mergeCell ref="L819:L824"/>
    <mergeCell ref="BI813:BI818"/>
    <mergeCell ref="BJ813:BJ818"/>
    <mergeCell ref="BK813:BK818"/>
    <mergeCell ref="BL813:BL818"/>
    <mergeCell ref="BM813:BM818"/>
    <mergeCell ref="BN813:BN818"/>
    <mergeCell ref="BC813:BC818"/>
    <mergeCell ref="BD813:BD818"/>
    <mergeCell ref="BE813:BE818"/>
    <mergeCell ref="BF813:BF818"/>
    <mergeCell ref="BG813:BG818"/>
    <mergeCell ref="BH813:BH818"/>
    <mergeCell ref="AW813:AW818"/>
    <mergeCell ref="AX813:AX818"/>
    <mergeCell ref="AY813:AY818"/>
    <mergeCell ref="AZ813:AZ818"/>
    <mergeCell ref="BA813:BA818"/>
    <mergeCell ref="BB813:BB818"/>
    <mergeCell ref="AQ813:AQ818"/>
    <mergeCell ref="AR813:AR818"/>
    <mergeCell ref="AS813:AS818"/>
    <mergeCell ref="AT813:AT818"/>
    <mergeCell ref="AU813:AU818"/>
    <mergeCell ref="AV813:AV818"/>
    <mergeCell ref="V813:V818"/>
    <mergeCell ref="W813:W818"/>
    <mergeCell ref="X813:X818"/>
    <mergeCell ref="Y813:Y818"/>
    <mergeCell ref="Z813:Z818"/>
    <mergeCell ref="AA813:AA818"/>
    <mergeCell ref="P813:P818"/>
    <mergeCell ref="Q813:Q818"/>
    <mergeCell ref="R813:R818"/>
    <mergeCell ref="S813:S818"/>
    <mergeCell ref="T813:T818"/>
    <mergeCell ref="U813:U818"/>
    <mergeCell ref="J813:J818"/>
    <mergeCell ref="K813:K818"/>
    <mergeCell ref="L813:L818"/>
    <mergeCell ref="M813:M818"/>
    <mergeCell ref="N813:N818"/>
    <mergeCell ref="O813:O818"/>
    <mergeCell ref="BO807:BO812"/>
    <mergeCell ref="A813:A860"/>
    <mergeCell ref="B813:B860"/>
    <mergeCell ref="C813:C860"/>
    <mergeCell ref="D813:D818"/>
    <mergeCell ref="E813:E818"/>
    <mergeCell ref="F813:F818"/>
    <mergeCell ref="G813:G818"/>
    <mergeCell ref="H813:H818"/>
    <mergeCell ref="I813:I818"/>
    <mergeCell ref="BI807:BI812"/>
    <mergeCell ref="BJ807:BJ812"/>
    <mergeCell ref="BK807:BK812"/>
    <mergeCell ref="BL807:BL812"/>
    <mergeCell ref="BM807:BM812"/>
    <mergeCell ref="BN807:BN812"/>
    <mergeCell ref="BC807:BC812"/>
    <mergeCell ref="BD807:BD812"/>
    <mergeCell ref="BE807:BE812"/>
    <mergeCell ref="BF807:BF812"/>
    <mergeCell ref="BG807:BG812"/>
    <mergeCell ref="BH807:BH812"/>
    <mergeCell ref="AW807:AW812"/>
    <mergeCell ref="AX807:AX812"/>
    <mergeCell ref="AY807:AY812"/>
    <mergeCell ref="AZ807:AZ812"/>
    <mergeCell ref="BA807:BA812"/>
    <mergeCell ref="BB807:BB812"/>
    <mergeCell ref="AQ807:AQ812"/>
    <mergeCell ref="AR807:AR812"/>
    <mergeCell ref="AS807:AS812"/>
    <mergeCell ref="AT807:AT812"/>
    <mergeCell ref="AU807:AU812"/>
    <mergeCell ref="AV807:AV812"/>
    <mergeCell ref="V807:V812"/>
    <mergeCell ref="W807:W812"/>
    <mergeCell ref="X807:X812"/>
    <mergeCell ref="Y807:Y812"/>
    <mergeCell ref="Z807:Z812"/>
    <mergeCell ref="AA807:AA812"/>
    <mergeCell ref="P807:P812"/>
    <mergeCell ref="Q807:Q812"/>
    <mergeCell ref="R807:R812"/>
    <mergeCell ref="S807:S812"/>
    <mergeCell ref="T807:T812"/>
    <mergeCell ref="U807:U812"/>
    <mergeCell ref="J807:J812"/>
    <mergeCell ref="K807:K812"/>
    <mergeCell ref="L807:L812"/>
    <mergeCell ref="M807:M812"/>
    <mergeCell ref="N807:N812"/>
    <mergeCell ref="O807:O812"/>
    <mergeCell ref="BL801:BL806"/>
    <mergeCell ref="BM801:BM806"/>
    <mergeCell ref="BN801:BN806"/>
    <mergeCell ref="BO801:BO806"/>
    <mergeCell ref="D807:D812"/>
    <mergeCell ref="E807:E812"/>
    <mergeCell ref="F807:F812"/>
    <mergeCell ref="G807:G812"/>
    <mergeCell ref="H807:H812"/>
    <mergeCell ref="I807:I812"/>
    <mergeCell ref="BF801:BF806"/>
    <mergeCell ref="BG801:BG806"/>
    <mergeCell ref="BH801:BH806"/>
    <mergeCell ref="BI801:BI806"/>
    <mergeCell ref="BJ801:BJ806"/>
    <mergeCell ref="BK801:BK806"/>
    <mergeCell ref="AZ801:AZ806"/>
    <mergeCell ref="BA801:BA806"/>
    <mergeCell ref="BB801:BB806"/>
    <mergeCell ref="BC801:BC806"/>
    <mergeCell ref="BD801:BD806"/>
    <mergeCell ref="BE801:BE806"/>
    <mergeCell ref="AT801:AT806"/>
    <mergeCell ref="AU801:AU806"/>
    <mergeCell ref="AV801:AV806"/>
    <mergeCell ref="AW801:AW806"/>
    <mergeCell ref="AX801:AX806"/>
    <mergeCell ref="AY801:AY806"/>
    <mergeCell ref="Y801:Y806"/>
    <mergeCell ref="Z801:Z806"/>
    <mergeCell ref="AA801:AA806"/>
    <mergeCell ref="AQ801:AQ806"/>
    <mergeCell ref="AR801:AR806"/>
    <mergeCell ref="AS801:AS806"/>
    <mergeCell ref="S801:S806"/>
    <mergeCell ref="T801:T806"/>
    <mergeCell ref="U801:U806"/>
    <mergeCell ref="V801:V806"/>
    <mergeCell ref="W801:W806"/>
    <mergeCell ref="X801:X806"/>
    <mergeCell ref="M801:M806"/>
    <mergeCell ref="N801:N806"/>
    <mergeCell ref="O801:O806"/>
    <mergeCell ref="P801:P806"/>
    <mergeCell ref="Q801:Q806"/>
    <mergeCell ref="R801:R806"/>
    <mergeCell ref="BO795:BO800"/>
    <mergeCell ref="D801:D806"/>
    <mergeCell ref="E801:E806"/>
    <mergeCell ref="F801:F806"/>
    <mergeCell ref="G801:G806"/>
    <mergeCell ref="H801:H806"/>
    <mergeCell ref="I801:I806"/>
    <mergeCell ref="J801:J806"/>
    <mergeCell ref="K801:K806"/>
    <mergeCell ref="L801:L806"/>
    <mergeCell ref="BI795:BI800"/>
    <mergeCell ref="BJ795:BJ800"/>
    <mergeCell ref="BK795:BK800"/>
    <mergeCell ref="BL795:BL800"/>
    <mergeCell ref="BM795:BM800"/>
    <mergeCell ref="BN795:BN800"/>
    <mergeCell ref="BC795:BC800"/>
    <mergeCell ref="BD795:BD800"/>
    <mergeCell ref="BE795:BE800"/>
    <mergeCell ref="BF795:BF800"/>
    <mergeCell ref="BG795:BG800"/>
    <mergeCell ref="BH795:BH800"/>
    <mergeCell ref="AW795:AW800"/>
    <mergeCell ref="AX795:AX800"/>
    <mergeCell ref="AY795:AY800"/>
    <mergeCell ref="AZ795:AZ800"/>
    <mergeCell ref="BA795:BA800"/>
    <mergeCell ref="BB795:BB800"/>
    <mergeCell ref="AQ795:AQ800"/>
    <mergeCell ref="AR795:AR800"/>
    <mergeCell ref="AS795:AS800"/>
    <mergeCell ref="AT795:AT800"/>
    <mergeCell ref="AU795:AU800"/>
    <mergeCell ref="AV795:AV800"/>
    <mergeCell ref="V795:V800"/>
    <mergeCell ref="W795:W800"/>
    <mergeCell ref="X795:X800"/>
    <mergeCell ref="Y795:Y800"/>
    <mergeCell ref="Z795:Z800"/>
    <mergeCell ref="AA795:AA800"/>
    <mergeCell ref="P795:P800"/>
    <mergeCell ref="Q795:Q800"/>
    <mergeCell ref="R795:R800"/>
    <mergeCell ref="S795:S800"/>
    <mergeCell ref="T795:T800"/>
    <mergeCell ref="U795:U800"/>
    <mergeCell ref="J795:J800"/>
    <mergeCell ref="K795:K800"/>
    <mergeCell ref="L795:L800"/>
    <mergeCell ref="M795:M800"/>
    <mergeCell ref="N795:N800"/>
    <mergeCell ref="O795:O800"/>
    <mergeCell ref="BL789:BL794"/>
    <mergeCell ref="BM789:BM794"/>
    <mergeCell ref="BN789:BN794"/>
    <mergeCell ref="BO789:BO794"/>
    <mergeCell ref="D795:D800"/>
    <mergeCell ref="E795:E800"/>
    <mergeCell ref="F795:F800"/>
    <mergeCell ref="G795:G800"/>
    <mergeCell ref="H795:H800"/>
    <mergeCell ref="I795:I800"/>
    <mergeCell ref="BF789:BF794"/>
    <mergeCell ref="BG789:BG794"/>
    <mergeCell ref="BH789:BH794"/>
    <mergeCell ref="BI789:BI794"/>
    <mergeCell ref="BJ789:BJ794"/>
    <mergeCell ref="BK789:BK794"/>
    <mergeCell ref="AZ789:AZ794"/>
    <mergeCell ref="BA789:BA794"/>
    <mergeCell ref="BB789:BB794"/>
    <mergeCell ref="BC789:BC794"/>
    <mergeCell ref="BD789:BD794"/>
    <mergeCell ref="BE789:BE794"/>
    <mergeCell ref="AT789:AT794"/>
    <mergeCell ref="AU789:AU794"/>
    <mergeCell ref="AV789:AV794"/>
    <mergeCell ref="AW789:AW794"/>
    <mergeCell ref="AX789:AX794"/>
    <mergeCell ref="AY789:AY794"/>
    <mergeCell ref="Y789:Y794"/>
    <mergeCell ref="Z789:Z794"/>
    <mergeCell ref="AA789:AA794"/>
    <mergeCell ref="AQ789:AQ794"/>
    <mergeCell ref="AR789:AR794"/>
    <mergeCell ref="AS789:AS794"/>
    <mergeCell ref="S789:S794"/>
    <mergeCell ref="T789:T794"/>
    <mergeCell ref="U789:U794"/>
    <mergeCell ref="V789:V794"/>
    <mergeCell ref="W789:W794"/>
    <mergeCell ref="X789:X794"/>
    <mergeCell ref="M789:M794"/>
    <mergeCell ref="N789:N794"/>
    <mergeCell ref="O789:O794"/>
    <mergeCell ref="P789:P794"/>
    <mergeCell ref="Q789:Q794"/>
    <mergeCell ref="R789:R794"/>
    <mergeCell ref="BO783:BO788"/>
    <mergeCell ref="D789:D794"/>
    <mergeCell ref="E789:E794"/>
    <mergeCell ref="F789:F794"/>
    <mergeCell ref="G789:G794"/>
    <mergeCell ref="H789:H794"/>
    <mergeCell ref="I789:I794"/>
    <mergeCell ref="J789:J794"/>
    <mergeCell ref="K789:K794"/>
    <mergeCell ref="L789:L794"/>
    <mergeCell ref="BI783:BI788"/>
    <mergeCell ref="BJ783:BJ788"/>
    <mergeCell ref="BK783:BK788"/>
    <mergeCell ref="BL783:BL788"/>
    <mergeCell ref="BM783:BM788"/>
    <mergeCell ref="BN783:BN788"/>
    <mergeCell ref="BC783:BC788"/>
    <mergeCell ref="BD783:BD788"/>
    <mergeCell ref="BE783:BE788"/>
    <mergeCell ref="BF783:BF788"/>
    <mergeCell ref="BG783:BG788"/>
    <mergeCell ref="BH783:BH788"/>
    <mergeCell ref="AW783:AW788"/>
    <mergeCell ref="AX783:AX788"/>
    <mergeCell ref="AY783:AY788"/>
    <mergeCell ref="AZ783:AZ788"/>
    <mergeCell ref="BA783:BA788"/>
    <mergeCell ref="BB783:BB788"/>
    <mergeCell ref="AQ783:AQ788"/>
    <mergeCell ref="AR783:AR788"/>
    <mergeCell ref="AS783:AS788"/>
    <mergeCell ref="AT783:AT788"/>
    <mergeCell ref="AU783:AU788"/>
    <mergeCell ref="AV783:AV788"/>
    <mergeCell ref="V783:V788"/>
    <mergeCell ref="W783:W788"/>
    <mergeCell ref="X783:X788"/>
    <mergeCell ref="Y783:Y788"/>
    <mergeCell ref="Z783:Z788"/>
    <mergeCell ref="AA783:AA788"/>
    <mergeCell ref="P783:P788"/>
    <mergeCell ref="Q783:Q788"/>
    <mergeCell ref="R783:R788"/>
    <mergeCell ref="S783:S788"/>
    <mergeCell ref="T783:T788"/>
    <mergeCell ref="U783:U788"/>
    <mergeCell ref="J783:J788"/>
    <mergeCell ref="K783:K788"/>
    <mergeCell ref="L783:L788"/>
    <mergeCell ref="M783:M788"/>
    <mergeCell ref="N783:N788"/>
    <mergeCell ref="O783:O788"/>
    <mergeCell ref="BL777:BL782"/>
    <mergeCell ref="BM777:BM782"/>
    <mergeCell ref="BN777:BN782"/>
    <mergeCell ref="BO777:BO782"/>
    <mergeCell ref="D783:D788"/>
    <mergeCell ref="E783:E788"/>
    <mergeCell ref="F783:F788"/>
    <mergeCell ref="G783:G788"/>
    <mergeCell ref="H783:H788"/>
    <mergeCell ref="I783:I788"/>
    <mergeCell ref="BF777:BF782"/>
    <mergeCell ref="BG777:BG782"/>
    <mergeCell ref="BH777:BH782"/>
    <mergeCell ref="BI777:BI782"/>
    <mergeCell ref="BJ777:BJ782"/>
    <mergeCell ref="BK777:BK782"/>
    <mergeCell ref="AZ777:AZ782"/>
    <mergeCell ref="BA777:BA782"/>
    <mergeCell ref="BB777:BB782"/>
    <mergeCell ref="BC777:BC782"/>
    <mergeCell ref="BD777:BD782"/>
    <mergeCell ref="BE777:BE782"/>
    <mergeCell ref="AT777:AT782"/>
    <mergeCell ref="AU777:AU782"/>
    <mergeCell ref="AV777:AV782"/>
    <mergeCell ref="AW777:AW782"/>
    <mergeCell ref="AX777:AX782"/>
    <mergeCell ref="AY777:AY782"/>
    <mergeCell ref="Y777:Y782"/>
    <mergeCell ref="Z777:Z782"/>
    <mergeCell ref="AA777:AA782"/>
    <mergeCell ref="AQ777:AQ782"/>
    <mergeCell ref="AR777:AR782"/>
    <mergeCell ref="AS777:AS782"/>
    <mergeCell ref="S777:S782"/>
    <mergeCell ref="T777:T782"/>
    <mergeCell ref="U777:U782"/>
    <mergeCell ref="V777:V782"/>
    <mergeCell ref="W777:W782"/>
    <mergeCell ref="X777:X782"/>
    <mergeCell ref="M777:M782"/>
    <mergeCell ref="N777:N782"/>
    <mergeCell ref="O777:O782"/>
    <mergeCell ref="P777:P782"/>
    <mergeCell ref="Q777:Q782"/>
    <mergeCell ref="R777:R782"/>
    <mergeCell ref="BO771:BO776"/>
    <mergeCell ref="D777:D782"/>
    <mergeCell ref="E777:E782"/>
    <mergeCell ref="F777:F782"/>
    <mergeCell ref="G777:G782"/>
    <mergeCell ref="H777:H782"/>
    <mergeCell ref="I777:I782"/>
    <mergeCell ref="J777:J782"/>
    <mergeCell ref="K777:K782"/>
    <mergeCell ref="L777:L782"/>
    <mergeCell ref="BI771:BI776"/>
    <mergeCell ref="BJ771:BJ776"/>
    <mergeCell ref="BK771:BK776"/>
    <mergeCell ref="BL771:BL776"/>
    <mergeCell ref="BM771:BM776"/>
    <mergeCell ref="BN771:BN776"/>
    <mergeCell ref="BC771:BC776"/>
    <mergeCell ref="BD771:BD776"/>
    <mergeCell ref="BE771:BE776"/>
    <mergeCell ref="BF771:BF776"/>
    <mergeCell ref="BG771:BG776"/>
    <mergeCell ref="BH771:BH776"/>
    <mergeCell ref="AW771:AW776"/>
    <mergeCell ref="AX771:AX776"/>
    <mergeCell ref="AY771:AY776"/>
    <mergeCell ref="AZ771:AZ776"/>
    <mergeCell ref="BA771:BA776"/>
    <mergeCell ref="BB771:BB776"/>
    <mergeCell ref="AQ771:AQ776"/>
    <mergeCell ref="AR771:AR776"/>
    <mergeCell ref="AS771:AS776"/>
    <mergeCell ref="AT771:AT776"/>
    <mergeCell ref="AU771:AU776"/>
    <mergeCell ref="AV771:AV776"/>
    <mergeCell ref="V771:V776"/>
    <mergeCell ref="W771:W776"/>
    <mergeCell ref="X771:X776"/>
    <mergeCell ref="Y771:Y776"/>
    <mergeCell ref="Z771:Z776"/>
    <mergeCell ref="AA771:AA776"/>
    <mergeCell ref="P771:P776"/>
    <mergeCell ref="Q771:Q776"/>
    <mergeCell ref="R771:R776"/>
    <mergeCell ref="S771:S776"/>
    <mergeCell ref="T771:T776"/>
    <mergeCell ref="U771:U776"/>
    <mergeCell ref="J771:J776"/>
    <mergeCell ref="K771:K776"/>
    <mergeCell ref="L771:L776"/>
    <mergeCell ref="M771:M776"/>
    <mergeCell ref="N771:N776"/>
    <mergeCell ref="O771:O776"/>
    <mergeCell ref="BL765:BL770"/>
    <mergeCell ref="BM765:BM770"/>
    <mergeCell ref="BN765:BN770"/>
    <mergeCell ref="BO765:BO770"/>
    <mergeCell ref="D771:D776"/>
    <mergeCell ref="E771:E776"/>
    <mergeCell ref="F771:F776"/>
    <mergeCell ref="G771:G776"/>
    <mergeCell ref="H771:H776"/>
    <mergeCell ref="I771:I776"/>
    <mergeCell ref="BF765:BF770"/>
    <mergeCell ref="BG765:BG770"/>
    <mergeCell ref="BH765:BH770"/>
    <mergeCell ref="BI765:BI770"/>
    <mergeCell ref="BJ765:BJ770"/>
    <mergeCell ref="BK765:BK770"/>
    <mergeCell ref="AZ765:AZ770"/>
    <mergeCell ref="BA765:BA770"/>
    <mergeCell ref="BB765:BB770"/>
    <mergeCell ref="BC765:BC770"/>
    <mergeCell ref="BD765:BD770"/>
    <mergeCell ref="BE765:BE770"/>
    <mergeCell ref="AT765:AT770"/>
    <mergeCell ref="AU765:AU770"/>
    <mergeCell ref="AV765:AV770"/>
    <mergeCell ref="AW765:AW770"/>
    <mergeCell ref="AX765:AX770"/>
    <mergeCell ref="AY765:AY770"/>
    <mergeCell ref="Y765:Y770"/>
    <mergeCell ref="Z765:Z770"/>
    <mergeCell ref="AA765:AA770"/>
    <mergeCell ref="AQ765:AQ770"/>
    <mergeCell ref="AR765:AR770"/>
    <mergeCell ref="AS765:AS770"/>
    <mergeCell ref="S765:S770"/>
    <mergeCell ref="T765:T770"/>
    <mergeCell ref="U765:U770"/>
    <mergeCell ref="V765:V770"/>
    <mergeCell ref="W765:W770"/>
    <mergeCell ref="X765:X770"/>
    <mergeCell ref="M765:M770"/>
    <mergeCell ref="N765:N770"/>
    <mergeCell ref="O765:O770"/>
    <mergeCell ref="P765:P770"/>
    <mergeCell ref="Q765:Q770"/>
    <mergeCell ref="R765:R770"/>
    <mergeCell ref="BO759:BO764"/>
    <mergeCell ref="D765:D770"/>
    <mergeCell ref="E765:E770"/>
    <mergeCell ref="F765:F770"/>
    <mergeCell ref="G765:G770"/>
    <mergeCell ref="H765:H770"/>
    <mergeCell ref="I765:I770"/>
    <mergeCell ref="J765:J770"/>
    <mergeCell ref="K765:K770"/>
    <mergeCell ref="L765:L770"/>
    <mergeCell ref="BI759:BI764"/>
    <mergeCell ref="BJ759:BJ764"/>
    <mergeCell ref="BK759:BK764"/>
    <mergeCell ref="BL759:BL764"/>
    <mergeCell ref="BM759:BM764"/>
    <mergeCell ref="BN759:BN764"/>
    <mergeCell ref="BC759:BC764"/>
    <mergeCell ref="BD759:BD764"/>
    <mergeCell ref="BE759:BE764"/>
    <mergeCell ref="BF759:BF764"/>
    <mergeCell ref="BG759:BG764"/>
    <mergeCell ref="BH759:BH764"/>
    <mergeCell ref="AW759:AW764"/>
    <mergeCell ref="AX759:AX764"/>
    <mergeCell ref="AY759:AY764"/>
    <mergeCell ref="AZ759:AZ764"/>
    <mergeCell ref="BA759:BA764"/>
    <mergeCell ref="BB759:BB764"/>
    <mergeCell ref="AQ759:AQ764"/>
    <mergeCell ref="AR759:AR764"/>
    <mergeCell ref="AS759:AS764"/>
    <mergeCell ref="AT759:AT764"/>
    <mergeCell ref="AU759:AU764"/>
    <mergeCell ref="AV759:AV764"/>
    <mergeCell ref="V759:V764"/>
    <mergeCell ref="W759:W764"/>
    <mergeCell ref="X759:X764"/>
    <mergeCell ref="Y759:Y764"/>
    <mergeCell ref="Z759:Z764"/>
    <mergeCell ref="AA759:AA764"/>
    <mergeCell ref="P759:P764"/>
    <mergeCell ref="Q759:Q764"/>
    <mergeCell ref="R759:R764"/>
    <mergeCell ref="S759:S764"/>
    <mergeCell ref="T759:T764"/>
    <mergeCell ref="U759:U764"/>
    <mergeCell ref="J759:J764"/>
    <mergeCell ref="K759:K764"/>
    <mergeCell ref="L759:L764"/>
    <mergeCell ref="M759:M764"/>
    <mergeCell ref="N759:N764"/>
    <mergeCell ref="O759:O764"/>
    <mergeCell ref="BL753:BL758"/>
    <mergeCell ref="BM753:BM758"/>
    <mergeCell ref="BN753:BN758"/>
    <mergeCell ref="BO753:BO758"/>
    <mergeCell ref="D759:D764"/>
    <mergeCell ref="E759:E764"/>
    <mergeCell ref="F759:F764"/>
    <mergeCell ref="G759:G764"/>
    <mergeCell ref="H759:H764"/>
    <mergeCell ref="I759:I764"/>
    <mergeCell ref="BF753:BF758"/>
    <mergeCell ref="BG753:BG758"/>
    <mergeCell ref="BH753:BH758"/>
    <mergeCell ref="BI753:BI758"/>
    <mergeCell ref="BJ753:BJ758"/>
    <mergeCell ref="BK753:BK758"/>
    <mergeCell ref="AZ753:AZ758"/>
    <mergeCell ref="BA753:BA758"/>
    <mergeCell ref="BB753:BB758"/>
    <mergeCell ref="BC753:BC758"/>
    <mergeCell ref="BD753:BD758"/>
    <mergeCell ref="BE753:BE758"/>
    <mergeCell ref="AT753:AT758"/>
    <mergeCell ref="AU753:AU758"/>
    <mergeCell ref="AV753:AV758"/>
    <mergeCell ref="AW753:AW758"/>
    <mergeCell ref="AX753:AX758"/>
    <mergeCell ref="AY753:AY758"/>
    <mergeCell ref="Y753:Y758"/>
    <mergeCell ref="Z753:Z758"/>
    <mergeCell ref="AA753:AA758"/>
    <mergeCell ref="AQ753:AQ758"/>
    <mergeCell ref="AR753:AR758"/>
    <mergeCell ref="AS753:AS758"/>
    <mergeCell ref="S753:S758"/>
    <mergeCell ref="T753:T758"/>
    <mergeCell ref="U753:U758"/>
    <mergeCell ref="V753:V758"/>
    <mergeCell ref="W753:W758"/>
    <mergeCell ref="X753:X758"/>
    <mergeCell ref="M753:M758"/>
    <mergeCell ref="N753:N758"/>
    <mergeCell ref="O753:O758"/>
    <mergeCell ref="P753:P758"/>
    <mergeCell ref="Q753:Q758"/>
    <mergeCell ref="R753:R758"/>
    <mergeCell ref="G753:G758"/>
    <mergeCell ref="H753:H758"/>
    <mergeCell ref="I753:I758"/>
    <mergeCell ref="J753:J758"/>
    <mergeCell ref="K753:K758"/>
    <mergeCell ref="L753:L758"/>
    <mergeCell ref="BL747:BL752"/>
    <mergeCell ref="BM747:BM752"/>
    <mergeCell ref="BN747:BN752"/>
    <mergeCell ref="BO747:BO752"/>
    <mergeCell ref="A753:A812"/>
    <mergeCell ref="B753:B812"/>
    <mergeCell ref="C753:C812"/>
    <mergeCell ref="D753:D758"/>
    <mergeCell ref="E753:E758"/>
    <mergeCell ref="F753:F758"/>
    <mergeCell ref="BF747:BF752"/>
    <mergeCell ref="BG747:BG752"/>
    <mergeCell ref="BH747:BH752"/>
    <mergeCell ref="BI747:BI752"/>
    <mergeCell ref="BJ747:BJ752"/>
    <mergeCell ref="BK747:BK752"/>
    <mergeCell ref="AZ747:AZ752"/>
    <mergeCell ref="BA747:BA752"/>
    <mergeCell ref="BB747:BB752"/>
    <mergeCell ref="BC747:BC752"/>
    <mergeCell ref="BD747:BD752"/>
    <mergeCell ref="BE747:BE752"/>
    <mergeCell ref="AT747:AT752"/>
    <mergeCell ref="AU747:AU752"/>
    <mergeCell ref="AV747:AV752"/>
    <mergeCell ref="AW747:AW752"/>
    <mergeCell ref="AX747:AX752"/>
    <mergeCell ref="AY747:AY752"/>
    <mergeCell ref="Y747:Y752"/>
    <mergeCell ref="Z747:Z752"/>
    <mergeCell ref="AA747:AA752"/>
    <mergeCell ref="AQ747:AQ752"/>
    <mergeCell ref="AR747:AR752"/>
    <mergeCell ref="AS747:AS752"/>
    <mergeCell ref="S747:S752"/>
    <mergeCell ref="T747:T752"/>
    <mergeCell ref="U747:U752"/>
    <mergeCell ref="V747:V752"/>
    <mergeCell ref="W747:W752"/>
    <mergeCell ref="X747:X752"/>
    <mergeCell ref="M747:M752"/>
    <mergeCell ref="N747:N752"/>
    <mergeCell ref="O747:O752"/>
    <mergeCell ref="P747:P752"/>
    <mergeCell ref="Q747:Q752"/>
    <mergeCell ref="R747:R752"/>
    <mergeCell ref="BO741:BO746"/>
    <mergeCell ref="D747:D752"/>
    <mergeCell ref="E747:E752"/>
    <mergeCell ref="F747:F752"/>
    <mergeCell ref="G747:G752"/>
    <mergeCell ref="H747:H752"/>
    <mergeCell ref="I747:I752"/>
    <mergeCell ref="J747:J752"/>
    <mergeCell ref="K747:K752"/>
    <mergeCell ref="L747:L752"/>
    <mergeCell ref="BI741:BI746"/>
    <mergeCell ref="BJ741:BJ746"/>
    <mergeCell ref="BK741:BK746"/>
    <mergeCell ref="BL741:BL746"/>
    <mergeCell ref="BM741:BM746"/>
    <mergeCell ref="BN741:BN746"/>
    <mergeCell ref="BC741:BC746"/>
    <mergeCell ref="BD741:BD746"/>
    <mergeCell ref="BE741:BE746"/>
    <mergeCell ref="BF741:BF746"/>
    <mergeCell ref="BG741:BG746"/>
    <mergeCell ref="BH741:BH746"/>
    <mergeCell ref="AW741:AW746"/>
    <mergeCell ref="AX741:AX746"/>
    <mergeCell ref="AY741:AY746"/>
    <mergeCell ref="AZ741:AZ746"/>
    <mergeCell ref="BA741:BA746"/>
    <mergeCell ref="BB741:BB746"/>
    <mergeCell ref="AQ741:AQ746"/>
    <mergeCell ref="AR741:AR746"/>
    <mergeCell ref="AS741:AS746"/>
    <mergeCell ref="AT741:AT746"/>
    <mergeCell ref="AU741:AU746"/>
    <mergeCell ref="AV741:AV746"/>
    <mergeCell ref="V741:V746"/>
    <mergeCell ref="W741:W746"/>
    <mergeCell ref="X741:X746"/>
    <mergeCell ref="Y741:Y746"/>
    <mergeCell ref="Z741:Z746"/>
    <mergeCell ref="AA741:AA746"/>
    <mergeCell ref="P741:P746"/>
    <mergeCell ref="Q741:Q746"/>
    <mergeCell ref="R741:R746"/>
    <mergeCell ref="S741:S746"/>
    <mergeCell ref="T741:T746"/>
    <mergeCell ref="U741:U746"/>
    <mergeCell ref="J741:J746"/>
    <mergeCell ref="K741:K746"/>
    <mergeCell ref="L741:L746"/>
    <mergeCell ref="M741:M746"/>
    <mergeCell ref="N741:N746"/>
    <mergeCell ref="O741:O746"/>
    <mergeCell ref="BL735:BL740"/>
    <mergeCell ref="BM735:BM740"/>
    <mergeCell ref="BN735:BN740"/>
    <mergeCell ref="BO735:BO740"/>
    <mergeCell ref="D741:D746"/>
    <mergeCell ref="E741:E746"/>
    <mergeCell ref="F741:F746"/>
    <mergeCell ref="G741:G746"/>
    <mergeCell ref="H741:H746"/>
    <mergeCell ref="I741:I746"/>
    <mergeCell ref="BF735:BF740"/>
    <mergeCell ref="BG735:BG740"/>
    <mergeCell ref="BH735:BH740"/>
    <mergeCell ref="BI735:BI740"/>
    <mergeCell ref="BJ735:BJ740"/>
    <mergeCell ref="BK735:BK740"/>
    <mergeCell ref="AZ735:AZ740"/>
    <mergeCell ref="BA735:BA740"/>
    <mergeCell ref="BB735:BB740"/>
    <mergeCell ref="BC735:BC740"/>
    <mergeCell ref="BD735:BD740"/>
    <mergeCell ref="BE735:BE740"/>
    <mergeCell ref="AT735:AT740"/>
    <mergeCell ref="AU735:AU740"/>
    <mergeCell ref="AV735:AV740"/>
    <mergeCell ref="AW735:AW740"/>
    <mergeCell ref="AX735:AX740"/>
    <mergeCell ref="AY735:AY740"/>
    <mergeCell ref="Y735:Y740"/>
    <mergeCell ref="Z735:Z740"/>
    <mergeCell ref="AA735:AA740"/>
    <mergeCell ref="AQ735:AQ740"/>
    <mergeCell ref="AR735:AR740"/>
    <mergeCell ref="AS735:AS740"/>
    <mergeCell ref="S735:S740"/>
    <mergeCell ref="T735:T740"/>
    <mergeCell ref="U735:U740"/>
    <mergeCell ref="V735:V740"/>
    <mergeCell ref="W735:W740"/>
    <mergeCell ref="X735:X740"/>
    <mergeCell ref="M735:M740"/>
    <mergeCell ref="N735:N740"/>
    <mergeCell ref="O735:O740"/>
    <mergeCell ref="P735:P740"/>
    <mergeCell ref="Q735:Q740"/>
    <mergeCell ref="R735:R740"/>
    <mergeCell ref="BO729:BO734"/>
    <mergeCell ref="D735:D740"/>
    <mergeCell ref="E735:E740"/>
    <mergeCell ref="F735:F740"/>
    <mergeCell ref="G735:G740"/>
    <mergeCell ref="H735:H740"/>
    <mergeCell ref="I735:I740"/>
    <mergeCell ref="J735:J740"/>
    <mergeCell ref="K735:K740"/>
    <mergeCell ref="L735:L740"/>
    <mergeCell ref="BI729:BI734"/>
    <mergeCell ref="BJ729:BJ734"/>
    <mergeCell ref="BK729:BK734"/>
    <mergeCell ref="BL729:BL734"/>
    <mergeCell ref="BM729:BM734"/>
    <mergeCell ref="BN729:BN734"/>
    <mergeCell ref="BC729:BC734"/>
    <mergeCell ref="BD729:BD734"/>
    <mergeCell ref="BE729:BE734"/>
    <mergeCell ref="BF729:BF734"/>
    <mergeCell ref="BG729:BG734"/>
    <mergeCell ref="BH729:BH734"/>
    <mergeCell ref="AW729:AW734"/>
    <mergeCell ref="AX729:AX734"/>
    <mergeCell ref="AY729:AY734"/>
    <mergeCell ref="AZ729:AZ734"/>
    <mergeCell ref="BA729:BA734"/>
    <mergeCell ref="BB729:BB734"/>
    <mergeCell ref="AQ729:AQ734"/>
    <mergeCell ref="AR729:AR734"/>
    <mergeCell ref="AS729:AS734"/>
    <mergeCell ref="AT729:AT734"/>
    <mergeCell ref="AU729:AU734"/>
    <mergeCell ref="AV729:AV734"/>
    <mergeCell ref="V729:V734"/>
    <mergeCell ref="W729:W734"/>
    <mergeCell ref="X729:X734"/>
    <mergeCell ref="Y729:Y734"/>
    <mergeCell ref="Z729:Z734"/>
    <mergeCell ref="AA729:AA734"/>
    <mergeCell ref="P729:P734"/>
    <mergeCell ref="Q729:Q734"/>
    <mergeCell ref="R729:R734"/>
    <mergeCell ref="S729:S734"/>
    <mergeCell ref="T729:T734"/>
    <mergeCell ref="U729:U734"/>
    <mergeCell ref="J729:J734"/>
    <mergeCell ref="K729:K734"/>
    <mergeCell ref="L729:L734"/>
    <mergeCell ref="M729:M734"/>
    <mergeCell ref="N729:N734"/>
    <mergeCell ref="O729:O734"/>
    <mergeCell ref="BL723:BL728"/>
    <mergeCell ref="BM723:BM728"/>
    <mergeCell ref="BN723:BN728"/>
    <mergeCell ref="BO723:BO728"/>
    <mergeCell ref="D729:D734"/>
    <mergeCell ref="E729:E734"/>
    <mergeCell ref="F729:F734"/>
    <mergeCell ref="G729:G734"/>
    <mergeCell ref="H729:H734"/>
    <mergeCell ref="I729:I734"/>
    <mergeCell ref="BF723:BF728"/>
    <mergeCell ref="BG723:BG728"/>
    <mergeCell ref="BH723:BH728"/>
    <mergeCell ref="BI723:BI728"/>
    <mergeCell ref="BJ723:BJ728"/>
    <mergeCell ref="BK723:BK728"/>
    <mergeCell ref="AZ723:AZ728"/>
    <mergeCell ref="BA723:BA728"/>
    <mergeCell ref="BB723:BB728"/>
    <mergeCell ref="BC723:BC728"/>
    <mergeCell ref="BD723:BD728"/>
    <mergeCell ref="BE723:BE728"/>
    <mergeCell ref="AT723:AT728"/>
    <mergeCell ref="AU723:AU728"/>
    <mergeCell ref="AV723:AV728"/>
    <mergeCell ref="AW723:AW728"/>
    <mergeCell ref="AX723:AX728"/>
    <mergeCell ref="AY723:AY728"/>
    <mergeCell ref="Y723:Y728"/>
    <mergeCell ref="Z723:Z728"/>
    <mergeCell ref="AA723:AA728"/>
    <mergeCell ref="AQ723:AQ728"/>
    <mergeCell ref="AR723:AR728"/>
    <mergeCell ref="AS723:AS728"/>
    <mergeCell ref="S723:S728"/>
    <mergeCell ref="T723:T728"/>
    <mergeCell ref="U723:U728"/>
    <mergeCell ref="V723:V728"/>
    <mergeCell ref="W723:W728"/>
    <mergeCell ref="X723:X728"/>
    <mergeCell ref="M723:M728"/>
    <mergeCell ref="N723:N728"/>
    <mergeCell ref="O723:O728"/>
    <mergeCell ref="P723:P728"/>
    <mergeCell ref="Q723:Q728"/>
    <mergeCell ref="R723:R728"/>
    <mergeCell ref="BO717:BO722"/>
    <mergeCell ref="D723:D728"/>
    <mergeCell ref="E723:E728"/>
    <mergeCell ref="F723:F728"/>
    <mergeCell ref="G723:G728"/>
    <mergeCell ref="H723:H728"/>
    <mergeCell ref="I723:I728"/>
    <mergeCell ref="J723:J728"/>
    <mergeCell ref="K723:K728"/>
    <mergeCell ref="L723:L728"/>
    <mergeCell ref="BI717:BI722"/>
    <mergeCell ref="BJ717:BJ722"/>
    <mergeCell ref="BK717:BK722"/>
    <mergeCell ref="BL717:BL722"/>
    <mergeCell ref="BM717:BM722"/>
    <mergeCell ref="BN717:BN722"/>
    <mergeCell ref="BC717:BC722"/>
    <mergeCell ref="BD717:BD722"/>
    <mergeCell ref="BE717:BE722"/>
    <mergeCell ref="BF717:BF722"/>
    <mergeCell ref="BG717:BG722"/>
    <mergeCell ref="BH717:BH722"/>
    <mergeCell ref="AW717:AW722"/>
    <mergeCell ref="AX717:AX722"/>
    <mergeCell ref="AY717:AY722"/>
    <mergeCell ref="AZ717:AZ722"/>
    <mergeCell ref="BA717:BA722"/>
    <mergeCell ref="BB717:BB722"/>
    <mergeCell ref="AQ717:AQ722"/>
    <mergeCell ref="AR717:AR722"/>
    <mergeCell ref="AS717:AS722"/>
    <mergeCell ref="AT717:AT722"/>
    <mergeCell ref="AU717:AU722"/>
    <mergeCell ref="AV717:AV722"/>
    <mergeCell ref="V717:V722"/>
    <mergeCell ref="W717:W722"/>
    <mergeCell ref="X717:X722"/>
    <mergeCell ref="Y717:Y722"/>
    <mergeCell ref="Z717:Z722"/>
    <mergeCell ref="AA717:AA722"/>
    <mergeCell ref="P717:P722"/>
    <mergeCell ref="Q717:Q722"/>
    <mergeCell ref="R717:R722"/>
    <mergeCell ref="S717:S722"/>
    <mergeCell ref="T717:T722"/>
    <mergeCell ref="U717:U722"/>
    <mergeCell ref="J717:J722"/>
    <mergeCell ref="K717:K722"/>
    <mergeCell ref="L717:L722"/>
    <mergeCell ref="M717:M722"/>
    <mergeCell ref="N717:N722"/>
    <mergeCell ref="O717:O722"/>
    <mergeCell ref="BL711:BL716"/>
    <mergeCell ref="BM711:BM716"/>
    <mergeCell ref="BN711:BN716"/>
    <mergeCell ref="BO711:BO716"/>
    <mergeCell ref="D717:D722"/>
    <mergeCell ref="E717:E722"/>
    <mergeCell ref="F717:F722"/>
    <mergeCell ref="G717:G722"/>
    <mergeCell ref="H717:H722"/>
    <mergeCell ref="I717:I722"/>
    <mergeCell ref="BF711:BF716"/>
    <mergeCell ref="BG711:BG716"/>
    <mergeCell ref="BH711:BH716"/>
    <mergeCell ref="BI711:BI716"/>
    <mergeCell ref="BJ711:BJ716"/>
    <mergeCell ref="BK711:BK716"/>
    <mergeCell ref="AZ711:AZ716"/>
    <mergeCell ref="BA711:BA716"/>
    <mergeCell ref="BB711:BB716"/>
    <mergeCell ref="BC711:BC716"/>
    <mergeCell ref="BD711:BD716"/>
    <mergeCell ref="BE711:BE716"/>
    <mergeCell ref="AT711:AT716"/>
    <mergeCell ref="AU711:AU716"/>
    <mergeCell ref="AV711:AV716"/>
    <mergeCell ref="AW711:AW716"/>
    <mergeCell ref="AX711:AX716"/>
    <mergeCell ref="AY711:AY716"/>
    <mergeCell ref="Y711:Y716"/>
    <mergeCell ref="Z711:Z716"/>
    <mergeCell ref="AA711:AA716"/>
    <mergeCell ref="AQ711:AQ716"/>
    <mergeCell ref="AR711:AR716"/>
    <mergeCell ref="AS711:AS716"/>
    <mergeCell ref="S711:S716"/>
    <mergeCell ref="T711:T716"/>
    <mergeCell ref="U711:U716"/>
    <mergeCell ref="V711:V716"/>
    <mergeCell ref="W711:W716"/>
    <mergeCell ref="X711:X716"/>
    <mergeCell ref="M711:M716"/>
    <mergeCell ref="N711:N716"/>
    <mergeCell ref="O711:O716"/>
    <mergeCell ref="P711:P716"/>
    <mergeCell ref="Q711:Q716"/>
    <mergeCell ref="R711:R716"/>
    <mergeCell ref="BO705:BO710"/>
    <mergeCell ref="D711:D716"/>
    <mergeCell ref="E711:E716"/>
    <mergeCell ref="F711:F716"/>
    <mergeCell ref="G711:G716"/>
    <mergeCell ref="H711:H716"/>
    <mergeCell ref="I711:I716"/>
    <mergeCell ref="J711:J716"/>
    <mergeCell ref="K711:K716"/>
    <mergeCell ref="L711:L716"/>
    <mergeCell ref="BI705:BI710"/>
    <mergeCell ref="BJ705:BJ710"/>
    <mergeCell ref="BK705:BK710"/>
    <mergeCell ref="BL705:BL710"/>
    <mergeCell ref="BM705:BM710"/>
    <mergeCell ref="BN705:BN710"/>
    <mergeCell ref="BC705:BC710"/>
    <mergeCell ref="BD705:BD710"/>
    <mergeCell ref="BE705:BE710"/>
    <mergeCell ref="BF705:BF710"/>
    <mergeCell ref="BG705:BG710"/>
    <mergeCell ref="BH705:BH710"/>
    <mergeCell ref="AW705:AW710"/>
    <mergeCell ref="AX705:AX710"/>
    <mergeCell ref="AY705:AY710"/>
    <mergeCell ref="AZ705:AZ710"/>
    <mergeCell ref="BA705:BA710"/>
    <mergeCell ref="BB705:BB710"/>
    <mergeCell ref="AQ705:AQ710"/>
    <mergeCell ref="AR705:AR710"/>
    <mergeCell ref="AS705:AS710"/>
    <mergeCell ref="AT705:AT710"/>
    <mergeCell ref="AU705:AU710"/>
    <mergeCell ref="AV705:AV710"/>
    <mergeCell ref="V705:V710"/>
    <mergeCell ref="W705:W710"/>
    <mergeCell ref="X705:X710"/>
    <mergeCell ref="Y705:Y710"/>
    <mergeCell ref="Z705:Z710"/>
    <mergeCell ref="AA705:AA710"/>
    <mergeCell ref="P705:P710"/>
    <mergeCell ref="Q705:Q710"/>
    <mergeCell ref="R705:R710"/>
    <mergeCell ref="S705:S710"/>
    <mergeCell ref="T705:T710"/>
    <mergeCell ref="U705:U710"/>
    <mergeCell ref="J705:J710"/>
    <mergeCell ref="K705:K710"/>
    <mergeCell ref="L705:L710"/>
    <mergeCell ref="M705:M710"/>
    <mergeCell ref="N705:N710"/>
    <mergeCell ref="O705:O710"/>
    <mergeCell ref="BL699:BL704"/>
    <mergeCell ref="BM699:BM704"/>
    <mergeCell ref="BN699:BN704"/>
    <mergeCell ref="BO699:BO704"/>
    <mergeCell ref="D705:D710"/>
    <mergeCell ref="E705:E710"/>
    <mergeCell ref="F705:F710"/>
    <mergeCell ref="G705:G710"/>
    <mergeCell ref="H705:H710"/>
    <mergeCell ref="I705:I710"/>
    <mergeCell ref="BF699:BF704"/>
    <mergeCell ref="BG699:BG704"/>
    <mergeCell ref="BH699:BH704"/>
    <mergeCell ref="BI699:BI704"/>
    <mergeCell ref="BJ699:BJ704"/>
    <mergeCell ref="BK699:BK704"/>
    <mergeCell ref="AZ699:AZ704"/>
    <mergeCell ref="BA699:BA704"/>
    <mergeCell ref="BB699:BB704"/>
    <mergeCell ref="BC699:BC704"/>
    <mergeCell ref="BD699:BD704"/>
    <mergeCell ref="BE699:BE704"/>
    <mergeCell ref="AT699:AT704"/>
    <mergeCell ref="AU699:AU704"/>
    <mergeCell ref="AV699:AV704"/>
    <mergeCell ref="AW699:AW704"/>
    <mergeCell ref="AX699:AX704"/>
    <mergeCell ref="AY699:AY704"/>
    <mergeCell ref="Y699:Y704"/>
    <mergeCell ref="Z699:Z704"/>
    <mergeCell ref="AA699:AA704"/>
    <mergeCell ref="AQ699:AQ704"/>
    <mergeCell ref="AR699:AR704"/>
    <mergeCell ref="AS699:AS704"/>
    <mergeCell ref="S699:S704"/>
    <mergeCell ref="T699:T704"/>
    <mergeCell ref="U699:U704"/>
    <mergeCell ref="V699:V704"/>
    <mergeCell ref="W699:W704"/>
    <mergeCell ref="X699:X704"/>
    <mergeCell ref="M699:M704"/>
    <mergeCell ref="N699:N704"/>
    <mergeCell ref="O699:O704"/>
    <mergeCell ref="P699:P704"/>
    <mergeCell ref="Q699:Q704"/>
    <mergeCell ref="R699:R704"/>
    <mergeCell ref="BO693:BO698"/>
    <mergeCell ref="D699:D704"/>
    <mergeCell ref="E699:E704"/>
    <mergeCell ref="F699:F704"/>
    <mergeCell ref="G699:G704"/>
    <mergeCell ref="H699:H704"/>
    <mergeCell ref="I699:I704"/>
    <mergeCell ref="J699:J704"/>
    <mergeCell ref="K699:K704"/>
    <mergeCell ref="L699:L704"/>
    <mergeCell ref="BI693:BI698"/>
    <mergeCell ref="BJ693:BJ698"/>
    <mergeCell ref="BK693:BK698"/>
    <mergeCell ref="BL693:BL698"/>
    <mergeCell ref="BM693:BM698"/>
    <mergeCell ref="BN693:BN698"/>
    <mergeCell ref="BC693:BC698"/>
    <mergeCell ref="BD693:BD698"/>
    <mergeCell ref="BE693:BE698"/>
    <mergeCell ref="BF693:BF698"/>
    <mergeCell ref="BG693:BG698"/>
    <mergeCell ref="BH693:BH698"/>
    <mergeCell ref="AW693:AW698"/>
    <mergeCell ref="AX693:AX698"/>
    <mergeCell ref="AY693:AY698"/>
    <mergeCell ref="AZ693:AZ698"/>
    <mergeCell ref="BA693:BA698"/>
    <mergeCell ref="BB693:BB698"/>
    <mergeCell ref="AQ693:AQ698"/>
    <mergeCell ref="AR693:AR698"/>
    <mergeCell ref="AS693:AS698"/>
    <mergeCell ref="AT693:AT698"/>
    <mergeCell ref="AU693:AU698"/>
    <mergeCell ref="AV693:AV698"/>
    <mergeCell ref="V693:V698"/>
    <mergeCell ref="W693:W698"/>
    <mergeCell ref="X693:X698"/>
    <mergeCell ref="Y693:Y698"/>
    <mergeCell ref="Z693:Z698"/>
    <mergeCell ref="AA693:AA698"/>
    <mergeCell ref="P693:P698"/>
    <mergeCell ref="Q693:Q698"/>
    <mergeCell ref="R693:R698"/>
    <mergeCell ref="S693:S698"/>
    <mergeCell ref="T693:T698"/>
    <mergeCell ref="U693:U698"/>
    <mergeCell ref="J693:J698"/>
    <mergeCell ref="K693:K698"/>
    <mergeCell ref="L693:L698"/>
    <mergeCell ref="M693:M698"/>
    <mergeCell ref="N693:N698"/>
    <mergeCell ref="O693:O698"/>
    <mergeCell ref="BL687:BL692"/>
    <mergeCell ref="BM687:BM692"/>
    <mergeCell ref="BN687:BN692"/>
    <mergeCell ref="BO687:BO692"/>
    <mergeCell ref="D693:D698"/>
    <mergeCell ref="E693:E698"/>
    <mergeCell ref="F693:F698"/>
    <mergeCell ref="G693:G698"/>
    <mergeCell ref="H693:H698"/>
    <mergeCell ref="I693:I698"/>
    <mergeCell ref="BF687:BF692"/>
    <mergeCell ref="BG687:BG692"/>
    <mergeCell ref="BH687:BH692"/>
    <mergeCell ref="BI687:BI692"/>
    <mergeCell ref="BJ687:BJ692"/>
    <mergeCell ref="BK687:BK692"/>
    <mergeCell ref="AZ687:AZ692"/>
    <mergeCell ref="BA687:BA692"/>
    <mergeCell ref="BB687:BB692"/>
    <mergeCell ref="BC687:BC692"/>
    <mergeCell ref="BD687:BD692"/>
    <mergeCell ref="BE687:BE692"/>
    <mergeCell ref="AT687:AT692"/>
    <mergeCell ref="AU687:AU692"/>
    <mergeCell ref="AV687:AV692"/>
    <mergeCell ref="AW687:AW692"/>
    <mergeCell ref="AX687:AX692"/>
    <mergeCell ref="AY687:AY692"/>
    <mergeCell ref="Y687:Y692"/>
    <mergeCell ref="Z687:Z692"/>
    <mergeCell ref="AA687:AA692"/>
    <mergeCell ref="AQ687:AQ692"/>
    <mergeCell ref="AR687:AR692"/>
    <mergeCell ref="AS687:AS692"/>
    <mergeCell ref="S687:S692"/>
    <mergeCell ref="T687:T692"/>
    <mergeCell ref="U687:U692"/>
    <mergeCell ref="V687:V692"/>
    <mergeCell ref="W687:W692"/>
    <mergeCell ref="X687:X692"/>
    <mergeCell ref="M687:M692"/>
    <mergeCell ref="N687:N692"/>
    <mergeCell ref="O687:O692"/>
    <mergeCell ref="P687:P692"/>
    <mergeCell ref="Q687:Q692"/>
    <mergeCell ref="R687:R692"/>
    <mergeCell ref="BO681:BO686"/>
    <mergeCell ref="D687:D692"/>
    <mergeCell ref="E687:E692"/>
    <mergeCell ref="F687:F692"/>
    <mergeCell ref="G687:G692"/>
    <mergeCell ref="H687:H692"/>
    <mergeCell ref="I687:I692"/>
    <mergeCell ref="J687:J692"/>
    <mergeCell ref="K687:K692"/>
    <mergeCell ref="L687:L692"/>
    <mergeCell ref="BI681:BI686"/>
    <mergeCell ref="BJ681:BJ686"/>
    <mergeCell ref="BK681:BK686"/>
    <mergeCell ref="BL681:BL686"/>
    <mergeCell ref="BM681:BM686"/>
    <mergeCell ref="BN681:BN686"/>
    <mergeCell ref="BC681:BC686"/>
    <mergeCell ref="BD681:BD686"/>
    <mergeCell ref="BE681:BE686"/>
    <mergeCell ref="BF681:BF686"/>
    <mergeCell ref="BG681:BG686"/>
    <mergeCell ref="BH681:BH686"/>
    <mergeCell ref="AW681:AW686"/>
    <mergeCell ref="AX681:AX686"/>
    <mergeCell ref="AY681:AY686"/>
    <mergeCell ref="AZ681:AZ686"/>
    <mergeCell ref="BA681:BA686"/>
    <mergeCell ref="BB681:BB686"/>
    <mergeCell ref="AQ681:AQ686"/>
    <mergeCell ref="AR681:AR686"/>
    <mergeCell ref="AS681:AS686"/>
    <mergeCell ref="AT681:AT686"/>
    <mergeCell ref="AU681:AU686"/>
    <mergeCell ref="AV681:AV686"/>
    <mergeCell ref="V681:V686"/>
    <mergeCell ref="W681:W686"/>
    <mergeCell ref="X681:X686"/>
    <mergeCell ref="Y681:Y686"/>
    <mergeCell ref="Z681:Z686"/>
    <mergeCell ref="AA681:AA686"/>
    <mergeCell ref="P681:P686"/>
    <mergeCell ref="Q681:Q686"/>
    <mergeCell ref="R681:R686"/>
    <mergeCell ref="S681:S686"/>
    <mergeCell ref="T681:T686"/>
    <mergeCell ref="U681:U686"/>
    <mergeCell ref="J681:J686"/>
    <mergeCell ref="K681:K686"/>
    <mergeCell ref="L681:L686"/>
    <mergeCell ref="M681:M686"/>
    <mergeCell ref="N681:N686"/>
    <mergeCell ref="O681:O686"/>
    <mergeCell ref="BO675:BO680"/>
    <mergeCell ref="A681:A752"/>
    <mergeCell ref="B681:B752"/>
    <mergeCell ref="C681:C752"/>
    <mergeCell ref="D681:D686"/>
    <mergeCell ref="E681:E686"/>
    <mergeCell ref="F681:F686"/>
    <mergeCell ref="G681:G686"/>
    <mergeCell ref="H681:H686"/>
    <mergeCell ref="I681:I686"/>
    <mergeCell ref="BI675:BI680"/>
    <mergeCell ref="BJ675:BJ680"/>
    <mergeCell ref="BK675:BK680"/>
    <mergeCell ref="BL675:BL680"/>
    <mergeCell ref="BM675:BM680"/>
    <mergeCell ref="BN675:BN680"/>
    <mergeCell ref="BC675:BC680"/>
    <mergeCell ref="BD675:BD680"/>
    <mergeCell ref="BE675:BE680"/>
    <mergeCell ref="BF675:BF680"/>
    <mergeCell ref="BG675:BG680"/>
    <mergeCell ref="BH675:BH680"/>
    <mergeCell ref="AW675:AW680"/>
    <mergeCell ref="AX675:AX680"/>
    <mergeCell ref="AY675:AY680"/>
    <mergeCell ref="AZ675:AZ680"/>
    <mergeCell ref="BA675:BA680"/>
    <mergeCell ref="BB675:BB680"/>
    <mergeCell ref="AQ675:AQ680"/>
    <mergeCell ref="AR675:AR680"/>
    <mergeCell ref="AS675:AS680"/>
    <mergeCell ref="AT675:AT680"/>
    <mergeCell ref="AU675:AU680"/>
    <mergeCell ref="AV675:AV680"/>
    <mergeCell ref="V675:V680"/>
    <mergeCell ref="W675:W680"/>
    <mergeCell ref="X675:X680"/>
    <mergeCell ref="Y675:Y680"/>
    <mergeCell ref="Z675:Z680"/>
    <mergeCell ref="AA675:AA680"/>
    <mergeCell ref="P675:P680"/>
    <mergeCell ref="Q675:Q680"/>
    <mergeCell ref="R675:R680"/>
    <mergeCell ref="S675:S680"/>
    <mergeCell ref="T675:T680"/>
    <mergeCell ref="U675:U680"/>
    <mergeCell ref="J675:J680"/>
    <mergeCell ref="K675:K680"/>
    <mergeCell ref="L675:L680"/>
    <mergeCell ref="M675:M680"/>
    <mergeCell ref="N675:N680"/>
    <mergeCell ref="O675:O680"/>
    <mergeCell ref="BL669:BL674"/>
    <mergeCell ref="BM669:BM674"/>
    <mergeCell ref="BN669:BN674"/>
    <mergeCell ref="BO669:BO674"/>
    <mergeCell ref="D675:D680"/>
    <mergeCell ref="E675:E680"/>
    <mergeCell ref="F675:F680"/>
    <mergeCell ref="G675:G680"/>
    <mergeCell ref="H675:H680"/>
    <mergeCell ref="I675:I680"/>
    <mergeCell ref="BF669:BF674"/>
    <mergeCell ref="BG669:BG674"/>
    <mergeCell ref="BH669:BH674"/>
    <mergeCell ref="BI669:BI674"/>
    <mergeCell ref="BJ669:BJ674"/>
    <mergeCell ref="BK669:BK674"/>
    <mergeCell ref="AZ669:AZ674"/>
    <mergeCell ref="BA669:BA674"/>
    <mergeCell ref="BB669:BB674"/>
    <mergeCell ref="BC669:BC674"/>
    <mergeCell ref="BD669:BD674"/>
    <mergeCell ref="BE669:BE674"/>
    <mergeCell ref="AT669:AT674"/>
    <mergeCell ref="AU669:AU674"/>
    <mergeCell ref="AV669:AV674"/>
    <mergeCell ref="AW669:AW674"/>
    <mergeCell ref="AX669:AX674"/>
    <mergeCell ref="AY669:AY674"/>
    <mergeCell ref="Y669:Y674"/>
    <mergeCell ref="Z669:Z674"/>
    <mergeCell ref="AA669:AA674"/>
    <mergeCell ref="AQ669:AQ674"/>
    <mergeCell ref="AR669:AR674"/>
    <mergeCell ref="AS669:AS674"/>
    <mergeCell ref="S669:S674"/>
    <mergeCell ref="T669:T674"/>
    <mergeCell ref="U669:U674"/>
    <mergeCell ref="V669:V674"/>
    <mergeCell ref="W669:W674"/>
    <mergeCell ref="X669:X674"/>
    <mergeCell ref="M669:M674"/>
    <mergeCell ref="N669:N674"/>
    <mergeCell ref="O669:O674"/>
    <mergeCell ref="P669:P674"/>
    <mergeCell ref="Q669:Q674"/>
    <mergeCell ref="R669:R674"/>
    <mergeCell ref="BO663:BO668"/>
    <mergeCell ref="D669:D674"/>
    <mergeCell ref="E669:E674"/>
    <mergeCell ref="F669:F674"/>
    <mergeCell ref="G669:G674"/>
    <mergeCell ref="H669:H674"/>
    <mergeCell ref="I669:I674"/>
    <mergeCell ref="J669:J674"/>
    <mergeCell ref="K669:K674"/>
    <mergeCell ref="L669:L674"/>
    <mergeCell ref="BI663:BI668"/>
    <mergeCell ref="BJ663:BJ668"/>
    <mergeCell ref="BK663:BK668"/>
    <mergeCell ref="BL663:BL668"/>
    <mergeCell ref="BM663:BM668"/>
    <mergeCell ref="BN663:BN668"/>
    <mergeCell ref="BC663:BC668"/>
    <mergeCell ref="BD663:BD668"/>
    <mergeCell ref="BE663:BE668"/>
    <mergeCell ref="BF663:BF668"/>
    <mergeCell ref="BG663:BG668"/>
    <mergeCell ref="BH663:BH668"/>
    <mergeCell ref="AW663:AW668"/>
    <mergeCell ref="AX663:AX668"/>
    <mergeCell ref="AY663:AY668"/>
    <mergeCell ref="AZ663:AZ668"/>
    <mergeCell ref="BA663:BA668"/>
    <mergeCell ref="BB663:BB668"/>
    <mergeCell ref="AQ663:AQ668"/>
    <mergeCell ref="AR663:AR668"/>
    <mergeCell ref="AS663:AS668"/>
    <mergeCell ref="AT663:AT668"/>
    <mergeCell ref="AU663:AU668"/>
    <mergeCell ref="AV663:AV668"/>
    <mergeCell ref="V663:V668"/>
    <mergeCell ref="W663:W668"/>
    <mergeCell ref="X663:X668"/>
    <mergeCell ref="Y663:Y668"/>
    <mergeCell ref="Z663:Z668"/>
    <mergeCell ref="AA663:AA668"/>
    <mergeCell ref="P663:P668"/>
    <mergeCell ref="Q663:Q668"/>
    <mergeCell ref="R663:R668"/>
    <mergeCell ref="S663:S668"/>
    <mergeCell ref="T663:T668"/>
    <mergeCell ref="U663:U668"/>
    <mergeCell ref="J663:J668"/>
    <mergeCell ref="K663:K668"/>
    <mergeCell ref="L663:L668"/>
    <mergeCell ref="M663:M668"/>
    <mergeCell ref="N663:N668"/>
    <mergeCell ref="O663:O668"/>
    <mergeCell ref="BL657:BL662"/>
    <mergeCell ref="BM657:BM662"/>
    <mergeCell ref="BN657:BN662"/>
    <mergeCell ref="BO657:BO662"/>
    <mergeCell ref="D663:D668"/>
    <mergeCell ref="E663:E668"/>
    <mergeCell ref="F663:F668"/>
    <mergeCell ref="G663:G668"/>
    <mergeCell ref="H663:H668"/>
    <mergeCell ref="I663:I668"/>
    <mergeCell ref="BF657:BF662"/>
    <mergeCell ref="BG657:BG662"/>
    <mergeCell ref="BH657:BH662"/>
    <mergeCell ref="BI657:BI662"/>
    <mergeCell ref="BJ657:BJ662"/>
    <mergeCell ref="BK657:BK662"/>
    <mergeCell ref="AZ657:AZ662"/>
    <mergeCell ref="BA657:BA662"/>
    <mergeCell ref="BB657:BB662"/>
    <mergeCell ref="BC657:BC662"/>
    <mergeCell ref="BD657:BD662"/>
    <mergeCell ref="BE657:BE662"/>
    <mergeCell ref="AT657:AT662"/>
    <mergeCell ref="AU657:AU662"/>
    <mergeCell ref="AV657:AV662"/>
    <mergeCell ref="AW657:AW662"/>
    <mergeCell ref="AX657:AX662"/>
    <mergeCell ref="AY657:AY662"/>
    <mergeCell ref="Y657:Y662"/>
    <mergeCell ref="Z657:Z662"/>
    <mergeCell ref="AA657:AA662"/>
    <mergeCell ref="AQ657:AQ662"/>
    <mergeCell ref="AR657:AR662"/>
    <mergeCell ref="AS657:AS662"/>
    <mergeCell ref="S657:S662"/>
    <mergeCell ref="T657:T662"/>
    <mergeCell ref="U657:U662"/>
    <mergeCell ref="V657:V662"/>
    <mergeCell ref="W657:W662"/>
    <mergeCell ref="X657:X662"/>
    <mergeCell ref="M657:M662"/>
    <mergeCell ref="N657:N662"/>
    <mergeCell ref="O657:O662"/>
    <mergeCell ref="P657:P662"/>
    <mergeCell ref="Q657:Q662"/>
    <mergeCell ref="R657:R662"/>
    <mergeCell ref="G657:G662"/>
    <mergeCell ref="H657:H662"/>
    <mergeCell ref="I657:I662"/>
    <mergeCell ref="J657:J662"/>
    <mergeCell ref="K657:K662"/>
    <mergeCell ref="L657:L662"/>
    <mergeCell ref="BL651:BL656"/>
    <mergeCell ref="BM651:BM656"/>
    <mergeCell ref="BN651:BN656"/>
    <mergeCell ref="BO651:BO656"/>
    <mergeCell ref="A657:A680"/>
    <mergeCell ref="B657:B680"/>
    <mergeCell ref="C657:C680"/>
    <mergeCell ref="D657:D662"/>
    <mergeCell ref="E657:E662"/>
    <mergeCell ref="F657:F662"/>
    <mergeCell ref="BF651:BF656"/>
    <mergeCell ref="BG651:BG656"/>
    <mergeCell ref="BH651:BH656"/>
    <mergeCell ref="BI651:BI656"/>
    <mergeCell ref="BJ651:BJ656"/>
    <mergeCell ref="BK651:BK656"/>
    <mergeCell ref="AZ651:AZ656"/>
    <mergeCell ref="BA651:BA656"/>
    <mergeCell ref="BB651:BB656"/>
    <mergeCell ref="BC651:BC656"/>
    <mergeCell ref="BD651:BD656"/>
    <mergeCell ref="BE651:BE656"/>
    <mergeCell ref="AT651:AT656"/>
    <mergeCell ref="AU651:AU656"/>
    <mergeCell ref="AV651:AV656"/>
    <mergeCell ref="AW651:AW656"/>
    <mergeCell ref="AX651:AX656"/>
    <mergeCell ref="AY651:AY656"/>
    <mergeCell ref="Y651:Y656"/>
    <mergeCell ref="Z651:Z656"/>
    <mergeCell ref="AA651:AA656"/>
    <mergeCell ref="AQ651:AQ656"/>
    <mergeCell ref="AR651:AR656"/>
    <mergeCell ref="AS651:AS656"/>
    <mergeCell ref="S651:S656"/>
    <mergeCell ref="T651:T656"/>
    <mergeCell ref="U651:U656"/>
    <mergeCell ref="V651:V656"/>
    <mergeCell ref="W651:W656"/>
    <mergeCell ref="X651:X656"/>
    <mergeCell ref="M651:M656"/>
    <mergeCell ref="N651:N656"/>
    <mergeCell ref="O651:O656"/>
    <mergeCell ref="P651:P656"/>
    <mergeCell ref="Q651:Q656"/>
    <mergeCell ref="R651:R656"/>
    <mergeCell ref="BO645:BO650"/>
    <mergeCell ref="D651:D656"/>
    <mergeCell ref="E651:E656"/>
    <mergeCell ref="F651:F656"/>
    <mergeCell ref="G651:G656"/>
    <mergeCell ref="H651:H656"/>
    <mergeCell ref="I651:I656"/>
    <mergeCell ref="J651:J656"/>
    <mergeCell ref="K651:K656"/>
    <mergeCell ref="L651:L656"/>
    <mergeCell ref="BI645:BI650"/>
    <mergeCell ref="BJ645:BJ650"/>
    <mergeCell ref="BK645:BK650"/>
    <mergeCell ref="BL645:BL650"/>
    <mergeCell ref="BM645:BM650"/>
    <mergeCell ref="BN645:BN650"/>
    <mergeCell ref="BC645:BC650"/>
    <mergeCell ref="BD645:BD650"/>
    <mergeCell ref="BE645:BE650"/>
    <mergeCell ref="BF645:BF650"/>
    <mergeCell ref="BG645:BG650"/>
    <mergeCell ref="BH645:BH650"/>
    <mergeCell ref="AW645:AW650"/>
    <mergeCell ref="AX645:AX650"/>
    <mergeCell ref="AY645:AY650"/>
    <mergeCell ref="AZ645:AZ650"/>
    <mergeCell ref="BA645:BA650"/>
    <mergeCell ref="BB645:BB650"/>
    <mergeCell ref="AQ645:AQ650"/>
    <mergeCell ref="AR645:AR650"/>
    <mergeCell ref="AS645:AS650"/>
    <mergeCell ref="AT645:AT650"/>
    <mergeCell ref="AU645:AU650"/>
    <mergeCell ref="AV645:AV650"/>
    <mergeCell ref="V645:V650"/>
    <mergeCell ref="W645:W650"/>
    <mergeCell ref="X645:X650"/>
    <mergeCell ref="Y645:Y650"/>
    <mergeCell ref="Z645:Z650"/>
    <mergeCell ref="AA645:AA650"/>
    <mergeCell ref="P645:P650"/>
    <mergeCell ref="Q645:Q650"/>
    <mergeCell ref="R645:R650"/>
    <mergeCell ref="S645:S650"/>
    <mergeCell ref="T645:T650"/>
    <mergeCell ref="U645:U650"/>
    <mergeCell ref="J645:J650"/>
    <mergeCell ref="K645:K650"/>
    <mergeCell ref="L645:L650"/>
    <mergeCell ref="M645:M650"/>
    <mergeCell ref="N645:N650"/>
    <mergeCell ref="O645:O650"/>
    <mergeCell ref="BL639:BL644"/>
    <mergeCell ref="BM639:BM644"/>
    <mergeCell ref="BN639:BN644"/>
    <mergeCell ref="BO639:BO644"/>
    <mergeCell ref="D645:D650"/>
    <mergeCell ref="E645:E650"/>
    <mergeCell ref="F645:F650"/>
    <mergeCell ref="G645:G650"/>
    <mergeCell ref="H645:H650"/>
    <mergeCell ref="I645:I650"/>
    <mergeCell ref="BF639:BF644"/>
    <mergeCell ref="BG639:BG644"/>
    <mergeCell ref="BH639:BH644"/>
    <mergeCell ref="BI639:BI644"/>
    <mergeCell ref="BJ639:BJ644"/>
    <mergeCell ref="BK639:BK644"/>
    <mergeCell ref="AZ639:AZ644"/>
    <mergeCell ref="BA639:BA644"/>
    <mergeCell ref="BB639:BB644"/>
    <mergeCell ref="BC639:BC644"/>
    <mergeCell ref="BD639:BD644"/>
    <mergeCell ref="BE639:BE644"/>
    <mergeCell ref="AT639:AT644"/>
    <mergeCell ref="AU639:AU644"/>
    <mergeCell ref="AV639:AV644"/>
    <mergeCell ref="AW639:AW644"/>
    <mergeCell ref="AX639:AX644"/>
    <mergeCell ref="AY639:AY644"/>
    <mergeCell ref="Y639:Y644"/>
    <mergeCell ref="Z639:Z644"/>
    <mergeCell ref="AA639:AA644"/>
    <mergeCell ref="AQ639:AQ644"/>
    <mergeCell ref="AR639:AR644"/>
    <mergeCell ref="AS639:AS644"/>
    <mergeCell ref="S639:S644"/>
    <mergeCell ref="T639:T644"/>
    <mergeCell ref="U639:U644"/>
    <mergeCell ref="V639:V644"/>
    <mergeCell ref="W639:W644"/>
    <mergeCell ref="X639:X644"/>
    <mergeCell ref="M639:M644"/>
    <mergeCell ref="N639:N644"/>
    <mergeCell ref="O639:O644"/>
    <mergeCell ref="P639:P644"/>
    <mergeCell ref="Q639:Q644"/>
    <mergeCell ref="R639:R644"/>
    <mergeCell ref="BO633:BO638"/>
    <mergeCell ref="D639:D644"/>
    <mergeCell ref="E639:E644"/>
    <mergeCell ref="F639:F644"/>
    <mergeCell ref="G639:G644"/>
    <mergeCell ref="H639:H644"/>
    <mergeCell ref="I639:I644"/>
    <mergeCell ref="J639:J644"/>
    <mergeCell ref="K639:K644"/>
    <mergeCell ref="L639:L644"/>
    <mergeCell ref="BI633:BI638"/>
    <mergeCell ref="BJ633:BJ638"/>
    <mergeCell ref="BK633:BK638"/>
    <mergeCell ref="BL633:BL638"/>
    <mergeCell ref="BM633:BM638"/>
    <mergeCell ref="BN633:BN638"/>
    <mergeCell ref="BC633:BC638"/>
    <mergeCell ref="BD633:BD638"/>
    <mergeCell ref="BE633:BE638"/>
    <mergeCell ref="BF633:BF638"/>
    <mergeCell ref="BG633:BG638"/>
    <mergeCell ref="BH633:BH638"/>
    <mergeCell ref="AW633:AW638"/>
    <mergeCell ref="AX633:AX638"/>
    <mergeCell ref="AY633:AY638"/>
    <mergeCell ref="AZ633:AZ638"/>
    <mergeCell ref="BA633:BA638"/>
    <mergeCell ref="BB633:BB638"/>
    <mergeCell ref="AQ633:AQ638"/>
    <mergeCell ref="AR633:AR638"/>
    <mergeCell ref="AS633:AS638"/>
    <mergeCell ref="AT633:AT638"/>
    <mergeCell ref="AU633:AU638"/>
    <mergeCell ref="AV633:AV638"/>
    <mergeCell ref="V633:V638"/>
    <mergeCell ref="W633:W638"/>
    <mergeCell ref="X633:X638"/>
    <mergeCell ref="Y633:Y638"/>
    <mergeCell ref="Z633:Z638"/>
    <mergeCell ref="AA633:AA638"/>
    <mergeCell ref="P633:P638"/>
    <mergeCell ref="Q633:Q638"/>
    <mergeCell ref="R633:R638"/>
    <mergeCell ref="S633:S638"/>
    <mergeCell ref="T633:T638"/>
    <mergeCell ref="U633:U638"/>
    <mergeCell ref="J633:J638"/>
    <mergeCell ref="K633:K638"/>
    <mergeCell ref="L633:L638"/>
    <mergeCell ref="M633:M638"/>
    <mergeCell ref="N633:N638"/>
    <mergeCell ref="O633:O638"/>
    <mergeCell ref="BL627:BL632"/>
    <mergeCell ref="BM627:BM632"/>
    <mergeCell ref="BN627:BN632"/>
    <mergeCell ref="BO627:BO632"/>
    <mergeCell ref="D633:D638"/>
    <mergeCell ref="E633:E638"/>
    <mergeCell ref="F633:F638"/>
    <mergeCell ref="G633:G638"/>
    <mergeCell ref="H633:H638"/>
    <mergeCell ref="I633:I638"/>
    <mergeCell ref="BF627:BF632"/>
    <mergeCell ref="BG627:BG632"/>
    <mergeCell ref="BH627:BH632"/>
    <mergeCell ref="BI627:BI632"/>
    <mergeCell ref="BJ627:BJ632"/>
    <mergeCell ref="BK627:BK632"/>
    <mergeCell ref="AZ627:AZ632"/>
    <mergeCell ref="BA627:BA632"/>
    <mergeCell ref="BB627:BB632"/>
    <mergeCell ref="BC627:BC632"/>
    <mergeCell ref="BD627:BD632"/>
    <mergeCell ref="BE627:BE632"/>
    <mergeCell ref="AT627:AT632"/>
    <mergeCell ref="AU627:AU632"/>
    <mergeCell ref="AV627:AV632"/>
    <mergeCell ref="AW627:AW632"/>
    <mergeCell ref="AX627:AX632"/>
    <mergeCell ref="AY627:AY632"/>
    <mergeCell ref="Y627:Y632"/>
    <mergeCell ref="Z627:Z632"/>
    <mergeCell ref="AA627:AA632"/>
    <mergeCell ref="AQ627:AQ632"/>
    <mergeCell ref="AR627:AR632"/>
    <mergeCell ref="AS627:AS632"/>
    <mergeCell ref="S627:S632"/>
    <mergeCell ref="T627:T632"/>
    <mergeCell ref="U627:U632"/>
    <mergeCell ref="V627:V632"/>
    <mergeCell ref="W627:W632"/>
    <mergeCell ref="X627:X632"/>
    <mergeCell ref="M627:M632"/>
    <mergeCell ref="N627:N632"/>
    <mergeCell ref="O627:O632"/>
    <mergeCell ref="P627:P632"/>
    <mergeCell ref="Q627:Q632"/>
    <mergeCell ref="R627:R632"/>
    <mergeCell ref="BO621:BO626"/>
    <mergeCell ref="D627:D632"/>
    <mergeCell ref="E627:E632"/>
    <mergeCell ref="F627:F632"/>
    <mergeCell ref="G627:G632"/>
    <mergeCell ref="H627:H632"/>
    <mergeCell ref="I627:I632"/>
    <mergeCell ref="J627:J632"/>
    <mergeCell ref="K627:K632"/>
    <mergeCell ref="L627:L632"/>
    <mergeCell ref="BI621:BI626"/>
    <mergeCell ref="BJ621:BJ626"/>
    <mergeCell ref="BK621:BK626"/>
    <mergeCell ref="BL621:BL626"/>
    <mergeCell ref="BM621:BM626"/>
    <mergeCell ref="BN621:BN626"/>
    <mergeCell ref="BC621:BC626"/>
    <mergeCell ref="BD621:BD626"/>
    <mergeCell ref="BE621:BE626"/>
    <mergeCell ref="BF621:BF626"/>
    <mergeCell ref="BG621:BG626"/>
    <mergeCell ref="BH621:BH626"/>
    <mergeCell ref="AW621:AW626"/>
    <mergeCell ref="AX621:AX626"/>
    <mergeCell ref="AY621:AY626"/>
    <mergeCell ref="AZ621:AZ626"/>
    <mergeCell ref="BA621:BA626"/>
    <mergeCell ref="BB621:BB626"/>
    <mergeCell ref="AQ621:AQ626"/>
    <mergeCell ref="AR621:AR626"/>
    <mergeCell ref="AS621:AS626"/>
    <mergeCell ref="AT621:AT626"/>
    <mergeCell ref="AU621:AU626"/>
    <mergeCell ref="AV621:AV626"/>
    <mergeCell ref="V621:V626"/>
    <mergeCell ref="W621:W626"/>
    <mergeCell ref="X621:X626"/>
    <mergeCell ref="Y621:Y626"/>
    <mergeCell ref="Z621:Z626"/>
    <mergeCell ref="AA621:AA626"/>
    <mergeCell ref="P621:P626"/>
    <mergeCell ref="Q621:Q626"/>
    <mergeCell ref="R621:R626"/>
    <mergeCell ref="S621:S626"/>
    <mergeCell ref="T621:T626"/>
    <mergeCell ref="U621:U626"/>
    <mergeCell ref="J621:J626"/>
    <mergeCell ref="K621:K626"/>
    <mergeCell ref="L621:L626"/>
    <mergeCell ref="M621:M626"/>
    <mergeCell ref="N621:N626"/>
    <mergeCell ref="O621:O626"/>
    <mergeCell ref="BL615:BL620"/>
    <mergeCell ref="BM615:BM620"/>
    <mergeCell ref="BN615:BN620"/>
    <mergeCell ref="BO615:BO620"/>
    <mergeCell ref="D621:D626"/>
    <mergeCell ref="E621:E626"/>
    <mergeCell ref="F621:F626"/>
    <mergeCell ref="G621:G626"/>
    <mergeCell ref="H621:H626"/>
    <mergeCell ref="I621:I626"/>
    <mergeCell ref="BF615:BF620"/>
    <mergeCell ref="BG615:BG620"/>
    <mergeCell ref="BH615:BH620"/>
    <mergeCell ref="BI615:BI620"/>
    <mergeCell ref="BJ615:BJ620"/>
    <mergeCell ref="BK615:BK620"/>
    <mergeCell ref="AZ615:AZ620"/>
    <mergeCell ref="BA615:BA620"/>
    <mergeCell ref="BB615:BB620"/>
    <mergeCell ref="BC615:BC620"/>
    <mergeCell ref="BD615:BD620"/>
    <mergeCell ref="BE615:BE620"/>
    <mergeCell ref="AT615:AT620"/>
    <mergeCell ref="AU615:AU620"/>
    <mergeCell ref="AV615:AV620"/>
    <mergeCell ref="AW615:AW620"/>
    <mergeCell ref="AX615:AX620"/>
    <mergeCell ref="AY615:AY620"/>
    <mergeCell ref="Y615:Y620"/>
    <mergeCell ref="Z615:Z620"/>
    <mergeCell ref="AA615:AA620"/>
    <mergeCell ref="AQ615:AQ620"/>
    <mergeCell ref="AR615:AR620"/>
    <mergeCell ref="AS615:AS620"/>
    <mergeCell ref="S615:S620"/>
    <mergeCell ref="T615:T620"/>
    <mergeCell ref="U615:U620"/>
    <mergeCell ref="V615:V620"/>
    <mergeCell ref="W615:W620"/>
    <mergeCell ref="X615:X620"/>
    <mergeCell ref="M615:M620"/>
    <mergeCell ref="N615:N620"/>
    <mergeCell ref="O615:O620"/>
    <mergeCell ref="P615:P620"/>
    <mergeCell ref="Q615:Q620"/>
    <mergeCell ref="R615:R620"/>
    <mergeCell ref="BO609:BO614"/>
    <mergeCell ref="D615:D620"/>
    <mergeCell ref="E615:E620"/>
    <mergeCell ref="F615:F620"/>
    <mergeCell ref="G615:G620"/>
    <mergeCell ref="H615:H620"/>
    <mergeCell ref="I615:I620"/>
    <mergeCell ref="J615:J620"/>
    <mergeCell ref="K615:K620"/>
    <mergeCell ref="L615:L620"/>
    <mergeCell ref="BI609:BI614"/>
    <mergeCell ref="BJ609:BJ614"/>
    <mergeCell ref="BK609:BK614"/>
    <mergeCell ref="BL609:BL614"/>
    <mergeCell ref="BM609:BM614"/>
    <mergeCell ref="BN609:BN614"/>
    <mergeCell ref="BC609:BC614"/>
    <mergeCell ref="BD609:BD614"/>
    <mergeCell ref="BE609:BE614"/>
    <mergeCell ref="BF609:BF614"/>
    <mergeCell ref="BG609:BG614"/>
    <mergeCell ref="BH609:BH614"/>
    <mergeCell ref="AW609:AW614"/>
    <mergeCell ref="AX609:AX614"/>
    <mergeCell ref="AY609:AY614"/>
    <mergeCell ref="AZ609:AZ614"/>
    <mergeCell ref="BA609:BA614"/>
    <mergeCell ref="BB609:BB614"/>
    <mergeCell ref="AQ609:AQ614"/>
    <mergeCell ref="AR609:AR614"/>
    <mergeCell ref="AS609:AS614"/>
    <mergeCell ref="AT609:AT614"/>
    <mergeCell ref="AU609:AU614"/>
    <mergeCell ref="AV609:AV614"/>
    <mergeCell ref="V609:V614"/>
    <mergeCell ref="W609:W614"/>
    <mergeCell ref="X609:X614"/>
    <mergeCell ref="Y609:Y614"/>
    <mergeCell ref="Z609:Z614"/>
    <mergeCell ref="AA609:AA614"/>
    <mergeCell ref="P609:P614"/>
    <mergeCell ref="Q609:Q614"/>
    <mergeCell ref="R609:R614"/>
    <mergeCell ref="S609:S614"/>
    <mergeCell ref="T609:T614"/>
    <mergeCell ref="U609:U614"/>
    <mergeCell ref="J609:J614"/>
    <mergeCell ref="K609:K614"/>
    <mergeCell ref="L609:L614"/>
    <mergeCell ref="M609:M614"/>
    <mergeCell ref="N609:N614"/>
    <mergeCell ref="O609:O614"/>
    <mergeCell ref="BO603:BO608"/>
    <mergeCell ref="A609:A656"/>
    <mergeCell ref="B609:B656"/>
    <mergeCell ref="C609:C656"/>
    <mergeCell ref="D609:D614"/>
    <mergeCell ref="E609:E614"/>
    <mergeCell ref="F609:F614"/>
    <mergeCell ref="G609:G614"/>
    <mergeCell ref="H609:H614"/>
    <mergeCell ref="I609:I614"/>
    <mergeCell ref="BI603:BI608"/>
    <mergeCell ref="BJ603:BJ608"/>
    <mergeCell ref="BK603:BK608"/>
    <mergeCell ref="BL603:BL608"/>
    <mergeCell ref="BM603:BM608"/>
    <mergeCell ref="BN603:BN608"/>
    <mergeCell ref="BC603:BC608"/>
    <mergeCell ref="BD603:BD608"/>
    <mergeCell ref="BE603:BE608"/>
    <mergeCell ref="BF603:BF608"/>
    <mergeCell ref="BG603:BG608"/>
    <mergeCell ref="BH603:BH608"/>
    <mergeCell ref="AW603:AW608"/>
    <mergeCell ref="AX603:AX608"/>
    <mergeCell ref="AY603:AY608"/>
    <mergeCell ref="AZ603:AZ608"/>
    <mergeCell ref="BA603:BA608"/>
    <mergeCell ref="BB603:BB608"/>
    <mergeCell ref="AQ603:AQ608"/>
    <mergeCell ref="AR603:AR608"/>
    <mergeCell ref="AS603:AS608"/>
    <mergeCell ref="AT603:AT608"/>
    <mergeCell ref="AU603:AU608"/>
    <mergeCell ref="AV603:AV608"/>
    <mergeCell ref="V603:V608"/>
    <mergeCell ref="W603:W608"/>
    <mergeCell ref="X603:X608"/>
    <mergeCell ref="Y603:Y608"/>
    <mergeCell ref="Z603:Z608"/>
    <mergeCell ref="AA603:AA608"/>
    <mergeCell ref="P603:P608"/>
    <mergeCell ref="Q603:Q608"/>
    <mergeCell ref="R603:R608"/>
    <mergeCell ref="S603:S608"/>
    <mergeCell ref="T603:T608"/>
    <mergeCell ref="U603:U608"/>
    <mergeCell ref="J603:J608"/>
    <mergeCell ref="K603:K608"/>
    <mergeCell ref="L603:L608"/>
    <mergeCell ref="M603:M608"/>
    <mergeCell ref="N603:N608"/>
    <mergeCell ref="O603:O608"/>
    <mergeCell ref="BL597:BL602"/>
    <mergeCell ref="BM597:BM602"/>
    <mergeCell ref="BN597:BN602"/>
    <mergeCell ref="BO597:BO602"/>
    <mergeCell ref="D603:D608"/>
    <mergeCell ref="E603:E608"/>
    <mergeCell ref="F603:F608"/>
    <mergeCell ref="G603:G608"/>
    <mergeCell ref="H603:H608"/>
    <mergeCell ref="I603:I608"/>
    <mergeCell ref="BF597:BF602"/>
    <mergeCell ref="BG597:BG602"/>
    <mergeCell ref="BH597:BH602"/>
    <mergeCell ref="BI597:BI602"/>
    <mergeCell ref="BJ597:BJ602"/>
    <mergeCell ref="BK597:BK602"/>
    <mergeCell ref="AZ597:AZ602"/>
    <mergeCell ref="BA597:BA602"/>
    <mergeCell ref="BB597:BB602"/>
    <mergeCell ref="BC597:BC602"/>
    <mergeCell ref="BD597:BD602"/>
    <mergeCell ref="BE597:BE602"/>
    <mergeCell ref="AT597:AT602"/>
    <mergeCell ref="AU597:AU602"/>
    <mergeCell ref="AV597:AV602"/>
    <mergeCell ref="AW597:AW602"/>
    <mergeCell ref="AX597:AX602"/>
    <mergeCell ref="AY597:AY602"/>
    <mergeCell ref="Y597:Y602"/>
    <mergeCell ref="Z597:Z602"/>
    <mergeCell ref="AA597:AA602"/>
    <mergeCell ref="AQ597:AQ602"/>
    <mergeCell ref="AR597:AR602"/>
    <mergeCell ref="AS597:AS602"/>
    <mergeCell ref="S597:S602"/>
    <mergeCell ref="T597:T602"/>
    <mergeCell ref="U597:U602"/>
    <mergeCell ref="V597:V602"/>
    <mergeCell ref="W597:W602"/>
    <mergeCell ref="X597:X602"/>
    <mergeCell ref="M597:M602"/>
    <mergeCell ref="N597:N602"/>
    <mergeCell ref="O597:O602"/>
    <mergeCell ref="P597:P602"/>
    <mergeCell ref="Q597:Q602"/>
    <mergeCell ref="R597:R602"/>
    <mergeCell ref="BO591:BO596"/>
    <mergeCell ref="D597:D602"/>
    <mergeCell ref="E597:E602"/>
    <mergeCell ref="F597:F602"/>
    <mergeCell ref="G597:G602"/>
    <mergeCell ref="H597:H602"/>
    <mergeCell ref="I597:I602"/>
    <mergeCell ref="J597:J602"/>
    <mergeCell ref="K597:K602"/>
    <mergeCell ref="L597:L602"/>
    <mergeCell ref="BI591:BI596"/>
    <mergeCell ref="BJ591:BJ596"/>
    <mergeCell ref="BK591:BK596"/>
    <mergeCell ref="BL591:BL596"/>
    <mergeCell ref="BM591:BM596"/>
    <mergeCell ref="BN591:BN596"/>
    <mergeCell ref="BC591:BC596"/>
    <mergeCell ref="BD591:BD596"/>
    <mergeCell ref="BE591:BE596"/>
    <mergeCell ref="BF591:BF596"/>
    <mergeCell ref="BG591:BG596"/>
    <mergeCell ref="BH591:BH596"/>
    <mergeCell ref="AW591:AW596"/>
    <mergeCell ref="AX591:AX596"/>
    <mergeCell ref="AY591:AY596"/>
    <mergeCell ref="AZ591:AZ596"/>
    <mergeCell ref="BA591:BA596"/>
    <mergeCell ref="BB591:BB596"/>
    <mergeCell ref="AQ591:AQ596"/>
    <mergeCell ref="AR591:AR596"/>
    <mergeCell ref="AS591:AS596"/>
    <mergeCell ref="AT591:AT596"/>
    <mergeCell ref="AU591:AU596"/>
    <mergeCell ref="AV591:AV596"/>
    <mergeCell ref="V591:V596"/>
    <mergeCell ref="W591:W596"/>
    <mergeCell ref="X591:X596"/>
    <mergeCell ref="Y591:Y596"/>
    <mergeCell ref="Z591:Z596"/>
    <mergeCell ref="AA591:AA596"/>
    <mergeCell ref="P591:P596"/>
    <mergeCell ref="Q591:Q596"/>
    <mergeCell ref="R591:R596"/>
    <mergeCell ref="S591:S596"/>
    <mergeCell ref="T591:T596"/>
    <mergeCell ref="U591:U596"/>
    <mergeCell ref="J591:J596"/>
    <mergeCell ref="K591:K596"/>
    <mergeCell ref="L591:L596"/>
    <mergeCell ref="M591:M596"/>
    <mergeCell ref="N591:N596"/>
    <mergeCell ref="O591:O596"/>
    <mergeCell ref="BL585:BL590"/>
    <mergeCell ref="BM585:BM590"/>
    <mergeCell ref="BN585:BN590"/>
    <mergeCell ref="BO585:BO590"/>
    <mergeCell ref="D591:D596"/>
    <mergeCell ref="E591:E596"/>
    <mergeCell ref="F591:F596"/>
    <mergeCell ref="G591:G596"/>
    <mergeCell ref="H591:H596"/>
    <mergeCell ref="I591:I596"/>
    <mergeCell ref="BF585:BF590"/>
    <mergeCell ref="BG585:BG590"/>
    <mergeCell ref="BH585:BH590"/>
    <mergeCell ref="BI585:BI590"/>
    <mergeCell ref="BJ585:BJ590"/>
    <mergeCell ref="BK585:BK590"/>
    <mergeCell ref="AZ585:AZ590"/>
    <mergeCell ref="BA585:BA590"/>
    <mergeCell ref="BB585:BB590"/>
    <mergeCell ref="BC585:BC590"/>
    <mergeCell ref="BD585:BD590"/>
    <mergeCell ref="BE585:BE590"/>
    <mergeCell ref="AT585:AT590"/>
    <mergeCell ref="AU585:AU590"/>
    <mergeCell ref="AV585:AV590"/>
    <mergeCell ref="AW585:AW590"/>
    <mergeCell ref="AX585:AX590"/>
    <mergeCell ref="AY585:AY590"/>
    <mergeCell ref="Y585:Y590"/>
    <mergeCell ref="Z585:Z590"/>
    <mergeCell ref="AA585:AA590"/>
    <mergeCell ref="AQ585:AQ590"/>
    <mergeCell ref="AR585:AR590"/>
    <mergeCell ref="AS585:AS590"/>
    <mergeCell ref="S585:S590"/>
    <mergeCell ref="T585:T590"/>
    <mergeCell ref="U585:U590"/>
    <mergeCell ref="V585:V590"/>
    <mergeCell ref="W585:W590"/>
    <mergeCell ref="X585:X590"/>
    <mergeCell ref="M585:M590"/>
    <mergeCell ref="N585:N590"/>
    <mergeCell ref="O585:O590"/>
    <mergeCell ref="P585:P590"/>
    <mergeCell ref="Q585:Q590"/>
    <mergeCell ref="R585:R590"/>
    <mergeCell ref="BO579:BO584"/>
    <mergeCell ref="D585:D590"/>
    <mergeCell ref="E585:E590"/>
    <mergeCell ref="F585:F590"/>
    <mergeCell ref="G585:G590"/>
    <mergeCell ref="H585:H590"/>
    <mergeCell ref="I585:I590"/>
    <mergeCell ref="J585:J590"/>
    <mergeCell ref="K585:K590"/>
    <mergeCell ref="L585:L590"/>
    <mergeCell ref="BI579:BI584"/>
    <mergeCell ref="BJ579:BJ584"/>
    <mergeCell ref="BK579:BK584"/>
    <mergeCell ref="BL579:BL584"/>
    <mergeCell ref="BM579:BM584"/>
    <mergeCell ref="BN579:BN584"/>
    <mergeCell ref="BC579:BC584"/>
    <mergeCell ref="BD579:BD584"/>
    <mergeCell ref="BE579:BE584"/>
    <mergeCell ref="BF579:BF584"/>
    <mergeCell ref="BG579:BG584"/>
    <mergeCell ref="BH579:BH584"/>
    <mergeCell ref="AW579:AW584"/>
    <mergeCell ref="AX579:AX584"/>
    <mergeCell ref="AY579:AY584"/>
    <mergeCell ref="AZ579:AZ584"/>
    <mergeCell ref="BA579:BA584"/>
    <mergeCell ref="BB579:BB584"/>
    <mergeCell ref="AQ579:AQ584"/>
    <mergeCell ref="AR579:AR584"/>
    <mergeCell ref="AS579:AS584"/>
    <mergeCell ref="AT579:AT584"/>
    <mergeCell ref="AU579:AU584"/>
    <mergeCell ref="AV579:AV584"/>
    <mergeCell ref="V579:V584"/>
    <mergeCell ref="W579:W584"/>
    <mergeCell ref="X579:X584"/>
    <mergeCell ref="Y579:Y584"/>
    <mergeCell ref="Z579:Z584"/>
    <mergeCell ref="AA579:AA584"/>
    <mergeCell ref="P579:P584"/>
    <mergeCell ref="Q579:Q584"/>
    <mergeCell ref="R579:R584"/>
    <mergeCell ref="S579:S584"/>
    <mergeCell ref="T579:T584"/>
    <mergeCell ref="U579:U584"/>
    <mergeCell ref="J579:J584"/>
    <mergeCell ref="K579:K584"/>
    <mergeCell ref="L579:L584"/>
    <mergeCell ref="M579:M584"/>
    <mergeCell ref="N579:N584"/>
    <mergeCell ref="O579:O584"/>
    <mergeCell ref="BL573:BL578"/>
    <mergeCell ref="BM573:BM578"/>
    <mergeCell ref="BN573:BN578"/>
    <mergeCell ref="BO573:BO578"/>
    <mergeCell ref="D579:D584"/>
    <mergeCell ref="E579:E584"/>
    <mergeCell ref="F579:F584"/>
    <mergeCell ref="G579:G584"/>
    <mergeCell ref="H579:H584"/>
    <mergeCell ref="I579:I584"/>
    <mergeCell ref="BF573:BF578"/>
    <mergeCell ref="BG573:BG578"/>
    <mergeCell ref="BH573:BH578"/>
    <mergeCell ref="BI573:BI578"/>
    <mergeCell ref="BJ573:BJ578"/>
    <mergeCell ref="BK573:BK578"/>
    <mergeCell ref="AZ573:AZ578"/>
    <mergeCell ref="BA573:BA578"/>
    <mergeCell ref="BB573:BB578"/>
    <mergeCell ref="BC573:BC578"/>
    <mergeCell ref="BD573:BD578"/>
    <mergeCell ref="BE573:BE578"/>
    <mergeCell ref="AT573:AT578"/>
    <mergeCell ref="AU573:AU578"/>
    <mergeCell ref="AV573:AV578"/>
    <mergeCell ref="AW573:AW578"/>
    <mergeCell ref="AX573:AX578"/>
    <mergeCell ref="AY573:AY578"/>
    <mergeCell ref="Y573:Y578"/>
    <mergeCell ref="Z573:Z578"/>
    <mergeCell ref="AA573:AA578"/>
    <mergeCell ref="AQ573:AQ578"/>
    <mergeCell ref="AR573:AR578"/>
    <mergeCell ref="AS573:AS578"/>
    <mergeCell ref="S573:S578"/>
    <mergeCell ref="T573:T578"/>
    <mergeCell ref="U573:U578"/>
    <mergeCell ref="V573:V578"/>
    <mergeCell ref="W573:W578"/>
    <mergeCell ref="X573:X578"/>
    <mergeCell ref="M573:M578"/>
    <mergeCell ref="N573:N578"/>
    <mergeCell ref="O573:O578"/>
    <mergeCell ref="P573:P578"/>
    <mergeCell ref="Q573:Q578"/>
    <mergeCell ref="R573:R578"/>
    <mergeCell ref="BO567:BO572"/>
    <mergeCell ref="D573:D578"/>
    <mergeCell ref="E573:E578"/>
    <mergeCell ref="F573:F578"/>
    <mergeCell ref="G573:G578"/>
    <mergeCell ref="H573:H578"/>
    <mergeCell ref="I573:I578"/>
    <mergeCell ref="J573:J578"/>
    <mergeCell ref="K573:K578"/>
    <mergeCell ref="L573:L578"/>
    <mergeCell ref="BI567:BI572"/>
    <mergeCell ref="BJ567:BJ572"/>
    <mergeCell ref="BK567:BK572"/>
    <mergeCell ref="BL567:BL572"/>
    <mergeCell ref="BM567:BM572"/>
    <mergeCell ref="BN567:BN572"/>
    <mergeCell ref="BC567:BC572"/>
    <mergeCell ref="BD567:BD572"/>
    <mergeCell ref="BE567:BE572"/>
    <mergeCell ref="BF567:BF572"/>
    <mergeCell ref="BG567:BG572"/>
    <mergeCell ref="BH567:BH572"/>
    <mergeCell ref="AW567:AW572"/>
    <mergeCell ref="AX567:AX572"/>
    <mergeCell ref="AY567:AY572"/>
    <mergeCell ref="AZ567:AZ572"/>
    <mergeCell ref="BA567:BA572"/>
    <mergeCell ref="BB567:BB572"/>
    <mergeCell ref="AQ567:AQ572"/>
    <mergeCell ref="AR567:AR572"/>
    <mergeCell ref="AS567:AS572"/>
    <mergeCell ref="AT567:AT572"/>
    <mergeCell ref="AU567:AU572"/>
    <mergeCell ref="AV567:AV572"/>
    <mergeCell ref="V567:V572"/>
    <mergeCell ref="W567:W572"/>
    <mergeCell ref="X567:X572"/>
    <mergeCell ref="Y567:Y572"/>
    <mergeCell ref="Z567:Z572"/>
    <mergeCell ref="AA567:AA572"/>
    <mergeCell ref="P567:P572"/>
    <mergeCell ref="Q567:Q572"/>
    <mergeCell ref="R567:R572"/>
    <mergeCell ref="S567:S572"/>
    <mergeCell ref="T567:T572"/>
    <mergeCell ref="U567:U572"/>
    <mergeCell ref="J567:J572"/>
    <mergeCell ref="K567:K572"/>
    <mergeCell ref="L567:L572"/>
    <mergeCell ref="M567:M572"/>
    <mergeCell ref="N567:N572"/>
    <mergeCell ref="O567:O572"/>
    <mergeCell ref="BL561:BL566"/>
    <mergeCell ref="BM561:BM566"/>
    <mergeCell ref="BN561:BN566"/>
    <mergeCell ref="BO561:BO566"/>
    <mergeCell ref="D567:D572"/>
    <mergeCell ref="E567:E572"/>
    <mergeCell ref="F567:F572"/>
    <mergeCell ref="G567:G572"/>
    <mergeCell ref="H567:H572"/>
    <mergeCell ref="I567:I572"/>
    <mergeCell ref="BF561:BF566"/>
    <mergeCell ref="BG561:BG566"/>
    <mergeCell ref="BH561:BH566"/>
    <mergeCell ref="BI561:BI566"/>
    <mergeCell ref="BJ561:BJ566"/>
    <mergeCell ref="BK561:BK566"/>
    <mergeCell ref="AZ561:AZ566"/>
    <mergeCell ref="BA561:BA566"/>
    <mergeCell ref="BB561:BB566"/>
    <mergeCell ref="BC561:BC566"/>
    <mergeCell ref="BD561:BD566"/>
    <mergeCell ref="BE561:BE566"/>
    <mergeCell ref="AT561:AT566"/>
    <mergeCell ref="AU561:AU566"/>
    <mergeCell ref="AV561:AV566"/>
    <mergeCell ref="AW561:AW566"/>
    <mergeCell ref="AX561:AX566"/>
    <mergeCell ref="AY561:AY566"/>
    <mergeCell ref="Y561:Y566"/>
    <mergeCell ref="Z561:Z566"/>
    <mergeCell ref="AA561:AA566"/>
    <mergeCell ref="AQ561:AQ566"/>
    <mergeCell ref="AR561:AR566"/>
    <mergeCell ref="AS561:AS566"/>
    <mergeCell ref="S561:S566"/>
    <mergeCell ref="T561:T566"/>
    <mergeCell ref="U561:U566"/>
    <mergeCell ref="V561:V566"/>
    <mergeCell ref="W561:W566"/>
    <mergeCell ref="X561:X566"/>
    <mergeCell ref="M561:M566"/>
    <mergeCell ref="N561:N566"/>
    <mergeCell ref="O561:O566"/>
    <mergeCell ref="P561:P566"/>
    <mergeCell ref="Q561:Q566"/>
    <mergeCell ref="R561:R566"/>
    <mergeCell ref="BO555:BO560"/>
    <mergeCell ref="D561:D566"/>
    <mergeCell ref="E561:E566"/>
    <mergeCell ref="F561:F566"/>
    <mergeCell ref="G561:G566"/>
    <mergeCell ref="H561:H566"/>
    <mergeCell ref="I561:I566"/>
    <mergeCell ref="J561:J566"/>
    <mergeCell ref="K561:K566"/>
    <mergeCell ref="L561:L566"/>
    <mergeCell ref="BI555:BI560"/>
    <mergeCell ref="BJ555:BJ560"/>
    <mergeCell ref="BK555:BK560"/>
    <mergeCell ref="BL555:BL560"/>
    <mergeCell ref="BM555:BM560"/>
    <mergeCell ref="BN555:BN560"/>
    <mergeCell ref="BC555:BC560"/>
    <mergeCell ref="BD555:BD560"/>
    <mergeCell ref="BE555:BE560"/>
    <mergeCell ref="BF555:BF560"/>
    <mergeCell ref="BG555:BG560"/>
    <mergeCell ref="BH555:BH560"/>
    <mergeCell ref="AW555:AW560"/>
    <mergeCell ref="AX555:AX560"/>
    <mergeCell ref="AY555:AY560"/>
    <mergeCell ref="AZ555:AZ560"/>
    <mergeCell ref="BA555:BA560"/>
    <mergeCell ref="BB555:BB560"/>
    <mergeCell ref="AQ555:AQ560"/>
    <mergeCell ref="AR555:AR560"/>
    <mergeCell ref="AS555:AS560"/>
    <mergeCell ref="AT555:AT560"/>
    <mergeCell ref="AU555:AU560"/>
    <mergeCell ref="AV555:AV560"/>
    <mergeCell ref="V555:V560"/>
    <mergeCell ref="W555:W560"/>
    <mergeCell ref="X555:X560"/>
    <mergeCell ref="Y555:Y560"/>
    <mergeCell ref="Z555:Z560"/>
    <mergeCell ref="AA555:AA560"/>
    <mergeCell ref="P555:P560"/>
    <mergeCell ref="Q555:Q560"/>
    <mergeCell ref="R555:R560"/>
    <mergeCell ref="S555:S560"/>
    <mergeCell ref="T555:T560"/>
    <mergeCell ref="U555:U560"/>
    <mergeCell ref="J555:J560"/>
    <mergeCell ref="K555:K560"/>
    <mergeCell ref="L555:L560"/>
    <mergeCell ref="M555:M560"/>
    <mergeCell ref="N555:N560"/>
    <mergeCell ref="O555:O560"/>
    <mergeCell ref="BL549:BL554"/>
    <mergeCell ref="BM549:BM554"/>
    <mergeCell ref="BN549:BN554"/>
    <mergeCell ref="BO549:BO554"/>
    <mergeCell ref="D555:D560"/>
    <mergeCell ref="E555:E560"/>
    <mergeCell ref="F555:F560"/>
    <mergeCell ref="G555:G560"/>
    <mergeCell ref="H555:H560"/>
    <mergeCell ref="I555:I560"/>
    <mergeCell ref="BF549:BF554"/>
    <mergeCell ref="BG549:BG554"/>
    <mergeCell ref="BH549:BH554"/>
    <mergeCell ref="BI549:BI554"/>
    <mergeCell ref="BJ549:BJ554"/>
    <mergeCell ref="BK549:BK554"/>
    <mergeCell ref="AZ549:AZ554"/>
    <mergeCell ref="BA549:BA554"/>
    <mergeCell ref="BB549:BB554"/>
    <mergeCell ref="BC549:BC554"/>
    <mergeCell ref="BD549:BD554"/>
    <mergeCell ref="BE549:BE554"/>
    <mergeCell ref="AT549:AT554"/>
    <mergeCell ref="AU549:AU554"/>
    <mergeCell ref="AV549:AV554"/>
    <mergeCell ref="AW549:AW554"/>
    <mergeCell ref="AX549:AX554"/>
    <mergeCell ref="AY549:AY554"/>
    <mergeCell ref="Y549:Y554"/>
    <mergeCell ref="Z549:Z554"/>
    <mergeCell ref="AA549:AA554"/>
    <mergeCell ref="AQ549:AQ554"/>
    <mergeCell ref="AR549:AR554"/>
    <mergeCell ref="AS549:AS554"/>
    <mergeCell ref="S549:S554"/>
    <mergeCell ref="T549:T554"/>
    <mergeCell ref="U549:U554"/>
    <mergeCell ref="V549:V554"/>
    <mergeCell ref="W549:W554"/>
    <mergeCell ref="X549:X554"/>
    <mergeCell ref="M549:M554"/>
    <mergeCell ref="N549:N554"/>
    <mergeCell ref="O549:O554"/>
    <mergeCell ref="P549:P554"/>
    <mergeCell ref="Q549:Q554"/>
    <mergeCell ref="R549:R554"/>
    <mergeCell ref="BO543:BO548"/>
    <mergeCell ref="D549:D554"/>
    <mergeCell ref="E549:E554"/>
    <mergeCell ref="F549:F554"/>
    <mergeCell ref="G549:G554"/>
    <mergeCell ref="H549:H554"/>
    <mergeCell ref="I549:I554"/>
    <mergeCell ref="J549:J554"/>
    <mergeCell ref="K549:K554"/>
    <mergeCell ref="L549:L554"/>
    <mergeCell ref="BI543:BI548"/>
    <mergeCell ref="BJ543:BJ548"/>
    <mergeCell ref="BK543:BK548"/>
    <mergeCell ref="BL543:BL548"/>
    <mergeCell ref="BM543:BM548"/>
    <mergeCell ref="BN543:BN548"/>
    <mergeCell ref="BC543:BC548"/>
    <mergeCell ref="BD543:BD548"/>
    <mergeCell ref="BE543:BE548"/>
    <mergeCell ref="BF543:BF548"/>
    <mergeCell ref="BG543:BG548"/>
    <mergeCell ref="BH543:BH548"/>
    <mergeCell ref="AW543:AW548"/>
    <mergeCell ref="AX543:AX548"/>
    <mergeCell ref="AY543:AY548"/>
    <mergeCell ref="AZ543:AZ548"/>
    <mergeCell ref="BA543:BA548"/>
    <mergeCell ref="BB543:BB548"/>
    <mergeCell ref="AQ543:AQ548"/>
    <mergeCell ref="AR543:AR548"/>
    <mergeCell ref="AS543:AS548"/>
    <mergeCell ref="AT543:AT548"/>
    <mergeCell ref="AU543:AU548"/>
    <mergeCell ref="AV543:AV548"/>
    <mergeCell ref="V543:V548"/>
    <mergeCell ref="W543:W548"/>
    <mergeCell ref="X543:X548"/>
    <mergeCell ref="Y543:Y548"/>
    <mergeCell ref="Z543:Z548"/>
    <mergeCell ref="AA543:AA548"/>
    <mergeCell ref="P543:P548"/>
    <mergeCell ref="Q543:Q548"/>
    <mergeCell ref="R543:R548"/>
    <mergeCell ref="S543:S548"/>
    <mergeCell ref="T543:T548"/>
    <mergeCell ref="U543:U548"/>
    <mergeCell ref="J543:J548"/>
    <mergeCell ref="K543:K548"/>
    <mergeCell ref="L543:L548"/>
    <mergeCell ref="M543:M548"/>
    <mergeCell ref="N543:N548"/>
    <mergeCell ref="O543:O548"/>
    <mergeCell ref="BL537:BL542"/>
    <mergeCell ref="BM537:BM542"/>
    <mergeCell ref="BN537:BN542"/>
    <mergeCell ref="BO537:BO542"/>
    <mergeCell ref="D543:D548"/>
    <mergeCell ref="E543:E548"/>
    <mergeCell ref="F543:F548"/>
    <mergeCell ref="G543:G548"/>
    <mergeCell ref="H543:H548"/>
    <mergeCell ref="I543:I548"/>
    <mergeCell ref="BF537:BF542"/>
    <mergeCell ref="BG537:BG542"/>
    <mergeCell ref="BH537:BH542"/>
    <mergeCell ref="BI537:BI542"/>
    <mergeCell ref="BJ537:BJ542"/>
    <mergeCell ref="BK537:BK542"/>
    <mergeCell ref="AZ537:AZ542"/>
    <mergeCell ref="BA537:BA542"/>
    <mergeCell ref="BB537:BB542"/>
    <mergeCell ref="BC537:BC542"/>
    <mergeCell ref="BD537:BD542"/>
    <mergeCell ref="BE537:BE542"/>
    <mergeCell ref="AT537:AT542"/>
    <mergeCell ref="AU537:AU542"/>
    <mergeCell ref="AV537:AV542"/>
    <mergeCell ref="AW537:AW542"/>
    <mergeCell ref="AX537:AX542"/>
    <mergeCell ref="AY537:AY542"/>
    <mergeCell ref="Y537:Y542"/>
    <mergeCell ref="Z537:Z542"/>
    <mergeCell ref="AA537:AA542"/>
    <mergeCell ref="AQ537:AQ542"/>
    <mergeCell ref="AR537:AR542"/>
    <mergeCell ref="AS537:AS542"/>
    <mergeCell ref="S537:S542"/>
    <mergeCell ref="T537:T542"/>
    <mergeCell ref="U537:U542"/>
    <mergeCell ref="V537:V542"/>
    <mergeCell ref="W537:W542"/>
    <mergeCell ref="X537:X542"/>
    <mergeCell ref="M537:M542"/>
    <mergeCell ref="N537:N542"/>
    <mergeCell ref="O537:O542"/>
    <mergeCell ref="P537:P542"/>
    <mergeCell ref="Q537:Q542"/>
    <mergeCell ref="R537:R542"/>
    <mergeCell ref="BO531:BO536"/>
    <mergeCell ref="D537:D542"/>
    <mergeCell ref="E537:E542"/>
    <mergeCell ref="F537:F542"/>
    <mergeCell ref="G537:G542"/>
    <mergeCell ref="H537:H542"/>
    <mergeCell ref="I537:I542"/>
    <mergeCell ref="J537:J542"/>
    <mergeCell ref="K537:K542"/>
    <mergeCell ref="L537:L542"/>
    <mergeCell ref="BI531:BI536"/>
    <mergeCell ref="BJ531:BJ536"/>
    <mergeCell ref="BK531:BK536"/>
    <mergeCell ref="BL531:BL536"/>
    <mergeCell ref="BM531:BM536"/>
    <mergeCell ref="BN531:BN536"/>
    <mergeCell ref="BC531:BC536"/>
    <mergeCell ref="BD531:BD536"/>
    <mergeCell ref="BE531:BE536"/>
    <mergeCell ref="BF531:BF536"/>
    <mergeCell ref="BG531:BG536"/>
    <mergeCell ref="BH531:BH536"/>
    <mergeCell ref="AW531:AW536"/>
    <mergeCell ref="AX531:AX536"/>
    <mergeCell ref="AY531:AY536"/>
    <mergeCell ref="AZ531:AZ536"/>
    <mergeCell ref="BA531:BA536"/>
    <mergeCell ref="BB531:BB536"/>
    <mergeCell ref="AQ531:AQ536"/>
    <mergeCell ref="AR531:AR536"/>
    <mergeCell ref="AS531:AS536"/>
    <mergeCell ref="AT531:AT536"/>
    <mergeCell ref="AU531:AU536"/>
    <mergeCell ref="AV531:AV536"/>
    <mergeCell ref="V531:V536"/>
    <mergeCell ref="W531:W536"/>
    <mergeCell ref="X531:X536"/>
    <mergeCell ref="Y531:Y536"/>
    <mergeCell ref="Z531:Z536"/>
    <mergeCell ref="AA531:AA536"/>
    <mergeCell ref="P531:P536"/>
    <mergeCell ref="Q531:Q536"/>
    <mergeCell ref="R531:R536"/>
    <mergeCell ref="S531:S536"/>
    <mergeCell ref="T531:T536"/>
    <mergeCell ref="U531:U536"/>
    <mergeCell ref="J531:J536"/>
    <mergeCell ref="K531:K536"/>
    <mergeCell ref="L531:L536"/>
    <mergeCell ref="M531:M536"/>
    <mergeCell ref="N531:N536"/>
    <mergeCell ref="O531:O536"/>
    <mergeCell ref="BL525:BL530"/>
    <mergeCell ref="BM525:BM530"/>
    <mergeCell ref="BN525:BN530"/>
    <mergeCell ref="BO525:BO530"/>
    <mergeCell ref="D531:D536"/>
    <mergeCell ref="E531:E536"/>
    <mergeCell ref="F531:F536"/>
    <mergeCell ref="G531:G536"/>
    <mergeCell ref="H531:H536"/>
    <mergeCell ref="I531:I536"/>
    <mergeCell ref="BF525:BF530"/>
    <mergeCell ref="BG525:BG530"/>
    <mergeCell ref="BH525:BH530"/>
    <mergeCell ref="BI525:BI530"/>
    <mergeCell ref="BJ525:BJ530"/>
    <mergeCell ref="BK525:BK530"/>
    <mergeCell ref="AZ525:AZ530"/>
    <mergeCell ref="BA525:BA530"/>
    <mergeCell ref="BB525:BB530"/>
    <mergeCell ref="BC525:BC530"/>
    <mergeCell ref="BD525:BD530"/>
    <mergeCell ref="BE525:BE530"/>
    <mergeCell ref="AT525:AT530"/>
    <mergeCell ref="AU525:AU530"/>
    <mergeCell ref="AV525:AV530"/>
    <mergeCell ref="AW525:AW530"/>
    <mergeCell ref="AX525:AX530"/>
    <mergeCell ref="AY525:AY530"/>
    <mergeCell ref="Y525:Y530"/>
    <mergeCell ref="Z525:Z530"/>
    <mergeCell ref="AA525:AA530"/>
    <mergeCell ref="AQ525:AQ530"/>
    <mergeCell ref="AR525:AR530"/>
    <mergeCell ref="AS525:AS530"/>
    <mergeCell ref="S525:S530"/>
    <mergeCell ref="T525:T530"/>
    <mergeCell ref="U525:U530"/>
    <mergeCell ref="V525:V530"/>
    <mergeCell ref="W525:W530"/>
    <mergeCell ref="X525:X530"/>
    <mergeCell ref="M525:M530"/>
    <mergeCell ref="N525:N530"/>
    <mergeCell ref="O525:O530"/>
    <mergeCell ref="P525:P530"/>
    <mergeCell ref="Q525:Q530"/>
    <mergeCell ref="R525:R530"/>
    <mergeCell ref="BO519:BO524"/>
    <mergeCell ref="D525:D530"/>
    <mergeCell ref="E525:E530"/>
    <mergeCell ref="F525:F530"/>
    <mergeCell ref="G525:G530"/>
    <mergeCell ref="H525:H530"/>
    <mergeCell ref="I525:I530"/>
    <mergeCell ref="J525:J530"/>
    <mergeCell ref="K525:K530"/>
    <mergeCell ref="L525:L530"/>
    <mergeCell ref="BI519:BI524"/>
    <mergeCell ref="BJ519:BJ524"/>
    <mergeCell ref="BK519:BK524"/>
    <mergeCell ref="BL519:BL524"/>
    <mergeCell ref="BM519:BM524"/>
    <mergeCell ref="BN519:BN524"/>
    <mergeCell ref="BC519:BC524"/>
    <mergeCell ref="BD519:BD524"/>
    <mergeCell ref="BE519:BE524"/>
    <mergeCell ref="BF519:BF524"/>
    <mergeCell ref="BG519:BG524"/>
    <mergeCell ref="BH519:BH524"/>
    <mergeCell ref="AW519:AW524"/>
    <mergeCell ref="AX519:AX524"/>
    <mergeCell ref="AY519:AY524"/>
    <mergeCell ref="AZ519:AZ524"/>
    <mergeCell ref="BA519:BA524"/>
    <mergeCell ref="BB519:BB524"/>
    <mergeCell ref="AQ519:AQ524"/>
    <mergeCell ref="AR519:AR524"/>
    <mergeCell ref="AS519:AS524"/>
    <mergeCell ref="AT519:AT524"/>
    <mergeCell ref="AU519:AU524"/>
    <mergeCell ref="AV519:AV524"/>
    <mergeCell ref="V519:V524"/>
    <mergeCell ref="W519:W524"/>
    <mergeCell ref="X519:X524"/>
    <mergeCell ref="Y519:Y524"/>
    <mergeCell ref="Z519:Z524"/>
    <mergeCell ref="AA519:AA524"/>
    <mergeCell ref="P519:P524"/>
    <mergeCell ref="Q519:Q524"/>
    <mergeCell ref="R519:R524"/>
    <mergeCell ref="S519:S524"/>
    <mergeCell ref="T519:T524"/>
    <mergeCell ref="U519:U524"/>
    <mergeCell ref="J519:J524"/>
    <mergeCell ref="K519:K524"/>
    <mergeCell ref="L519:L524"/>
    <mergeCell ref="M519:M524"/>
    <mergeCell ref="N519:N524"/>
    <mergeCell ref="O519:O524"/>
    <mergeCell ref="BL513:BL518"/>
    <mergeCell ref="BM513:BM518"/>
    <mergeCell ref="BN513:BN518"/>
    <mergeCell ref="BO513:BO518"/>
    <mergeCell ref="D519:D524"/>
    <mergeCell ref="E519:E524"/>
    <mergeCell ref="F519:F524"/>
    <mergeCell ref="G519:G524"/>
    <mergeCell ref="H519:H524"/>
    <mergeCell ref="I519:I524"/>
    <mergeCell ref="BF513:BF518"/>
    <mergeCell ref="BG513:BG518"/>
    <mergeCell ref="BH513:BH518"/>
    <mergeCell ref="BI513:BI518"/>
    <mergeCell ref="BJ513:BJ518"/>
    <mergeCell ref="BK513:BK518"/>
    <mergeCell ref="AZ513:AZ518"/>
    <mergeCell ref="BA513:BA518"/>
    <mergeCell ref="BB513:BB518"/>
    <mergeCell ref="BC513:BC518"/>
    <mergeCell ref="BD513:BD518"/>
    <mergeCell ref="BE513:BE518"/>
    <mergeCell ref="AT513:AT518"/>
    <mergeCell ref="AU513:AU518"/>
    <mergeCell ref="AV513:AV518"/>
    <mergeCell ref="AW513:AW518"/>
    <mergeCell ref="AX513:AX518"/>
    <mergeCell ref="AY513:AY518"/>
    <mergeCell ref="Y513:Y518"/>
    <mergeCell ref="Z513:Z518"/>
    <mergeCell ref="AA513:AA518"/>
    <mergeCell ref="AQ513:AQ518"/>
    <mergeCell ref="AR513:AR518"/>
    <mergeCell ref="AS513:AS518"/>
    <mergeCell ref="S513:S518"/>
    <mergeCell ref="T513:T518"/>
    <mergeCell ref="U513:U518"/>
    <mergeCell ref="V513:V518"/>
    <mergeCell ref="W513:W518"/>
    <mergeCell ref="X513:X518"/>
    <mergeCell ref="M513:M518"/>
    <mergeCell ref="N513:N518"/>
    <mergeCell ref="O513:O518"/>
    <mergeCell ref="P513:P518"/>
    <mergeCell ref="Q513:Q518"/>
    <mergeCell ref="R513:R518"/>
    <mergeCell ref="BO507:BO512"/>
    <mergeCell ref="D513:D518"/>
    <mergeCell ref="E513:E518"/>
    <mergeCell ref="F513:F518"/>
    <mergeCell ref="G513:G518"/>
    <mergeCell ref="H513:H518"/>
    <mergeCell ref="I513:I518"/>
    <mergeCell ref="J513:J518"/>
    <mergeCell ref="K513:K518"/>
    <mergeCell ref="L513:L518"/>
    <mergeCell ref="BI507:BI512"/>
    <mergeCell ref="BJ507:BJ512"/>
    <mergeCell ref="BK507:BK512"/>
    <mergeCell ref="BL507:BL512"/>
    <mergeCell ref="BM507:BM512"/>
    <mergeCell ref="BN507:BN512"/>
    <mergeCell ref="BC507:BC512"/>
    <mergeCell ref="BD507:BD512"/>
    <mergeCell ref="BE507:BE512"/>
    <mergeCell ref="BF507:BF512"/>
    <mergeCell ref="BG507:BG512"/>
    <mergeCell ref="BH507:BH512"/>
    <mergeCell ref="AW507:AW512"/>
    <mergeCell ref="AX507:AX512"/>
    <mergeCell ref="AY507:AY512"/>
    <mergeCell ref="AZ507:AZ512"/>
    <mergeCell ref="BA507:BA512"/>
    <mergeCell ref="BB507:BB512"/>
    <mergeCell ref="AQ507:AQ512"/>
    <mergeCell ref="AR507:AR512"/>
    <mergeCell ref="AS507:AS512"/>
    <mergeCell ref="AT507:AT512"/>
    <mergeCell ref="AU507:AU512"/>
    <mergeCell ref="AV507:AV512"/>
    <mergeCell ref="V507:V512"/>
    <mergeCell ref="W507:W512"/>
    <mergeCell ref="X507:X512"/>
    <mergeCell ref="Y507:Y512"/>
    <mergeCell ref="Z507:Z512"/>
    <mergeCell ref="AA507:AA512"/>
    <mergeCell ref="P507:P512"/>
    <mergeCell ref="Q507:Q512"/>
    <mergeCell ref="R507:R512"/>
    <mergeCell ref="S507:S512"/>
    <mergeCell ref="T507:T512"/>
    <mergeCell ref="U507:U512"/>
    <mergeCell ref="J507:J512"/>
    <mergeCell ref="K507:K512"/>
    <mergeCell ref="L507:L512"/>
    <mergeCell ref="M507:M512"/>
    <mergeCell ref="N507:N512"/>
    <mergeCell ref="O507:O512"/>
    <mergeCell ref="BL501:BL506"/>
    <mergeCell ref="BM501:BM506"/>
    <mergeCell ref="BN501:BN506"/>
    <mergeCell ref="BO501:BO506"/>
    <mergeCell ref="D507:D512"/>
    <mergeCell ref="E507:E512"/>
    <mergeCell ref="F507:F512"/>
    <mergeCell ref="G507:G512"/>
    <mergeCell ref="H507:H512"/>
    <mergeCell ref="I507:I512"/>
    <mergeCell ref="BF501:BF506"/>
    <mergeCell ref="BG501:BG506"/>
    <mergeCell ref="BH501:BH506"/>
    <mergeCell ref="BI501:BI506"/>
    <mergeCell ref="BJ501:BJ506"/>
    <mergeCell ref="BK501:BK506"/>
    <mergeCell ref="AZ501:AZ506"/>
    <mergeCell ref="BA501:BA506"/>
    <mergeCell ref="BB501:BB506"/>
    <mergeCell ref="BC501:BC506"/>
    <mergeCell ref="BD501:BD506"/>
    <mergeCell ref="BE501:BE506"/>
    <mergeCell ref="AT501:AT506"/>
    <mergeCell ref="AU501:AU506"/>
    <mergeCell ref="AV501:AV506"/>
    <mergeCell ref="AW501:AW506"/>
    <mergeCell ref="AX501:AX506"/>
    <mergeCell ref="AY501:AY506"/>
    <mergeCell ref="Y501:Y506"/>
    <mergeCell ref="Z501:Z506"/>
    <mergeCell ref="AA501:AA506"/>
    <mergeCell ref="AQ501:AQ506"/>
    <mergeCell ref="AR501:AR506"/>
    <mergeCell ref="AS501:AS506"/>
    <mergeCell ref="S501:S506"/>
    <mergeCell ref="T501:T506"/>
    <mergeCell ref="U501:U506"/>
    <mergeCell ref="V501:V506"/>
    <mergeCell ref="W501:W506"/>
    <mergeCell ref="X501:X506"/>
    <mergeCell ref="M501:M506"/>
    <mergeCell ref="N501:N506"/>
    <mergeCell ref="O501:O506"/>
    <mergeCell ref="P501:P506"/>
    <mergeCell ref="Q501:Q506"/>
    <mergeCell ref="R501:R506"/>
    <mergeCell ref="BO495:BO500"/>
    <mergeCell ref="D501:D506"/>
    <mergeCell ref="E501:E506"/>
    <mergeCell ref="F501:F506"/>
    <mergeCell ref="G501:G506"/>
    <mergeCell ref="H501:H506"/>
    <mergeCell ref="I501:I506"/>
    <mergeCell ref="J501:J506"/>
    <mergeCell ref="K501:K506"/>
    <mergeCell ref="L501:L506"/>
    <mergeCell ref="BI495:BI500"/>
    <mergeCell ref="BJ495:BJ500"/>
    <mergeCell ref="BK495:BK500"/>
    <mergeCell ref="BL495:BL500"/>
    <mergeCell ref="BM495:BM500"/>
    <mergeCell ref="BN495:BN500"/>
    <mergeCell ref="BC495:BC500"/>
    <mergeCell ref="BD495:BD500"/>
    <mergeCell ref="BE495:BE500"/>
    <mergeCell ref="BF495:BF500"/>
    <mergeCell ref="BG495:BG500"/>
    <mergeCell ref="BH495:BH500"/>
    <mergeCell ref="AW495:AW500"/>
    <mergeCell ref="AX495:AX500"/>
    <mergeCell ref="AY495:AY500"/>
    <mergeCell ref="AZ495:AZ500"/>
    <mergeCell ref="BA495:BA500"/>
    <mergeCell ref="BB495:BB500"/>
    <mergeCell ref="AQ495:AQ500"/>
    <mergeCell ref="AR495:AR500"/>
    <mergeCell ref="AS495:AS500"/>
    <mergeCell ref="AT495:AT500"/>
    <mergeCell ref="AU495:AU500"/>
    <mergeCell ref="AV495:AV500"/>
    <mergeCell ref="V495:V500"/>
    <mergeCell ref="W495:W500"/>
    <mergeCell ref="X495:X500"/>
    <mergeCell ref="Y495:Y500"/>
    <mergeCell ref="Z495:Z500"/>
    <mergeCell ref="AA495:AA500"/>
    <mergeCell ref="P495:P500"/>
    <mergeCell ref="Q495:Q500"/>
    <mergeCell ref="R495:R500"/>
    <mergeCell ref="S495:S500"/>
    <mergeCell ref="T495:T500"/>
    <mergeCell ref="U495:U500"/>
    <mergeCell ref="J495:J500"/>
    <mergeCell ref="K495:K500"/>
    <mergeCell ref="L495:L500"/>
    <mergeCell ref="M495:M500"/>
    <mergeCell ref="N495:N500"/>
    <mergeCell ref="O495:O500"/>
    <mergeCell ref="BL489:BL494"/>
    <mergeCell ref="BM489:BM494"/>
    <mergeCell ref="BN489:BN494"/>
    <mergeCell ref="BO489:BO494"/>
    <mergeCell ref="D495:D500"/>
    <mergeCell ref="E495:E500"/>
    <mergeCell ref="F495:F500"/>
    <mergeCell ref="G495:G500"/>
    <mergeCell ref="H495:H500"/>
    <mergeCell ref="I495:I500"/>
    <mergeCell ref="BF489:BF494"/>
    <mergeCell ref="BG489:BG494"/>
    <mergeCell ref="BH489:BH494"/>
    <mergeCell ref="BI489:BI494"/>
    <mergeCell ref="BJ489:BJ494"/>
    <mergeCell ref="BK489:BK494"/>
    <mergeCell ref="AZ489:AZ494"/>
    <mergeCell ref="BA489:BA494"/>
    <mergeCell ref="BB489:BB494"/>
    <mergeCell ref="BC489:BC494"/>
    <mergeCell ref="BD489:BD494"/>
    <mergeCell ref="BE489:BE494"/>
    <mergeCell ref="AT489:AT494"/>
    <mergeCell ref="AU489:AU494"/>
    <mergeCell ref="AV489:AV494"/>
    <mergeCell ref="AW489:AW494"/>
    <mergeCell ref="AX489:AX494"/>
    <mergeCell ref="AY489:AY494"/>
    <mergeCell ref="Y489:Y494"/>
    <mergeCell ref="Z489:Z494"/>
    <mergeCell ref="AA489:AA494"/>
    <mergeCell ref="AQ489:AQ494"/>
    <mergeCell ref="AR489:AR494"/>
    <mergeCell ref="AS489:AS494"/>
    <mergeCell ref="S489:S494"/>
    <mergeCell ref="T489:T494"/>
    <mergeCell ref="U489:U494"/>
    <mergeCell ref="V489:V494"/>
    <mergeCell ref="W489:W494"/>
    <mergeCell ref="X489:X494"/>
    <mergeCell ref="M489:M494"/>
    <mergeCell ref="N489:N494"/>
    <mergeCell ref="O489:O494"/>
    <mergeCell ref="P489:P494"/>
    <mergeCell ref="Q489:Q494"/>
    <mergeCell ref="R489:R494"/>
    <mergeCell ref="BO483:BO488"/>
    <mergeCell ref="D489:D494"/>
    <mergeCell ref="E489:E494"/>
    <mergeCell ref="F489:F494"/>
    <mergeCell ref="G489:G494"/>
    <mergeCell ref="H489:H494"/>
    <mergeCell ref="I489:I494"/>
    <mergeCell ref="J489:J494"/>
    <mergeCell ref="K489:K494"/>
    <mergeCell ref="L489:L494"/>
    <mergeCell ref="BI483:BI488"/>
    <mergeCell ref="BJ483:BJ488"/>
    <mergeCell ref="BK483:BK488"/>
    <mergeCell ref="BL483:BL488"/>
    <mergeCell ref="BM483:BM488"/>
    <mergeCell ref="BN483:BN488"/>
    <mergeCell ref="BC483:BC488"/>
    <mergeCell ref="BD483:BD488"/>
    <mergeCell ref="BE483:BE488"/>
    <mergeCell ref="BF483:BF488"/>
    <mergeCell ref="BG483:BG488"/>
    <mergeCell ref="BH483:BH488"/>
    <mergeCell ref="AW483:AW488"/>
    <mergeCell ref="AX483:AX488"/>
    <mergeCell ref="AY483:AY488"/>
    <mergeCell ref="AZ483:AZ488"/>
    <mergeCell ref="BA483:BA488"/>
    <mergeCell ref="BB483:BB488"/>
    <mergeCell ref="AQ483:AQ488"/>
    <mergeCell ref="AR483:AR488"/>
    <mergeCell ref="AS483:AS488"/>
    <mergeCell ref="AT483:AT488"/>
    <mergeCell ref="AU483:AU488"/>
    <mergeCell ref="AV483:AV488"/>
    <mergeCell ref="V483:V488"/>
    <mergeCell ref="W483:W488"/>
    <mergeCell ref="X483:X488"/>
    <mergeCell ref="Y483:Y488"/>
    <mergeCell ref="Z483:Z488"/>
    <mergeCell ref="AA483:AA488"/>
    <mergeCell ref="P483:P488"/>
    <mergeCell ref="Q483:Q488"/>
    <mergeCell ref="R483:R488"/>
    <mergeCell ref="S483:S488"/>
    <mergeCell ref="T483:T488"/>
    <mergeCell ref="U483:U488"/>
    <mergeCell ref="J483:J488"/>
    <mergeCell ref="K483:K488"/>
    <mergeCell ref="L483:L488"/>
    <mergeCell ref="M483:M488"/>
    <mergeCell ref="N483:N488"/>
    <mergeCell ref="O483:O488"/>
    <mergeCell ref="BL477:BL482"/>
    <mergeCell ref="BM477:BM482"/>
    <mergeCell ref="BN477:BN482"/>
    <mergeCell ref="BO477:BO482"/>
    <mergeCell ref="D483:D488"/>
    <mergeCell ref="E483:E488"/>
    <mergeCell ref="F483:F488"/>
    <mergeCell ref="G483:G488"/>
    <mergeCell ref="H483:H488"/>
    <mergeCell ref="I483:I488"/>
    <mergeCell ref="BF477:BF482"/>
    <mergeCell ref="BG477:BG482"/>
    <mergeCell ref="BH477:BH482"/>
    <mergeCell ref="BI477:BI482"/>
    <mergeCell ref="BJ477:BJ482"/>
    <mergeCell ref="BK477:BK482"/>
    <mergeCell ref="AZ477:AZ482"/>
    <mergeCell ref="BA477:BA482"/>
    <mergeCell ref="BB477:BB482"/>
    <mergeCell ref="BC477:BC482"/>
    <mergeCell ref="BD477:BD482"/>
    <mergeCell ref="BE477:BE482"/>
    <mergeCell ref="AT477:AT482"/>
    <mergeCell ref="AU477:AU482"/>
    <mergeCell ref="AV477:AV482"/>
    <mergeCell ref="AW477:AW482"/>
    <mergeCell ref="AX477:AX482"/>
    <mergeCell ref="AY477:AY482"/>
    <mergeCell ref="Y477:Y482"/>
    <mergeCell ref="Z477:Z482"/>
    <mergeCell ref="AA477:AA482"/>
    <mergeCell ref="AQ477:AQ482"/>
    <mergeCell ref="AR477:AR482"/>
    <mergeCell ref="AS477:AS482"/>
    <mergeCell ref="S477:S482"/>
    <mergeCell ref="T477:T482"/>
    <mergeCell ref="U477:U482"/>
    <mergeCell ref="V477:V482"/>
    <mergeCell ref="W477:W482"/>
    <mergeCell ref="X477:X482"/>
    <mergeCell ref="M477:M482"/>
    <mergeCell ref="N477:N482"/>
    <mergeCell ref="O477:O482"/>
    <mergeCell ref="P477:P482"/>
    <mergeCell ref="Q477:Q482"/>
    <mergeCell ref="R477:R482"/>
    <mergeCell ref="BO471:BO476"/>
    <mergeCell ref="D477:D482"/>
    <mergeCell ref="E477:E482"/>
    <mergeCell ref="F477:F482"/>
    <mergeCell ref="G477:G482"/>
    <mergeCell ref="H477:H482"/>
    <mergeCell ref="I477:I482"/>
    <mergeCell ref="J477:J482"/>
    <mergeCell ref="K477:K482"/>
    <mergeCell ref="L477:L482"/>
    <mergeCell ref="BI471:BI476"/>
    <mergeCell ref="BJ471:BJ476"/>
    <mergeCell ref="BK471:BK476"/>
    <mergeCell ref="BL471:BL476"/>
    <mergeCell ref="BM471:BM476"/>
    <mergeCell ref="BN471:BN476"/>
    <mergeCell ref="BC471:BC476"/>
    <mergeCell ref="BD471:BD476"/>
    <mergeCell ref="BE471:BE476"/>
    <mergeCell ref="BF471:BF476"/>
    <mergeCell ref="BG471:BG476"/>
    <mergeCell ref="BH471:BH476"/>
    <mergeCell ref="AW471:AW476"/>
    <mergeCell ref="AX471:AX476"/>
    <mergeCell ref="AY471:AY476"/>
    <mergeCell ref="AZ471:AZ476"/>
    <mergeCell ref="BA471:BA476"/>
    <mergeCell ref="BB471:BB476"/>
    <mergeCell ref="AQ471:AQ476"/>
    <mergeCell ref="AR471:AR476"/>
    <mergeCell ref="AS471:AS476"/>
    <mergeCell ref="AT471:AT476"/>
    <mergeCell ref="AU471:AU476"/>
    <mergeCell ref="AV471:AV476"/>
    <mergeCell ref="V471:V476"/>
    <mergeCell ref="W471:W476"/>
    <mergeCell ref="X471:X476"/>
    <mergeCell ref="Y471:Y476"/>
    <mergeCell ref="Z471:Z476"/>
    <mergeCell ref="AA471:AA476"/>
    <mergeCell ref="P471:P476"/>
    <mergeCell ref="Q471:Q476"/>
    <mergeCell ref="R471:R476"/>
    <mergeCell ref="S471:S476"/>
    <mergeCell ref="T471:T476"/>
    <mergeCell ref="U471:U476"/>
    <mergeCell ref="J471:J476"/>
    <mergeCell ref="K471:K476"/>
    <mergeCell ref="L471:L476"/>
    <mergeCell ref="M471:M476"/>
    <mergeCell ref="N471:N476"/>
    <mergeCell ref="O471:O476"/>
    <mergeCell ref="BL465:BL470"/>
    <mergeCell ref="BM465:BM470"/>
    <mergeCell ref="BN465:BN470"/>
    <mergeCell ref="BO465:BO470"/>
    <mergeCell ref="D471:D476"/>
    <mergeCell ref="E471:E476"/>
    <mergeCell ref="F471:F476"/>
    <mergeCell ref="G471:G476"/>
    <mergeCell ref="H471:H476"/>
    <mergeCell ref="I471:I476"/>
    <mergeCell ref="BF465:BF470"/>
    <mergeCell ref="BG465:BG470"/>
    <mergeCell ref="BH465:BH470"/>
    <mergeCell ref="BI465:BI470"/>
    <mergeCell ref="BJ465:BJ470"/>
    <mergeCell ref="BK465:BK470"/>
    <mergeCell ref="AZ465:AZ470"/>
    <mergeCell ref="BA465:BA470"/>
    <mergeCell ref="BB465:BB470"/>
    <mergeCell ref="BC465:BC470"/>
    <mergeCell ref="BD465:BD470"/>
    <mergeCell ref="BE465:BE470"/>
    <mergeCell ref="AT465:AT470"/>
    <mergeCell ref="AU465:AU470"/>
    <mergeCell ref="AV465:AV470"/>
    <mergeCell ref="AW465:AW470"/>
    <mergeCell ref="AX465:AX470"/>
    <mergeCell ref="AY465:AY470"/>
    <mergeCell ref="Y465:Y470"/>
    <mergeCell ref="Z465:Z470"/>
    <mergeCell ref="AA465:AA470"/>
    <mergeCell ref="AQ465:AQ470"/>
    <mergeCell ref="AR465:AR470"/>
    <mergeCell ref="AS465:AS470"/>
    <mergeCell ref="S465:S470"/>
    <mergeCell ref="T465:T470"/>
    <mergeCell ref="U465:U470"/>
    <mergeCell ref="V465:V470"/>
    <mergeCell ref="W465:W470"/>
    <mergeCell ref="X465:X470"/>
    <mergeCell ref="M465:M470"/>
    <mergeCell ref="N465:N470"/>
    <mergeCell ref="O465:O470"/>
    <mergeCell ref="P465:P470"/>
    <mergeCell ref="Q465:Q470"/>
    <mergeCell ref="R465:R470"/>
    <mergeCell ref="BO459:BO464"/>
    <mergeCell ref="D465:D470"/>
    <mergeCell ref="E465:E470"/>
    <mergeCell ref="F465:F470"/>
    <mergeCell ref="G465:G470"/>
    <mergeCell ref="H465:H470"/>
    <mergeCell ref="I465:I470"/>
    <mergeCell ref="J465:J470"/>
    <mergeCell ref="K465:K470"/>
    <mergeCell ref="L465:L470"/>
    <mergeCell ref="BI459:BI464"/>
    <mergeCell ref="BJ459:BJ464"/>
    <mergeCell ref="BK459:BK464"/>
    <mergeCell ref="BL459:BL464"/>
    <mergeCell ref="BM459:BM464"/>
    <mergeCell ref="BN459:BN464"/>
    <mergeCell ref="BC459:BC464"/>
    <mergeCell ref="BD459:BD464"/>
    <mergeCell ref="BE459:BE464"/>
    <mergeCell ref="BF459:BF464"/>
    <mergeCell ref="BG459:BG464"/>
    <mergeCell ref="BH459:BH464"/>
    <mergeCell ref="AW459:AW464"/>
    <mergeCell ref="AX459:AX464"/>
    <mergeCell ref="AY459:AY464"/>
    <mergeCell ref="AZ459:AZ464"/>
    <mergeCell ref="BA459:BA464"/>
    <mergeCell ref="BB459:BB464"/>
    <mergeCell ref="AQ459:AQ464"/>
    <mergeCell ref="AR459:AR464"/>
    <mergeCell ref="AS459:AS464"/>
    <mergeCell ref="AT459:AT464"/>
    <mergeCell ref="AU459:AU464"/>
    <mergeCell ref="AV459:AV464"/>
    <mergeCell ref="V459:V464"/>
    <mergeCell ref="W459:W464"/>
    <mergeCell ref="X459:X464"/>
    <mergeCell ref="Y459:Y464"/>
    <mergeCell ref="Z459:Z464"/>
    <mergeCell ref="AA459:AA464"/>
    <mergeCell ref="P459:P464"/>
    <mergeCell ref="Q459:Q464"/>
    <mergeCell ref="R459:R464"/>
    <mergeCell ref="S459:S464"/>
    <mergeCell ref="T459:T464"/>
    <mergeCell ref="U459:U464"/>
    <mergeCell ref="J459:J464"/>
    <mergeCell ref="K459:K464"/>
    <mergeCell ref="L459:L464"/>
    <mergeCell ref="M459:M464"/>
    <mergeCell ref="N459:N464"/>
    <mergeCell ref="O459:O464"/>
    <mergeCell ref="BL453:BL458"/>
    <mergeCell ref="BM453:BM458"/>
    <mergeCell ref="BN453:BN458"/>
    <mergeCell ref="BO453:BO458"/>
    <mergeCell ref="D459:D464"/>
    <mergeCell ref="E459:E464"/>
    <mergeCell ref="F459:F464"/>
    <mergeCell ref="G459:G464"/>
    <mergeCell ref="H459:H464"/>
    <mergeCell ref="I459:I464"/>
    <mergeCell ref="BF453:BF458"/>
    <mergeCell ref="BG453:BG458"/>
    <mergeCell ref="BH453:BH458"/>
    <mergeCell ref="BI453:BI458"/>
    <mergeCell ref="BJ453:BJ458"/>
    <mergeCell ref="BK453:BK458"/>
    <mergeCell ref="AZ453:AZ458"/>
    <mergeCell ref="BA453:BA458"/>
    <mergeCell ref="BB453:BB458"/>
    <mergeCell ref="BC453:BC458"/>
    <mergeCell ref="BD453:BD458"/>
    <mergeCell ref="BE453:BE458"/>
    <mergeCell ref="AT453:AT458"/>
    <mergeCell ref="AU453:AU458"/>
    <mergeCell ref="AV453:AV458"/>
    <mergeCell ref="AW453:AW458"/>
    <mergeCell ref="AX453:AX458"/>
    <mergeCell ref="AY453:AY458"/>
    <mergeCell ref="Y453:Y458"/>
    <mergeCell ref="Z453:Z458"/>
    <mergeCell ref="AA453:AA458"/>
    <mergeCell ref="AQ453:AQ458"/>
    <mergeCell ref="AR453:AR458"/>
    <mergeCell ref="AS453:AS458"/>
    <mergeCell ref="S453:S458"/>
    <mergeCell ref="T453:T458"/>
    <mergeCell ref="U453:U458"/>
    <mergeCell ref="V453:V458"/>
    <mergeCell ref="W453:W458"/>
    <mergeCell ref="X453:X458"/>
    <mergeCell ref="M453:M458"/>
    <mergeCell ref="N453:N458"/>
    <mergeCell ref="O453:O458"/>
    <mergeCell ref="P453:P458"/>
    <mergeCell ref="Q453:Q458"/>
    <mergeCell ref="R453:R458"/>
    <mergeCell ref="G453:G458"/>
    <mergeCell ref="H453:H458"/>
    <mergeCell ref="I453:I458"/>
    <mergeCell ref="J453:J458"/>
    <mergeCell ref="K453:K458"/>
    <mergeCell ref="L453:L458"/>
    <mergeCell ref="BL447:BL452"/>
    <mergeCell ref="BM447:BM452"/>
    <mergeCell ref="BN447:BN452"/>
    <mergeCell ref="BO447:BO452"/>
    <mergeCell ref="A453:A608"/>
    <mergeCell ref="B453:B608"/>
    <mergeCell ref="C453:C608"/>
    <mergeCell ref="D453:D458"/>
    <mergeCell ref="E453:E458"/>
    <mergeCell ref="F453:F458"/>
    <mergeCell ref="BF447:BF452"/>
    <mergeCell ref="BG447:BG452"/>
    <mergeCell ref="BH447:BH452"/>
    <mergeCell ref="BI447:BI452"/>
    <mergeCell ref="BJ447:BJ452"/>
    <mergeCell ref="BK447:BK452"/>
    <mergeCell ref="AZ447:AZ452"/>
    <mergeCell ref="BA447:BA452"/>
    <mergeCell ref="BB447:BB452"/>
    <mergeCell ref="BC447:BC452"/>
    <mergeCell ref="BD447:BD452"/>
    <mergeCell ref="BE447:BE452"/>
    <mergeCell ref="AT447:AT452"/>
    <mergeCell ref="AU447:AU452"/>
    <mergeCell ref="AV447:AV452"/>
    <mergeCell ref="AW447:AW452"/>
    <mergeCell ref="AX447:AX452"/>
    <mergeCell ref="AY447:AY452"/>
    <mergeCell ref="Y447:Y452"/>
    <mergeCell ref="Z447:Z452"/>
    <mergeCell ref="AA447:AA452"/>
    <mergeCell ref="AQ447:AQ452"/>
    <mergeCell ref="AR447:AR452"/>
    <mergeCell ref="AS447:AS452"/>
    <mergeCell ref="S447:S452"/>
    <mergeCell ref="T447:T452"/>
    <mergeCell ref="U447:U452"/>
    <mergeCell ref="V447:V452"/>
    <mergeCell ref="W447:W452"/>
    <mergeCell ref="X447:X452"/>
    <mergeCell ref="M447:M452"/>
    <mergeCell ref="N447:N452"/>
    <mergeCell ref="O447:O452"/>
    <mergeCell ref="P447:P452"/>
    <mergeCell ref="Q447:Q452"/>
    <mergeCell ref="R447:R452"/>
    <mergeCell ref="BO441:BO446"/>
    <mergeCell ref="D447:D452"/>
    <mergeCell ref="E447:E452"/>
    <mergeCell ref="F447:F452"/>
    <mergeCell ref="G447:G452"/>
    <mergeCell ref="H447:H452"/>
    <mergeCell ref="I447:I452"/>
    <mergeCell ref="J447:J452"/>
    <mergeCell ref="K447:K452"/>
    <mergeCell ref="L447:L452"/>
    <mergeCell ref="BI441:BI446"/>
    <mergeCell ref="BJ441:BJ446"/>
    <mergeCell ref="BK441:BK446"/>
    <mergeCell ref="BL441:BL446"/>
    <mergeCell ref="BM441:BM446"/>
    <mergeCell ref="BN441:BN446"/>
    <mergeCell ref="BC441:BC446"/>
    <mergeCell ref="BD441:BD446"/>
    <mergeCell ref="BE441:BE446"/>
    <mergeCell ref="BF441:BF446"/>
    <mergeCell ref="BG441:BG446"/>
    <mergeCell ref="BH441:BH446"/>
    <mergeCell ref="AW441:AW446"/>
    <mergeCell ref="AX441:AX446"/>
    <mergeCell ref="AY441:AY446"/>
    <mergeCell ref="AZ441:AZ446"/>
    <mergeCell ref="BA441:BA446"/>
    <mergeCell ref="BB441:BB446"/>
    <mergeCell ref="AQ441:AQ446"/>
    <mergeCell ref="AR441:AR446"/>
    <mergeCell ref="AS441:AS446"/>
    <mergeCell ref="AT441:AT446"/>
    <mergeCell ref="AU441:AU446"/>
    <mergeCell ref="AV441:AV446"/>
    <mergeCell ref="V441:V446"/>
    <mergeCell ref="W441:W446"/>
    <mergeCell ref="X441:X446"/>
    <mergeCell ref="Y441:Y446"/>
    <mergeCell ref="Z441:Z446"/>
    <mergeCell ref="AA441:AA446"/>
    <mergeCell ref="P441:P446"/>
    <mergeCell ref="Q441:Q446"/>
    <mergeCell ref="R441:R446"/>
    <mergeCell ref="S441:S446"/>
    <mergeCell ref="T441:T446"/>
    <mergeCell ref="U441:U446"/>
    <mergeCell ref="J441:J446"/>
    <mergeCell ref="K441:K446"/>
    <mergeCell ref="L441:L446"/>
    <mergeCell ref="M441:M446"/>
    <mergeCell ref="N441:N446"/>
    <mergeCell ref="O441:O446"/>
    <mergeCell ref="BL435:BL440"/>
    <mergeCell ref="BM435:BM440"/>
    <mergeCell ref="BN435:BN440"/>
    <mergeCell ref="BO435:BO440"/>
    <mergeCell ref="D441:D446"/>
    <mergeCell ref="E441:E446"/>
    <mergeCell ref="F441:F446"/>
    <mergeCell ref="G441:G446"/>
    <mergeCell ref="H441:H446"/>
    <mergeCell ref="I441:I446"/>
    <mergeCell ref="BF435:BF440"/>
    <mergeCell ref="BG435:BG440"/>
    <mergeCell ref="BH435:BH440"/>
    <mergeCell ref="BI435:BI440"/>
    <mergeCell ref="BJ435:BJ440"/>
    <mergeCell ref="BK435:BK440"/>
    <mergeCell ref="AZ435:AZ440"/>
    <mergeCell ref="BA435:BA440"/>
    <mergeCell ref="BB435:BB440"/>
    <mergeCell ref="BC435:BC440"/>
    <mergeCell ref="BD435:BD440"/>
    <mergeCell ref="BE435:BE440"/>
    <mergeCell ref="AT435:AT440"/>
    <mergeCell ref="AU435:AU440"/>
    <mergeCell ref="AV435:AV440"/>
    <mergeCell ref="AW435:AW440"/>
    <mergeCell ref="AX435:AX440"/>
    <mergeCell ref="AY435:AY440"/>
    <mergeCell ref="Y435:Y440"/>
    <mergeCell ref="Z435:Z440"/>
    <mergeCell ref="AA435:AA440"/>
    <mergeCell ref="AQ435:AQ440"/>
    <mergeCell ref="AR435:AR440"/>
    <mergeCell ref="AS435:AS440"/>
    <mergeCell ref="S435:S440"/>
    <mergeCell ref="T435:T440"/>
    <mergeCell ref="U435:U440"/>
    <mergeCell ref="V435:V440"/>
    <mergeCell ref="W435:W440"/>
    <mergeCell ref="X435:X440"/>
    <mergeCell ref="M435:M440"/>
    <mergeCell ref="N435:N440"/>
    <mergeCell ref="O435:O440"/>
    <mergeCell ref="P435:P440"/>
    <mergeCell ref="Q435:Q440"/>
    <mergeCell ref="R435:R440"/>
    <mergeCell ref="BO429:BO434"/>
    <mergeCell ref="D435:D440"/>
    <mergeCell ref="E435:E440"/>
    <mergeCell ref="F435:F440"/>
    <mergeCell ref="G435:G440"/>
    <mergeCell ref="H435:H440"/>
    <mergeCell ref="I435:I440"/>
    <mergeCell ref="J435:J440"/>
    <mergeCell ref="K435:K440"/>
    <mergeCell ref="L435:L440"/>
    <mergeCell ref="BI429:BI434"/>
    <mergeCell ref="BJ429:BJ434"/>
    <mergeCell ref="BK429:BK434"/>
    <mergeCell ref="BL429:BL434"/>
    <mergeCell ref="BM429:BM434"/>
    <mergeCell ref="BN429:BN434"/>
    <mergeCell ref="BC429:BC434"/>
    <mergeCell ref="BD429:BD434"/>
    <mergeCell ref="BE429:BE434"/>
    <mergeCell ref="BF429:BF434"/>
    <mergeCell ref="BG429:BG434"/>
    <mergeCell ref="BH429:BH434"/>
    <mergeCell ref="AW429:AW434"/>
    <mergeCell ref="AX429:AX434"/>
    <mergeCell ref="AY429:AY434"/>
    <mergeCell ref="AZ429:AZ434"/>
    <mergeCell ref="BA429:BA434"/>
    <mergeCell ref="BB429:BB434"/>
    <mergeCell ref="AQ429:AQ434"/>
    <mergeCell ref="AR429:AR434"/>
    <mergeCell ref="AS429:AS434"/>
    <mergeCell ref="AT429:AT434"/>
    <mergeCell ref="AU429:AU434"/>
    <mergeCell ref="AV429:AV434"/>
    <mergeCell ref="V429:V434"/>
    <mergeCell ref="W429:W434"/>
    <mergeCell ref="X429:X434"/>
    <mergeCell ref="Y429:Y434"/>
    <mergeCell ref="Z429:Z434"/>
    <mergeCell ref="AA429:AA434"/>
    <mergeCell ref="P429:P434"/>
    <mergeCell ref="Q429:Q434"/>
    <mergeCell ref="R429:R434"/>
    <mergeCell ref="S429:S434"/>
    <mergeCell ref="T429:T434"/>
    <mergeCell ref="U429:U434"/>
    <mergeCell ref="J429:J434"/>
    <mergeCell ref="K429:K434"/>
    <mergeCell ref="L429:L434"/>
    <mergeCell ref="M429:M434"/>
    <mergeCell ref="N429:N434"/>
    <mergeCell ref="O429:O434"/>
    <mergeCell ref="BL423:BL428"/>
    <mergeCell ref="BM423:BM428"/>
    <mergeCell ref="BN423:BN428"/>
    <mergeCell ref="BO423:BO428"/>
    <mergeCell ref="D429:D434"/>
    <mergeCell ref="E429:E434"/>
    <mergeCell ref="F429:F434"/>
    <mergeCell ref="G429:G434"/>
    <mergeCell ref="H429:H434"/>
    <mergeCell ref="I429:I434"/>
    <mergeCell ref="BF423:BF428"/>
    <mergeCell ref="BG423:BG428"/>
    <mergeCell ref="BH423:BH428"/>
    <mergeCell ref="BI423:BI428"/>
    <mergeCell ref="BJ423:BJ428"/>
    <mergeCell ref="BK423:BK428"/>
    <mergeCell ref="AZ423:AZ428"/>
    <mergeCell ref="BA423:BA428"/>
    <mergeCell ref="BB423:BB428"/>
    <mergeCell ref="BC423:BC428"/>
    <mergeCell ref="BD423:BD428"/>
    <mergeCell ref="BE423:BE428"/>
    <mergeCell ref="AT423:AT428"/>
    <mergeCell ref="AU423:AU428"/>
    <mergeCell ref="AV423:AV428"/>
    <mergeCell ref="AW423:AW428"/>
    <mergeCell ref="AX423:AX428"/>
    <mergeCell ref="AY423:AY428"/>
    <mergeCell ref="Y423:Y428"/>
    <mergeCell ref="Z423:Z428"/>
    <mergeCell ref="AA423:AA428"/>
    <mergeCell ref="AQ423:AQ428"/>
    <mergeCell ref="AR423:AR428"/>
    <mergeCell ref="AS423:AS428"/>
    <mergeCell ref="S423:S428"/>
    <mergeCell ref="T423:T428"/>
    <mergeCell ref="U423:U428"/>
    <mergeCell ref="V423:V428"/>
    <mergeCell ref="W423:W428"/>
    <mergeCell ref="X423:X428"/>
    <mergeCell ref="M423:M428"/>
    <mergeCell ref="N423:N428"/>
    <mergeCell ref="O423:O428"/>
    <mergeCell ref="P423:P428"/>
    <mergeCell ref="Q423:Q428"/>
    <mergeCell ref="R423:R428"/>
    <mergeCell ref="BO417:BO422"/>
    <mergeCell ref="D423:D428"/>
    <mergeCell ref="E423:E428"/>
    <mergeCell ref="F423:F428"/>
    <mergeCell ref="G423:G428"/>
    <mergeCell ref="H423:H428"/>
    <mergeCell ref="I423:I428"/>
    <mergeCell ref="J423:J428"/>
    <mergeCell ref="K423:K428"/>
    <mergeCell ref="L423:L428"/>
    <mergeCell ref="BI417:BI422"/>
    <mergeCell ref="BJ417:BJ422"/>
    <mergeCell ref="BK417:BK422"/>
    <mergeCell ref="BL417:BL422"/>
    <mergeCell ref="BM417:BM422"/>
    <mergeCell ref="BN417:BN422"/>
    <mergeCell ref="BC417:BC422"/>
    <mergeCell ref="BD417:BD422"/>
    <mergeCell ref="BE417:BE422"/>
    <mergeCell ref="BF417:BF422"/>
    <mergeCell ref="BG417:BG422"/>
    <mergeCell ref="BH417:BH422"/>
    <mergeCell ref="AW417:AW422"/>
    <mergeCell ref="AX417:AX422"/>
    <mergeCell ref="AY417:AY422"/>
    <mergeCell ref="AZ417:AZ422"/>
    <mergeCell ref="BA417:BA422"/>
    <mergeCell ref="BB417:BB422"/>
    <mergeCell ref="AQ417:AQ422"/>
    <mergeCell ref="AR417:AR422"/>
    <mergeCell ref="AS417:AS422"/>
    <mergeCell ref="AT417:AT422"/>
    <mergeCell ref="AU417:AU422"/>
    <mergeCell ref="AV417:AV422"/>
    <mergeCell ref="V417:V422"/>
    <mergeCell ref="W417:W422"/>
    <mergeCell ref="X417:X422"/>
    <mergeCell ref="Y417:Y422"/>
    <mergeCell ref="Z417:Z422"/>
    <mergeCell ref="AA417:AA422"/>
    <mergeCell ref="P417:P422"/>
    <mergeCell ref="Q417:Q422"/>
    <mergeCell ref="R417:R422"/>
    <mergeCell ref="S417:S422"/>
    <mergeCell ref="T417:T422"/>
    <mergeCell ref="U417:U422"/>
    <mergeCell ref="J417:J422"/>
    <mergeCell ref="K417:K422"/>
    <mergeCell ref="L417:L422"/>
    <mergeCell ref="M417:M422"/>
    <mergeCell ref="N417:N422"/>
    <mergeCell ref="O417:O422"/>
    <mergeCell ref="BL411:BL416"/>
    <mergeCell ref="BM411:BM416"/>
    <mergeCell ref="BN411:BN416"/>
    <mergeCell ref="BO411:BO416"/>
    <mergeCell ref="D417:D422"/>
    <mergeCell ref="E417:E422"/>
    <mergeCell ref="F417:F422"/>
    <mergeCell ref="G417:G422"/>
    <mergeCell ref="H417:H422"/>
    <mergeCell ref="I417:I422"/>
    <mergeCell ref="BF411:BF416"/>
    <mergeCell ref="BG411:BG416"/>
    <mergeCell ref="BH411:BH416"/>
    <mergeCell ref="BI411:BI416"/>
    <mergeCell ref="BJ411:BJ416"/>
    <mergeCell ref="BK411:BK416"/>
    <mergeCell ref="AZ411:AZ416"/>
    <mergeCell ref="BA411:BA416"/>
    <mergeCell ref="BB411:BB416"/>
    <mergeCell ref="BC411:BC416"/>
    <mergeCell ref="BD411:BD416"/>
    <mergeCell ref="BE411:BE416"/>
    <mergeCell ref="AT411:AT416"/>
    <mergeCell ref="AU411:AU416"/>
    <mergeCell ref="AV411:AV416"/>
    <mergeCell ref="AW411:AW416"/>
    <mergeCell ref="AX411:AX416"/>
    <mergeCell ref="AY411:AY416"/>
    <mergeCell ref="Y411:Y416"/>
    <mergeCell ref="Z411:Z416"/>
    <mergeCell ref="AA411:AA416"/>
    <mergeCell ref="AQ411:AQ416"/>
    <mergeCell ref="AR411:AR416"/>
    <mergeCell ref="AS411:AS416"/>
    <mergeCell ref="S411:S416"/>
    <mergeCell ref="T411:T416"/>
    <mergeCell ref="U411:U416"/>
    <mergeCell ref="V411:V416"/>
    <mergeCell ref="W411:W416"/>
    <mergeCell ref="X411:X416"/>
    <mergeCell ref="M411:M416"/>
    <mergeCell ref="N411:N416"/>
    <mergeCell ref="O411:O416"/>
    <mergeCell ref="P411:P416"/>
    <mergeCell ref="Q411:Q416"/>
    <mergeCell ref="R411:R416"/>
    <mergeCell ref="BO405:BO410"/>
    <mergeCell ref="D411:D416"/>
    <mergeCell ref="E411:E416"/>
    <mergeCell ref="F411:F416"/>
    <mergeCell ref="G411:G416"/>
    <mergeCell ref="H411:H416"/>
    <mergeCell ref="I411:I416"/>
    <mergeCell ref="J411:J416"/>
    <mergeCell ref="K411:K416"/>
    <mergeCell ref="L411:L416"/>
    <mergeCell ref="BI405:BI410"/>
    <mergeCell ref="BJ405:BJ410"/>
    <mergeCell ref="BK405:BK410"/>
    <mergeCell ref="BL405:BL410"/>
    <mergeCell ref="BM405:BM410"/>
    <mergeCell ref="BN405:BN410"/>
    <mergeCell ref="BC405:BC410"/>
    <mergeCell ref="BD405:BD410"/>
    <mergeCell ref="BE405:BE410"/>
    <mergeCell ref="BF405:BF410"/>
    <mergeCell ref="BG405:BG410"/>
    <mergeCell ref="BH405:BH410"/>
    <mergeCell ref="AW405:AW410"/>
    <mergeCell ref="AX405:AX410"/>
    <mergeCell ref="AY405:AY410"/>
    <mergeCell ref="AZ405:AZ410"/>
    <mergeCell ref="BA405:BA410"/>
    <mergeCell ref="BB405:BB410"/>
    <mergeCell ref="AQ405:AQ410"/>
    <mergeCell ref="AR405:AR410"/>
    <mergeCell ref="AS405:AS410"/>
    <mergeCell ref="AT405:AT410"/>
    <mergeCell ref="AU405:AU410"/>
    <mergeCell ref="AV405:AV410"/>
    <mergeCell ref="V405:V410"/>
    <mergeCell ref="W405:W410"/>
    <mergeCell ref="X405:X410"/>
    <mergeCell ref="Y405:Y410"/>
    <mergeCell ref="Z405:Z410"/>
    <mergeCell ref="AA405:AA410"/>
    <mergeCell ref="P405:P410"/>
    <mergeCell ref="Q405:Q410"/>
    <mergeCell ref="R405:R410"/>
    <mergeCell ref="S405:S410"/>
    <mergeCell ref="T405:T410"/>
    <mergeCell ref="U405:U410"/>
    <mergeCell ref="J405:J410"/>
    <mergeCell ref="K405:K410"/>
    <mergeCell ref="L405:L410"/>
    <mergeCell ref="M405:M410"/>
    <mergeCell ref="N405:N410"/>
    <mergeCell ref="O405:O410"/>
    <mergeCell ref="BO399:BO404"/>
    <mergeCell ref="A405:A452"/>
    <mergeCell ref="B405:B452"/>
    <mergeCell ref="C405:C452"/>
    <mergeCell ref="D405:D410"/>
    <mergeCell ref="E405:E410"/>
    <mergeCell ref="F405:F410"/>
    <mergeCell ref="G405:G410"/>
    <mergeCell ref="H405:H410"/>
    <mergeCell ref="I405:I410"/>
    <mergeCell ref="BI399:BI404"/>
    <mergeCell ref="BJ399:BJ404"/>
    <mergeCell ref="BK399:BK404"/>
    <mergeCell ref="BL399:BL404"/>
    <mergeCell ref="BM399:BM404"/>
    <mergeCell ref="BN399:BN404"/>
    <mergeCell ref="BC399:BC404"/>
    <mergeCell ref="BD399:BD404"/>
    <mergeCell ref="BE399:BE404"/>
    <mergeCell ref="BF399:BF404"/>
    <mergeCell ref="BG399:BG404"/>
    <mergeCell ref="BH399:BH404"/>
    <mergeCell ref="AW399:AW404"/>
    <mergeCell ref="AX399:AX404"/>
    <mergeCell ref="AY399:AY404"/>
    <mergeCell ref="AZ399:AZ404"/>
    <mergeCell ref="BA399:BA404"/>
    <mergeCell ref="BB399:BB404"/>
    <mergeCell ref="AQ399:AQ404"/>
    <mergeCell ref="AR399:AR404"/>
    <mergeCell ref="AS399:AS404"/>
    <mergeCell ref="AT399:AT404"/>
    <mergeCell ref="AU399:AU404"/>
    <mergeCell ref="AV399:AV404"/>
    <mergeCell ref="V399:V404"/>
    <mergeCell ref="W399:W404"/>
    <mergeCell ref="X399:X404"/>
    <mergeCell ref="Y399:Y404"/>
    <mergeCell ref="Z399:Z404"/>
    <mergeCell ref="AA399:AA404"/>
    <mergeCell ref="P399:P404"/>
    <mergeCell ref="Q399:Q404"/>
    <mergeCell ref="R399:R404"/>
    <mergeCell ref="S399:S404"/>
    <mergeCell ref="T399:T404"/>
    <mergeCell ref="U399:U404"/>
    <mergeCell ref="J399:J404"/>
    <mergeCell ref="K399:K404"/>
    <mergeCell ref="L399:L404"/>
    <mergeCell ref="M399:M404"/>
    <mergeCell ref="N399:N404"/>
    <mergeCell ref="O399:O404"/>
    <mergeCell ref="BL393:BL398"/>
    <mergeCell ref="BM393:BM398"/>
    <mergeCell ref="BN393:BN398"/>
    <mergeCell ref="BO393:BO398"/>
    <mergeCell ref="D399:D404"/>
    <mergeCell ref="E399:E404"/>
    <mergeCell ref="F399:F404"/>
    <mergeCell ref="G399:G404"/>
    <mergeCell ref="H399:H404"/>
    <mergeCell ref="I399:I404"/>
    <mergeCell ref="BF393:BF398"/>
    <mergeCell ref="BG393:BG398"/>
    <mergeCell ref="BH393:BH398"/>
    <mergeCell ref="BI393:BI398"/>
    <mergeCell ref="BJ393:BJ398"/>
    <mergeCell ref="BK393:BK398"/>
    <mergeCell ref="AZ393:AZ398"/>
    <mergeCell ref="BA393:BA398"/>
    <mergeCell ref="BB393:BB398"/>
    <mergeCell ref="BC393:BC398"/>
    <mergeCell ref="BD393:BD398"/>
    <mergeCell ref="BE393:BE398"/>
    <mergeCell ref="AT393:AT398"/>
    <mergeCell ref="AU393:AU398"/>
    <mergeCell ref="AV393:AV398"/>
    <mergeCell ref="AW393:AW398"/>
    <mergeCell ref="AX393:AX398"/>
    <mergeCell ref="AY393:AY398"/>
    <mergeCell ref="Y393:Y398"/>
    <mergeCell ref="Z393:Z398"/>
    <mergeCell ref="AA393:AA398"/>
    <mergeCell ref="AQ393:AQ398"/>
    <mergeCell ref="AR393:AR398"/>
    <mergeCell ref="AS393:AS398"/>
    <mergeCell ref="S393:S398"/>
    <mergeCell ref="T393:T398"/>
    <mergeCell ref="U393:U398"/>
    <mergeCell ref="V393:V398"/>
    <mergeCell ref="W393:W398"/>
    <mergeCell ref="X393:X398"/>
    <mergeCell ref="M393:M398"/>
    <mergeCell ref="N393:N398"/>
    <mergeCell ref="O393:O398"/>
    <mergeCell ref="P393:P398"/>
    <mergeCell ref="Q393:Q398"/>
    <mergeCell ref="R393:R398"/>
    <mergeCell ref="BO387:BO392"/>
    <mergeCell ref="D393:D398"/>
    <mergeCell ref="E393:E398"/>
    <mergeCell ref="F393:F398"/>
    <mergeCell ref="G393:G398"/>
    <mergeCell ref="H393:H398"/>
    <mergeCell ref="I393:I398"/>
    <mergeCell ref="J393:J398"/>
    <mergeCell ref="K393:K398"/>
    <mergeCell ref="L393:L398"/>
    <mergeCell ref="BI387:BI392"/>
    <mergeCell ref="BJ387:BJ392"/>
    <mergeCell ref="BK387:BK392"/>
    <mergeCell ref="BL387:BL392"/>
    <mergeCell ref="BM387:BM392"/>
    <mergeCell ref="BN387:BN392"/>
    <mergeCell ref="BC387:BC392"/>
    <mergeCell ref="BD387:BD392"/>
    <mergeCell ref="BE387:BE392"/>
    <mergeCell ref="BF387:BF392"/>
    <mergeCell ref="BG387:BG392"/>
    <mergeCell ref="BH387:BH392"/>
    <mergeCell ref="AW387:AW392"/>
    <mergeCell ref="AX387:AX392"/>
    <mergeCell ref="AY387:AY392"/>
    <mergeCell ref="AZ387:AZ392"/>
    <mergeCell ref="BA387:BA392"/>
    <mergeCell ref="BB387:BB392"/>
    <mergeCell ref="AQ387:AQ392"/>
    <mergeCell ref="AR387:AR392"/>
    <mergeCell ref="AS387:AS392"/>
    <mergeCell ref="AT387:AT392"/>
    <mergeCell ref="AU387:AU392"/>
    <mergeCell ref="AV387:AV392"/>
    <mergeCell ref="V387:V392"/>
    <mergeCell ref="W387:W392"/>
    <mergeCell ref="X387:X392"/>
    <mergeCell ref="Y387:Y392"/>
    <mergeCell ref="Z387:Z392"/>
    <mergeCell ref="AA387:AA392"/>
    <mergeCell ref="P387:P392"/>
    <mergeCell ref="Q387:Q392"/>
    <mergeCell ref="R387:R392"/>
    <mergeCell ref="S387:S392"/>
    <mergeCell ref="T387:T392"/>
    <mergeCell ref="U387:U392"/>
    <mergeCell ref="J387:J392"/>
    <mergeCell ref="K387:K392"/>
    <mergeCell ref="L387:L392"/>
    <mergeCell ref="M387:M392"/>
    <mergeCell ref="N387:N392"/>
    <mergeCell ref="O387:O392"/>
    <mergeCell ref="BL381:BL386"/>
    <mergeCell ref="BM381:BM386"/>
    <mergeCell ref="BN381:BN386"/>
    <mergeCell ref="BO381:BO386"/>
    <mergeCell ref="D387:D392"/>
    <mergeCell ref="E387:E392"/>
    <mergeCell ref="F387:F392"/>
    <mergeCell ref="G387:G392"/>
    <mergeCell ref="H387:H392"/>
    <mergeCell ref="I387:I392"/>
    <mergeCell ref="BF381:BF386"/>
    <mergeCell ref="BG381:BG386"/>
    <mergeCell ref="BH381:BH386"/>
    <mergeCell ref="BI381:BI386"/>
    <mergeCell ref="BJ381:BJ386"/>
    <mergeCell ref="BK381:BK386"/>
    <mergeCell ref="AZ381:AZ386"/>
    <mergeCell ref="BA381:BA386"/>
    <mergeCell ref="BB381:BB386"/>
    <mergeCell ref="BC381:BC386"/>
    <mergeCell ref="BD381:BD386"/>
    <mergeCell ref="BE381:BE386"/>
    <mergeCell ref="AT381:AT386"/>
    <mergeCell ref="AU381:AU386"/>
    <mergeCell ref="AV381:AV386"/>
    <mergeCell ref="AW381:AW386"/>
    <mergeCell ref="AX381:AX386"/>
    <mergeCell ref="AY381:AY386"/>
    <mergeCell ref="Y381:Y386"/>
    <mergeCell ref="Z381:Z386"/>
    <mergeCell ref="AA381:AA386"/>
    <mergeCell ref="AQ381:AQ386"/>
    <mergeCell ref="AR381:AR386"/>
    <mergeCell ref="AS381:AS386"/>
    <mergeCell ref="S381:S386"/>
    <mergeCell ref="T381:T386"/>
    <mergeCell ref="U381:U386"/>
    <mergeCell ref="V381:V386"/>
    <mergeCell ref="W381:W386"/>
    <mergeCell ref="X381:X386"/>
    <mergeCell ref="M381:M386"/>
    <mergeCell ref="N381:N386"/>
    <mergeCell ref="O381:O386"/>
    <mergeCell ref="P381:P386"/>
    <mergeCell ref="Q381:Q386"/>
    <mergeCell ref="R381:R386"/>
    <mergeCell ref="BO375:BO380"/>
    <mergeCell ref="D381:D386"/>
    <mergeCell ref="E381:E386"/>
    <mergeCell ref="F381:F386"/>
    <mergeCell ref="G381:G386"/>
    <mergeCell ref="H381:H386"/>
    <mergeCell ref="I381:I386"/>
    <mergeCell ref="J381:J386"/>
    <mergeCell ref="K381:K386"/>
    <mergeCell ref="L381:L386"/>
    <mergeCell ref="BI375:BI380"/>
    <mergeCell ref="BJ375:BJ380"/>
    <mergeCell ref="BK375:BK380"/>
    <mergeCell ref="BL375:BL380"/>
    <mergeCell ref="BM375:BM380"/>
    <mergeCell ref="BN375:BN380"/>
    <mergeCell ref="BC375:BC380"/>
    <mergeCell ref="BD375:BD380"/>
    <mergeCell ref="BE375:BE380"/>
    <mergeCell ref="BF375:BF380"/>
    <mergeCell ref="BG375:BG380"/>
    <mergeCell ref="BH375:BH380"/>
    <mergeCell ref="AW375:AW380"/>
    <mergeCell ref="AX375:AX380"/>
    <mergeCell ref="AY375:AY380"/>
    <mergeCell ref="AZ375:AZ380"/>
    <mergeCell ref="BA375:BA380"/>
    <mergeCell ref="BB375:BB380"/>
    <mergeCell ref="AQ375:AQ380"/>
    <mergeCell ref="AR375:AR380"/>
    <mergeCell ref="AS375:AS380"/>
    <mergeCell ref="AT375:AT380"/>
    <mergeCell ref="AU375:AU380"/>
    <mergeCell ref="AV375:AV380"/>
    <mergeCell ref="V375:V380"/>
    <mergeCell ref="W375:W380"/>
    <mergeCell ref="X375:X380"/>
    <mergeCell ref="Y375:Y380"/>
    <mergeCell ref="Z375:Z380"/>
    <mergeCell ref="AA375:AA380"/>
    <mergeCell ref="P375:P380"/>
    <mergeCell ref="Q375:Q380"/>
    <mergeCell ref="R375:R380"/>
    <mergeCell ref="S375:S380"/>
    <mergeCell ref="T375:T380"/>
    <mergeCell ref="U375:U380"/>
    <mergeCell ref="J375:J380"/>
    <mergeCell ref="K375:K380"/>
    <mergeCell ref="L375:L380"/>
    <mergeCell ref="M375:M380"/>
    <mergeCell ref="N375:N380"/>
    <mergeCell ref="O375:O380"/>
    <mergeCell ref="BL369:BL374"/>
    <mergeCell ref="BM369:BM374"/>
    <mergeCell ref="BN369:BN374"/>
    <mergeCell ref="BO369:BO374"/>
    <mergeCell ref="D375:D380"/>
    <mergeCell ref="E375:E380"/>
    <mergeCell ref="F375:F380"/>
    <mergeCell ref="G375:G380"/>
    <mergeCell ref="H375:H380"/>
    <mergeCell ref="I375:I380"/>
    <mergeCell ref="BF369:BF374"/>
    <mergeCell ref="BG369:BG374"/>
    <mergeCell ref="BH369:BH374"/>
    <mergeCell ref="BI369:BI374"/>
    <mergeCell ref="BJ369:BJ374"/>
    <mergeCell ref="BK369:BK374"/>
    <mergeCell ref="AZ369:AZ374"/>
    <mergeCell ref="BA369:BA374"/>
    <mergeCell ref="BB369:BB374"/>
    <mergeCell ref="BC369:BC374"/>
    <mergeCell ref="BD369:BD374"/>
    <mergeCell ref="BE369:BE374"/>
    <mergeCell ref="AT369:AT374"/>
    <mergeCell ref="AU369:AU374"/>
    <mergeCell ref="AV369:AV374"/>
    <mergeCell ref="AW369:AW374"/>
    <mergeCell ref="AX369:AX374"/>
    <mergeCell ref="AY369:AY374"/>
    <mergeCell ref="Y369:Y374"/>
    <mergeCell ref="Z369:Z374"/>
    <mergeCell ref="AA369:AA374"/>
    <mergeCell ref="AQ369:AQ374"/>
    <mergeCell ref="AR369:AR374"/>
    <mergeCell ref="AS369:AS374"/>
    <mergeCell ref="S369:S374"/>
    <mergeCell ref="T369:T374"/>
    <mergeCell ref="U369:U374"/>
    <mergeCell ref="V369:V374"/>
    <mergeCell ref="W369:W374"/>
    <mergeCell ref="X369:X374"/>
    <mergeCell ref="M369:M374"/>
    <mergeCell ref="N369:N374"/>
    <mergeCell ref="O369:O374"/>
    <mergeCell ref="P369:P374"/>
    <mergeCell ref="Q369:Q374"/>
    <mergeCell ref="R369:R374"/>
    <mergeCell ref="BO363:BO368"/>
    <mergeCell ref="D369:D374"/>
    <mergeCell ref="E369:E374"/>
    <mergeCell ref="F369:F374"/>
    <mergeCell ref="G369:G374"/>
    <mergeCell ref="H369:H374"/>
    <mergeCell ref="I369:I374"/>
    <mergeCell ref="J369:J374"/>
    <mergeCell ref="K369:K374"/>
    <mergeCell ref="L369:L374"/>
    <mergeCell ref="BI363:BI368"/>
    <mergeCell ref="BJ363:BJ368"/>
    <mergeCell ref="BK363:BK368"/>
    <mergeCell ref="BL363:BL368"/>
    <mergeCell ref="BM363:BM368"/>
    <mergeCell ref="BN363:BN368"/>
    <mergeCell ref="BC363:BC368"/>
    <mergeCell ref="BD363:BD368"/>
    <mergeCell ref="BE363:BE368"/>
    <mergeCell ref="BF363:BF368"/>
    <mergeCell ref="BG363:BG368"/>
    <mergeCell ref="BH363:BH368"/>
    <mergeCell ref="AW363:AW368"/>
    <mergeCell ref="AX363:AX368"/>
    <mergeCell ref="AY363:AY368"/>
    <mergeCell ref="AZ363:AZ368"/>
    <mergeCell ref="BA363:BA368"/>
    <mergeCell ref="BB363:BB368"/>
    <mergeCell ref="AQ363:AQ368"/>
    <mergeCell ref="AR363:AR368"/>
    <mergeCell ref="AS363:AS368"/>
    <mergeCell ref="AT363:AT368"/>
    <mergeCell ref="AU363:AU368"/>
    <mergeCell ref="AV363:AV368"/>
    <mergeCell ref="V363:V368"/>
    <mergeCell ref="W363:W368"/>
    <mergeCell ref="X363:X368"/>
    <mergeCell ref="Y363:Y368"/>
    <mergeCell ref="Z363:Z368"/>
    <mergeCell ref="AA363:AA368"/>
    <mergeCell ref="P363:P368"/>
    <mergeCell ref="Q363:Q368"/>
    <mergeCell ref="R363:R368"/>
    <mergeCell ref="S363:S368"/>
    <mergeCell ref="T363:T368"/>
    <mergeCell ref="U363:U368"/>
    <mergeCell ref="J363:J368"/>
    <mergeCell ref="K363:K368"/>
    <mergeCell ref="L363:L368"/>
    <mergeCell ref="M363:M368"/>
    <mergeCell ref="N363:N368"/>
    <mergeCell ref="O363:O368"/>
    <mergeCell ref="BL357:BL362"/>
    <mergeCell ref="BM357:BM362"/>
    <mergeCell ref="BN357:BN362"/>
    <mergeCell ref="BO357:BO362"/>
    <mergeCell ref="D363:D368"/>
    <mergeCell ref="E363:E368"/>
    <mergeCell ref="F363:F368"/>
    <mergeCell ref="G363:G368"/>
    <mergeCell ref="H363:H368"/>
    <mergeCell ref="I363:I368"/>
    <mergeCell ref="BF357:BF362"/>
    <mergeCell ref="BG357:BG362"/>
    <mergeCell ref="BH357:BH362"/>
    <mergeCell ref="BI357:BI362"/>
    <mergeCell ref="BJ357:BJ362"/>
    <mergeCell ref="BK357:BK362"/>
    <mergeCell ref="AZ357:AZ362"/>
    <mergeCell ref="BA357:BA362"/>
    <mergeCell ref="BB357:BB362"/>
    <mergeCell ref="BC357:BC362"/>
    <mergeCell ref="BD357:BD362"/>
    <mergeCell ref="BE357:BE362"/>
    <mergeCell ref="AT357:AT362"/>
    <mergeCell ref="AU357:AU362"/>
    <mergeCell ref="AV357:AV362"/>
    <mergeCell ref="AW357:AW362"/>
    <mergeCell ref="AX357:AX362"/>
    <mergeCell ref="AY357:AY362"/>
    <mergeCell ref="Y357:Y362"/>
    <mergeCell ref="Z357:Z362"/>
    <mergeCell ref="AA357:AA362"/>
    <mergeCell ref="AQ357:AQ362"/>
    <mergeCell ref="AR357:AR362"/>
    <mergeCell ref="AS357:AS362"/>
    <mergeCell ref="S357:S362"/>
    <mergeCell ref="T357:T362"/>
    <mergeCell ref="U357:U362"/>
    <mergeCell ref="V357:V362"/>
    <mergeCell ref="W357:W362"/>
    <mergeCell ref="X357:X362"/>
    <mergeCell ref="M357:M362"/>
    <mergeCell ref="N357:N362"/>
    <mergeCell ref="O357:O362"/>
    <mergeCell ref="P357:P362"/>
    <mergeCell ref="Q357:Q362"/>
    <mergeCell ref="R357:R362"/>
    <mergeCell ref="BO351:BO356"/>
    <mergeCell ref="D357:D362"/>
    <mergeCell ref="E357:E362"/>
    <mergeCell ref="F357:F362"/>
    <mergeCell ref="G357:G362"/>
    <mergeCell ref="H357:H362"/>
    <mergeCell ref="I357:I362"/>
    <mergeCell ref="J357:J362"/>
    <mergeCell ref="K357:K362"/>
    <mergeCell ref="L357:L362"/>
    <mergeCell ref="BI351:BI356"/>
    <mergeCell ref="BJ351:BJ356"/>
    <mergeCell ref="BK351:BK356"/>
    <mergeCell ref="BL351:BL356"/>
    <mergeCell ref="BM351:BM356"/>
    <mergeCell ref="BN351:BN356"/>
    <mergeCell ref="BC351:BC356"/>
    <mergeCell ref="BD351:BD356"/>
    <mergeCell ref="BE351:BE356"/>
    <mergeCell ref="BF351:BF356"/>
    <mergeCell ref="BG351:BG356"/>
    <mergeCell ref="BH351:BH356"/>
    <mergeCell ref="AW351:AW356"/>
    <mergeCell ref="AX351:AX356"/>
    <mergeCell ref="AY351:AY356"/>
    <mergeCell ref="AZ351:AZ356"/>
    <mergeCell ref="BA351:BA356"/>
    <mergeCell ref="BB351:BB356"/>
    <mergeCell ref="AQ351:AQ356"/>
    <mergeCell ref="AR351:AR356"/>
    <mergeCell ref="AS351:AS356"/>
    <mergeCell ref="AT351:AT356"/>
    <mergeCell ref="AU351:AU356"/>
    <mergeCell ref="AV351:AV356"/>
    <mergeCell ref="V351:V356"/>
    <mergeCell ref="W351:W356"/>
    <mergeCell ref="X351:X356"/>
    <mergeCell ref="Y351:Y356"/>
    <mergeCell ref="Z351:Z356"/>
    <mergeCell ref="AA351:AA356"/>
    <mergeCell ref="P351:P356"/>
    <mergeCell ref="Q351:Q356"/>
    <mergeCell ref="R351:R356"/>
    <mergeCell ref="S351:S356"/>
    <mergeCell ref="T351:T356"/>
    <mergeCell ref="U351:U356"/>
    <mergeCell ref="J351:J356"/>
    <mergeCell ref="K351:K356"/>
    <mergeCell ref="L351:L356"/>
    <mergeCell ref="M351:M356"/>
    <mergeCell ref="N351:N356"/>
    <mergeCell ref="O351:O356"/>
    <mergeCell ref="BL345:BL350"/>
    <mergeCell ref="BM345:BM350"/>
    <mergeCell ref="BN345:BN350"/>
    <mergeCell ref="BO345:BO350"/>
    <mergeCell ref="D351:D356"/>
    <mergeCell ref="E351:E356"/>
    <mergeCell ref="F351:F356"/>
    <mergeCell ref="G351:G356"/>
    <mergeCell ref="H351:H356"/>
    <mergeCell ref="I351:I356"/>
    <mergeCell ref="BF345:BF350"/>
    <mergeCell ref="BG345:BG350"/>
    <mergeCell ref="BH345:BH350"/>
    <mergeCell ref="BI345:BI350"/>
    <mergeCell ref="BJ345:BJ350"/>
    <mergeCell ref="BK345:BK350"/>
    <mergeCell ref="AZ345:AZ350"/>
    <mergeCell ref="BA345:BA350"/>
    <mergeCell ref="BB345:BB350"/>
    <mergeCell ref="BC345:BC350"/>
    <mergeCell ref="BD345:BD350"/>
    <mergeCell ref="BE345:BE350"/>
    <mergeCell ref="AT345:AT350"/>
    <mergeCell ref="AU345:AU350"/>
    <mergeCell ref="AV345:AV350"/>
    <mergeCell ref="AW345:AW350"/>
    <mergeCell ref="AX345:AX350"/>
    <mergeCell ref="AY345:AY350"/>
    <mergeCell ref="Y345:Y350"/>
    <mergeCell ref="Z345:Z350"/>
    <mergeCell ref="AA345:AA350"/>
    <mergeCell ref="AQ345:AQ350"/>
    <mergeCell ref="AR345:AR350"/>
    <mergeCell ref="AS345:AS350"/>
    <mergeCell ref="S345:S350"/>
    <mergeCell ref="T345:T350"/>
    <mergeCell ref="U345:U350"/>
    <mergeCell ref="V345:V350"/>
    <mergeCell ref="W345:W350"/>
    <mergeCell ref="X345:X350"/>
    <mergeCell ref="M345:M350"/>
    <mergeCell ref="N345:N350"/>
    <mergeCell ref="O345:O350"/>
    <mergeCell ref="P345:P350"/>
    <mergeCell ref="Q345:Q350"/>
    <mergeCell ref="R345:R350"/>
    <mergeCell ref="BO339:BO344"/>
    <mergeCell ref="D345:D350"/>
    <mergeCell ref="E345:E350"/>
    <mergeCell ref="F345:F350"/>
    <mergeCell ref="G345:G350"/>
    <mergeCell ref="H345:H350"/>
    <mergeCell ref="I345:I350"/>
    <mergeCell ref="J345:J350"/>
    <mergeCell ref="K345:K350"/>
    <mergeCell ref="L345:L350"/>
    <mergeCell ref="BI339:BI344"/>
    <mergeCell ref="BJ339:BJ344"/>
    <mergeCell ref="BK339:BK344"/>
    <mergeCell ref="BL339:BL344"/>
    <mergeCell ref="BM339:BM344"/>
    <mergeCell ref="BN339:BN344"/>
    <mergeCell ref="BC339:BC344"/>
    <mergeCell ref="BD339:BD344"/>
    <mergeCell ref="BE339:BE344"/>
    <mergeCell ref="BF339:BF344"/>
    <mergeCell ref="BG339:BG344"/>
    <mergeCell ref="BH339:BH344"/>
    <mergeCell ref="AW339:AW344"/>
    <mergeCell ref="AX339:AX344"/>
    <mergeCell ref="AY339:AY344"/>
    <mergeCell ref="AZ339:AZ344"/>
    <mergeCell ref="BA339:BA344"/>
    <mergeCell ref="BB339:BB344"/>
    <mergeCell ref="AQ339:AQ344"/>
    <mergeCell ref="AR339:AR344"/>
    <mergeCell ref="AS339:AS344"/>
    <mergeCell ref="AT339:AT344"/>
    <mergeCell ref="AU339:AU344"/>
    <mergeCell ref="AV339:AV344"/>
    <mergeCell ref="V339:V344"/>
    <mergeCell ref="W339:W344"/>
    <mergeCell ref="X339:X344"/>
    <mergeCell ref="Y339:Y344"/>
    <mergeCell ref="Z339:Z344"/>
    <mergeCell ref="AA339:AA344"/>
    <mergeCell ref="P339:P344"/>
    <mergeCell ref="Q339:Q344"/>
    <mergeCell ref="R339:R344"/>
    <mergeCell ref="S339:S344"/>
    <mergeCell ref="T339:T344"/>
    <mergeCell ref="U339:U344"/>
    <mergeCell ref="J339:J344"/>
    <mergeCell ref="K339:K344"/>
    <mergeCell ref="L339:L344"/>
    <mergeCell ref="M339:M344"/>
    <mergeCell ref="N339:N344"/>
    <mergeCell ref="O339:O344"/>
    <mergeCell ref="BL333:BL338"/>
    <mergeCell ref="BM333:BM338"/>
    <mergeCell ref="BN333:BN338"/>
    <mergeCell ref="BO333:BO338"/>
    <mergeCell ref="D339:D344"/>
    <mergeCell ref="E339:E344"/>
    <mergeCell ref="F339:F344"/>
    <mergeCell ref="G339:G344"/>
    <mergeCell ref="H339:H344"/>
    <mergeCell ref="I339:I344"/>
    <mergeCell ref="BF333:BF338"/>
    <mergeCell ref="BG333:BG338"/>
    <mergeCell ref="BH333:BH338"/>
    <mergeCell ref="BI333:BI338"/>
    <mergeCell ref="BJ333:BJ338"/>
    <mergeCell ref="BK333:BK338"/>
    <mergeCell ref="AZ333:AZ338"/>
    <mergeCell ref="BA333:BA338"/>
    <mergeCell ref="BB333:BB338"/>
    <mergeCell ref="BC333:BC338"/>
    <mergeCell ref="BD333:BD338"/>
    <mergeCell ref="BE333:BE338"/>
    <mergeCell ref="AT333:AT338"/>
    <mergeCell ref="AU333:AU338"/>
    <mergeCell ref="AV333:AV338"/>
    <mergeCell ref="AW333:AW338"/>
    <mergeCell ref="AX333:AX338"/>
    <mergeCell ref="AY333:AY338"/>
    <mergeCell ref="Y333:Y338"/>
    <mergeCell ref="Z333:Z338"/>
    <mergeCell ref="AA333:AA338"/>
    <mergeCell ref="AQ333:AQ338"/>
    <mergeCell ref="AR333:AR338"/>
    <mergeCell ref="AS333:AS338"/>
    <mergeCell ref="S333:S338"/>
    <mergeCell ref="T333:T338"/>
    <mergeCell ref="U333:U338"/>
    <mergeCell ref="V333:V338"/>
    <mergeCell ref="W333:W338"/>
    <mergeCell ref="X333:X338"/>
    <mergeCell ref="M333:M338"/>
    <mergeCell ref="N333:N338"/>
    <mergeCell ref="O333:O338"/>
    <mergeCell ref="P333:P338"/>
    <mergeCell ref="Q333:Q338"/>
    <mergeCell ref="R333:R338"/>
    <mergeCell ref="BO327:BO332"/>
    <mergeCell ref="D333:D338"/>
    <mergeCell ref="E333:E338"/>
    <mergeCell ref="F333:F338"/>
    <mergeCell ref="G333:G338"/>
    <mergeCell ref="H333:H338"/>
    <mergeCell ref="I333:I338"/>
    <mergeCell ref="J333:J338"/>
    <mergeCell ref="K333:K338"/>
    <mergeCell ref="L333:L338"/>
    <mergeCell ref="BI327:BI332"/>
    <mergeCell ref="BJ327:BJ332"/>
    <mergeCell ref="BK327:BK332"/>
    <mergeCell ref="BL327:BL332"/>
    <mergeCell ref="BM327:BM332"/>
    <mergeCell ref="BN327:BN332"/>
    <mergeCell ref="BC327:BC332"/>
    <mergeCell ref="BD327:BD332"/>
    <mergeCell ref="BE327:BE332"/>
    <mergeCell ref="BF327:BF332"/>
    <mergeCell ref="BG327:BG332"/>
    <mergeCell ref="BH327:BH332"/>
    <mergeCell ref="AW327:AW332"/>
    <mergeCell ref="AX327:AX332"/>
    <mergeCell ref="AY327:AY332"/>
    <mergeCell ref="AZ327:AZ332"/>
    <mergeCell ref="BA327:BA332"/>
    <mergeCell ref="BB327:BB332"/>
    <mergeCell ref="AQ327:AQ332"/>
    <mergeCell ref="AR327:AR332"/>
    <mergeCell ref="AS327:AS332"/>
    <mergeCell ref="AT327:AT332"/>
    <mergeCell ref="AU327:AU332"/>
    <mergeCell ref="AV327:AV332"/>
    <mergeCell ref="V327:V332"/>
    <mergeCell ref="W327:W332"/>
    <mergeCell ref="X327:X332"/>
    <mergeCell ref="Y327:Y332"/>
    <mergeCell ref="Z327:Z332"/>
    <mergeCell ref="AA327:AA332"/>
    <mergeCell ref="P327:P332"/>
    <mergeCell ref="Q327:Q332"/>
    <mergeCell ref="R327:R332"/>
    <mergeCell ref="S327:S332"/>
    <mergeCell ref="T327:T332"/>
    <mergeCell ref="U327:U332"/>
    <mergeCell ref="J327:J332"/>
    <mergeCell ref="K327:K332"/>
    <mergeCell ref="L327:L332"/>
    <mergeCell ref="M327:M332"/>
    <mergeCell ref="N327:N332"/>
    <mergeCell ref="O327:O332"/>
    <mergeCell ref="BL321:BL326"/>
    <mergeCell ref="BM321:BM326"/>
    <mergeCell ref="BN321:BN326"/>
    <mergeCell ref="BO321:BO326"/>
    <mergeCell ref="D327:D332"/>
    <mergeCell ref="E327:E332"/>
    <mergeCell ref="F327:F332"/>
    <mergeCell ref="G327:G332"/>
    <mergeCell ref="H327:H332"/>
    <mergeCell ref="I327:I332"/>
    <mergeCell ref="BF321:BF326"/>
    <mergeCell ref="BG321:BG326"/>
    <mergeCell ref="BH321:BH326"/>
    <mergeCell ref="BI321:BI326"/>
    <mergeCell ref="BJ321:BJ326"/>
    <mergeCell ref="BK321:BK326"/>
    <mergeCell ref="AZ321:AZ326"/>
    <mergeCell ref="BA321:BA326"/>
    <mergeCell ref="BB321:BB326"/>
    <mergeCell ref="BC321:BC326"/>
    <mergeCell ref="BD321:BD326"/>
    <mergeCell ref="BE321:BE326"/>
    <mergeCell ref="AT321:AT326"/>
    <mergeCell ref="AU321:AU326"/>
    <mergeCell ref="AV321:AV326"/>
    <mergeCell ref="AW321:AW326"/>
    <mergeCell ref="AX321:AX326"/>
    <mergeCell ref="AY321:AY326"/>
    <mergeCell ref="Y321:Y326"/>
    <mergeCell ref="Z321:Z326"/>
    <mergeCell ref="AA321:AA326"/>
    <mergeCell ref="AQ321:AQ326"/>
    <mergeCell ref="AR321:AR326"/>
    <mergeCell ref="AS321:AS326"/>
    <mergeCell ref="S321:S326"/>
    <mergeCell ref="T321:T326"/>
    <mergeCell ref="U321:U326"/>
    <mergeCell ref="V321:V326"/>
    <mergeCell ref="W321:W326"/>
    <mergeCell ref="X321:X326"/>
    <mergeCell ref="M321:M326"/>
    <mergeCell ref="N321:N326"/>
    <mergeCell ref="O321:O326"/>
    <mergeCell ref="P321:P326"/>
    <mergeCell ref="Q321:Q326"/>
    <mergeCell ref="R321:R326"/>
    <mergeCell ref="BO315:BO320"/>
    <mergeCell ref="D321:D326"/>
    <mergeCell ref="E321:E326"/>
    <mergeCell ref="F321:F326"/>
    <mergeCell ref="G321:G326"/>
    <mergeCell ref="H321:H326"/>
    <mergeCell ref="I321:I326"/>
    <mergeCell ref="J321:J326"/>
    <mergeCell ref="K321:K326"/>
    <mergeCell ref="L321:L326"/>
    <mergeCell ref="BI315:BI320"/>
    <mergeCell ref="BJ315:BJ320"/>
    <mergeCell ref="BK315:BK320"/>
    <mergeCell ref="BL315:BL320"/>
    <mergeCell ref="BM315:BM320"/>
    <mergeCell ref="BN315:BN320"/>
    <mergeCell ref="BC315:BC320"/>
    <mergeCell ref="BD315:BD320"/>
    <mergeCell ref="BE315:BE320"/>
    <mergeCell ref="BF315:BF320"/>
    <mergeCell ref="BG315:BG320"/>
    <mergeCell ref="BH315:BH320"/>
    <mergeCell ref="AW315:AW320"/>
    <mergeCell ref="AX315:AX320"/>
    <mergeCell ref="AY315:AY320"/>
    <mergeCell ref="AZ315:AZ320"/>
    <mergeCell ref="BA315:BA320"/>
    <mergeCell ref="BB315:BB320"/>
    <mergeCell ref="AQ315:AQ320"/>
    <mergeCell ref="AR315:AR320"/>
    <mergeCell ref="AS315:AS320"/>
    <mergeCell ref="AT315:AT320"/>
    <mergeCell ref="AU315:AU320"/>
    <mergeCell ref="AV315:AV320"/>
    <mergeCell ref="V315:V320"/>
    <mergeCell ref="W315:W320"/>
    <mergeCell ref="X315:X320"/>
    <mergeCell ref="Y315:Y320"/>
    <mergeCell ref="Z315:Z320"/>
    <mergeCell ref="AA315:AA320"/>
    <mergeCell ref="P315:P320"/>
    <mergeCell ref="Q315:Q320"/>
    <mergeCell ref="R315:R320"/>
    <mergeCell ref="S315:S320"/>
    <mergeCell ref="T315:T320"/>
    <mergeCell ref="U315:U320"/>
    <mergeCell ref="J315:J320"/>
    <mergeCell ref="K315:K320"/>
    <mergeCell ref="L315:L320"/>
    <mergeCell ref="M315:M320"/>
    <mergeCell ref="N315:N320"/>
    <mergeCell ref="O315:O320"/>
    <mergeCell ref="BL309:BL314"/>
    <mergeCell ref="BM309:BM314"/>
    <mergeCell ref="BN309:BN314"/>
    <mergeCell ref="BO309:BO314"/>
    <mergeCell ref="D315:D320"/>
    <mergeCell ref="E315:E320"/>
    <mergeCell ref="F315:F320"/>
    <mergeCell ref="G315:G320"/>
    <mergeCell ref="H315:H320"/>
    <mergeCell ref="I315:I320"/>
    <mergeCell ref="BF309:BF314"/>
    <mergeCell ref="BG309:BG314"/>
    <mergeCell ref="BH309:BH314"/>
    <mergeCell ref="BI309:BI314"/>
    <mergeCell ref="BJ309:BJ314"/>
    <mergeCell ref="BK309:BK314"/>
    <mergeCell ref="AZ309:AZ314"/>
    <mergeCell ref="BA309:BA314"/>
    <mergeCell ref="BB309:BB314"/>
    <mergeCell ref="BC309:BC314"/>
    <mergeCell ref="BD309:BD314"/>
    <mergeCell ref="BE309:BE314"/>
    <mergeCell ref="AT309:AT314"/>
    <mergeCell ref="AU309:AU314"/>
    <mergeCell ref="AV309:AV314"/>
    <mergeCell ref="AW309:AW314"/>
    <mergeCell ref="AX309:AX314"/>
    <mergeCell ref="AY309:AY314"/>
    <mergeCell ref="Y309:Y314"/>
    <mergeCell ref="Z309:Z314"/>
    <mergeCell ref="AA309:AA314"/>
    <mergeCell ref="AQ309:AQ314"/>
    <mergeCell ref="AR309:AR314"/>
    <mergeCell ref="AS309:AS314"/>
    <mergeCell ref="S309:S314"/>
    <mergeCell ref="T309:T314"/>
    <mergeCell ref="U309:U314"/>
    <mergeCell ref="V309:V314"/>
    <mergeCell ref="W309:W314"/>
    <mergeCell ref="X309:X314"/>
    <mergeCell ref="M309:M314"/>
    <mergeCell ref="N309:N314"/>
    <mergeCell ref="O309:O314"/>
    <mergeCell ref="P309:P314"/>
    <mergeCell ref="Q309:Q314"/>
    <mergeCell ref="R309:R314"/>
    <mergeCell ref="G309:G314"/>
    <mergeCell ref="H309:H314"/>
    <mergeCell ref="I309:I314"/>
    <mergeCell ref="J309:J314"/>
    <mergeCell ref="K309:K314"/>
    <mergeCell ref="L309:L314"/>
    <mergeCell ref="BL303:BL308"/>
    <mergeCell ref="BM303:BM308"/>
    <mergeCell ref="BN303:BN308"/>
    <mergeCell ref="BO303:BO308"/>
    <mergeCell ref="A309:A404"/>
    <mergeCell ref="B309:B404"/>
    <mergeCell ref="C309:C404"/>
    <mergeCell ref="D309:D314"/>
    <mergeCell ref="E309:E314"/>
    <mergeCell ref="F309:F314"/>
    <mergeCell ref="BF303:BF308"/>
    <mergeCell ref="BG303:BG308"/>
    <mergeCell ref="BH303:BH308"/>
    <mergeCell ref="BI303:BI308"/>
    <mergeCell ref="BJ303:BJ308"/>
    <mergeCell ref="BK303:BK308"/>
    <mergeCell ref="AZ303:AZ308"/>
    <mergeCell ref="BA303:BA308"/>
    <mergeCell ref="BB303:BB308"/>
    <mergeCell ref="BC303:BC308"/>
    <mergeCell ref="BD303:BD308"/>
    <mergeCell ref="BE303:BE308"/>
    <mergeCell ref="AT303:AT308"/>
    <mergeCell ref="AU303:AU308"/>
    <mergeCell ref="AV303:AV308"/>
    <mergeCell ref="AW303:AW308"/>
    <mergeCell ref="AX303:AX308"/>
    <mergeCell ref="AY303:AY308"/>
    <mergeCell ref="Y303:Y308"/>
    <mergeCell ref="Z303:Z308"/>
    <mergeCell ref="AA303:AA308"/>
    <mergeCell ref="AQ303:AQ308"/>
    <mergeCell ref="AR303:AR308"/>
    <mergeCell ref="AS303:AS308"/>
    <mergeCell ref="S303:S308"/>
    <mergeCell ref="T303:T308"/>
    <mergeCell ref="U303:U308"/>
    <mergeCell ref="V303:V308"/>
    <mergeCell ref="W303:W308"/>
    <mergeCell ref="X303:X308"/>
    <mergeCell ref="M303:M308"/>
    <mergeCell ref="N303:N308"/>
    <mergeCell ref="O303:O308"/>
    <mergeCell ref="P303:P308"/>
    <mergeCell ref="Q303:Q308"/>
    <mergeCell ref="R303:R308"/>
    <mergeCell ref="BO297:BO302"/>
    <mergeCell ref="D303:D308"/>
    <mergeCell ref="E303:E308"/>
    <mergeCell ref="F303:F308"/>
    <mergeCell ref="G303:G308"/>
    <mergeCell ref="H303:H308"/>
    <mergeCell ref="I303:I308"/>
    <mergeCell ref="J303:J308"/>
    <mergeCell ref="K303:K308"/>
    <mergeCell ref="L303:L308"/>
    <mergeCell ref="BI297:BI302"/>
    <mergeCell ref="BJ297:BJ302"/>
    <mergeCell ref="BK297:BK302"/>
    <mergeCell ref="BL297:BL302"/>
    <mergeCell ref="BM297:BM302"/>
    <mergeCell ref="BN297:BN302"/>
    <mergeCell ref="BC297:BC302"/>
    <mergeCell ref="BD297:BD302"/>
    <mergeCell ref="BE297:BE302"/>
    <mergeCell ref="BF297:BF302"/>
    <mergeCell ref="BG297:BG302"/>
    <mergeCell ref="BH297:BH302"/>
    <mergeCell ref="AW297:AW302"/>
    <mergeCell ref="AX297:AX302"/>
    <mergeCell ref="AY297:AY302"/>
    <mergeCell ref="AZ297:AZ302"/>
    <mergeCell ref="BA297:BA302"/>
    <mergeCell ref="BB297:BB302"/>
    <mergeCell ref="AQ297:AQ302"/>
    <mergeCell ref="AR297:AR302"/>
    <mergeCell ref="AS297:AS302"/>
    <mergeCell ref="AT297:AT302"/>
    <mergeCell ref="AU297:AU302"/>
    <mergeCell ref="AV297:AV302"/>
    <mergeCell ref="V297:V302"/>
    <mergeCell ref="W297:W302"/>
    <mergeCell ref="X297:X302"/>
    <mergeCell ref="Y297:Y302"/>
    <mergeCell ref="Z297:Z302"/>
    <mergeCell ref="AA297:AA302"/>
    <mergeCell ref="P297:P302"/>
    <mergeCell ref="Q297:Q302"/>
    <mergeCell ref="R297:R302"/>
    <mergeCell ref="S297:S302"/>
    <mergeCell ref="T297:T302"/>
    <mergeCell ref="U297:U302"/>
    <mergeCell ref="J297:J302"/>
    <mergeCell ref="K297:K302"/>
    <mergeCell ref="L297:L302"/>
    <mergeCell ref="M297:M302"/>
    <mergeCell ref="N297:N302"/>
    <mergeCell ref="O297:O302"/>
    <mergeCell ref="BL291:BL296"/>
    <mergeCell ref="BM291:BM296"/>
    <mergeCell ref="BN291:BN296"/>
    <mergeCell ref="BO291:BO296"/>
    <mergeCell ref="D297:D302"/>
    <mergeCell ref="E297:E302"/>
    <mergeCell ref="F297:F302"/>
    <mergeCell ref="G297:G302"/>
    <mergeCell ref="H297:H302"/>
    <mergeCell ref="I297:I302"/>
    <mergeCell ref="BF291:BF296"/>
    <mergeCell ref="BG291:BG296"/>
    <mergeCell ref="BH291:BH296"/>
    <mergeCell ref="BI291:BI296"/>
    <mergeCell ref="BJ291:BJ296"/>
    <mergeCell ref="BK291:BK296"/>
    <mergeCell ref="AZ291:AZ296"/>
    <mergeCell ref="BA291:BA296"/>
    <mergeCell ref="BB291:BB296"/>
    <mergeCell ref="BC291:BC296"/>
    <mergeCell ref="BD291:BD296"/>
    <mergeCell ref="BE291:BE296"/>
    <mergeCell ref="AT291:AT296"/>
    <mergeCell ref="AU291:AU296"/>
    <mergeCell ref="AV291:AV296"/>
    <mergeCell ref="AW291:AW296"/>
    <mergeCell ref="AX291:AX296"/>
    <mergeCell ref="AY291:AY296"/>
    <mergeCell ref="Y291:Y296"/>
    <mergeCell ref="Z291:Z296"/>
    <mergeCell ref="AA291:AA296"/>
    <mergeCell ref="AQ291:AQ296"/>
    <mergeCell ref="AR291:AR296"/>
    <mergeCell ref="AS291:AS296"/>
    <mergeCell ref="S291:S296"/>
    <mergeCell ref="T291:T296"/>
    <mergeCell ref="U291:U296"/>
    <mergeCell ref="V291:V296"/>
    <mergeCell ref="W291:W296"/>
    <mergeCell ref="X291:X296"/>
    <mergeCell ref="M291:M296"/>
    <mergeCell ref="N291:N296"/>
    <mergeCell ref="O291:O296"/>
    <mergeCell ref="P291:P296"/>
    <mergeCell ref="Q291:Q296"/>
    <mergeCell ref="R291:R296"/>
    <mergeCell ref="BO285:BO290"/>
    <mergeCell ref="D291:D296"/>
    <mergeCell ref="E291:E296"/>
    <mergeCell ref="F291:F296"/>
    <mergeCell ref="G291:G296"/>
    <mergeCell ref="H291:H296"/>
    <mergeCell ref="I291:I296"/>
    <mergeCell ref="J291:J296"/>
    <mergeCell ref="K291:K296"/>
    <mergeCell ref="L291:L296"/>
    <mergeCell ref="BI285:BI290"/>
    <mergeCell ref="BJ285:BJ290"/>
    <mergeCell ref="BK285:BK290"/>
    <mergeCell ref="BL285:BL290"/>
    <mergeCell ref="BM285:BM290"/>
    <mergeCell ref="BN285:BN290"/>
    <mergeCell ref="BC285:BC290"/>
    <mergeCell ref="BD285:BD290"/>
    <mergeCell ref="BE285:BE290"/>
    <mergeCell ref="BF285:BF290"/>
    <mergeCell ref="BG285:BG290"/>
    <mergeCell ref="BH285:BH290"/>
    <mergeCell ref="AW285:AW290"/>
    <mergeCell ref="AX285:AX290"/>
    <mergeCell ref="AY285:AY290"/>
    <mergeCell ref="AZ285:AZ290"/>
    <mergeCell ref="BA285:BA290"/>
    <mergeCell ref="BB285:BB290"/>
    <mergeCell ref="AQ285:AQ290"/>
    <mergeCell ref="AR285:AR290"/>
    <mergeCell ref="AS285:AS290"/>
    <mergeCell ref="AT285:AT290"/>
    <mergeCell ref="AU285:AU290"/>
    <mergeCell ref="AV285:AV290"/>
    <mergeCell ref="V285:V290"/>
    <mergeCell ref="W285:W290"/>
    <mergeCell ref="X285:X290"/>
    <mergeCell ref="Y285:Y290"/>
    <mergeCell ref="Z285:Z290"/>
    <mergeCell ref="AA285:AA290"/>
    <mergeCell ref="P285:P290"/>
    <mergeCell ref="Q285:Q290"/>
    <mergeCell ref="R285:R290"/>
    <mergeCell ref="S285:S290"/>
    <mergeCell ref="T285:T290"/>
    <mergeCell ref="U285:U290"/>
    <mergeCell ref="J285:J290"/>
    <mergeCell ref="K285:K290"/>
    <mergeCell ref="L285:L290"/>
    <mergeCell ref="M285:M290"/>
    <mergeCell ref="N285:N290"/>
    <mergeCell ref="O285:O290"/>
    <mergeCell ref="BL279:BL284"/>
    <mergeCell ref="BM279:BM284"/>
    <mergeCell ref="BN279:BN284"/>
    <mergeCell ref="BO279:BO284"/>
    <mergeCell ref="D285:D290"/>
    <mergeCell ref="E285:E290"/>
    <mergeCell ref="F285:F290"/>
    <mergeCell ref="G285:G290"/>
    <mergeCell ref="H285:H290"/>
    <mergeCell ref="I285:I290"/>
    <mergeCell ref="BF279:BF284"/>
    <mergeCell ref="BG279:BG284"/>
    <mergeCell ref="BH279:BH284"/>
    <mergeCell ref="BI279:BI284"/>
    <mergeCell ref="BJ279:BJ284"/>
    <mergeCell ref="BK279:BK284"/>
    <mergeCell ref="AZ279:AZ284"/>
    <mergeCell ref="BA279:BA284"/>
    <mergeCell ref="BB279:BB284"/>
    <mergeCell ref="BC279:BC284"/>
    <mergeCell ref="BD279:BD284"/>
    <mergeCell ref="BE279:BE284"/>
    <mergeCell ref="AT279:AT284"/>
    <mergeCell ref="AU279:AU284"/>
    <mergeCell ref="AV279:AV284"/>
    <mergeCell ref="AW279:AW284"/>
    <mergeCell ref="AX279:AX284"/>
    <mergeCell ref="AY279:AY284"/>
    <mergeCell ref="Y279:Y284"/>
    <mergeCell ref="Z279:Z284"/>
    <mergeCell ref="AA279:AA284"/>
    <mergeCell ref="AQ279:AQ284"/>
    <mergeCell ref="AR279:AR284"/>
    <mergeCell ref="AS279:AS284"/>
    <mergeCell ref="S279:S284"/>
    <mergeCell ref="T279:T284"/>
    <mergeCell ref="U279:U284"/>
    <mergeCell ref="V279:V284"/>
    <mergeCell ref="W279:W284"/>
    <mergeCell ref="X279:X284"/>
    <mergeCell ref="M279:M284"/>
    <mergeCell ref="N279:N284"/>
    <mergeCell ref="O279:O284"/>
    <mergeCell ref="P279:P284"/>
    <mergeCell ref="Q279:Q284"/>
    <mergeCell ref="R279:R284"/>
    <mergeCell ref="BO273:BO278"/>
    <mergeCell ref="D279:D284"/>
    <mergeCell ref="E279:E284"/>
    <mergeCell ref="F279:F284"/>
    <mergeCell ref="G279:G284"/>
    <mergeCell ref="H279:H284"/>
    <mergeCell ref="I279:I284"/>
    <mergeCell ref="J279:J284"/>
    <mergeCell ref="K279:K284"/>
    <mergeCell ref="L279:L284"/>
    <mergeCell ref="BI273:BI278"/>
    <mergeCell ref="BJ273:BJ278"/>
    <mergeCell ref="BK273:BK278"/>
    <mergeCell ref="BL273:BL278"/>
    <mergeCell ref="BM273:BM278"/>
    <mergeCell ref="BN273:BN278"/>
    <mergeCell ref="BC273:BC278"/>
    <mergeCell ref="BD273:BD278"/>
    <mergeCell ref="BE273:BE278"/>
    <mergeCell ref="BF273:BF278"/>
    <mergeCell ref="BG273:BG278"/>
    <mergeCell ref="BH273:BH278"/>
    <mergeCell ref="AW273:AW278"/>
    <mergeCell ref="AX273:AX278"/>
    <mergeCell ref="AY273:AY278"/>
    <mergeCell ref="AZ273:AZ278"/>
    <mergeCell ref="BA273:BA278"/>
    <mergeCell ref="BB273:BB278"/>
    <mergeCell ref="AQ273:AQ278"/>
    <mergeCell ref="AR273:AR278"/>
    <mergeCell ref="AS273:AS278"/>
    <mergeCell ref="AT273:AT278"/>
    <mergeCell ref="AU273:AU278"/>
    <mergeCell ref="AV273:AV278"/>
    <mergeCell ref="V273:V278"/>
    <mergeCell ref="W273:W278"/>
    <mergeCell ref="X273:X278"/>
    <mergeCell ref="Y273:Y278"/>
    <mergeCell ref="Z273:Z278"/>
    <mergeCell ref="AA273:AA278"/>
    <mergeCell ref="P273:P278"/>
    <mergeCell ref="Q273:Q278"/>
    <mergeCell ref="R273:R278"/>
    <mergeCell ref="S273:S278"/>
    <mergeCell ref="T273:T278"/>
    <mergeCell ref="U273:U278"/>
    <mergeCell ref="J273:J278"/>
    <mergeCell ref="K273:K278"/>
    <mergeCell ref="L273:L278"/>
    <mergeCell ref="M273:M278"/>
    <mergeCell ref="N273:N278"/>
    <mergeCell ref="O273:O278"/>
    <mergeCell ref="BL267:BL272"/>
    <mergeCell ref="BM267:BM272"/>
    <mergeCell ref="BN267:BN272"/>
    <mergeCell ref="BO267:BO272"/>
    <mergeCell ref="D273:D278"/>
    <mergeCell ref="E273:E278"/>
    <mergeCell ref="F273:F278"/>
    <mergeCell ref="G273:G278"/>
    <mergeCell ref="H273:H278"/>
    <mergeCell ref="I273:I278"/>
    <mergeCell ref="BF267:BF272"/>
    <mergeCell ref="BG267:BG272"/>
    <mergeCell ref="BH267:BH272"/>
    <mergeCell ref="BI267:BI272"/>
    <mergeCell ref="BJ267:BJ272"/>
    <mergeCell ref="BK267:BK272"/>
    <mergeCell ref="AZ267:AZ272"/>
    <mergeCell ref="BA267:BA272"/>
    <mergeCell ref="BB267:BB272"/>
    <mergeCell ref="BC267:BC272"/>
    <mergeCell ref="BD267:BD272"/>
    <mergeCell ref="BE267:BE272"/>
    <mergeCell ref="AT267:AT272"/>
    <mergeCell ref="AU267:AU272"/>
    <mergeCell ref="AV267:AV272"/>
    <mergeCell ref="AW267:AW272"/>
    <mergeCell ref="AX267:AX272"/>
    <mergeCell ref="AY267:AY272"/>
    <mergeCell ref="Y267:Y272"/>
    <mergeCell ref="Z267:Z272"/>
    <mergeCell ref="AA267:AA272"/>
    <mergeCell ref="AQ267:AQ272"/>
    <mergeCell ref="AR267:AR272"/>
    <mergeCell ref="AS267:AS272"/>
    <mergeCell ref="S267:S272"/>
    <mergeCell ref="T267:T272"/>
    <mergeCell ref="U267:U272"/>
    <mergeCell ref="V267:V272"/>
    <mergeCell ref="W267:W272"/>
    <mergeCell ref="X267:X272"/>
    <mergeCell ref="M267:M272"/>
    <mergeCell ref="N267:N272"/>
    <mergeCell ref="O267:O272"/>
    <mergeCell ref="P267:P272"/>
    <mergeCell ref="Q267:Q272"/>
    <mergeCell ref="R267:R272"/>
    <mergeCell ref="BO261:BO266"/>
    <mergeCell ref="D267:D272"/>
    <mergeCell ref="E267:E272"/>
    <mergeCell ref="F267:F272"/>
    <mergeCell ref="G267:G272"/>
    <mergeCell ref="H267:H272"/>
    <mergeCell ref="I267:I272"/>
    <mergeCell ref="J267:J272"/>
    <mergeCell ref="K267:K272"/>
    <mergeCell ref="L267:L272"/>
    <mergeCell ref="BI261:BI266"/>
    <mergeCell ref="BJ261:BJ266"/>
    <mergeCell ref="BK261:BK266"/>
    <mergeCell ref="BL261:BL266"/>
    <mergeCell ref="BM261:BM266"/>
    <mergeCell ref="BN261:BN266"/>
    <mergeCell ref="BC261:BC266"/>
    <mergeCell ref="BD261:BD266"/>
    <mergeCell ref="BE261:BE266"/>
    <mergeCell ref="BF261:BF266"/>
    <mergeCell ref="BG261:BG266"/>
    <mergeCell ref="BH261:BH266"/>
    <mergeCell ref="AW261:AW266"/>
    <mergeCell ref="AX261:AX266"/>
    <mergeCell ref="AY261:AY266"/>
    <mergeCell ref="AZ261:AZ266"/>
    <mergeCell ref="BA261:BA266"/>
    <mergeCell ref="BB261:BB266"/>
    <mergeCell ref="AQ261:AQ266"/>
    <mergeCell ref="AR261:AR266"/>
    <mergeCell ref="AS261:AS266"/>
    <mergeCell ref="AT261:AT266"/>
    <mergeCell ref="AU261:AU266"/>
    <mergeCell ref="AV261:AV266"/>
    <mergeCell ref="V261:V266"/>
    <mergeCell ref="W261:W266"/>
    <mergeCell ref="X261:X266"/>
    <mergeCell ref="Y261:Y266"/>
    <mergeCell ref="Z261:Z266"/>
    <mergeCell ref="AA261:AA266"/>
    <mergeCell ref="P261:P266"/>
    <mergeCell ref="Q261:Q266"/>
    <mergeCell ref="R261:R266"/>
    <mergeCell ref="S261:S266"/>
    <mergeCell ref="T261:T266"/>
    <mergeCell ref="U261:U266"/>
    <mergeCell ref="J261:J266"/>
    <mergeCell ref="K261:K266"/>
    <mergeCell ref="L261:L266"/>
    <mergeCell ref="M261:M266"/>
    <mergeCell ref="N261:N266"/>
    <mergeCell ref="O261:O266"/>
    <mergeCell ref="BO255:BO260"/>
    <mergeCell ref="A261:A308"/>
    <mergeCell ref="B261:B308"/>
    <mergeCell ref="C261:C308"/>
    <mergeCell ref="D261:D266"/>
    <mergeCell ref="E261:E266"/>
    <mergeCell ref="F261:F266"/>
    <mergeCell ref="G261:G266"/>
    <mergeCell ref="H261:H266"/>
    <mergeCell ref="I261:I266"/>
    <mergeCell ref="BI255:BI260"/>
    <mergeCell ref="BJ255:BJ260"/>
    <mergeCell ref="BK255:BK260"/>
    <mergeCell ref="BL255:BL260"/>
    <mergeCell ref="BM255:BM260"/>
    <mergeCell ref="BN255:BN260"/>
    <mergeCell ref="BC255:BC260"/>
    <mergeCell ref="BD255:BD260"/>
    <mergeCell ref="BE255:BE260"/>
    <mergeCell ref="BF255:BF260"/>
    <mergeCell ref="BG255:BG260"/>
    <mergeCell ref="BH255:BH260"/>
    <mergeCell ref="AW255:AW260"/>
    <mergeCell ref="AX255:AX260"/>
    <mergeCell ref="AY255:AY260"/>
    <mergeCell ref="AZ255:AZ260"/>
    <mergeCell ref="BA255:BA260"/>
    <mergeCell ref="BB255:BB260"/>
    <mergeCell ref="AQ255:AQ260"/>
    <mergeCell ref="AR255:AR260"/>
    <mergeCell ref="AS255:AS260"/>
    <mergeCell ref="AT255:AT260"/>
    <mergeCell ref="AU255:AU260"/>
    <mergeCell ref="AV255:AV260"/>
    <mergeCell ref="V255:V260"/>
    <mergeCell ref="W255:W260"/>
    <mergeCell ref="X255:X260"/>
    <mergeCell ref="Y255:Y260"/>
    <mergeCell ref="Z255:Z260"/>
    <mergeCell ref="AA255:AA260"/>
    <mergeCell ref="P255:P260"/>
    <mergeCell ref="Q255:Q260"/>
    <mergeCell ref="R255:R260"/>
    <mergeCell ref="S255:S260"/>
    <mergeCell ref="T255:T260"/>
    <mergeCell ref="U255:U260"/>
    <mergeCell ref="J255:J260"/>
    <mergeCell ref="K255:K260"/>
    <mergeCell ref="L255:L260"/>
    <mergeCell ref="M255:M260"/>
    <mergeCell ref="N255:N260"/>
    <mergeCell ref="O255:O260"/>
    <mergeCell ref="BL249:BL254"/>
    <mergeCell ref="BM249:BM254"/>
    <mergeCell ref="BN249:BN254"/>
    <mergeCell ref="BO249:BO254"/>
    <mergeCell ref="D255:D260"/>
    <mergeCell ref="E255:E260"/>
    <mergeCell ref="F255:F260"/>
    <mergeCell ref="G255:G260"/>
    <mergeCell ref="H255:H260"/>
    <mergeCell ref="I255:I260"/>
    <mergeCell ref="BF249:BF254"/>
    <mergeCell ref="BG249:BG254"/>
    <mergeCell ref="BH249:BH254"/>
    <mergeCell ref="BI249:BI254"/>
    <mergeCell ref="BJ249:BJ254"/>
    <mergeCell ref="BK249:BK254"/>
    <mergeCell ref="AZ249:AZ254"/>
    <mergeCell ref="BA249:BA254"/>
    <mergeCell ref="BB249:BB254"/>
    <mergeCell ref="BC249:BC254"/>
    <mergeCell ref="BD249:BD254"/>
    <mergeCell ref="BE249:BE254"/>
    <mergeCell ref="AT249:AT254"/>
    <mergeCell ref="AU249:AU254"/>
    <mergeCell ref="AV249:AV254"/>
    <mergeCell ref="AW249:AW254"/>
    <mergeCell ref="AX249:AX254"/>
    <mergeCell ref="AY249:AY254"/>
    <mergeCell ref="Y249:Y254"/>
    <mergeCell ref="Z249:Z254"/>
    <mergeCell ref="AA249:AA254"/>
    <mergeCell ref="AQ249:AQ254"/>
    <mergeCell ref="AR249:AR254"/>
    <mergeCell ref="AS249:AS254"/>
    <mergeCell ref="S249:S254"/>
    <mergeCell ref="T249:T254"/>
    <mergeCell ref="U249:U254"/>
    <mergeCell ref="V249:V254"/>
    <mergeCell ref="W249:W254"/>
    <mergeCell ref="X249:X254"/>
    <mergeCell ref="M249:M254"/>
    <mergeCell ref="N249:N254"/>
    <mergeCell ref="O249:O254"/>
    <mergeCell ref="P249:P254"/>
    <mergeCell ref="Q249:Q254"/>
    <mergeCell ref="R249:R254"/>
    <mergeCell ref="BO243:BO248"/>
    <mergeCell ref="D249:D254"/>
    <mergeCell ref="E249:E254"/>
    <mergeCell ref="F249:F254"/>
    <mergeCell ref="G249:G254"/>
    <mergeCell ref="H249:H254"/>
    <mergeCell ref="I249:I254"/>
    <mergeCell ref="J249:J254"/>
    <mergeCell ref="K249:K254"/>
    <mergeCell ref="L249:L254"/>
    <mergeCell ref="BI243:BI248"/>
    <mergeCell ref="BJ243:BJ248"/>
    <mergeCell ref="BK243:BK248"/>
    <mergeCell ref="BL243:BL248"/>
    <mergeCell ref="BM243:BM248"/>
    <mergeCell ref="BN243:BN248"/>
    <mergeCell ref="BC243:BC248"/>
    <mergeCell ref="BD243:BD248"/>
    <mergeCell ref="BE243:BE248"/>
    <mergeCell ref="BF243:BF248"/>
    <mergeCell ref="BG243:BG248"/>
    <mergeCell ref="BH243:BH248"/>
    <mergeCell ref="AW243:AW248"/>
    <mergeCell ref="AX243:AX248"/>
    <mergeCell ref="AY243:AY248"/>
    <mergeCell ref="AZ243:AZ248"/>
    <mergeCell ref="BA243:BA248"/>
    <mergeCell ref="BB243:BB248"/>
    <mergeCell ref="AQ243:AQ248"/>
    <mergeCell ref="AR243:AR248"/>
    <mergeCell ref="AS243:AS248"/>
    <mergeCell ref="AT243:AT248"/>
    <mergeCell ref="AU243:AU248"/>
    <mergeCell ref="AV243:AV248"/>
    <mergeCell ref="V243:V248"/>
    <mergeCell ref="W243:W248"/>
    <mergeCell ref="X243:X248"/>
    <mergeCell ref="Y243:Y248"/>
    <mergeCell ref="Z243:Z248"/>
    <mergeCell ref="AA243:AA248"/>
    <mergeCell ref="P243:P248"/>
    <mergeCell ref="Q243:Q248"/>
    <mergeCell ref="R243:R248"/>
    <mergeCell ref="S243:S248"/>
    <mergeCell ref="T243:T248"/>
    <mergeCell ref="U243:U248"/>
    <mergeCell ref="J243:J248"/>
    <mergeCell ref="K243:K248"/>
    <mergeCell ref="L243:L248"/>
    <mergeCell ref="M243:M248"/>
    <mergeCell ref="N243:N248"/>
    <mergeCell ref="O243:O248"/>
    <mergeCell ref="BL237:BL242"/>
    <mergeCell ref="BM237:BM242"/>
    <mergeCell ref="BN237:BN242"/>
    <mergeCell ref="BO237:BO242"/>
    <mergeCell ref="D243:D248"/>
    <mergeCell ref="E243:E248"/>
    <mergeCell ref="F243:F248"/>
    <mergeCell ref="G243:G248"/>
    <mergeCell ref="H243:H248"/>
    <mergeCell ref="I243:I248"/>
    <mergeCell ref="BF237:BF242"/>
    <mergeCell ref="BG237:BG242"/>
    <mergeCell ref="BH237:BH242"/>
    <mergeCell ref="BI237:BI242"/>
    <mergeCell ref="BJ237:BJ242"/>
    <mergeCell ref="BK237:BK242"/>
    <mergeCell ref="AZ237:AZ242"/>
    <mergeCell ref="BA237:BA242"/>
    <mergeCell ref="BB237:BB242"/>
    <mergeCell ref="BC237:BC242"/>
    <mergeCell ref="BD237:BD242"/>
    <mergeCell ref="BE237:BE242"/>
    <mergeCell ref="AT237:AT242"/>
    <mergeCell ref="AU237:AU242"/>
    <mergeCell ref="AV237:AV242"/>
    <mergeCell ref="AW237:AW242"/>
    <mergeCell ref="AX237:AX242"/>
    <mergeCell ref="AY237:AY242"/>
    <mergeCell ref="Y237:Y242"/>
    <mergeCell ref="Z237:Z242"/>
    <mergeCell ref="AA237:AA242"/>
    <mergeCell ref="AQ237:AQ242"/>
    <mergeCell ref="AR237:AR242"/>
    <mergeCell ref="AS237:AS242"/>
    <mergeCell ref="S237:S242"/>
    <mergeCell ref="T237:T242"/>
    <mergeCell ref="U237:U242"/>
    <mergeCell ref="V237:V242"/>
    <mergeCell ref="W237:W242"/>
    <mergeCell ref="X237:X242"/>
    <mergeCell ref="M237:M242"/>
    <mergeCell ref="N237:N242"/>
    <mergeCell ref="O237:O242"/>
    <mergeCell ref="P237:P242"/>
    <mergeCell ref="Q237:Q242"/>
    <mergeCell ref="R237:R242"/>
    <mergeCell ref="BO231:BO236"/>
    <mergeCell ref="D237:D242"/>
    <mergeCell ref="E237:E242"/>
    <mergeCell ref="F237:F242"/>
    <mergeCell ref="G237:G242"/>
    <mergeCell ref="H237:H242"/>
    <mergeCell ref="I237:I242"/>
    <mergeCell ref="J237:J242"/>
    <mergeCell ref="K237:K242"/>
    <mergeCell ref="L237:L242"/>
    <mergeCell ref="BI231:BI236"/>
    <mergeCell ref="BJ231:BJ236"/>
    <mergeCell ref="BK231:BK236"/>
    <mergeCell ref="BL231:BL236"/>
    <mergeCell ref="BM231:BM236"/>
    <mergeCell ref="BN231:BN236"/>
    <mergeCell ref="BC231:BC236"/>
    <mergeCell ref="BD231:BD236"/>
    <mergeCell ref="BE231:BE236"/>
    <mergeCell ref="BF231:BF236"/>
    <mergeCell ref="BG231:BG236"/>
    <mergeCell ref="BH231:BH236"/>
    <mergeCell ref="AW231:AW236"/>
    <mergeCell ref="AX231:AX236"/>
    <mergeCell ref="AY231:AY236"/>
    <mergeCell ref="AZ231:AZ236"/>
    <mergeCell ref="BA231:BA236"/>
    <mergeCell ref="BB231:BB236"/>
    <mergeCell ref="AQ231:AQ236"/>
    <mergeCell ref="AR231:AR236"/>
    <mergeCell ref="AS231:AS236"/>
    <mergeCell ref="AT231:AT236"/>
    <mergeCell ref="AU231:AU236"/>
    <mergeCell ref="AV231:AV236"/>
    <mergeCell ref="V231:V236"/>
    <mergeCell ref="W231:W236"/>
    <mergeCell ref="X231:X236"/>
    <mergeCell ref="Y231:Y236"/>
    <mergeCell ref="Z231:Z236"/>
    <mergeCell ref="AA231:AA236"/>
    <mergeCell ref="P231:P236"/>
    <mergeCell ref="Q231:Q236"/>
    <mergeCell ref="R231:R236"/>
    <mergeCell ref="S231:S236"/>
    <mergeCell ref="T231:T236"/>
    <mergeCell ref="U231:U236"/>
    <mergeCell ref="J231:J236"/>
    <mergeCell ref="K231:K236"/>
    <mergeCell ref="L231:L236"/>
    <mergeCell ref="M231:M236"/>
    <mergeCell ref="N231:N236"/>
    <mergeCell ref="O231:O236"/>
    <mergeCell ref="BL225:BL230"/>
    <mergeCell ref="BM225:BM230"/>
    <mergeCell ref="BN225:BN230"/>
    <mergeCell ref="BO225:BO230"/>
    <mergeCell ref="D231:D236"/>
    <mergeCell ref="E231:E236"/>
    <mergeCell ref="F231:F236"/>
    <mergeCell ref="G231:G236"/>
    <mergeCell ref="H231:H236"/>
    <mergeCell ref="I231:I236"/>
    <mergeCell ref="BF225:BF230"/>
    <mergeCell ref="BG225:BG230"/>
    <mergeCell ref="BH225:BH230"/>
    <mergeCell ref="BI225:BI230"/>
    <mergeCell ref="BJ225:BJ230"/>
    <mergeCell ref="BK225:BK230"/>
    <mergeCell ref="AZ225:AZ230"/>
    <mergeCell ref="BA225:BA230"/>
    <mergeCell ref="BB225:BB230"/>
    <mergeCell ref="BC225:BC230"/>
    <mergeCell ref="BD225:BD230"/>
    <mergeCell ref="BE225:BE230"/>
    <mergeCell ref="AT225:AT230"/>
    <mergeCell ref="AU225:AU230"/>
    <mergeCell ref="AV225:AV230"/>
    <mergeCell ref="AW225:AW230"/>
    <mergeCell ref="AX225:AX230"/>
    <mergeCell ref="AY225:AY230"/>
    <mergeCell ref="Y225:Y230"/>
    <mergeCell ref="Z225:Z230"/>
    <mergeCell ref="AA225:AA230"/>
    <mergeCell ref="AQ225:AQ230"/>
    <mergeCell ref="AR225:AR230"/>
    <mergeCell ref="AS225:AS230"/>
    <mergeCell ref="S225:S230"/>
    <mergeCell ref="T225:T230"/>
    <mergeCell ref="U225:U230"/>
    <mergeCell ref="V225:V230"/>
    <mergeCell ref="W225:W230"/>
    <mergeCell ref="X225:X230"/>
    <mergeCell ref="M225:M230"/>
    <mergeCell ref="N225:N230"/>
    <mergeCell ref="O225:O230"/>
    <mergeCell ref="P225:P230"/>
    <mergeCell ref="Q225:Q230"/>
    <mergeCell ref="R225:R230"/>
    <mergeCell ref="BO219:BO224"/>
    <mergeCell ref="D225:D230"/>
    <mergeCell ref="E225:E230"/>
    <mergeCell ref="F225:F230"/>
    <mergeCell ref="G225:G230"/>
    <mergeCell ref="H225:H230"/>
    <mergeCell ref="I225:I230"/>
    <mergeCell ref="J225:J230"/>
    <mergeCell ref="K225:K230"/>
    <mergeCell ref="L225:L230"/>
    <mergeCell ref="BI219:BI224"/>
    <mergeCell ref="BJ219:BJ224"/>
    <mergeCell ref="BK219:BK224"/>
    <mergeCell ref="BL219:BL224"/>
    <mergeCell ref="BM219:BM224"/>
    <mergeCell ref="BN219:BN224"/>
    <mergeCell ref="BC219:BC224"/>
    <mergeCell ref="BD219:BD224"/>
    <mergeCell ref="BE219:BE224"/>
    <mergeCell ref="BF219:BF224"/>
    <mergeCell ref="BG219:BG224"/>
    <mergeCell ref="BH219:BH224"/>
    <mergeCell ref="AW219:AW224"/>
    <mergeCell ref="AX219:AX224"/>
    <mergeCell ref="AY219:AY224"/>
    <mergeCell ref="AZ219:AZ224"/>
    <mergeCell ref="BA219:BA224"/>
    <mergeCell ref="BB219:BB224"/>
    <mergeCell ref="AQ219:AQ224"/>
    <mergeCell ref="AR219:AR224"/>
    <mergeCell ref="AS219:AS224"/>
    <mergeCell ref="AT219:AT224"/>
    <mergeCell ref="AU219:AU224"/>
    <mergeCell ref="AV219:AV224"/>
    <mergeCell ref="V219:V224"/>
    <mergeCell ref="W219:W224"/>
    <mergeCell ref="X219:X224"/>
    <mergeCell ref="Y219:Y224"/>
    <mergeCell ref="Z219:Z224"/>
    <mergeCell ref="AA219:AA224"/>
    <mergeCell ref="P219:P224"/>
    <mergeCell ref="Q219:Q224"/>
    <mergeCell ref="R219:R224"/>
    <mergeCell ref="S219:S224"/>
    <mergeCell ref="T219:T224"/>
    <mergeCell ref="U219:U224"/>
    <mergeCell ref="J219:J224"/>
    <mergeCell ref="K219:K224"/>
    <mergeCell ref="L219:L224"/>
    <mergeCell ref="M219:M224"/>
    <mergeCell ref="N219:N224"/>
    <mergeCell ref="O219:O224"/>
    <mergeCell ref="BL213:BL218"/>
    <mergeCell ref="BM213:BM218"/>
    <mergeCell ref="BN213:BN218"/>
    <mergeCell ref="BO213:BO218"/>
    <mergeCell ref="D219:D224"/>
    <mergeCell ref="E219:E224"/>
    <mergeCell ref="F219:F224"/>
    <mergeCell ref="G219:G224"/>
    <mergeCell ref="H219:H224"/>
    <mergeCell ref="I219:I224"/>
    <mergeCell ref="BF213:BF218"/>
    <mergeCell ref="BG213:BG218"/>
    <mergeCell ref="BH213:BH218"/>
    <mergeCell ref="BI213:BI218"/>
    <mergeCell ref="BJ213:BJ218"/>
    <mergeCell ref="BK213:BK218"/>
    <mergeCell ref="AZ213:AZ218"/>
    <mergeCell ref="BA213:BA218"/>
    <mergeCell ref="BB213:BB218"/>
    <mergeCell ref="BC213:BC218"/>
    <mergeCell ref="BD213:BD218"/>
    <mergeCell ref="BE213:BE218"/>
    <mergeCell ref="AT213:AT218"/>
    <mergeCell ref="AU213:AU218"/>
    <mergeCell ref="AV213:AV218"/>
    <mergeCell ref="AW213:AW218"/>
    <mergeCell ref="AX213:AX218"/>
    <mergeCell ref="AY213:AY218"/>
    <mergeCell ref="Y213:Y218"/>
    <mergeCell ref="Z213:Z218"/>
    <mergeCell ref="AA213:AA218"/>
    <mergeCell ref="AQ213:AQ218"/>
    <mergeCell ref="AR213:AR218"/>
    <mergeCell ref="AS213:AS218"/>
    <mergeCell ref="S213:S218"/>
    <mergeCell ref="T213:T218"/>
    <mergeCell ref="U213:U218"/>
    <mergeCell ref="V213:V218"/>
    <mergeCell ref="W213:W218"/>
    <mergeCell ref="X213:X218"/>
    <mergeCell ref="M213:M218"/>
    <mergeCell ref="N213:N218"/>
    <mergeCell ref="O213:O218"/>
    <mergeCell ref="P213:P218"/>
    <mergeCell ref="Q213:Q218"/>
    <mergeCell ref="R213:R218"/>
    <mergeCell ref="BO207:BO212"/>
    <mergeCell ref="D213:D218"/>
    <mergeCell ref="E213:E218"/>
    <mergeCell ref="F213:F218"/>
    <mergeCell ref="G213:G218"/>
    <mergeCell ref="H213:H218"/>
    <mergeCell ref="I213:I218"/>
    <mergeCell ref="J213:J218"/>
    <mergeCell ref="K213:K218"/>
    <mergeCell ref="L213:L218"/>
    <mergeCell ref="BI207:BI212"/>
    <mergeCell ref="BJ207:BJ212"/>
    <mergeCell ref="BK207:BK212"/>
    <mergeCell ref="BL207:BL212"/>
    <mergeCell ref="BM207:BM212"/>
    <mergeCell ref="BN207:BN212"/>
    <mergeCell ref="BC207:BC212"/>
    <mergeCell ref="BD207:BD212"/>
    <mergeCell ref="BE207:BE212"/>
    <mergeCell ref="BF207:BF212"/>
    <mergeCell ref="BG207:BG212"/>
    <mergeCell ref="BH207:BH212"/>
    <mergeCell ref="AW207:AW212"/>
    <mergeCell ref="AX207:AX212"/>
    <mergeCell ref="AY207:AY212"/>
    <mergeCell ref="AZ207:AZ212"/>
    <mergeCell ref="BA207:BA212"/>
    <mergeCell ref="BB207:BB212"/>
    <mergeCell ref="AQ207:AQ212"/>
    <mergeCell ref="AR207:AR212"/>
    <mergeCell ref="AS207:AS212"/>
    <mergeCell ref="AT207:AT212"/>
    <mergeCell ref="AU207:AU212"/>
    <mergeCell ref="AV207:AV212"/>
    <mergeCell ref="V207:V212"/>
    <mergeCell ref="W207:W212"/>
    <mergeCell ref="X207:X212"/>
    <mergeCell ref="Y207:Y212"/>
    <mergeCell ref="Z207:Z212"/>
    <mergeCell ref="AA207:AA212"/>
    <mergeCell ref="P207:P212"/>
    <mergeCell ref="Q207:Q212"/>
    <mergeCell ref="R207:R212"/>
    <mergeCell ref="S207:S212"/>
    <mergeCell ref="T207:T212"/>
    <mergeCell ref="U207:U212"/>
    <mergeCell ref="J207:J212"/>
    <mergeCell ref="K207:K212"/>
    <mergeCell ref="L207:L212"/>
    <mergeCell ref="M207:M212"/>
    <mergeCell ref="N207:N212"/>
    <mergeCell ref="O207:O212"/>
    <mergeCell ref="BL201:BL206"/>
    <mergeCell ref="BM201:BM206"/>
    <mergeCell ref="BN201:BN206"/>
    <mergeCell ref="BO201:BO206"/>
    <mergeCell ref="D207:D212"/>
    <mergeCell ref="E207:E212"/>
    <mergeCell ref="F207:F212"/>
    <mergeCell ref="G207:G212"/>
    <mergeCell ref="H207:H212"/>
    <mergeCell ref="I207:I212"/>
    <mergeCell ref="BF201:BF206"/>
    <mergeCell ref="BG201:BG206"/>
    <mergeCell ref="BH201:BH206"/>
    <mergeCell ref="BI201:BI206"/>
    <mergeCell ref="BJ201:BJ206"/>
    <mergeCell ref="BK201:BK206"/>
    <mergeCell ref="AZ201:AZ206"/>
    <mergeCell ref="BA201:BA206"/>
    <mergeCell ref="BB201:BB206"/>
    <mergeCell ref="BC201:BC206"/>
    <mergeCell ref="BD201:BD206"/>
    <mergeCell ref="BE201:BE206"/>
    <mergeCell ref="AT201:AT206"/>
    <mergeCell ref="AU201:AU206"/>
    <mergeCell ref="AV201:AV206"/>
    <mergeCell ref="AW201:AW206"/>
    <mergeCell ref="AX201:AX206"/>
    <mergeCell ref="AY201:AY206"/>
    <mergeCell ref="Y201:Y206"/>
    <mergeCell ref="Z201:Z206"/>
    <mergeCell ref="AA201:AA206"/>
    <mergeCell ref="AQ201:AQ206"/>
    <mergeCell ref="AR201:AR206"/>
    <mergeCell ref="AS201:AS206"/>
    <mergeCell ref="S201:S206"/>
    <mergeCell ref="T201:T206"/>
    <mergeCell ref="U201:U206"/>
    <mergeCell ref="V201:V206"/>
    <mergeCell ref="W201:W206"/>
    <mergeCell ref="X201:X206"/>
    <mergeCell ref="M201:M206"/>
    <mergeCell ref="N201:N206"/>
    <mergeCell ref="O201:O206"/>
    <mergeCell ref="P201:P206"/>
    <mergeCell ref="Q201:Q206"/>
    <mergeCell ref="R201:R206"/>
    <mergeCell ref="BO195:BO200"/>
    <mergeCell ref="D201:D206"/>
    <mergeCell ref="E201:E206"/>
    <mergeCell ref="F201:F206"/>
    <mergeCell ref="G201:G206"/>
    <mergeCell ref="H201:H206"/>
    <mergeCell ref="I201:I206"/>
    <mergeCell ref="J201:J206"/>
    <mergeCell ref="K201:K206"/>
    <mergeCell ref="L201:L206"/>
    <mergeCell ref="BI195:BI200"/>
    <mergeCell ref="BJ195:BJ200"/>
    <mergeCell ref="BK195:BK200"/>
    <mergeCell ref="BL195:BL200"/>
    <mergeCell ref="BM195:BM200"/>
    <mergeCell ref="BN195:BN200"/>
    <mergeCell ref="BC195:BC200"/>
    <mergeCell ref="BD195:BD200"/>
    <mergeCell ref="BE195:BE200"/>
    <mergeCell ref="BF195:BF200"/>
    <mergeCell ref="BG195:BG200"/>
    <mergeCell ref="BH195:BH200"/>
    <mergeCell ref="AW195:AW200"/>
    <mergeCell ref="AX195:AX200"/>
    <mergeCell ref="AY195:AY200"/>
    <mergeCell ref="AZ195:AZ200"/>
    <mergeCell ref="BA195:BA200"/>
    <mergeCell ref="BB195:BB200"/>
    <mergeCell ref="AQ195:AQ200"/>
    <mergeCell ref="AR195:AR200"/>
    <mergeCell ref="AS195:AS200"/>
    <mergeCell ref="AT195:AT200"/>
    <mergeCell ref="AU195:AU200"/>
    <mergeCell ref="AV195:AV200"/>
    <mergeCell ref="V195:V200"/>
    <mergeCell ref="W195:W200"/>
    <mergeCell ref="X195:X200"/>
    <mergeCell ref="Y195:Y200"/>
    <mergeCell ref="Z195:Z200"/>
    <mergeCell ref="AA195:AA200"/>
    <mergeCell ref="P195:P200"/>
    <mergeCell ref="Q195:Q200"/>
    <mergeCell ref="R195:R200"/>
    <mergeCell ref="S195:S200"/>
    <mergeCell ref="T195:T200"/>
    <mergeCell ref="U195:U200"/>
    <mergeCell ref="J195:J200"/>
    <mergeCell ref="K195:K200"/>
    <mergeCell ref="L195:L200"/>
    <mergeCell ref="M195:M200"/>
    <mergeCell ref="N195:N200"/>
    <mergeCell ref="O195:O200"/>
    <mergeCell ref="BL189:BL194"/>
    <mergeCell ref="BM189:BM194"/>
    <mergeCell ref="BN189:BN194"/>
    <mergeCell ref="BO189:BO194"/>
    <mergeCell ref="D195:D200"/>
    <mergeCell ref="E195:E200"/>
    <mergeCell ref="F195:F200"/>
    <mergeCell ref="G195:G200"/>
    <mergeCell ref="H195:H200"/>
    <mergeCell ref="I195:I200"/>
    <mergeCell ref="BF189:BF194"/>
    <mergeCell ref="BG189:BG194"/>
    <mergeCell ref="BH189:BH194"/>
    <mergeCell ref="BI189:BI194"/>
    <mergeCell ref="BJ189:BJ194"/>
    <mergeCell ref="BK189:BK194"/>
    <mergeCell ref="AZ189:AZ194"/>
    <mergeCell ref="BA189:BA194"/>
    <mergeCell ref="BB189:BB194"/>
    <mergeCell ref="BC189:BC194"/>
    <mergeCell ref="BD189:BD194"/>
    <mergeCell ref="BE189:BE194"/>
    <mergeCell ref="AT189:AT194"/>
    <mergeCell ref="AU189:AU194"/>
    <mergeCell ref="AV189:AV194"/>
    <mergeCell ref="AW189:AW194"/>
    <mergeCell ref="AX189:AX194"/>
    <mergeCell ref="AY189:AY194"/>
    <mergeCell ref="Y189:Y194"/>
    <mergeCell ref="Z189:Z194"/>
    <mergeCell ref="AA189:AA194"/>
    <mergeCell ref="AQ189:AQ194"/>
    <mergeCell ref="AR189:AR194"/>
    <mergeCell ref="AS189:AS194"/>
    <mergeCell ref="S189:S194"/>
    <mergeCell ref="T189:T194"/>
    <mergeCell ref="U189:U194"/>
    <mergeCell ref="V189:V194"/>
    <mergeCell ref="W189:W194"/>
    <mergeCell ref="X189:X194"/>
    <mergeCell ref="M189:M194"/>
    <mergeCell ref="N189:N194"/>
    <mergeCell ref="O189:O194"/>
    <mergeCell ref="P189:P194"/>
    <mergeCell ref="Q189:Q194"/>
    <mergeCell ref="R189:R194"/>
    <mergeCell ref="BO183:BO188"/>
    <mergeCell ref="D189:D194"/>
    <mergeCell ref="E189:E194"/>
    <mergeCell ref="F189:F194"/>
    <mergeCell ref="G189:G194"/>
    <mergeCell ref="H189:H194"/>
    <mergeCell ref="I189:I194"/>
    <mergeCell ref="J189:J194"/>
    <mergeCell ref="K189:K194"/>
    <mergeCell ref="L189:L194"/>
    <mergeCell ref="BI183:BI188"/>
    <mergeCell ref="BJ183:BJ188"/>
    <mergeCell ref="BK183:BK188"/>
    <mergeCell ref="BL183:BL188"/>
    <mergeCell ref="BM183:BM188"/>
    <mergeCell ref="BN183:BN188"/>
    <mergeCell ref="BC183:BC188"/>
    <mergeCell ref="BD183:BD188"/>
    <mergeCell ref="BE183:BE188"/>
    <mergeCell ref="BF183:BF188"/>
    <mergeCell ref="BG183:BG188"/>
    <mergeCell ref="BH183:BH188"/>
    <mergeCell ref="AW183:AW188"/>
    <mergeCell ref="AX183:AX188"/>
    <mergeCell ref="AY183:AY188"/>
    <mergeCell ref="AZ183:AZ188"/>
    <mergeCell ref="BA183:BA188"/>
    <mergeCell ref="BB183:BB188"/>
    <mergeCell ref="AQ183:AQ188"/>
    <mergeCell ref="AR183:AR188"/>
    <mergeCell ref="AS183:AS188"/>
    <mergeCell ref="AT183:AT188"/>
    <mergeCell ref="AU183:AU188"/>
    <mergeCell ref="AV183:AV188"/>
    <mergeCell ref="V183:V188"/>
    <mergeCell ref="W183:W188"/>
    <mergeCell ref="X183:X188"/>
    <mergeCell ref="Y183:Y188"/>
    <mergeCell ref="Z183:Z188"/>
    <mergeCell ref="AA183:AA188"/>
    <mergeCell ref="P183:P188"/>
    <mergeCell ref="Q183:Q188"/>
    <mergeCell ref="R183:R188"/>
    <mergeCell ref="S183:S188"/>
    <mergeCell ref="T183:T188"/>
    <mergeCell ref="U183:U188"/>
    <mergeCell ref="J183:J188"/>
    <mergeCell ref="K183:K188"/>
    <mergeCell ref="L183:L188"/>
    <mergeCell ref="M183:M188"/>
    <mergeCell ref="N183:N188"/>
    <mergeCell ref="O183:O188"/>
    <mergeCell ref="BL177:BL182"/>
    <mergeCell ref="BM177:BM182"/>
    <mergeCell ref="BN177:BN182"/>
    <mergeCell ref="BO177:BO182"/>
    <mergeCell ref="D183:D188"/>
    <mergeCell ref="E183:E188"/>
    <mergeCell ref="F183:F188"/>
    <mergeCell ref="G183:G188"/>
    <mergeCell ref="H183:H188"/>
    <mergeCell ref="I183:I188"/>
    <mergeCell ref="BF177:BF182"/>
    <mergeCell ref="BG177:BG182"/>
    <mergeCell ref="BH177:BH182"/>
    <mergeCell ref="BI177:BI182"/>
    <mergeCell ref="BJ177:BJ182"/>
    <mergeCell ref="BK177:BK182"/>
    <mergeCell ref="AZ177:AZ182"/>
    <mergeCell ref="BA177:BA182"/>
    <mergeCell ref="BB177:BB182"/>
    <mergeCell ref="BC177:BC182"/>
    <mergeCell ref="BD177:BD182"/>
    <mergeCell ref="BE177:BE182"/>
    <mergeCell ref="AT177:AT182"/>
    <mergeCell ref="AU177:AU182"/>
    <mergeCell ref="AV177:AV182"/>
    <mergeCell ref="AW177:AW182"/>
    <mergeCell ref="AX177:AX182"/>
    <mergeCell ref="AY177:AY182"/>
    <mergeCell ref="Y177:Y182"/>
    <mergeCell ref="Z177:Z182"/>
    <mergeCell ref="AA177:AA182"/>
    <mergeCell ref="AQ177:AQ182"/>
    <mergeCell ref="AR177:AR182"/>
    <mergeCell ref="AS177:AS182"/>
    <mergeCell ref="S177:S182"/>
    <mergeCell ref="T177:T182"/>
    <mergeCell ref="U177:U182"/>
    <mergeCell ref="V177:V182"/>
    <mergeCell ref="W177:W182"/>
    <mergeCell ref="X177:X182"/>
    <mergeCell ref="M177:M182"/>
    <mergeCell ref="N177:N182"/>
    <mergeCell ref="O177:O182"/>
    <mergeCell ref="P177:P182"/>
    <mergeCell ref="Q177:Q182"/>
    <mergeCell ref="R177:R182"/>
    <mergeCell ref="G177:G182"/>
    <mergeCell ref="H177:H182"/>
    <mergeCell ref="I177:I182"/>
    <mergeCell ref="J177:J182"/>
    <mergeCell ref="K177:K182"/>
    <mergeCell ref="L177:L182"/>
    <mergeCell ref="BL171:BL176"/>
    <mergeCell ref="BM171:BM176"/>
    <mergeCell ref="BN171:BN176"/>
    <mergeCell ref="BO171:BO176"/>
    <mergeCell ref="A177:A260"/>
    <mergeCell ref="B177:B260"/>
    <mergeCell ref="C177:C260"/>
    <mergeCell ref="D177:D182"/>
    <mergeCell ref="E177:E182"/>
    <mergeCell ref="F177:F182"/>
    <mergeCell ref="BF171:BF176"/>
    <mergeCell ref="BG171:BG176"/>
    <mergeCell ref="BH171:BH176"/>
    <mergeCell ref="BI171:BI176"/>
    <mergeCell ref="BJ171:BJ176"/>
    <mergeCell ref="BK171:BK176"/>
    <mergeCell ref="AZ171:AZ176"/>
    <mergeCell ref="BA171:BA176"/>
    <mergeCell ref="BB171:BB176"/>
    <mergeCell ref="BC171:BC176"/>
    <mergeCell ref="BD171:BD176"/>
    <mergeCell ref="BE171:BE176"/>
    <mergeCell ref="AT171:AT176"/>
    <mergeCell ref="AU171:AU176"/>
    <mergeCell ref="AV171:AV176"/>
    <mergeCell ref="AW171:AW176"/>
    <mergeCell ref="AX171:AX176"/>
    <mergeCell ref="AY171:AY176"/>
    <mergeCell ref="Y171:Y176"/>
    <mergeCell ref="Z171:Z176"/>
    <mergeCell ref="AA171:AA176"/>
    <mergeCell ref="AQ171:AQ176"/>
    <mergeCell ref="AR171:AR176"/>
    <mergeCell ref="AS171:AS176"/>
    <mergeCell ref="S171:S176"/>
    <mergeCell ref="T171:T176"/>
    <mergeCell ref="U171:U176"/>
    <mergeCell ref="V171:V176"/>
    <mergeCell ref="W171:W176"/>
    <mergeCell ref="X171:X176"/>
    <mergeCell ref="M171:M176"/>
    <mergeCell ref="N171:N176"/>
    <mergeCell ref="O171:O176"/>
    <mergeCell ref="P171:P176"/>
    <mergeCell ref="Q171:Q176"/>
    <mergeCell ref="R171:R176"/>
    <mergeCell ref="BO165:BO170"/>
    <mergeCell ref="D171:D176"/>
    <mergeCell ref="E171:E176"/>
    <mergeCell ref="F171:F176"/>
    <mergeCell ref="G171:G176"/>
    <mergeCell ref="H171:H176"/>
    <mergeCell ref="I171:I176"/>
    <mergeCell ref="J171:J176"/>
    <mergeCell ref="K171:K176"/>
    <mergeCell ref="L171:L176"/>
    <mergeCell ref="BI165:BI170"/>
    <mergeCell ref="BJ165:BJ170"/>
    <mergeCell ref="BK165:BK170"/>
    <mergeCell ref="BL165:BL170"/>
    <mergeCell ref="BM165:BM170"/>
    <mergeCell ref="BN165:BN170"/>
    <mergeCell ref="BC165:BC170"/>
    <mergeCell ref="BD165:BD170"/>
    <mergeCell ref="BE165:BE170"/>
    <mergeCell ref="BF165:BF170"/>
    <mergeCell ref="BG165:BG170"/>
    <mergeCell ref="BH165:BH170"/>
    <mergeCell ref="AW165:AW170"/>
    <mergeCell ref="AX165:AX170"/>
    <mergeCell ref="AY165:AY170"/>
    <mergeCell ref="AZ165:AZ170"/>
    <mergeCell ref="BA165:BA170"/>
    <mergeCell ref="BB165:BB170"/>
    <mergeCell ref="AQ165:AQ170"/>
    <mergeCell ref="AR165:AR170"/>
    <mergeCell ref="AS165:AS170"/>
    <mergeCell ref="AT165:AT170"/>
    <mergeCell ref="AU165:AU170"/>
    <mergeCell ref="AV165:AV170"/>
    <mergeCell ref="V165:V170"/>
    <mergeCell ref="W165:W170"/>
    <mergeCell ref="X165:X170"/>
    <mergeCell ref="Y165:Y170"/>
    <mergeCell ref="Z165:Z170"/>
    <mergeCell ref="AA165:AA170"/>
    <mergeCell ref="P165:P170"/>
    <mergeCell ref="Q165:Q170"/>
    <mergeCell ref="R165:R170"/>
    <mergeCell ref="S165:S170"/>
    <mergeCell ref="T165:T170"/>
    <mergeCell ref="U165:U170"/>
    <mergeCell ref="J165:J170"/>
    <mergeCell ref="K165:K170"/>
    <mergeCell ref="L165:L170"/>
    <mergeCell ref="M165:M170"/>
    <mergeCell ref="N165:N170"/>
    <mergeCell ref="O165:O170"/>
    <mergeCell ref="BL159:BL164"/>
    <mergeCell ref="BM159:BM164"/>
    <mergeCell ref="BN159:BN164"/>
    <mergeCell ref="BO159:BO164"/>
    <mergeCell ref="D165:D170"/>
    <mergeCell ref="E165:E170"/>
    <mergeCell ref="F165:F170"/>
    <mergeCell ref="G165:G170"/>
    <mergeCell ref="H165:H170"/>
    <mergeCell ref="I165:I170"/>
    <mergeCell ref="BF159:BF164"/>
    <mergeCell ref="BG159:BG164"/>
    <mergeCell ref="BH159:BH164"/>
    <mergeCell ref="BI159:BI164"/>
    <mergeCell ref="BJ159:BJ164"/>
    <mergeCell ref="BK159:BK164"/>
    <mergeCell ref="AZ159:AZ164"/>
    <mergeCell ref="BA159:BA164"/>
    <mergeCell ref="BB159:BB164"/>
    <mergeCell ref="BC159:BC164"/>
    <mergeCell ref="BD159:BD164"/>
    <mergeCell ref="BE159:BE164"/>
    <mergeCell ref="AT159:AT164"/>
    <mergeCell ref="AU159:AU164"/>
    <mergeCell ref="AV159:AV164"/>
    <mergeCell ref="AW159:AW164"/>
    <mergeCell ref="AX159:AX164"/>
    <mergeCell ref="AY159:AY164"/>
    <mergeCell ref="Y159:Y164"/>
    <mergeCell ref="Z159:Z164"/>
    <mergeCell ref="AA159:AA164"/>
    <mergeCell ref="AQ159:AQ164"/>
    <mergeCell ref="AR159:AR164"/>
    <mergeCell ref="AS159:AS164"/>
    <mergeCell ref="S159:S164"/>
    <mergeCell ref="T159:T164"/>
    <mergeCell ref="U159:U164"/>
    <mergeCell ref="V159:V164"/>
    <mergeCell ref="W159:W164"/>
    <mergeCell ref="X159:X164"/>
    <mergeCell ref="M159:M164"/>
    <mergeCell ref="N159:N164"/>
    <mergeCell ref="O159:O164"/>
    <mergeCell ref="P159:P164"/>
    <mergeCell ref="Q159:Q164"/>
    <mergeCell ref="R159:R164"/>
    <mergeCell ref="BO153:BO158"/>
    <mergeCell ref="D159:D164"/>
    <mergeCell ref="E159:E164"/>
    <mergeCell ref="F159:F164"/>
    <mergeCell ref="G159:G164"/>
    <mergeCell ref="H159:H164"/>
    <mergeCell ref="I159:I164"/>
    <mergeCell ref="J159:J164"/>
    <mergeCell ref="K159:K164"/>
    <mergeCell ref="L159:L164"/>
    <mergeCell ref="BI153:BI158"/>
    <mergeCell ref="BJ153:BJ158"/>
    <mergeCell ref="BK153:BK158"/>
    <mergeCell ref="BL153:BL158"/>
    <mergeCell ref="BM153:BM158"/>
    <mergeCell ref="BN153:BN158"/>
    <mergeCell ref="BC153:BC158"/>
    <mergeCell ref="BD153:BD158"/>
    <mergeCell ref="BE153:BE158"/>
    <mergeCell ref="BF153:BF158"/>
    <mergeCell ref="BG153:BG158"/>
    <mergeCell ref="BH153:BH158"/>
    <mergeCell ref="AW153:AW158"/>
    <mergeCell ref="AX153:AX158"/>
    <mergeCell ref="AY153:AY158"/>
    <mergeCell ref="AZ153:AZ158"/>
    <mergeCell ref="BA153:BA158"/>
    <mergeCell ref="BB153:BB158"/>
    <mergeCell ref="AQ153:AQ158"/>
    <mergeCell ref="AR153:AR158"/>
    <mergeCell ref="AS153:AS158"/>
    <mergeCell ref="AT153:AT158"/>
    <mergeCell ref="AU153:AU158"/>
    <mergeCell ref="AV153:AV158"/>
    <mergeCell ref="V153:V158"/>
    <mergeCell ref="W153:W158"/>
    <mergeCell ref="X153:X158"/>
    <mergeCell ref="Y153:Y158"/>
    <mergeCell ref="Z153:Z158"/>
    <mergeCell ref="AA153:AA158"/>
    <mergeCell ref="P153:P158"/>
    <mergeCell ref="Q153:Q158"/>
    <mergeCell ref="R153:R158"/>
    <mergeCell ref="S153:S158"/>
    <mergeCell ref="T153:T158"/>
    <mergeCell ref="U153:U158"/>
    <mergeCell ref="J153:J158"/>
    <mergeCell ref="K153:K158"/>
    <mergeCell ref="L153:L158"/>
    <mergeCell ref="M153:M158"/>
    <mergeCell ref="N153:N158"/>
    <mergeCell ref="O153:O158"/>
    <mergeCell ref="BL147:BL152"/>
    <mergeCell ref="BM147:BM152"/>
    <mergeCell ref="BN147:BN152"/>
    <mergeCell ref="BO147:BO152"/>
    <mergeCell ref="D153:D158"/>
    <mergeCell ref="E153:E158"/>
    <mergeCell ref="F153:F158"/>
    <mergeCell ref="G153:G158"/>
    <mergeCell ref="H153:H158"/>
    <mergeCell ref="I153:I158"/>
    <mergeCell ref="BF147:BF152"/>
    <mergeCell ref="BG147:BG152"/>
    <mergeCell ref="BH147:BH152"/>
    <mergeCell ref="BI147:BI152"/>
    <mergeCell ref="BJ147:BJ152"/>
    <mergeCell ref="BK147:BK152"/>
    <mergeCell ref="AZ147:AZ152"/>
    <mergeCell ref="BA147:BA152"/>
    <mergeCell ref="BB147:BB152"/>
    <mergeCell ref="BC147:BC152"/>
    <mergeCell ref="BD147:BD152"/>
    <mergeCell ref="BE147:BE152"/>
    <mergeCell ref="AT147:AT152"/>
    <mergeCell ref="AU147:AU152"/>
    <mergeCell ref="AV147:AV152"/>
    <mergeCell ref="AW147:AW152"/>
    <mergeCell ref="AX147:AX152"/>
    <mergeCell ref="AY147:AY152"/>
    <mergeCell ref="Y147:Y152"/>
    <mergeCell ref="Z147:Z152"/>
    <mergeCell ref="AA147:AA152"/>
    <mergeCell ref="AQ147:AQ152"/>
    <mergeCell ref="AR147:AR152"/>
    <mergeCell ref="AS147:AS152"/>
    <mergeCell ref="S147:S152"/>
    <mergeCell ref="T147:T152"/>
    <mergeCell ref="U147:U152"/>
    <mergeCell ref="V147:V152"/>
    <mergeCell ref="W147:W152"/>
    <mergeCell ref="X147:X152"/>
    <mergeCell ref="M147:M152"/>
    <mergeCell ref="N147:N152"/>
    <mergeCell ref="O147:O152"/>
    <mergeCell ref="P147:P152"/>
    <mergeCell ref="Q147:Q152"/>
    <mergeCell ref="R147:R152"/>
    <mergeCell ref="BO141:BO146"/>
    <mergeCell ref="D147:D152"/>
    <mergeCell ref="E147:E152"/>
    <mergeCell ref="F147:F152"/>
    <mergeCell ref="G147:G152"/>
    <mergeCell ref="H147:H152"/>
    <mergeCell ref="I147:I152"/>
    <mergeCell ref="J147:J152"/>
    <mergeCell ref="K147:K152"/>
    <mergeCell ref="L147:L152"/>
    <mergeCell ref="BI141:BI146"/>
    <mergeCell ref="BJ141:BJ146"/>
    <mergeCell ref="BK141:BK146"/>
    <mergeCell ref="BL141:BL146"/>
    <mergeCell ref="BM141:BM146"/>
    <mergeCell ref="BN141:BN146"/>
    <mergeCell ref="BC141:BC146"/>
    <mergeCell ref="BD141:BD146"/>
    <mergeCell ref="BE141:BE146"/>
    <mergeCell ref="BF141:BF146"/>
    <mergeCell ref="BG141:BG146"/>
    <mergeCell ref="BH141:BH146"/>
    <mergeCell ref="AW141:AW146"/>
    <mergeCell ref="AX141:AX146"/>
    <mergeCell ref="AY141:AY146"/>
    <mergeCell ref="AZ141:AZ146"/>
    <mergeCell ref="BA141:BA146"/>
    <mergeCell ref="BB141:BB146"/>
    <mergeCell ref="AQ141:AQ146"/>
    <mergeCell ref="AR141:AR146"/>
    <mergeCell ref="AS141:AS146"/>
    <mergeCell ref="AT141:AT146"/>
    <mergeCell ref="AU141:AU146"/>
    <mergeCell ref="AV141:AV146"/>
    <mergeCell ref="V141:V146"/>
    <mergeCell ref="W141:W146"/>
    <mergeCell ref="X141:X146"/>
    <mergeCell ref="Y141:Y146"/>
    <mergeCell ref="Z141:Z146"/>
    <mergeCell ref="AA141:AA146"/>
    <mergeCell ref="P141:P146"/>
    <mergeCell ref="Q141:Q146"/>
    <mergeCell ref="R141:R146"/>
    <mergeCell ref="S141:S146"/>
    <mergeCell ref="T141:T146"/>
    <mergeCell ref="U141:U146"/>
    <mergeCell ref="J141:J146"/>
    <mergeCell ref="K141:K146"/>
    <mergeCell ref="L141:L146"/>
    <mergeCell ref="M141:M146"/>
    <mergeCell ref="N141:N146"/>
    <mergeCell ref="O141:O146"/>
    <mergeCell ref="BL135:BL140"/>
    <mergeCell ref="BM135:BM140"/>
    <mergeCell ref="BN135:BN140"/>
    <mergeCell ref="BO135:BO140"/>
    <mergeCell ref="D141:D146"/>
    <mergeCell ref="E141:E146"/>
    <mergeCell ref="F141:F146"/>
    <mergeCell ref="G141:G146"/>
    <mergeCell ref="H141:H146"/>
    <mergeCell ref="I141:I146"/>
    <mergeCell ref="BF135:BF140"/>
    <mergeCell ref="BG135:BG140"/>
    <mergeCell ref="BH135:BH140"/>
    <mergeCell ref="BI135:BI140"/>
    <mergeCell ref="BJ135:BJ140"/>
    <mergeCell ref="BK135:BK140"/>
    <mergeCell ref="AZ135:AZ140"/>
    <mergeCell ref="BA135:BA140"/>
    <mergeCell ref="BB135:BB140"/>
    <mergeCell ref="BC135:BC140"/>
    <mergeCell ref="BD135:BD140"/>
    <mergeCell ref="BE135:BE140"/>
    <mergeCell ref="AT135:AT140"/>
    <mergeCell ref="AU135:AU140"/>
    <mergeCell ref="AV135:AV140"/>
    <mergeCell ref="AW135:AW140"/>
    <mergeCell ref="AX135:AX140"/>
    <mergeCell ref="AY135:AY140"/>
    <mergeCell ref="Y135:Y140"/>
    <mergeCell ref="Z135:Z140"/>
    <mergeCell ref="AA135:AA140"/>
    <mergeCell ref="AQ135:AQ140"/>
    <mergeCell ref="AR135:AR140"/>
    <mergeCell ref="AS135:AS140"/>
    <mergeCell ref="S135:S140"/>
    <mergeCell ref="T135:T140"/>
    <mergeCell ref="U135:U140"/>
    <mergeCell ref="V135:V140"/>
    <mergeCell ref="W135:W140"/>
    <mergeCell ref="X135:X140"/>
    <mergeCell ref="M135:M140"/>
    <mergeCell ref="N135:N140"/>
    <mergeCell ref="O135:O140"/>
    <mergeCell ref="P135:P140"/>
    <mergeCell ref="Q135:Q140"/>
    <mergeCell ref="R135:R140"/>
    <mergeCell ref="BO129:BO134"/>
    <mergeCell ref="D135:D140"/>
    <mergeCell ref="E135:E140"/>
    <mergeCell ref="F135:F140"/>
    <mergeCell ref="G135:G140"/>
    <mergeCell ref="H135:H140"/>
    <mergeCell ref="I135:I140"/>
    <mergeCell ref="J135:J140"/>
    <mergeCell ref="K135:K140"/>
    <mergeCell ref="L135:L140"/>
    <mergeCell ref="BI129:BI134"/>
    <mergeCell ref="BJ129:BJ134"/>
    <mergeCell ref="BK129:BK134"/>
    <mergeCell ref="BL129:BL134"/>
    <mergeCell ref="BM129:BM134"/>
    <mergeCell ref="BN129:BN134"/>
    <mergeCell ref="BC129:BC134"/>
    <mergeCell ref="BD129:BD134"/>
    <mergeCell ref="BE129:BE134"/>
    <mergeCell ref="BF129:BF134"/>
    <mergeCell ref="BG129:BG134"/>
    <mergeCell ref="BH129:BH134"/>
    <mergeCell ref="AW129:AW134"/>
    <mergeCell ref="AX129:AX134"/>
    <mergeCell ref="AY129:AY134"/>
    <mergeCell ref="AZ129:AZ134"/>
    <mergeCell ref="BA129:BA134"/>
    <mergeCell ref="BB129:BB134"/>
    <mergeCell ref="AQ129:AQ134"/>
    <mergeCell ref="AR129:AR134"/>
    <mergeCell ref="AS129:AS134"/>
    <mergeCell ref="AT129:AT134"/>
    <mergeCell ref="AU129:AU134"/>
    <mergeCell ref="AV129:AV134"/>
    <mergeCell ref="V129:V134"/>
    <mergeCell ref="W129:W134"/>
    <mergeCell ref="X129:X134"/>
    <mergeCell ref="Y129:Y134"/>
    <mergeCell ref="Z129:Z134"/>
    <mergeCell ref="AA129:AA134"/>
    <mergeCell ref="P129:P134"/>
    <mergeCell ref="Q129:Q134"/>
    <mergeCell ref="R129:R134"/>
    <mergeCell ref="S129:S134"/>
    <mergeCell ref="T129:T134"/>
    <mergeCell ref="U129:U134"/>
    <mergeCell ref="J129:J134"/>
    <mergeCell ref="K129:K134"/>
    <mergeCell ref="L129:L134"/>
    <mergeCell ref="M129:M134"/>
    <mergeCell ref="N129:N134"/>
    <mergeCell ref="O129:O134"/>
    <mergeCell ref="BL123:BL128"/>
    <mergeCell ref="BM123:BM128"/>
    <mergeCell ref="BN123:BN128"/>
    <mergeCell ref="BO123:BO128"/>
    <mergeCell ref="D129:D134"/>
    <mergeCell ref="E129:E134"/>
    <mergeCell ref="F129:F134"/>
    <mergeCell ref="G129:G134"/>
    <mergeCell ref="H129:H134"/>
    <mergeCell ref="I129:I134"/>
    <mergeCell ref="BF123:BF128"/>
    <mergeCell ref="BG123:BG128"/>
    <mergeCell ref="BH123:BH128"/>
    <mergeCell ref="BI123:BI128"/>
    <mergeCell ref="BJ123:BJ128"/>
    <mergeCell ref="BK123:BK128"/>
    <mergeCell ref="AZ123:AZ128"/>
    <mergeCell ref="BA123:BA128"/>
    <mergeCell ref="BB123:BB128"/>
    <mergeCell ref="BC123:BC128"/>
    <mergeCell ref="BD123:BD128"/>
    <mergeCell ref="BE123:BE128"/>
    <mergeCell ref="AT123:AT128"/>
    <mergeCell ref="AU123:AU128"/>
    <mergeCell ref="AV123:AV128"/>
    <mergeCell ref="AW123:AW128"/>
    <mergeCell ref="AX123:AX128"/>
    <mergeCell ref="AY123:AY128"/>
    <mergeCell ref="Y123:Y128"/>
    <mergeCell ref="Z123:Z128"/>
    <mergeCell ref="AA123:AA128"/>
    <mergeCell ref="AQ123:AQ128"/>
    <mergeCell ref="AR123:AR128"/>
    <mergeCell ref="AS123:AS128"/>
    <mergeCell ref="S123:S128"/>
    <mergeCell ref="T123:T128"/>
    <mergeCell ref="U123:U128"/>
    <mergeCell ref="V123:V128"/>
    <mergeCell ref="W123:W128"/>
    <mergeCell ref="X123:X128"/>
    <mergeCell ref="M123:M128"/>
    <mergeCell ref="N123:N128"/>
    <mergeCell ref="O123:O128"/>
    <mergeCell ref="P123:P128"/>
    <mergeCell ref="Q123:Q128"/>
    <mergeCell ref="R123:R128"/>
    <mergeCell ref="BO117:BO122"/>
    <mergeCell ref="D123:D128"/>
    <mergeCell ref="E123:E128"/>
    <mergeCell ref="F123:F128"/>
    <mergeCell ref="G123:G128"/>
    <mergeCell ref="H123:H128"/>
    <mergeCell ref="I123:I128"/>
    <mergeCell ref="J123:J128"/>
    <mergeCell ref="K123:K128"/>
    <mergeCell ref="L123:L128"/>
    <mergeCell ref="BI117:BI122"/>
    <mergeCell ref="BJ117:BJ122"/>
    <mergeCell ref="BK117:BK122"/>
    <mergeCell ref="BL117:BL122"/>
    <mergeCell ref="BM117:BM122"/>
    <mergeCell ref="BN117:BN122"/>
    <mergeCell ref="BC117:BC122"/>
    <mergeCell ref="BD117:BD122"/>
    <mergeCell ref="BE117:BE122"/>
    <mergeCell ref="BF117:BF122"/>
    <mergeCell ref="BG117:BG122"/>
    <mergeCell ref="BH117:BH122"/>
    <mergeCell ref="AW117:AW122"/>
    <mergeCell ref="AX117:AX122"/>
    <mergeCell ref="AY117:AY122"/>
    <mergeCell ref="AZ117:AZ122"/>
    <mergeCell ref="BA117:BA122"/>
    <mergeCell ref="BB117:BB122"/>
    <mergeCell ref="AQ117:AQ122"/>
    <mergeCell ref="AR117:AR122"/>
    <mergeCell ref="AS117:AS122"/>
    <mergeCell ref="AT117:AT122"/>
    <mergeCell ref="AU117:AU122"/>
    <mergeCell ref="AV117:AV122"/>
    <mergeCell ref="V117:V122"/>
    <mergeCell ref="W117:W122"/>
    <mergeCell ref="X117:X122"/>
    <mergeCell ref="Y117:Y122"/>
    <mergeCell ref="Z117:Z122"/>
    <mergeCell ref="AA117:AA122"/>
    <mergeCell ref="P117:P122"/>
    <mergeCell ref="Q117:Q122"/>
    <mergeCell ref="R117:R122"/>
    <mergeCell ref="S117:S122"/>
    <mergeCell ref="T117:T122"/>
    <mergeCell ref="U117:U122"/>
    <mergeCell ref="J117:J122"/>
    <mergeCell ref="K117:K122"/>
    <mergeCell ref="L117:L122"/>
    <mergeCell ref="M117:M122"/>
    <mergeCell ref="N117:N122"/>
    <mergeCell ref="O117:O122"/>
    <mergeCell ref="BL111:BL116"/>
    <mergeCell ref="BM111:BM116"/>
    <mergeCell ref="BN111:BN116"/>
    <mergeCell ref="BO111:BO116"/>
    <mergeCell ref="D117:D122"/>
    <mergeCell ref="E117:E122"/>
    <mergeCell ref="F117:F122"/>
    <mergeCell ref="G117:G122"/>
    <mergeCell ref="H117:H122"/>
    <mergeCell ref="I117:I122"/>
    <mergeCell ref="BF111:BF116"/>
    <mergeCell ref="BG111:BG116"/>
    <mergeCell ref="BH111:BH116"/>
    <mergeCell ref="BI111:BI116"/>
    <mergeCell ref="BJ111:BJ116"/>
    <mergeCell ref="BK111:BK116"/>
    <mergeCell ref="AZ111:AZ116"/>
    <mergeCell ref="BA111:BA116"/>
    <mergeCell ref="BB111:BB116"/>
    <mergeCell ref="BC111:BC116"/>
    <mergeCell ref="BD111:BD116"/>
    <mergeCell ref="BE111:BE116"/>
    <mergeCell ref="AT111:AT116"/>
    <mergeCell ref="AU111:AU116"/>
    <mergeCell ref="AV111:AV116"/>
    <mergeCell ref="AW111:AW116"/>
    <mergeCell ref="AX111:AX116"/>
    <mergeCell ref="AY111:AY116"/>
    <mergeCell ref="Y111:Y116"/>
    <mergeCell ref="Z111:Z116"/>
    <mergeCell ref="AA111:AA116"/>
    <mergeCell ref="AQ111:AQ116"/>
    <mergeCell ref="AR111:AR116"/>
    <mergeCell ref="AS111:AS116"/>
    <mergeCell ref="S111:S116"/>
    <mergeCell ref="T111:T116"/>
    <mergeCell ref="U111:U116"/>
    <mergeCell ref="V111:V116"/>
    <mergeCell ref="W111:W116"/>
    <mergeCell ref="X111:X116"/>
    <mergeCell ref="M111:M116"/>
    <mergeCell ref="N111:N116"/>
    <mergeCell ref="O111:O116"/>
    <mergeCell ref="P111:P116"/>
    <mergeCell ref="Q111:Q116"/>
    <mergeCell ref="R111:R116"/>
    <mergeCell ref="BO105:BO110"/>
    <mergeCell ref="D111:D116"/>
    <mergeCell ref="E111:E116"/>
    <mergeCell ref="F111:F116"/>
    <mergeCell ref="G111:G116"/>
    <mergeCell ref="H111:H116"/>
    <mergeCell ref="I111:I116"/>
    <mergeCell ref="J111:J116"/>
    <mergeCell ref="K111:K116"/>
    <mergeCell ref="L111:L116"/>
    <mergeCell ref="BI105:BI110"/>
    <mergeCell ref="BJ105:BJ110"/>
    <mergeCell ref="BK105:BK110"/>
    <mergeCell ref="BL105:BL110"/>
    <mergeCell ref="BM105:BM110"/>
    <mergeCell ref="BN105:BN110"/>
    <mergeCell ref="BC105:BC110"/>
    <mergeCell ref="BD105:BD110"/>
    <mergeCell ref="BE105:BE110"/>
    <mergeCell ref="BF105:BF110"/>
    <mergeCell ref="BG105:BG110"/>
    <mergeCell ref="BH105:BH110"/>
    <mergeCell ref="AW105:AW110"/>
    <mergeCell ref="AX105:AX110"/>
    <mergeCell ref="AY105:AY110"/>
    <mergeCell ref="AZ105:AZ110"/>
    <mergeCell ref="BA105:BA110"/>
    <mergeCell ref="BB105:BB110"/>
    <mergeCell ref="AQ105:AQ110"/>
    <mergeCell ref="AR105:AR110"/>
    <mergeCell ref="AS105:AS110"/>
    <mergeCell ref="AT105:AT110"/>
    <mergeCell ref="AU105:AU110"/>
    <mergeCell ref="AV105:AV110"/>
    <mergeCell ref="V105:V110"/>
    <mergeCell ref="W105:W110"/>
    <mergeCell ref="X105:X110"/>
    <mergeCell ref="Y105:Y110"/>
    <mergeCell ref="Z105:Z110"/>
    <mergeCell ref="AA105:AA110"/>
    <mergeCell ref="P105:P110"/>
    <mergeCell ref="Q105:Q110"/>
    <mergeCell ref="R105:R110"/>
    <mergeCell ref="S105:S110"/>
    <mergeCell ref="T105:T110"/>
    <mergeCell ref="U105:U110"/>
    <mergeCell ref="J105:J110"/>
    <mergeCell ref="K105:K110"/>
    <mergeCell ref="L105:L110"/>
    <mergeCell ref="M105:M110"/>
    <mergeCell ref="N105:N110"/>
    <mergeCell ref="O105:O110"/>
    <mergeCell ref="BO99:BO104"/>
    <mergeCell ref="A105:A176"/>
    <mergeCell ref="B105:B176"/>
    <mergeCell ref="C105:C176"/>
    <mergeCell ref="D105:D110"/>
    <mergeCell ref="E105:E110"/>
    <mergeCell ref="F105:F110"/>
    <mergeCell ref="G105:G110"/>
    <mergeCell ref="H105:H110"/>
    <mergeCell ref="I105:I110"/>
    <mergeCell ref="BI99:BI104"/>
    <mergeCell ref="BJ99:BJ104"/>
    <mergeCell ref="BK99:BK104"/>
    <mergeCell ref="BL99:BL104"/>
    <mergeCell ref="BM99:BM104"/>
    <mergeCell ref="BN99:BN104"/>
    <mergeCell ref="BC99:BC104"/>
    <mergeCell ref="BD99:BD104"/>
    <mergeCell ref="BE99:BE104"/>
    <mergeCell ref="BF99:BF104"/>
    <mergeCell ref="BG99:BG104"/>
    <mergeCell ref="BH99:BH104"/>
    <mergeCell ref="AW99:AW104"/>
    <mergeCell ref="AX99:AX104"/>
    <mergeCell ref="AY99:AY104"/>
    <mergeCell ref="AZ99:AZ104"/>
    <mergeCell ref="BA99:BA104"/>
    <mergeCell ref="BB99:BB104"/>
    <mergeCell ref="AQ99:AQ104"/>
    <mergeCell ref="AR99:AR104"/>
    <mergeCell ref="AS99:AS104"/>
    <mergeCell ref="AT99:AT104"/>
    <mergeCell ref="AU99:AU104"/>
    <mergeCell ref="AV99:AV104"/>
    <mergeCell ref="V99:V104"/>
    <mergeCell ref="W99:W104"/>
    <mergeCell ref="X99:X104"/>
    <mergeCell ref="Y99:Y104"/>
    <mergeCell ref="Z99:Z104"/>
    <mergeCell ref="AA99:AA104"/>
    <mergeCell ref="P99:P104"/>
    <mergeCell ref="Q99:Q104"/>
    <mergeCell ref="R99:R104"/>
    <mergeCell ref="S99:S104"/>
    <mergeCell ref="T99:T104"/>
    <mergeCell ref="U99:U104"/>
    <mergeCell ref="J99:J104"/>
    <mergeCell ref="K99:K104"/>
    <mergeCell ref="L99:L104"/>
    <mergeCell ref="M99:M104"/>
    <mergeCell ref="N99:N104"/>
    <mergeCell ref="O99:O104"/>
    <mergeCell ref="BL93:BL98"/>
    <mergeCell ref="BM93:BM98"/>
    <mergeCell ref="BN93:BN98"/>
    <mergeCell ref="BO93:BO98"/>
    <mergeCell ref="D99:D104"/>
    <mergeCell ref="E99:E104"/>
    <mergeCell ref="F99:F104"/>
    <mergeCell ref="G99:G104"/>
    <mergeCell ref="H99:H104"/>
    <mergeCell ref="I99:I104"/>
    <mergeCell ref="BF93:BF98"/>
    <mergeCell ref="BG93:BG98"/>
    <mergeCell ref="BH93:BH98"/>
    <mergeCell ref="BI93:BI98"/>
    <mergeCell ref="BJ93:BJ98"/>
    <mergeCell ref="BK93:BK98"/>
    <mergeCell ref="AZ93:AZ98"/>
    <mergeCell ref="BA93:BA98"/>
    <mergeCell ref="BB93:BB98"/>
    <mergeCell ref="BC93:BC98"/>
    <mergeCell ref="BD93:BD98"/>
    <mergeCell ref="BE93:BE98"/>
    <mergeCell ref="AT93:AT98"/>
    <mergeCell ref="AU93:AU98"/>
    <mergeCell ref="AV93:AV98"/>
    <mergeCell ref="AW93:AW98"/>
    <mergeCell ref="AX93:AX98"/>
    <mergeCell ref="AY93:AY98"/>
    <mergeCell ref="Y93:Y98"/>
    <mergeCell ref="Z93:Z98"/>
    <mergeCell ref="AA93:AA98"/>
    <mergeCell ref="AQ93:AQ98"/>
    <mergeCell ref="AR93:AR98"/>
    <mergeCell ref="AS93:AS98"/>
    <mergeCell ref="S93:S98"/>
    <mergeCell ref="T93:T98"/>
    <mergeCell ref="U93:U98"/>
    <mergeCell ref="V93:V98"/>
    <mergeCell ref="W93:W98"/>
    <mergeCell ref="X93:X98"/>
    <mergeCell ref="M93:M98"/>
    <mergeCell ref="N93:N98"/>
    <mergeCell ref="O93:O98"/>
    <mergeCell ref="P93:P98"/>
    <mergeCell ref="Q93:Q98"/>
    <mergeCell ref="R93:R98"/>
    <mergeCell ref="G93:G98"/>
    <mergeCell ref="H93:H98"/>
    <mergeCell ref="I93:I98"/>
    <mergeCell ref="J93:J98"/>
    <mergeCell ref="K93:K98"/>
    <mergeCell ref="L93:L98"/>
    <mergeCell ref="BL87:BL92"/>
    <mergeCell ref="BM87:BM92"/>
    <mergeCell ref="BN87:BN92"/>
    <mergeCell ref="BO87:BO92"/>
    <mergeCell ref="A93:A104"/>
    <mergeCell ref="B93:B104"/>
    <mergeCell ref="C93:C104"/>
    <mergeCell ref="D93:D98"/>
    <mergeCell ref="E93:E98"/>
    <mergeCell ref="F93:F98"/>
    <mergeCell ref="BF87:BF92"/>
    <mergeCell ref="BG87:BG92"/>
    <mergeCell ref="BH87:BH92"/>
    <mergeCell ref="BI87:BI92"/>
    <mergeCell ref="BJ87:BJ92"/>
    <mergeCell ref="BK87:BK92"/>
    <mergeCell ref="AZ87:AZ92"/>
    <mergeCell ref="BA87:BA92"/>
    <mergeCell ref="BB87:BB92"/>
    <mergeCell ref="BC87:BC92"/>
    <mergeCell ref="BD87:BD92"/>
    <mergeCell ref="BE87:BE92"/>
    <mergeCell ref="AT87:AT92"/>
    <mergeCell ref="AU87:AU92"/>
    <mergeCell ref="AV87:AV92"/>
    <mergeCell ref="AW87:AW92"/>
    <mergeCell ref="AX87:AX92"/>
    <mergeCell ref="AY87:AY92"/>
    <mergeCell ref="Y87:Y92"/>
    <mergeCell ref="Z87:Z92"/>
    <mergeCell ref="AA87:AA92"/>
    <mergeCell ref="AQ87:AQ92"/>
    <mergeCell ref="AR87:AR92"/>
    <mergeCell ref="AS87:AS92"/>
    <mergeCell ref="S87:S92"/>
    <mergeCell ref="T87:T92"/>
    <mergeCell ref="U87:U92"/>
    <mergeCell ref="V87:V92"/>
    <mergeCell ref="W87:W92"/>
    <mergeCell ref="X87:X92"/>
    <mergeCell ref="M87:M92"/>
    <mergeCell ref="N87:N92"/>
    <mergeCell ref="O87:O92"/>
    <mergeCell ref="P87:P92"/>
    <mergeCell ref="Q87:Q92"/>
    <mergeCell ref="R87:R92"/>
    <mergeCell ref="BO81:BO86"/>
    <mergeCell ref="D87:D92"/>
    <mergeCell ref="E87:E92"/>
    <mergeCell ref="F87:F92"/>
    <mergeCell ref="G87:G92"/>
    <mergeCell ref="H87:H92"/>
    <mergeCell ref="I87:I92"/>
    <mergeCell ref="J87:J92"/>
    <mergeCell ref="K87:K92"/>
    <mergeCell ref="L87:L92"/>
    <mergeCell ref="BI81:BI86"/>
    <mergeCell ref="BJ81:BJ86"/>
    <mergeCell ref="BK81:BK86"/>
    <mergeCell ref="BL81:BL86"/>
    <mergeCell ref="BM81:BM86"/>
    <mergeCell ref="BN81:BN86"/>
    <mergeCell ref="BC81:BC86"/>
    <mergeCell ref="BD81:BD86"/>
    <mergeCell ref="BE81:BE86"/>
    <mergeCell ref="BF81:BF86"/>
    <mergeCell ref="BG81:BG86"/>
    <mergeCell ref="BH81:BH86"/>
    <mergeCell ref="AW81:AW86"/>
    <mergeCell ref="AX81:AX86"/>
    <mergeCell ref="AY81:AY86"/>
    <mergeCell ref="AZ81:AZ86"/>
    <mergeCell ref="BA81:BA86"/>
    <mergeCell ref="BB81:BB86"/>
    <mergeCell ref="AQ81:AQ86"/>
    <mergeCell ref="AR81:AR86"/>
    <mergeCell ref="AS81:AS86"/>
    <mergeCell ref="AT81:AT86"/>
    <mergeCell ref="AU81:AU86"/>
    <mergeCell ref="AV81:AV86"/>
    <mergeCell ref="V81:V86"/>
    <mergeCell ref="W81:W86"/>
    <mergeCell ref="X81:X86"/>
    <mergeCell ref="Y81:Y86"/>
    <mergeCell ref="Z81:Z86"/>
    <mergeCell ref="AA81:AA86"/>
    <mergeCell ref="P81:P86"/>
    <mergeCell ref="Q81:Q86"/>
    <mergeCell ref="R81:R86"/>
    <mergeCell ref="S81:S86"/>
    <mergeCell ref="T81:T86"/>
    <mergeCell ref="U81:U86"/>
    <mergeCell ref="J81:J86"/>
    <mergeCell ref="K81:K86"/>
    <mergeCell ref="L81:L86"/>
    <mergeCell ref="M81:M86"/>
    <mergeCell ref="N81:N86"/>
    <mergeCell ref="O81:O86"/>
    <mergeCell ref="BL75:BL80"/>
    <mergeCell ref="BM75:BM80"/>
    <mergeCell ref="BN75:BN80"/>
    <mergeCell ref="BO75:BO80"/>
    <mergeCell ref="D81:D86"/>
    <mergeCell ref="E81:E86"/>
    <mergeCell ref="F81:F86"/>
    <mergeCell ref="G81:G86"/>
    <mergeCell ref="H81:H86"/>
    <mergeCell ref="I81:I86"/>
    <mergeCell ref="BF75:BF80"/>
    <mergeCell ref="BG75:BG80"/>
    <mergeCell ref="BH75:BH80"/>
    <mergeCell ref="BI75:BI80"/>
    <mergeCell ref="BJ75:BJ80"/>
    <mergeCell ref="BK75:BK80"/>
    <mergeCell ref="AZ75:AZ80"/>
    <mergeCell ref="BA75:BA80"/>
    <mergeCell ref="BB75:BB80"/>
    <mergeCell ref="BC75:BC80"/>
    <mergeCell ref="BD75:BD80"/>
    <mergeCell ref="BE75:BE80"/>
    <mergeCell ref="AT75:AT80"/>
    <mergeCell ref="AU75:AU80"/>
    <mergeCell ref="AV75:AV80"/>
    <mergeCell ref="AW75:AW80"/>
    <mergeCell ref="AX75:AX80"/>
    <mergeCell ref="AY75:AY80"/>
    <mergeCell ref="Y75:Y80"/>
    <mergeCell ref="Z75:Z80"/>
    <mergeCell ref="AA75:AA80"/>
    <mergeCell ref="AQ75:AQ80"/>
    <mergeCell ref="AR75:AR80"/>
    <mergeCell ref="AS75:AS80"/>
    <mergeCell ref="S75:S80"/>
    <mergeCell ref="T75:T80"/>
    <mergeCell ref="U75:U80"/>
    <mergeCell ref="V75:V80"/>
    <mergeCell ref="W75:W80"/>
    <mergeCell ref="X75:X80"/>
    <mergeCell ref="M75:M80"/>
    <mergeCell ref="N75:N80"/>
    <mergeCell ref="O75:O80"/>
    <mergeCell ref="P75:P80"/>
    <mergeCell ref="Q75:Q80"/>
    <mergeCell ref="R75:R80"/>
    <mergeCell ref="BO69:BO74"/>
    <mergeCell ref="D75:D80"/>
    <mergeCell ref="E75:E80"/>
    <mergeCell ref="F75:F80"/>
    <mergeCell ref="G75:G80"/>
    <mergeCell ref="H75:H80"/>
    <mergeCell ref="I75:I80"/>
    <mergeCell ref="J75:J80"/>
    <mergeCell ref="K75:K80"/>
    <mergeCell ref="L75:L80"/>
    <mergeCell ref="BI69:BI74"/>
    <mergeCell ref="BJ69:BJ74"/>
    <mergeCell ref="BK69:BK74"/>
    <mergeCell ref="BL69:BL74"/>
    <mergeCell ref="BM69:BM74"/>
    <mergeCell ref="BN69:BN74"/>
    <mergeCell ref="BC69:BC74"/>
    <mergeCell ref="BD69:BD74"/>
    <mergeCell ref="BE69:BE74"/>
    <mergeCell ref="BF69:BF74"/>
    <mergeCell ref="BG69:BG74"/>
    <mergeCell ref="BH69:BH74"/>
    <mergeCell ref="AW69:AW74"/>
    <mergeCell ref="AX69:AX74"/>
    <mergeCell ref="AY69:AY74"/>
    <mergeCell ref="AZ69:AZ74"/>
    <mergeCell ref="BA69:BA74"/>
    <mergeCell ref="BB69:BB74"/>
    <mergeCell ref="AQ69:AQ74"/>
    <mergeCell ref="AR69:AR74"/>
    <mergeCell ref="AS69:AS74"/>
    <mergeCell ref="AT69:AT74"/>
    <mergeCell ref="AU69:AU74"/>
    <mergeCell ref="AV69:AV74"/>
    <mergeCell ref="V69:V74"/>
    <mergeCell ref="W69:W74"/>
    <mergeCell ref="X69:X74"/>
    <mergeCell ref="Y69:Y74"/>
    <mergeCell ref="Z69:Z74"/>
    <mergeCell ref="AA69:AA74"/>
    <mergeCell ref="P69:P74"/>
    <mergeCell ref="Q69:Q74"/>
    <mergeCell ref="R69:R74"/>
    <mergeCell ref="S69:S74"/>
    <mergeCell ref="T69:T74"/>
    <mergeCell ref="U69:U74"/>
    <mergeCell ref="J69:J74"/>
    <mergeCell ref="K69:K74"/>
    <mergeCell ref="L69:L74"/>
    <mergeCell ref="M69:M74"/>
    <mergeCell ref="N69:N74"/>
    <mergeCell ref="O69:O74"/>
    <mergeCell ref="BL63:BL68"/>
    <mergeCell ref="BM63:BM68"/>
    <mergeCell ref="BN63:BN68"/>
    <mergeCell ref="BO63:BO68"/>
    <mergeCell ref="D69:D74"/>
    <mergeCell ref="E69:E74"/>
    <mergeCell ref="F69:F74"/>
    <mergeCell ref="G69:G74"/>
    <mergeCell ref="H69:H74"/>
    <mergeCell ref="I69:I74"/>
    <mergeCell ref="BF63:BF68"/>
    <mergeCell ref="BG63:BG68"/>
    <mergeCell ref="BH63:BH68"/>
    <mergeCell ref="BI63:BI68"/>
    <mergeCell ref="BJ63:BJ68"/>
    <mergeCell ref="BK63:BK68"/>
    <mergeCell ref="AZ63:AZ68"/>
    <mergeCell ref="BA63:BA68"/>
    <mergeCell ref="BB63:BB68"/>
    <mergeCell ref="BC63:BC68"/>
    <mergeCell ref="BD63:BD68"/>
    <mergeCell ref="BE63:BE68"/>
    <mergeCell ref="AT63:AT68"/>
    <mergeCell ref="AU63:AU68"/>
    <mergeCell ref="AV63:AV68"/>
    <mergeCell ref="AW63:AW68"/>
    <mergeCell ref="AX63:AX68"/>
    <mergeCell ref="AY63:AY68"/>
    <mergeCell ref="Y63:Y68"/>
    <mergeCell ref="Z63:Z68"/>
    <mergeCell ref="AA63:AA68"/>
    <mergeCell ref="AQ63:AQ68"/>
    <mergeCell ref="AR63:AR68"/>
    <mergeCell ref="AS63:AS68"/>
    <mergeCell ref="S63:S68"/>
    <mergeCell ref="T63:T68"/>
    <mergeCell ref="U63:U68"/>
    <mergeCell ref="V63:V68"/>
    <mergeCell ref="W63:W68"/>
    <mergeCell ref="X63:X68"/>
    <mergeCell ref="M63:M68"/>
    <mergeCell ref="N63:N68"/>
    <mergeCell ref="O63:O68"/>
    <mergeCell ref="P63:P68"/>
    <mergeCell ref="Q63:Q68"/>
    <mergeCell ref="R63:R68"/>
    <mergeCell ref="BO57:BO62"/>
    <mergeCell ref="D63:D68"/>
    <mergeCell ref="E63:E68"/>
    <mergeCell ref="F63:F68"/>
    <mergeCell ref="G63:G68"/>
    <mergeCell ref="H63:H68"/>
    <mergeCell ref="I63:I68"/>
    <mergeCell ref="J63:J68"/>
    <mergeCell ref="K63:K68"/>
    <mergeCell ref="L63:L68"/>
    <mergeCell ref="BI57:BI62"/>
    <mergeCell ref="BJ57:BJ62"/>
    <mergeCell ref="BK57:BK62"/>
    <mergeCell ref="BL57:BL62"/>
    <mergeCell ref="BM57:BM62"/>
    <mergeCell ref="BN57:BN62"/>
    <mergeCell ref="BC57:BC62"/>
    <mergeCell ref="BD57:BD62"/>
    <mergeCell ref="BE57:BE62"/>
    <mergeCell ref="BF57:BF62"/>
    <mergeCell ref="BG57:BG62"/>
    <mergeCell ref="BH57:BH62"/>
    <mergeCell ref="AW57:AW62"/>
    <mergeCell ref="AX57:AX62"/>
    <mergeCell ref="AY57:AY62"/>
    <mergeCell ref="AZ57:AZ62"/>
    <mergeCell ref="BA57:BA62"/>
    <mergeCell ref="BB57:BB62"/>
    <mergeCell ref="AQ57:AQ62"/>
    <mergeCell ref="AR57:AR62"/>
    <mergeCell ref="AS57:AS62"/>
    <mergeCell ref="AT57:AT62"/>
    <mergeCell ref="AU57:AU62"/>
    <mergeCell ref="AV57:AV62"/>
    <mergeCell ref="V57:V62"/>
    <mergeCell ref="W57:W62"/>
    <mergeCell ref="X57:X62"/>
    <mergeCell ref="Y57:Y62"/>
    <mergeCell ref="Z57:Z62"/>
    <mergeCell ref="AA57:AA62"/>
    <mergeCell ref="P57:P62"/>
    <mergeCell ref="Q57:Q62"/>
    <mergeCell ref="R57:R62"/>
    <mergeCell ref="S57:S62"/>
    <mergeCell ref="T57:T62"/>
    <mergeCell ref="U57:U62"/>
    <mergeCell ref="J57:J62"/>
    <mergeCell ref="K57:K62"/>
    <mergeCell ref="L57:L62"/>
    <mergeCell ref="M57:M62"/>
    <mergeCell ref="N57:N62"/>
    <mergeCell ref="O57:O62"/>
    <mergeCell ref="BL51:BL56"/>
    <mergeCell ref="BM51:BM56"/>
    <mergeCell ref="BN51:BN56"/>
    <mergeCell ref="BO51:BO56"/>
    <mergeCell ref="D57:D62"/>
    <mergeCell ref="E57:E62"/>
    <mergeCell ref="F57:F62"/>
    <mergeCell ref="G57:G62"/>
    <mergeCell ref="H57:H62"/>
    <mergeCell ref="I57:I62"/>
    <mergeCell ref="BF51:BF56"/>
    <mergeCell ref="BG51:BG56"/>
    <mergeCell ref="BH51:BH56"/>
    <mergeCell ref="BI51:BI56"/>
    <mergeCell ref="BJ51:BJ56"/>
    <mergeCell ref="BK51:BK56"/>
    <mergeCell ref="AZ51:AZ56"/>
    <mergeCell ref="BA51:BA56"/>
    <mergeCell ref="BB51:BB56"/>
    <mergeCell ref="BC51:BC56"/>
    <mergeCell ref="BD51:BD56"/>
    <mergeCell ref="BE51:BE56"/>
    <mergeCell ref="AT51:AT56"/>
    <mergeCell ref="AU51:AU56"/>
    <mergeCell ref="AV51:AV56"/>
    <mergeCell ref="AW51:AW56"/>
    <mergeCell ref="AX51:AX56"/>
    <mergeCell ref="AY51:AY56"/>
    <mergeCell ref="Y51:Y56"/>
    <mergeCell ref="Z51:Z56"/>
    <mergeCell ref="AA51:AA56"/>
    <mergeCell ref="AQ51:AQ56"/>
    <mergeCell ref="AR51:AR56"/>
    <mergeCell ref="AS51:AS56"/>
    <mergeCell ref="S51:S56"/>
    <mergeCell ref="T51:T56"/>
    <mergeCell ref="U51:U56"/>
    <mergeCell ref="V51:V56"/>
    <mergeCell ref="W51:W56"/>
    <mergeCell ref="X51:X56"/>
    <mergeCell ref="M51:M56"/>
    <mergeCell ref="N51:N56"/>
    <mergeCell ref="O51:O56"/>
    <mergeCell ref="P51:P56"/>
    <mergeCell ref="Q51:Q56"/>
    <mergeCell ref="R51:R56"/>
    <mergeCell ref="BO45:BO50"/>
    <mergeCell ref="D51:D56"/>
    <mergeCell ref="E51:E56"/>
    <mergeCell ref="F51:F56"/>
    <mergeCell ref="G51:G56"/>
    <mergeCell ref="H51:H56"/>
    <mergeCell ref="I51:I56"/>
    <mergeCell ref="J51:J56"/>
    <mergeCell ref="K51:K56"/>
    <mergeCell ref="L51:L56"/>
    <mergeCell ref="BI45:BI50"/>
    <mergeCell ref="BJ45:BJ50"/>
    <mergeCell ref="BK45:BK50"/>
    <mergeCell ref="BL45:BL50"/>
    <mergeCell ref="BM45:BM50"/>
    <mergeCell ref="BN45:BN50"/>
    <mergeCell ref="BC45:BC50"/>
    <mergeCell ref="BD45:BD50"/>
    <mergeCell ref="BE45:BE50"/>
    <mergeCell ref="BF45:BF50"/>
    <mergeCell ref="BG45:BG50"/>
    <mergeCell ref="BH45:BH50"/>
    <mergeCell ref="AW45:AW50"/>
    <mergeCell ref="AX45:AX50"/>
    <mergeCell ref="AY45:AY50"/>
    <mergeCell ref="AZ45:AZ50"/>
    <mergeCell ref="BA45:BA50"/>
    <mergeCell ref="BB45:BB50"/>
    <mergeCell ref="AQ45:AQ50"/>
    <mergeCell ref="AR45:AR50"/>
    <mergeCell ref="AS45:AS50"/>
    <mergeCell ref="AT45:AT50"/>
    <mergeCell ref="AU45:AU50"/>
    <mergeCell ref="AV45:AV50"/>
    <mergeCell ref="V45:V50"/>
    <mergeCell ref="W45:W50"/>
    <mergeCell ref="X45:X50"/>
    <mergeCell ref="Y45:Y50"/>
    <mergeCell ref="Z45:Z50"/>
    <mergeCell ref="AA45:AA50"/>
    <mergeCell ref="P45:P50"/>
    <mergeCell ref="Q45:Q50"/>
    <mergeCell ref="R45:R50"/>
    <mergeCell ref="S45:S50"/>
    <mergeCell ref="T45:T50"/>
    <mergeCell ref="U45:U50"/>
    <mergeCell ref="J45:J50"/>
    <mergeCell ref="K45:K50"/>
    <mergeCell ref="L45:L50"/>
    <mergeCell ref="M45:M50"/>
    <mergeCell ref="N45:N50"/>
    <mergeCell ref="O45:O50"/>
    <mergeCell ref="BL39:BL44"/>
    <mergeCell ref="BM39:BM44"/>
    <mergeCell ref="BN39:BN44"/>
    <mergeCell ref="BO39:BO44"/>
    <mergeCell ref="D45:D50"/>
    <mergeCell ref="E45:E50"/>
    <mergeCell ref="F45:F50"/>
    <mergeCell ref="G45:G50"/>
    <mergeCell ref="H45:H50"/>
    <mergeCell ref="I45:I50"/>
    <mergeCell ref="BF39:BF44"/>
    <mergeCell ref="BG39:BG44"/>
    <mergeCell ref="BH39:BH44"/>
    <mergeCell ref="BI39:BI44"/>
    <mergeCell ref="BJ39:BJ44"/>
    <mergeCell ref="BK39:BK44"/>
    <mergeCell ref="AZ39:AZ44"/>
    <mergeCell ref="BA39:BA44"/>
    <mergeCell ref="BB39:BB44"/>
    <mergeCell ref="BC39:BC44"/>
    <mergeCell ref="BD39:BD44"/>
    <mergeCell ref="BE39:BE44"/>
    <mergeCell ref="AT39:AT44"/>
    <mergeCell ref="AU39:AU44"/>
    <mergeCell ref="AV39:AV44"/>
    <mergeCell ref="AW39:AW44"/>
    <mergeCell ref="AX39:AX44"/>
    <mergeCell ref="AY39:AY44"/>
    <mergeCell ref="Y39:Y44"/>
    <mergeCell ref="Z39:Z44"/>
    <mergeCell ref="AA39:AA44"/>
    <mergeCell ref="AQ39:AQ44"/>
    <mergeCell ref="AR39:AR44"/>
    <mergeCell ref="AS39:AS44"/>
    <mergeCell ref="S39:S44"/>
    <mergeCell ref="T39:T44"/>
    <mergeCell ref="U39:U44"/>
    <mergeCell ref="V39:V44"/>
    <mergeCell ref="W39:W44"/>
    <mergeCell ref="X39:X44"/>
    <mergeCell ref="M39:M44"/>
    <mergeCell ref="N39:N44"/>
    <mergeCell ref="O39:O44"/>
    <mergeCell ref="P39:P44"/>
    <mergeCell ref="Q39:Q44"/>
    <mergeCell ref="R39:R44"/>
    <mergeCell ref="BO33:BO38"/>
    <mergeCell ref="D39:D44"/>
    <mergeCell ref="E39:E44"/>
    <mergeCell ref="F39:F44"/>
    <mergeCell ref="G39:G44"/>
    <mergeCell ref="H39:H44"/>
    <mergeCell ref="I39:I44"/>
    <mergeCell ref="J39:J44"/>
    <mergeCell ref="K39:K44"/>
    <mergeCell ref="L39:L44"/>
    <mergeCell ref="BI33:BI38"/>
    <mergeCell ref="BJ33:BJ38"/>
    <mergeCell ref="BK33:BK38"/>
    <mergeCell ref="BL33:BL38"/>
    <mergeCell ref="BM33:BM38"/>
    <mergeCell ref="BN33:BN38"/>
    <mergeCell ref="BC33:BC38"/>
    <mergeCell ref="BD33:BD38"/>
    <mergeCell ref="BO27:BO32"/>
    <mergeCell ref="A33:A92"/>
    <mergeCell ref="B33:B92"/>
    <mergeCell ref="C33:C92"/>
    <mergeCell ref="D33:D38"/>
    <mergeCell ref="E33:E38"/>
    <mergeCell ref="F33:F38"/>
    <mergeCell ref="G33:G38"/>
    <mergeCell ref="H33:H38"/>
    <mergeCell ref="I33:I38"/>
    <mergeCell ref="BI27:BI32"/>
    <mergeCell ref="BJ27:BJ32"/>
    <mergeCell ref="BK27:BK32"/>
    <mergeCell ref="BL27:BL32"/>
    <mergeCell ref="BM27:BM32"/>
    <mergeCell ref="BN27:BN32"/>
    <mergeCell ref="BC27:BC32"/>
    <mergeCell ref="BD27:BD32"/>
    <mergeCell ref="BE27:BE32"/>
    <mergeCell ref="BF27:BF32"/>
    <mergeCell ref="BE33:BE38"/>
    <mergeCell ref="BF33:BF38"/>
    <mergeCell ref="BG33:BG38"/>
    <mergeCell ref="BH33:BH38"/>
    <mergeCell ref="AW33:AW38"/>
    <mergeCell ref="AX33:AX38"/>
    <mergeCell ref="AY33:AY38"/>
    <mergeCell ref="AZ33:AZ38"/>
    <mergeCell ref="BA33:BA38"/>
    <mergeCell ref="BB33:BB38"/>
    <mergeCell ref="AQ33:AQ38"/>
    <mergeCell ref="AR33:AR38"/>
    <mergeCell ref="AU27:AU32"/>
    <mergeCell ref="AV27:AV32"/>
    <mergeCell ref="V27:V32"/>
    <mergeCell ref="W27:W32"/>
    <mergeCell ref="X27:X32"/>
    <mergeCell ref="Y27:Y32"/>
    <mergeCell ref="Z27:Z32"/>
    <mergeCell ref="AA27:AA32"/>
    <mergeCell ref="P33:P38"/>
    <mergeCell ref="Q33:Q38"/>
    <mergeCell ref="R33:R38"/>
    <mergeCell ref="S33:S38"/>
    <mergeCell ref="T33:T38"/>
    <mergeCell ref="U33:U38"/>
    <mergeCell ref="J33:J38"/>
    <mergeCell ref="K33:K38"/>
    <mergeCell ref="L33:L38"/>
    <mergeCell ref="M33:M38"/>
    <mergeCell ref="N33:N38"/>
    <mergeCell ref="O33:O38"/>
    <mergeCell ref="AS33:AS38"/>
    <mergeCell ref="AT33:AT38"/>
    <mergeCell ref="AU33:AU38"/>
    <mergeCell ref="AV33:AV38"/>
    <mergeCell ref="V33:V38"/>
    <mergeCell ref="W33:W38"/>
    <mergeCell ref="X33:X38"/>
    <mergeCell ref="Y33:Y38"/>
    <mergeCell ref="Z33:Z38"/>
    <mergeCell ref="AA33:AA38"/>
    <mergeCell ref="BL21:BL26"/>
    <mergeCell ref="BM21:BM26"/>
    <mergeCell ref="BN21:BN26"/>
    <mergeCell ref="BO21:BO26"/>
    <mergeCell ref="D27:D32"/>
    <mergeCell ref="E27:E32"/>
    <mergeCell ref="F27:F32"/>
    <mergeCell ref="G27:G32"/>
    <mergeCell ref="H27:H32"/>
    <mergeCell ref="I27:I32"/>
    <mergeCell ref="BF21:BF26"/>
    <mergeCell ref="BG21:BG26"/>
    <mergeCell ref="BH21:BH26"/>
    <mergeCell ref="BI21:BI26"/>
    <mergeCell ref="BJ21:BJ26"/>
    <mergeCell ref="BK21:BK26"/>
    <mergeCell ref="AZ21:AZ26"/>
    <mergeCell ref="BA21:BA26"/>
    <mergeCell ref="BB21:BB26"/>
    <mergeCell ref="BC21:BC26"/>
    <mergeCell ref="BG27:BG32"/>
    <mergeCell ref="BH27:BH32"/>
    <mergeCell ref="AW27:AW32"/>
    <mergeCell ref="AX27:AX32"/>
    <mergeCell ref="AY27:AY32"/>
    <mergeCell ref="AZ27:AZ32"/>
    <mergeCell ref="BA27:BA32"/>
    <mergeCell ref="BB27:BB32"/>
    <mergeCell ref="AQ27:AQ32"/>
    <mergeCell ref="AR27:AR32"/>
    <mergeCell ref="AS27:AS32"/>
    <mergeCell ref="AT27:AT32"/>
    <mergeCell ref="S21:S26"/>
    <mergeCell ref="T21:T26"/>
    <mergeCell ref="U21:U26"/>
    <mergeCell ref="V21:V26"/>
    <mergeCell ref="W21:W26"/>
    <mergeCell ref="X21:X26"/>
    <mergeCell ref="P27:P32"/>
    <mergeCell ref="Q27:Q32"/>
    <mergeCell ref="R27:R32"/>
    <mergeCell ref="S27:S32"/>
    <mergeCell ref="T27:T32"/>
    <mergeCell ref="U27:U32"/>
    <mergeCell ref="J27:J32"/>
    <mergeCell ref="K27:K32"/>
    <mergeCell ref="L27:L32"/>
    <mergeCell ref="M27:M32"/>
    <mergeCell ref="N27:N32"/>
    <mergeCell ref="O27:O32"/>
    <mergeCell ref="BG15:BG20"/>
    <mergeCell ref="BH15:BH20"/>
    <mergeCell ref="AW15:AW20"/>
    <mergeCell ref="AX15:AX20"/>
    <mergeCell ref="AY15:AY20"/>
    <mergeCell ref="AZ15:AZ20"/>
    <mergeCell ref="BD21:BD26"/>
    <mergeCell ref="BE21:BE26"/>
    <mergeCell ref="AT21:AT26"/>
    <mergeCell ref="AU21:AU26"/>
    <mergeCell ref="AV21:AV26"/>
    <mergeCell ref="AW21:AW26"/>
    <mergeCell ref="AX21:AX26"/>
    <mergeCell ref="AY21:AY26"/>
    <mergeCell ref="Y21:Y26"/>
    <mergeCell ref="Z21:Z26"/>
    <mergeCell ref="AA21:AA26"/>
    <mergeCell ref="AQ21:AQ26"/>
    <mergeCell ref="AR21:AR26"/>
    <mergeCell ref="AS21:AS26"/>
    <mergeCell ref="P15:P20"/>
    <mergeCell ref="Q15:Q20"/>
    <mergeCell ref="R15:R20"/>
    <mergeCell ref="S15:S20"/>
    <mergeCell ref="T15:T20"/>
    <mergeCell ref="U15:U20"/>
    <mergeCell ref="M21:M26"/>
    <mergeCell ref="N21:N26"/>
    <mergeCell ref="O21:O26"/>
    <mergeCell ref="P21:P26"/>
    <mergeCell ref="Q21:Q26"/>
    <mergeCell ref="R21:R26"/>
    <mergeCell ref="BO15:BO20"/>
    <mergeCell ref="D21:D26"/>
    <mergeCell ref="E21:E26"/>
    <mergeCell ref="F21:F26"/>
    <mergeCell ref="G21:G26"/>
    <mergeCell ref="H21:H26"/>
    <mergeCell ref="I21:I26"/>
    <mergeCell ref="J21:J26"/>
    <mergeCell ref="K21:K26"/>
    <mergeCell ref="L21:L26"/>
    <mergeCell ref="BI15:BI20"/>
    <mergeCell ref="BJ15:BJ20"/>
    <mergeCell ref="BK15:BK20"/>
    <mergeCell ref="BL15:BL20"/>
    <mergeCell ref="BM15:BM20"/>
    <mergeCell ref="BN15:BN20"/>
    <mergeCell ref="BC15:BC20"/>
    <mergeCell ref="BD15:BD20"/>
    <mergeCell ref="BE15:BE20"/>
    <mergeCell ref="BF15:BF20"/>
    <mergeCell ref="BL9:BL14"/>
    <mergeCell ref="BM9:BM14"/>
    <mergeCell ref="BN9:BN14"/>
    <mergeCell ref="BO9:BO14"/>
    <mergeCell ref="D15:D20"/>
    <mergeCell ref="E15:E20"/>
    <mergeCell ref="F15:F20"/>
    <mergeCell ref="G15:G20"/>
    <mergeCell ref="H15:H20"/>
    <mergeCell ref="I15:I20"/>
    <mergeCell ref="BF9:BF14"/>
    <mergeCell ref="BG9:BG14"/>
    <mergeCell ref="BH9:BH14"/>
    <mergeCell ref="BI9:BI14"/>
    <mergeCell ref="BJ9:BJ14"/>
    <mergeCell ref="BK9:BK14"/>
    <mergeCell ref="AZ9:AZ14"/>
    <mergeCell ref="BA9:BA14"/>
    <mergeCell ref="BB9:BB14"/>
    <mergeCell ref="BC9:BC14"/>
    <mergeCell ref="BD9:BD14"/>
    <mergeCell ref="BE9:BE14"/>
    <mergeCell ref="AT9:AT14"/>
    <mergeCell ref="AU9:AU14"/>
    <mergeCell ref="AV9:AV14"/>
    <mergeCell ref="AW9:AW14"/>
    <mergeCell ref="BA15:BA20"/>
    <mergeCell ref="BB15:BB20"/>
    <mergeCell ref="AQ15:AQ20"/>
    <mergeCell ref="AR15:AR20"/>
    <mergeCell ref="AS15:AS20"/>
    <mergeCell ref="AT15:AT20"/>
    <mergeCell ref="AX9:AX14"/>
    <mergeCell ref="AY9:AY14"/>
    <mergeCell ref="Y9:Y14"/>
    <mergeCell ref="Z9:Z14"/>
    <mergeCell ref="AA9:AA14"/>
    <mergeCell ref="AQ9:AQ14"/>
    <mergeCell ref="AR9:AR14"/>
    <mergeCell ref="AS9:AS14"/>
    <mergeCell ref="S9:S14"/>
    <mergeCell ref="T9:T14"/>
    <mergeCell ref="U9:U14"/>
    <mergeCell ref="V9:V14"/>
    <mergeCell ref="W9:W14"/>
    <mergeCell ref="X9:X14"/>
    <mergeCell ref="M9:M14"/>
    <mergeCell ref="N9:N14"/>
    <mergeCell ref="O9:O14"/>
    <mergeCell ref="P9:P14"/>
    <mergeCell ref="Q9:Q14"/>
    <mergeCell ref="R9:R14"/>
    <mergeCell ref="G9:G14"/>
    <mergeCell ref="H9:H14"/>
    <mergeCell ref="I9:I14"/>
    <mergeCell ref="J9:J14"/>
    <mergeCell ref="K9:K14"/>
    <mergeCell ref="L9:L14"/>
    <mergeCell ref="AG8:AH8"/>
    <mergeCell ref="AI8:AJ8"/>
    <mergeCell ref="AS8:AT8"/>
    <mergeCell ref="AV8:AW8"/>
    <mergeCell ref="A9:A32"/>
    <mergeCell ref="B9:B32"/>
    <mergeCell ref="C9:C32"/>
    <mergeCell ref="D9:D14"/>
    <mergeCell ref="E9:E14"/>
    <mergeCell ref="F9:F14"/>
    <mergeCell ref="AR7:AT7"/>
    <mergeCell ref="AU7:AW7"/>
    <mergeCell ref="J15:J20"/>
    <mergeCell ref="K15:K20"/>
    <mergeCell ref="L15:L20"/>
    <mergeCell ref="M15:M20"/>
    <mergeCell ref="N15:N20"/>
    <mergeCell ref="O15:O20"/>
    <mergeCell ref="AU15:AU20"/>
    <mergeCell ref="AV15:AV20"/>
    <mergeCell ref="V15:V20"/>
    <mergeCell ref="W15:W20"/>
    <mergeCell ref="X15:X20"/>
    <mergeCell ref="Y15:Y20"/>
    <mergeCell ref="Z15:Z20"/>
    <mergeCell ref="AA15:AA20"/>
    <mergeCell ref="A1:G1"/>
    <mergeCell ref="A6:A8"/>
    <mergeCell ref="B6:B8"/>
    <mergeCell ref="C6:C8"/>
    <mergeCell ref="D6:Q6"/>
    <mergeCell ref="P7:Q7"/>
    <mergeCell ref="BF7:BG7"/>
    <mergeCell ref="BH7:BK7"/>
    <mergeCell ref="BM7:BO7"/>
    <mergeCell ref="D8:F8"/>
    <mergeCell ref="R8:S8"/>
    <mergeCell ref="T8:U8"/>
    <mergeCell ref="V8:W8"/>
    <mergeCell ref="X8:Y8"/>
    <mergeCell ref="R6:AA6"/>
    <mergeCell ref="AB6:AP6"/>
    <mergeCell ref="AQ6:AQ8"/>
    <mergeCell ref="AR6:AZ6"/>
    <mergeCell ref="BA6:BE7"/>
    <mergeCell ref="BF6:BO6"/>
    <mergeCell ref="R7:S7"/>
    <mergeCell ref="T7:Y7"/>
    <mergeCell ref="AB7:AE7"/>
    <mergeCell ref="AG7:AP7"/>
  </mergeCells>
  <conditionalFormatting sqref="R9:R1028">
    <cfRule type="cellIs" dxfId="39" priority="6" operator="equal">
      <formula>"Muy Alta"</formula>
    </cfRule>
    <cfRule type="cellIs" dxfId="38" priority="7" operator="equal">
      <formula>"Alta"</formula>
    </cfRule>
    <cfRule type="cellIs" dxfId="37" priority="8" operator="equal">
      <formula>"Media"</formula>
    </cfRule>
    <cfRule type="cellIs" dxfId="36" priority="9" operator="equal">
      <formula>"Baja"</formula>
    </cfRule>
    <cfRule type="cellIs" dxfId="35" priority="10" operator="equal">
      <formula>"Muy Baja"</formula>
    </cfRule>
  </conditionalFormatting>
  <conditionalFormatting sqref="T9:T1028 V9:V1028 X9:X1028">
    <cfRule type="cellIs" dxfId="34" priority="1" operator="equal">
      <formula>"Catastrófico"</formula>
    </cfRule>
    <cfRule type="cellIs" dxfId="33" priority="2" operator="equal">
      <formula>"Mayor"</formula>
    </cfRule>
    <cfRule type="cellIs" dxfId="32" priority="3" operator="equal">
      <formula>"Moderado"</formula>
    </cfRule>
    <cfRule type="cellIs" dxfId="31" priority="4" operator="equal">
      <formula>"Menor"</formula>
    </cfRule>
    <cfRule type="cellIs" dxfId="30" priority="5" operator="equal">
      <formula>"Leve"</formula>
    </cfRule>
  </conditionalFormatting>
  <conditionalFormatting sqref="AA9:AA1028">
    <cfRule type="cellIs" dxfId="29" priority="24" operator="equal">
      <formula>"Extremo"</formula>
    </cfRule>
    <cfRule type="cellIs" dxfId="28" priority="25" operator="equal">
      <formula>"Alto"</formula>
    </cfRule>
    <cfRule type="cellIs" dxfId="27" priority="26" operator="equal">
      <formula>"Moderado"</formula>
    </cfRule>
    <cfRule type="cellIs" dxfId="26" priority="27" operator="equal">
      <formula>"Bajo"</formula>
    </cfRule>
  </conditionalFormatting>
  <conditionalFormatting sqref="AT9:AT1028">
    <cfRule type="cellIs" dxfId="25" priority="19" operator="equal">
      <formula>"Muy Baja"</formula>
    </cfRule>
    <cfRule type="cellIs" dxfId="24" priority="20" operator="equal">
      <formula>"Baja"</formula>
    </cfRule>
    <cfRule type="cellIs" dxfId="23" priority="21" operator="equal">
      <formula>"Media"</formula>
    </cfRule>
    <cfRule type="cellIs" dxfId="22" priority="22" operator="equal">
      <formula>"Alta"</formula>
    </cfRule>
    <cfRule type="cellIs" dxfId="21" priority="23" operator="equal">
      <formula>"Muy Alta"</formula>
    </cfRule>
  </conditionalFormatting>
  <conditionalFormatting sqref="AW9:AW1028">
    <cfRule type="cellIs" dxfId="20" priority="15" operator="equal">
      <formula>"Leve"</formula>
    </cfRule>
    <cfRule type="cellIs" dxfId="19" priority="16" operator="equal">
      <formula>"Menor"</formula>
    </cfRule>
    <cfRule type="cellIs" dxfId="18" priority="17" operator="equal">
      <formula>"Mayor"</formula>
    </cfRule>
    <cfRule type="cellIs" dxfId="17" priority="18" operator="equal">
      <formula>"Catastrófico"</formula>
    </cfRule>
  </conditionalFormatting>
  <conditionalFormatting sqref="AW9:AY314 AW315:AX320">
    <cfRule type="cellIs" dxfId="16" priority="30" operator="equal">
      <formula>"Moderado"</formula>
    </cfRule>
  </conditionalFormatting>
  <conditionalFormatting sqref="AW321:AY1028">
    <cfRule type="cellIs" dxfId="15" priority="13" operator="equal">
      <formula>"Moderado"</formula>
    </cfRule>
  </conditionalFormatting>
  <conditionalFormatting sqref="AX9:AY314 AX315:AX320">
    <cfRule type="cellIs" dxfId="14" priority="28" operator="equal">
      <formula>"Extremo"</formula>
    </cfRule>
    <cfRule type="cellIs" dxfId="13" priority="29" operator="equal">
      <formula>"Alto"</formula>
    </cfRule>
    <cfRule type="cellIs" dxfId="12" priority="31" operator="equal">
      <formula>"Bajo"</formula>
    </cfRule>
  </conditionalFormatting>
  <conditionalFormatting sqref="AX321:AY1028">
    <cfRule type="cellIs" dxfId="11" priority="11" operator="equal">
      <formula>"Extremo"</formula>
    </cfRule>
    <cfRule type="cellIs" dxfId="10" priority="12" operator="equal">
      <formula>"Alto"</formula>
    </cfRule>
    <cfRule type="cellIs" dxfId="9" priority="14" operator="equal">
      <formula>"Bajo"</formula>
    </cfRule>
  </conditionalFormatting>
  <dataValidations count="2">
    <dataValidation type="list" allowBlank="1" showInputMessage="1" showErrorMessage="1" sqref="D9:D1028" xr:uid="{219B1761-D219-4006-B8AA-600B4F4B21F5}">
      <formula1>"RG, RS, RF"</formula1>
    </dataValidation>
    <dataValidation type="list" allowBlank="1" showInputMessage="1" showErrorMessage="1" sqref="K9:K1028" xr:uid="{405A3D09-8E4B-4EFC-8FEB-5A118262A016}">
      <formula1>"SI, NO"</formula1>
    </dataValidation>
  </dataValidations>
  <pageMargins left="0.70866141732283472" right="0.70866141732283472" top="0.74803149606299213" bottom="0.74803149606299213" header="0.31496062992125984" footer="0.31496062992125984"/>
  <pageSetup scale="10" orientation="landscape" r:id="rId1"/>
  <headerFooter>
    <oddFooter>&amp;C&amp;G
DIE-05-FR-01
V.3
Hoja 2</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18"/>
  <sheetViews>
    <sheetView zoomScale="70" zoomScaleNormal="70" workbookViewId="0">
      <selection activeCell="C21" sqref="C21"/>
    </sheetView>
  </sheetViews>
  <sheetFormatPr baseColWidth="10" defaultColWidth="11.42578125" defaultRowHeight="15"/>
  <cols>
    <col min="1" max="1" width="11.42578125" style="237"/>
    <col min="2" max="2" width="54.85546875" style="237" customWidth="1"/>
    <col min="3" max="3" width="109.7109375" style="237" customWidth="1"/>
    <col min="4" max="4" width="45" style="237" customWidth="1"/>
    <col min="5" max="16384" width="11.42578125" style="237"/>
  </cols>
  <sheetData>
    <row r="1" spans="1:4" ht="9" customHeight="1"/>
    <row r="2" spans="1:4" s="238" customFormat="1">
      <c r="A2" s="1330" t="s">
        <v>2462</v>
      </c>
      <c r="B2" s="1330"/>
      <c r="C2" s="1330"/>
      <c r="D2" s="1330"/>
    </row>
    <row r="3" spans="1:4" ht="7.5" customHeight="1"/>
    <row r="4" spans="1:4" s="238" customFormat="1">
      <c r="A4" s="239" t="s">
        <v>128</v>
      </c>
      <c r="B4" s="180" t="s">
        <v>2463</v>
      </c>
      <c r="C4" s="180" t="s">
        <v>2464</v>
      </c>
      <c r="D4" s="240" t="s">
        <v>92</v>
      </c>
    </row>
    <row r="5" spans="1:4" ht="61.5" customHeight="1">
      <c r="A5" s="241">
        <v>1</v>
      </c>
      <c r="B5" s="242" t="s">
        <v>2465</v>
      </c>
      <c r="C5" s="243" t="s">
        <v>2466</v>
      </c>
      <c r="D5" s="244" t="s">
        <v>2467</v>
      </c>
    </row>
    <row r="6" spans="1:4" ht="61.5" customHeight="1">
      <c r="A6" s="241">
        <v>2</v>
      </c>
      <c r="B6" s="242" t="s">
        <v>2468</v>
      </c>
      <c r="C6" s="243" t="s">
        <v>2466</v>
      </c>
      <c r="D6" s="244" t="s">
        <v>2467</v>
      </c>
    </row>
    <row r="7" spans="1:4" ht="61.5" customHeight="1">
      <c r="A7" s="241">
        <v>3</v>
      </c>
      <c r="B7" s="245" t="s">
        <v>2469</v>
      </c>
      <c r="C7" s="246" t="s">
        <v>2466</v>
      </c>
      <c r="D7" s="244" t="s">
        <v>2467</v>
      </c>
    </row>
    <row r="8" spans="1:4" ht="61.5" customHeight="1">
      <c r="A8" s="241">
        <v>4</v>
      </c>
      <c r="B8" s="245" t="s">
        <v>2470</v>
      </c>
      <c r="C8" s="246" t="s">
        <v>2466</v>
      </c>
      <c r="D8" s="244" t="s">
        <v>2467</v>
      </c>
    </row>
    <row r="9" spans="1:4" ht="61.5" customHeight="1">
      <c r="A9" s="241">
        <v>5</v>
      </c>
      <c r="B9" s="245" t="s">
        <v>2471</v>
      </c>
      <c r="C9" s="246" t="s">
        <v>2466</v>
      </c>
      <c r="D9" s="244" t="s">
        <v>2467</v>
      </c>
    </row>
    <row r="10" spans="1:4" ht="61.5" customHeight="1">
      <c r="A10" s="241">
        <v>6</v>
      </c>
      <c r="B10" s="242" t="s">
        <v>2472</v>
      </c>
      <c r="C10" s="243" t="s">
        <v>2466</v>
      </c>
      <c r="D10" s="244" t="s">
        <v>2467</v>
      </c>
    </row>
    <row r="11" spans="1:4" ht="61.5" customHeight="1">
      <c r="A11" s="241">
        <v>7</v>
      </c>
      <c r="B11" s="242" t="s">
        <v>2473</v>
      </c>
      <c r="C11" s="243" t="s">
        <v>2466</v>
      </c>
      <c r="D11" s="244" t="s">
        <v>2467</v>
      </c>
    </row>
    <row r="12" spans="1:4" ht="61.5" customHeight="1">
      <c r="A12" s="241">
        <v>8</v>
      </c>
      <c r="B12" s="242" t="s">
        <v>2474</v>
      </c>
      <c r="C12" s="243" t="s">
        <v>2466</v>
      </c>
      <c r="D12" s="244" t="s">
        <v>2467</v>
      </c>
    </row>
    <row r="13" spans="1:4" ht="61.5" customHeight="1">
      <c r="A13" s="241">
        <v>9</v>
      </c>
      <c r="B13" s="242" t="s">
        <v>2475</v>
      </c>
      <c r="C13" s="243" t="s">
        <v>2466</v>
      </c>
      <c r="D13" s="244" t="s">
        <v>2467</v>
      </c>
    </row>
    <row r="14" spans="1:4" ht="61.5" customHeight="1">
      <c r="A14" s="241">
        <v>10</v>
      </c>
      <c r="B14" s="242" t="s">
        <v>2476</v>
      </c>
      <c r="C14" s="243" t="s">
        <v>2466</v>
      </c>
      <c r="D14" s="244" t="s">
        <v>2467</v>
      </c>
    </row>
    <row r="15" spans="1:4" ht="61.5" customHeight="1">
      <c r="A15" s="247">
        <v>11</v>
      </c>
      <c r="B15" s="248" t="s">
        <v>2477</v>
      </c>
      <c r="C15" s="249" t="s">
        <v>2466</v>
      </c>
      <c r="D15" s="244" t="s">
        <v>2467</v>
      </c>
    </row>
    <row r="16" spans="1:4" s="238" customFormat="1" ht="24" customHeight="1">
      <c r="A16" s="251" t="s">
        <v>128</v>
      </c>
      <c r="B16" s="251" t="s">
        <v>2478</v>
      </c>
      <c r="C16" s="251" t="s">
        <v>2464</v>
      </c>
      <c r="D16" s="251" t="s">
        <v>92</v>
      </c>
    </row>
    <row r="17" spans="1:4" ht="26.25" customHeight="1">
      <c r="A17" s="247">
        <v>1</v>
      </c>
      <c r="B17" s="248" t="s">
        <v>2479</v>
      </c>
      <c r="C17" s="249" t="s">
        <v>2480</v>
      </c>
      <c r="D17" s="250" t="s">
        <v>363</v>
      </c>
    </row>
    <row r="18" spans="1:4" ht="26.25" customHeight="1">
      <c r="A18" s="247">
        <v>2</v>
      </c>
      <c r="B18" s="248" t="s">
        <v>2481</v>
      </c>
      <c r="C18" s="249" t="s">
        <v>2480</v>
      </c>
      <c r="D18" s="250" t="s">
        <v>363</v>
      </c>
    </row>
  </sheetData>
  <mergeCells count="1">
    <mergeCell ref="A2:D2"/>
  </mergeCells>
  <pageMargins left="0.7" right="0.7" top="0.75" bottom="0.75" header="0.3" footer="0.3"/>
  <pageSetup scale="55"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6:V36"/>
  <sheetViews>
    <sheetView zoomScale="80" zoomScaleNormal="80" workbookViewId="0">
      <selection activeCell="G6" sqref="G6"/>
    </sheetView>
  </sheetViews>
  <sheetFormatPr baseColWidth="10" defaultColWidth="11.42578125" defaultRowHeight="15.75"/>
  <cols>
    <col min="1" max="1" width="2.7109375" style="27" customWidth="1"/>
    <col min="2" max="2" width="25.28515625" style="27" customWidth="1"/>
    <col min="3" max="3" width="45.5703125" style="27" customWidth="1"/>
    <col min="4" max="4" width="46.28515625" style="27" customWidth="1"/>
    <col min="5" max="5" width="36" style="27" customWidth="1"/>
    <col min="6" max="6" width="14" style="27" customWidth="1"/>
    <col min="7" max="14" width="11.42578125" style="27"/>
    <col min="15" max="15" width="12.85546875" style="27" bestFit="1" customWidth="1"/>
    <col min="16" max="16" width="16.7109375" style="27" customWidth="1"/>
    <col min="17" max="17" width="14.140625" style="27" bestFit="1" customWidth="1"/>
    <col min="18" max="18" width="18.5703125" style="27" customWidth="1"/>
    <col min="19" max="19" width="25.42578125" style="27" customWidth="1"/>
    <col min="20" max="20" width="17.28515625" style="27" customWidth="1"/>
    <col min="21" max="16384" width="11.42578125" style="27"/>
  </cols>
  <sheetData>
    <row r="6" spans="2:7">
      <c r="B6" s="1335" t="s">
        <v>2482</v>
      </c>
      <c r="C6" s="1335"/>
      <c r="D6" s="1335"/>
      <c r="G6" s="28" t="s">
        <v>2483</v>
      </c>
    </row>
    <row r="7" spans="2:7">
      <c r="B7" s="29"/>
      <c r="C7" s="30" t="s">
        <v>2484</v>
      </c>
      <c r="D7" s="30" t="s">
        <v>2485</v>
      </c>
    </row>
    <row r="8" spans="2:7" ht="47.25">
      <c r="B8" s="31" t="s">
        <v>545</v>
      </c>
      <c r="C8" s="32" t="s">
        <v>2486</v>
      </c>
      <c r="D8" s="33">
        <v>0.2</v>
      </c>
    </row>
    <row r="9" spans="2:7" ht="47.25">
      <c r="B9" s="34" t="s">
        <v>226</v>
      </c>
      <c r="C9" s="35" t="s">
        <v>2487</v>
      </c>
      <c r="D9" s="36">
        <v>0.4</v>
      </c>
    </row>
    <row r="10" spans="2:7" ht="47.25">
      <c r="B10" s="37" t="s">
        <v>175</v>
      </c>
      <c r="C10" s="35" t="s">
        <v>2488</v>
      </c>
      <c r="D10" s="36">
        <v>0.6</v>
      </c>
    </row>
    <row r="11" spans="2:7" ht="52.5" customHeight="1">
      <c r="B11" s="38" t="s">
        <v>297</v>
      </c>
      <c r="C11" s="35" t="s">
        <v>2489</v>
      </c>
      <c r="D11" s="36">
        <v>0.8</v>
      </c>
    </row>
    <row r="12" spans="2:7" ht="47.25">
      <c r="B12" s="39" t="s">
        <v>400</v>
      </c>
      <c r="C12" s="35" t="s">
        <v>2490</v>
      </c>
      <c r="D12" s="36">
        <v>1</v>
      </c>
    </row>
    <row r="15" spans="2:7" ht="18.75" customHeight="1">
      <c r="B15" s="1335" t="s">
        <v>2491</v>
      </c>
      <c r="C15" s="1335"/>
      <c r="D15" s="1335"/>
      <c r="E15" s="1335"/>
    </row>
    <row r="16" spans="2:7" ht="38.25" customHeight="1">
      <c r="B16" s="40"/>
      <c r="C16" s="30" t="s">
        <v>2492</v>
      </c>
      <c r="D16" s="30" t="s">
        <v>2493</v>
      </c>
      <c r="E16" s="30" t="s">
        <v>2494</v>
      </c>
    </row>
    <row r="17" spans="2:22" ht="31.5">
      <c r="B17" s="31" t="s">
        <v>271</v>
      </c>
      <c r="C17" s="59" t="s">
        <v>2495</v>
      </c>
      <c r="D17" s="41" t="s">
        <v>2496</v>
      </c>
      <c r="E17" s="33">
        <v>0.2</v>
      </c>
    </row>
    <row r="18" spans="2:22" ht="63">
      <c r="B18" s="34" t="s">
        <v>227</v>
      </c>
      <c r="C18" s="60" t="s">
        <v>2497</v>
      </c>
      <c r="D18" s="42" t="s">
        <v>2498</v>
      </c>
      <c r="E18" s="36">
        <v>0.4</v>
      </c>
      <c r="H18" s="43"/>
      <c r="I18" s="43"/>
      <c r="J18" s="43"/>
      <c r="K18" s="43"/>
      <c r="L18" s="43"/>
      <c r="M18" s="43"/>
      <c r="N18" s="43"/>
      <c r="O18" s="43"/>
      <c r="Q18" s="43"/>
      <c r="R18" s="43"/>
      <c r="S18" s="55"/>
    </row>
    <row r="19" spans="2:22" ht="47.25">
      <c r="B19" s="37" t="s">
        <v>176</v>
      </c>
      <c r="C19" s="60" t="s">
        <v>2499</v>
      </c>
      <c r="D19" s="42" t="s">
        <v>2500</v>
      </c>
      <c r="E19" s="36">
        <v>0.6</v>
      </c>
      <c r="H19" s="43"/>
      <c r="I19" s="43"/>
      <c r="J19" s="43"/>
      <c r="K19" s="43"/>
      <c r="L19" s="43"/>
      <c r="M19" s="43"/>
      <c r="N19" s="43"/>
      <c r="O19" s="43"/>
      <c r="P19" s="43"/>
      <c r="Q19" s="43"/>
      <c r="R19" s="43"/>
      <c r="S19" s="43"/>
    </row>
    <row r="20" spans="2:22" ht="47.25">
      <c r="B20" s="38" t="s">
        <v>371</v>
      </c>
      <c r="C20" s="60" t="s">
        <v>2501</v>
      </c>
      <c r="D20" s="42" t="s">
        <v>2502</v>
      </c>
      <c r="E20" s="36">
        <v>0.8</v>
      </c>
      <c r="H20" s="43"/>
      <c r="I20" s="43"/>
      <c r="J20" s="43"/>
      <c r="K20" s="43"/>
      <c r="L20" s="43"/>
      <c r="M20" s="43"/>
      <c r="N20" s="43"/>
      <c r="O20" s="43"/>
      <c r="P20" s="43"/>
      <c r="Q20" s="43"/>
      <c r="R20" s="43"/>
      <c r="S20" s="43"/>
      <c r="U20" s="43"/>
      <c r="V20" s="43"/>
    </row>
    <row r="21" spans="2:22" ht="47.25">
      <c r="B21" s="39" t="s">
        <v>2503</v>
      </c>
      <c r="C21" s="60" t="s">
        <v>2504</v>
      </c>
      <c r="D21" s="42" t="s">
        <v>2505</v>
      </c>
      <c r="E21" s="36">
        <v>1</v>
      </c>
      <c r="H21" s="43"/>
      <c r="I21" s="43"/>
      <c r="J21" s="43"/>
      <c r="K21" s="43"/>
      <c r="L21" s="43"/>
      <c r="M21" s="43"/>
      <c r="N21" s="75"/>
      <c r="O21" s="75"/>
      <c r="P21" s="75"/>
      <c r="Q21" s="75"/>
      <c r="R21" s="75"/>
      <c r="S21" s="75"/>
      <c r="U21" s="43"/>
      <c r="V21" s="43"/>
    </row>
    <row r="22" spans="2:22" ht="16.5" thickBot="1">
      <c r="H22" s="43"/>
      <c r="I22" s="43"/>
      <c r="J22" s="43"/>
      <c r="K22" s="43"/>
      <c r="L22" s="43"/>
      <c r="M22" s="43"/>
      <c r="N22" s="75"/>
      <c r="O22" s="75"/>
      <c r="P22" s="76"/>
      <c r="Q22" s="76"/>
      <c r="R22" s="76"/>
      <c r="S22" s="76"/>
      <c r="T22" s="43"/>
      <c r="U22" s="43"/>
      <c r="V22" s="43"/>
    </row>
    <row r="23" spans="2:22" ht="16.5" thickBot="1">
      <c r="B23" s="1336" t="s">
        <v>2506</v>
      </c>
      <c r="C23" s="1337"/>
      <c r="D23" s="1337"/>
      <c r="E23" s="1337"/>
      <c r="F23" s="1338"/>
      <c r="H23" s="43"/>
      <c r="I23" s="43"/>
      <c r="J23" s="43"/>
      <c r="K23" s="43"/>
      <c r="L23" s="43"/>
      <c r="M23" s="43"/>
      <c r="N23" s="75"/>
      <c r="O23" s="75"/>
      <c r="P23" s="77"/>
      <c r="Q23" s="77"/>
      <c r="R23" s="78"/>
      <c r="S23" s="78"/>
      <c r="T23" s="44"/>
      <c r="U23" s="43"/>
      <c r="V23" s="43"/>
    </row>
    <row r="24" spans="2:22" ht="16.5" thickBot="1">
      <c r="B24" s="45"/>
      <c r="C24" s="45"/>
      <c r="D24" s="45"/>
      <c r="E24" s="45"/>
      <c r="F24" s="45"/>
      <c r="H24" s="43"/>
      <c r="I24" s="43"/>
      <c r="J24" s="43"/>
      <c r="K24" s="43"/>
      <c r="L24" s="43"/>
      <c r="M24" s="43"/>
      <c r="N24" s="82"/>
      <c r="O24" s="82"/>
      <c r="P24" s="83">
        <v>100</v>
      </c>
      <c r="Q24" s="83">
        <v>500</v>
      </c>
      <c r="R24" s="83">
        <v>1000</v>
      </c>
      <c r="S24" s="83">
        <v>5000</v>
      </c>
      <c r="T24" s="44"/>
      <c r="U24" s="43"/>
      <c r="V24" s="43"/>
    </row>
    <row r="25" spans="2:22" ht="16.5" thickBot="1">
      <c r="B25" s="1339" t="s">
        <v>2507</v>
      </c>
      <c r="C25" s="1340"/>
      <c r="D25" s="1340"/>
      <c r="E25" s="62" t="s">
        <v>2508</v>
      </c>
      <c r="F25" s="46" t="s">
        <v>2509</v>
      </c>
      <c r="H25" s="43"/>
      <c r="I25" s="43"/>
      <c r="J25" s="43"/>
      <c r="K25" s="43"/>
      <c r="L25" s="43"/>
      <c r="M25" s="43"/>
      <c r="N25" s="82"/>
      <c r="O25" s="82"/>
      <c r="P25" s="84">
        <f>+P24*O26</f>
        <v>116000000</v>
      </c>
      <c r="Q25" s="84">
        <f>+Q24*O26</f>
        <v>580000000</v>
      </c>
      <c r="R25" s="85">
        <f>+R24*O26</f>
        <v>1160000000</v>
      </c>
      <c r="S25" s="85">
        <f>+S24*O26</f>
        <v>5800000000</v>
      </c>
      <c r="T25" s="47">
        <v>1000</v>
      </c>
      <c r="U25" s="43"/>
      <c r="V25" s="43"/>
    </row>
    <row r="26" spans="2:22" ht="47.25">
      <c r="B26" s="1341" t="s">
        <v>2510</v>
      </c>
      <c r="C26" s="1342" t="s">
        <v>2511</v>
      </c>
      <c r="D26" s="63" t="s">
        <v>179</v>
      </c>
      <c r="E26" s="48" t="s">
        <v>2512</v>
      </c>
      <c r="F26" s="49">
        <v>0.25</v>
      </c>
      <c r="H26" s="43"/>
      <c r="I26" s="43"/>
      <c r="J26" s="43"/>
      <c r="K26" s="43"/>
      <c r="L26" s="43"/>
      <c r="M26" s="43"/>
      <c r="N26" s="86" t="s">
        <v>2513</v>
      </c>
      <c r="O26" s="87">
        <v>1160000</v>
      </c>
      <c r="P26" s="88">
        <f>+P25/S27</f>
        <v>9.500133599723631E-4</v>
      </c>
      <c r="Q26" s="88">
        <f>+Q25/S27</f>
        <v>4.7500667998618155E-3</v>
      </c>
      <c r="R26" s="89">
        <f>+R25/S27</f>
        <v>9.500133599723631E-3</v>
      </c>
      <c r="S26" s="89">
        <f>+S25/S27</f>
        <v>4.7500667998618157E-2</v>
      </c>
      <c r="T26" s="50">
        <f>+O26*T25</f>
        <v>1160000000</v>
      </c>
      <c r="U26" s="43"/>
      <c r="V26" s="43"/>
    </row>
    <row r="27" spans="2:22" ht="63">
      <c r="B27" s="1331"/>
      <c r="C27" s="1333"/>
      <c r="D27" s="377" t="s">
        <v>344</v>
      </c>
      <c r="E27" s="378" t="s">
        <v>2514</v>
      </c>
      <c r="F27" s="379">
        <v>0.15</v>
      </c>
      <c r="H27" s="43"/>
      <c r="I27" s="43"/>
      <c r="J27" s="43"/>
      <c r="K27" s="43"/>
      <c r="L27" s="43"/>
      <c r="M27" s="43"/>
      <c r="N27" s="82"/>
      <c r="O27" s="82"/>
      <c r="P27" s="90"/>
      <c r="Q27" s="90"/>
      <c r="R27" s="65" t="s">
        <v>2515</v>
      </c>
      <c r="S27" s="91">
        <v>122103546000</v>
      </c>
      <c r="T27" s="51"/>
      <c r="U27" s="43"/>
      <c r="V27" s="43"/>
    </row>
    <row r="28" spans="2:22" ht="63">
      <c r="B28" s="1331"/>
      <c r="C28" s="1333"/>
      <c r="D28" s="377" t="s">
        <v>290</v>
      </c>
      <c r="E28" s="378" t="s">
        <v>2516</v>
      </c>
      <c r="F28" s="379">
        <v>0.1</v>
      </c>
      <c r="H28" s="43"/>
      <c r="I28" s="43"/>
      <c r="J28" s="43"/>
      <c r="K28" s="43"/>
      <c r="L28" s="43"/>
      <c r="M28" s="43"/>
      <c r="N28" s="82"/>
      <c r="O28" s="82"/>
      <c r="P28" s="82"/>
      <c r="Q28" s="82"/>
      <c r="R28" s="65" t="s">
        <v>2517</v>
      </c>
      <c r="S28" s="91">
        <v>67004510000</v>
      </c>
      <c r="T28" s="58"/>
      <c r="U28" s="57"/>
      <c r="V28" s="43"/>
    </row>
    <row r="29" spans="2:22" ht="94.5">
      <c r="B29" s="1331"/>
      <c r="C29" s="1333" t="s">
        <v>134</v>
      </c>
      <c r="D29" s="377" t="s">
        <v>1440</v>
      </c>
      <c r="E29" s="378" t="s">
        <v>2518</v>
      </c>
      <c r="F29" s="379">
        <v>0.25</v>
      </c>
      <c r="H29" s="43"/>
      <c r="I29" s="43"/>
      <c r="J29" s="43"/>
      <c r="K29" s="43"/>
      <c r="L29" s="43"/>
      <c r="M29" s="43"/>
      <c r="N29" s="82"/>
      <c r="O29" s="82"/>
      <c r="P29" s="82"/>
      <c r="Q29" s="82"/>
      <c r="R29" s="65" t="s">
        <v>2519</v>
      </c>
      <c r="S29" s="91">
        <v>55099036000</v>
      </c>
      <c r="T29" s="43"/>
      <c r="U29" s="43"/>
      <c r="V29" s="43"/>
    </row>
    <row r="30" spans="2:22" ht="47.25">
      <c r="B30" s="1331"/>
      <c r="C30" s="1333"/>
      <c r="D30" s="377" t="s">
        <v>180</v>
      </c>
      <c r="E30" s="378" t="s">
        <v>2520</v>
      </c>
      <c r="F30" s="379">
        <v>0.15</v>
      </c>
      <c r="H30" s="43"/>
      <c r="I30" s="43"/>
      <c r="J30" s="43"/>
      <c r="K30" s="43"/>
      <c r="L30" s="43"/>
      <c r="M30" s="43"/>
      <c r="N30" s="61"/>
      <c r="O30" s="61"/>
      <c r="P30" s="61"/>
      <c r="Q30" s="61"/>
      <c r="T30" s="43"/>
      <c r="U30" s="43"/>
      <c r="V30" s="43"/>
    </row>
    <row r="31" spans="2:22" ht="78.75">
      <c r="B31" s="1331" t="s">
        <v>2521</v>
      </c>
      <c r="C31" s="1333" t="s">
        <v>138</v>
      </c>
      <c r="D31" s="377" t="s">
        <v>181</v>
      </c>
      <c r="E31" s="378" t="s">
        <v>2522</v>
      </c>
      <c r="F31" s="380" t="s">
        <v>2523</v>
      </c>
      <c r="K31" s="43"/>
      <c r="L31" s="43"/>
      <c r="M31" s="43"/>
      <c r="N31" s="43"/>
      <c r="O31" s="43"/>
      <c r="P31" s="43"/>
      <c r="Q31" s="43"/>
      <c r="R31" s="43"/>
      <c r="S31" s="43"/>
    </row>
    <row r="32" spans="2:22" ht="63">
      <c r="B32" s="1331"/>
      <c r="C32" s="1333"/>
      <c r="D32" s="377" t="s">
        <v>1421</v>
      </c>
      <c r="E32" s="378" t="s">
        <v>2524</v>
      </c>
      <c r="F32" s="380" t="s">
        <v>2523</v>
      </c>
    </row>
    <row r="33" spans="2:6" ht="63">
      <c r="B33" s="1331"/>
      <c r="C33" s="1333" t="s">
        <v>139</v>
      </c>
      <c r="D33" s="377" t="s">
        <v>182</v>
      </c>
      <c r="E33" s="378" t="s">
        <v>2525</v>
      </c>
      <c r="F33" s="380" t="s">
        <v>2523</v>
      </c>
    </row>
    <row r="34" spans="2:6" ht="63">
      <c r="B34" s="1331"/>
      <c r="C34" s="1333"/>
      <c r="D34" s="377" t="s">
        <v>1422</v>
      </c>
      <c r="E34" s="378" t="s">
        <v>2526</v>
      </c>
      <c r="F34" s="380" t="s">
        <v>2523</v>
      </c>
    </row>
    <row r="35" spans="2:6" ht="47.25">
      <c r="B35" s="1331"/>
      <c r="C35" s="1333" t="s">
        <v>140</v>
      </c>
      <c r="D35" s="377" t="s">
        <v>183</v>
      </c>
      <c r="E35" s="378" t="s">
        <v>2527</v>
      </c>
      <c r="F35" s="380" t="s">
        <v>2523</v>
      </c>
    </row>
    <row r="36" spans="2:6" ht="32.25" thickBot="1">
      <c r="B36" s="1332"/>
      <c r="C36" s="1334"/>
      <c r="D36" s="381" t="s">
        <v>1459</v>
      </c>
      <c r="E36" s="382" t="s">
        <v>2528</v>
      </c>
      <c r="F36" s="415" t="s">
        <v>2523</v>
      </c>
    </row>
  </sheetData>
  <mergeCells count="11">
    <mergeCell ref="B31:B36"/>
    <mergeCell ref="C31:C32"/>
    <mergeCell ref="C33:C34"/>
    <mergeCell ref="C35:C36"/>
    <mergeCell ref="B6:D6"/>
    <mergeCell ref="B15:E15"/>
    <mergeCell ref="B23:F23"/>
    <mergeCell ref="B25:D25"/>
    <mergeCell ref="B26:B30"/>
    <mergeCell ref="C26:C28"/>
    <mergeCell ref="C29:C30"/>
  </mergeCells>
  <pageMargins left="0.7" right="0.7" top="0.75" bottom="0.75" header="0.3" footer="0.3"/>
  <pageSetup scale="2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111"/>
  <sheetViews>
    <sheetView topLeftCell="A97" zoomScale="85" zoomScaleNormal="85" workbookViewId="0">
      <selection activeCell="B58" sqref="B58"/>
    </sheetView>
  </sheetViews>
  <sheetFormatPr baseColWidth="10" defaultColWidth="11.42578125" defaultRowHeight="15.75"/>
  <cols>
    <col min="1" max="1" width="31.42578125" style="27" customWidth="1"/>
    <col min="2" max="2" width="69.85546875" style="27" customWidth="1"/>
    <col min="3" max="3" width="16.42578125" style="27" customWidth="1"/>
    <col min="4" max="16384" width="11.42578125" style="27"/>
  </cols>
  <sheetData>
    <row r="1" spans="1:3">
      <c r="A1" s="52" t="s">
        <v>2529</v>
      </c>
      <c r="C1" s="52" t="s">
        <v>2530</v>
      </c>
    </row>
    <row r="2" spans="1:3">
      <c r="A2" s="36" t="s">
        <v>2531</v>
      </c>
      <c r="C2" s="36" t="s">
        <v>151</v>
      </c>
    </row>
    <row r="3" spans="1:3">
      <c r="A3" s="36" t="s">
        <v>2532</v>
      </c>
      <c r="C3" s="36" t="s">
        <v>152</v>
      </c>
    </row>
    <row r="4" spans="1:3" ht="31.5">
      <c r="A4" s="36" t="s">
        <v>2533</v>
      </c>
      <c r="C4" s="36" t="s">
        <v>153</v>
      </c>
    </row>
    <row r="5" spans="1:3">
      <c r="A5" s="36" t="s">
        <v>2534</v>
      </c>
      <c r="C5" s="36" t="s">
        <v>90</v>
      </c>
    </row>
    <row r="6" spans="1:3">
      <c r="A6" s="36"/>
      <c r="C6" s="53"/>
    </row>
    <row r="7" spans="1:3">
      <c r="A7" s="52" t="s">
        <v>2535</v>
      </c>
      <c r="B7" s="52" t="s">
        <v>2536</v>
      </c>
    </row>
    <row r="8" spans="1:3" ht="31.5">
      <c r="A8" s="36" t="s">
        <v>2537</v>
      </c>
      <c r="B8" s="36" t="s">
        <v>172</v>
      </c>
    </row>
    <row r="9" spans="1:3">
      <c r="A9" s="36" t="s">
        <v>2538</v>
      </c>
      <c r="B9" s="36" t="s">
        <v>268</v>
      </c>
    </row>
    <row r="10" spans="1:3">
      <c r="A10" s="36" t="s">
        <v>2539</v>
      </c>
      <c r="B10" s="36" t="s">
        <v>691</v>
      </c>
    </row>
    <row r="11" spans="1:3">
      <c r="A11" s="36" t="s">
        <v>2540</v>
      </c>
      <c r="B11" s="36" t="s">
        <v>904</v>
      </c>
    </row>
    <row r="12" spans="1:3">
      <c r="A12" s="36" t="s">
        <v>2541</v>
      </c>
      <c r="B12" s="36" t="s">
        <v>336</v>
      </c>
    </row>
    <row r="13" spans="1:3" ht="34.5" customHeight="1">
      <c r="A13" s="36" t="s">
        <v>2542</v>
      </c>
    </row>
    <row r="14" spans="1:3" ht="31.5">
      <c r="A14" s="36" t="s">
        <v>2543</v>
      </c>
    </row>
    <row r="15" spans="1:3">
      <c r="A15" s="36"/>
    </row>
    <row r="16" spans="1:3">
      <c r="A16" s="52" t="s">
        <v>2544</v>
      </c>
    </row>
    <row r="17" spans="1:3">
      <c r="A17" s="36" t="s">
        <v>2545</v>
      </c>
    </row>
    <row r="18" spans="1:3">
      <c r="A18" s="36" t="s">
        <v>2546</v>
      </c>
    </row>
    <row r="19" spans="1:3">
      <c r="A19" s="36"/>
    </row>
    <row r="20" spans="1:3">
      <c r="A20" s="36"/>
    </row>
    <row r="22" spans="1:3">
      <c r="A22" s="52" t="s">
        <v>1056</v>
      </c>
    </row>
    <row r="23" spans="1:3">
      <c r="A23" s="52" t="s">
        <v>2547</v>
      </c>
    </row>
    <row r="24" spans="1:3" ht="78.75">
      <c r="A24" s="36" t="s">
        <v>179</v>
      </c>
      <c r="B24" s="36" t="s">
        <v>2548</v>
      </c>
      <c r="C24" s="36">
        <v>0.25</v>
      </c>
    </row>
    <row r="25" spans="1:3" ht="78.75">
      <c r="A25" s="36" t="s">
        <v>344</v>
      </c>
      <c r="B25" s="36" t="s">
        <v>2549</v>
      </c>
      <c r="C25" s="36">
        <v>0.15</v>
      </c>
    </row>
    <row r="26" spans="1:3" ht="47.25">
      <c r="A26" s="36" t="s">
        <v>2550</v>
      </c>
      <c r="B26" s="36" t="s">
        <v>2551</v>
      </c>
      <c r="C26" s="36">
        <v>0.1</v>
      </c>
    </row>
    <row r="27" spans="1:3">
      <c r="A27" s="28"/>
    </row>
    <row r="28" spans="1:3">
      <c r="A28" s="52" t="s">
        <v>2552</v>
      </c>
    </row>
    <row r="29" spans="1:3">
      <c r="A29" s="36" t="s">
        <v>1440</v>
      </c>
      <c r="B29" s="53" t="s">
        <v>2553</v>
      </c>
      <c r="C29" s="36">
        <v>0.25</v>
      </c>
    </row>
    <row r="30" spans="1:3">
      <c r="A30" s="36" t="s">
        <v>180</v>
      </c>
      <c r="B30" s="53" t="s">
        <v>2554</v>
      </c>
      <c r="C30" s="36">
        <v>0.15</v>
      </c>
    </row>
    <row r="32" spans="1:3">
      <c r="A32" s="52" t="s">
        <v>2555</v>
      </c>
    </row>
    <row r="33" spans="1:2" ht="47.25">
      <c r="A33" s="36" t="s">
        <v>181</v>
      </c>
      <c r="B33" s="36" t="s">
        <v>2522</v>
      </c>
    </row>
    <row r="34" spans="1:2" ht="31.5">
      <c r="A34" s="36" t="s">
        <v>2556</v>
      </c>
      <c r="B34" s="36" t="s">
        <v>2557</v>
      </c>
    </row>
    <row r="36" spans="1:2">
      <c r="A36" s="52" t="s">
        <v>2558</v>
      </c>
    </row>
    <row r="37" spans="1:2" ht="31.5">
      <c r="A37" s="36" t="s">
        <v>182</v>
      </c>
      <c r="B37" s="36" t="s">
        <v>2559</v>
      </c>
    </row>
    <row r="38" spans="1:2">
      <c r="A38" s="36" t="s">
        <v>1422</v>
      </c>
      <c r="B38" s="36" t="s">
        <v>2560</v>
      </c>
    </row>
    <row r="40" spans="1:2">
      <c r="A40" s="52" t="s">
        <v>2561</v>
      </c>
    </row>
    <row r="41" spans="1:2">
      <c r="A41" s="36" t="s">
        <v>2562</v>
      </c>
      <c r="B41" s="36" t="s">
        <v>2563</v>
      </c>
    </row>
    <row r="42" spans="1:2">
      <c r="A42" s="36" t="s">
        <v>1722</v>
      </c>
      <c r="B42" s="36" t="s">
        <v>2564</v>
      </c>
    </row>
    <row r="45" spans="1:2">
      <c r="A45" s="52" t="s">
        <v>2565</v>
      </c>
    </row>
    <row r="46" spans="1:2" ht="31.5">
      <c r="A46" s="36" t="s">
        <v>185</v>
      </c>
      <c r="B46" s="36" t="s">
        <v>2566</v>
      </c>
    </row>
    <row r="47" spans="1:2" ht="47.25">
      <c r="A47" s="36" t="s">
        <v>2567</v>
      </c>
      <c r="B47" s="36" t="s">
        <v>2568</v>
      </c>
    </row>
    <row r="48" spans="1:2">
      <c r="A48" s="36" t="s">
        <v>231</v>
      </c>
      <c r="B48" s="36" t="s">
        <v>2569</v>
      </c>
    </row>
    <row r="49" spans="1:6">
      <c r="A49" s="36" t="s">
        <v>2570</v>
      </c>
      <c r="B49" s="36" t="s">
        <v>2571</v>
      </c>
    </row>
    <row r="53" spans="1:6">
      <c r="B53" s="27" t="s">
        <v>1392</v>
      </c>
    </row>
    <row r="54" spans="1:6">
      <c r="B54" s="27" t="s">
        <v>1461</v>
      </c>
    </row>
    <row r="55" spans="1:6">
      <c r="B55" s="27" t="s">
        <v>2572</v>
      </c>
    </row>
    <row r="56" spans="1:6">
      <c r="B56" s="27" t="s">
        <v>1380</v>
      </c>
    </row>
    <row r="58" spans="1:6">
      <c r="B58" s="28" t="s">
        <v>2573</v>
      </c>
    </row>
    <row r="59" spans="1:6">
      <c r="B59" s="27" t="s">
        <v>164</v>
      </c>
      <c r="C59" s="27" t="s">
        <v>168</v>
      </c>
    </row>
    <row r="60" spans="1:6">
      <c r="B60" s="27" t="s">
        <v>236</v>
      </c>
      <c r="C60" s="27" t="s">
        <v>238</v>
      </c>
    </row>
    <row r="61" spans="1:6">
      <c r="B61" s="27" t="s">
        <v>320</v>
      </c>
      <c r="C61" s="27" t="s">
        <v>322</v>
      </c>
    </row>
    <row r="62" spans="1:6">
      <c r="B62" s="27" t="s">
        <v>363</v>
      </c>
      <c r="C62" s="27" t="s">
        <v>366</v>
      </c>
    </row>
    <row r="63" spans="1:6">
      <c r="B63" s="27" t="s">
        <v>504</v>
      </c>
      <c r="C63" s="27" t="s">
        <v>506</v>
      </c>
    </row>
    <row r="64" spans="1:6">
      <c r="B64" s="27" t="s">
        <v>537</v>
      </c>
      <c r="C64" s="27" t="s">
        <v>540</v>
      </c>
      <c r="F64" s="27" t="s">
        <v>2574</v>
      </c>
    </row>
    <row r="65" spans="1:3">
      <c r="B65" s="27" t="s">
        <v>637</v>
      </c>
      <c r="C65" s="27" t="s">
        <v>640</v>
      </c>
    </row>
    <row r="66" spans="1:3">
      <c r="B66" s="27" t="s">
        <v>731</v>
      </c>
      <c r="C66" s="27" t="s">
        <v>733</v>
      </c>
    </row>
    <row r="67" spans="1:3">
      <c r="B67" s="27" t="s">
        <v>825</v>
      </c>
      <c r="C67" s="27" t="s">
        <v>827</v>
      </c>
    </row>
    <row r="68" spans="1:3">
      <c r="B68" s="27" t="s">
        <v>868</v>
      </c>
      <c r="C68" s="27" t="s">
        <v>870</v>
      </c>
    </row>
    <row r="69" spans="1:3">
      <c r="B69" s="27" t="s">
        <v>912</v>
      </c>
      <c r="C69" s="27" t="s">
        <v>914</v>
      </c>
    </row>
    <row r="70" spans="1:3">
      <c r="B70" s="27" t="s">
        <v>929</v>
      </c>
      <c r="C70" s="27" t="s">
        <v>931</v>
      </c>
    </row>
    <row r="71" spans="1:3">
      <c r="B71" s="27" t="s">
        <v>961</v>
      </c>
      <c r="C71" s="27" t="s">
        <v>963</v>
      </c>
    </row>
    <row r="72" spans="1:3">
      <c r="B72" s="43" t="s">
        <v>1272</v>
      </c>
      <c r="C72" s="43" t="s">
        <v>990</v>
      </c>
    </row>
    <row r="73" spans="1:3">
      <c r="B73" s="43" t="s">
        <v>1025</v>
      </c>
      <c r="C73" s="43" t="s">
        <v>1027</v>
      </c>
    </row>
    <row r="74" spans="1:3">
      <c r="B74" s="27" t="s">
        <v>2415</v>
      </c>
      <c r="C74" s="27" t="s">
        <v>2575</v>
      </c>
    </row>
    <row r="76" spans="1:3">
      <c r="A76" s="27" t="s">
        <v>2576</v>
      </c>
    </row>
    <row r="77" spans="1:3">
      <c r="A77" s="27" t="s">
        <v>2577</v>
      </c>
    </row>
    <row r="78" spans="1:3">
      <c r="A78" s="27" t="s">
        <v>2578</v>
      </c>
    </row>
    <row r="81" spans="1:9">
      <c r="A81" s="28" t="s">
        <v>2579</v>
      </c>
      <c r="B81" s="27" t="s">
        <v>2471</v>
      </c>
    </row>
    <row r="82" spans="1:9">
      <c r="B82" s="27" t="s">
        <v>2474</v>
      </c>
      <c r="I82" s="28"/>
    </row>
    <row r="83" spans="1:9">
      <c r="B83" s="27" t="s">
        <v>2469</v>
      </c>
      <c r="I83" s="28"/>
    </row>
    <row r="84" spans="1:9">
      <c r="B84" s="27" t="s">
        <v>2470</v>
      </c>
      <c r="I84" s="28"/>
    </row>
    <row r="85" spans="1:9">
      <c r="B85" s="27" t="s">
        <v>2475</v>
      </c>
      <c r="I85" s="28"/>
    </row>
    <row r="86" spans="1:9">
      <c r="B86" s="27" t="s">
        <v>2473</v>
      </c>
    </row>
    <row r="87" spans="1:9">
      <c r="B87" s="27" t="s">
        <v>2468</v>
      </c>
      <c r="C87" s="68"/>
    </row>
    <row r="88" spans="1:9">
      <c r="B88" s="27" t="s">
        <v>2465</v>
      </c>
    </row>
    <row r="89" spans="1:9">
      <c r="B89" s="27" t="s">
        <v>2472</v>
      </c>
    </row>
    <row r="90" spans="1:9">
      <c r="B90" s="27" t="s">
        <v>2476</v>
      </c>
    </row>
    <row r="91" spans="1:9">
      <c r="B91" s="27" t="s">
        <v>2477</v>
      </c>
    </row>
    <row r="92" spans="1:9">
      <c r="B92" s="27" t="s">
        <v>2481</v>
      </c>
    </row>
    <row r="93" spans="1:9">
      <c r="B93" s="27" t="s">
        <v>2479</v>
      </c>
    </row>
    <row r="95" spans="1:9">
      <c r="A95" s="28" t="s">
        <v>2580</v>
      </c>
    </row>
    <row r="96" spans="1:9">
      <c r="A96" s="81" t="s">
        <v>1641</v>
      </c>
    </row>
    <row r="97" spans="1:2">
      <c r="A97" s="81" t="s">
        <v>1443</v>
      </c>
    </row>
    <row r="98" spans="1:2">
      <c r="A98" s="81" t="s">
        <v>1613</v>
      </c>
    </row>
    <row r="99" spans="1:2">
      <c r="A99" s="81" t="s">
        <v>1405</v>
      </c>
    </row>
    <row r="100" spans="1:2">
      <c r="A100" s="81" t="s">
        <v>1460</v>
      </c>
    </row>
    <row r="101" spans="1:2">
      <c r="A101" s="81" t="s">
        <v>1629</v>
      </c>
    </row>
    <row r="102" spans="1:2">
      <c r="A102" s="81" t="s">
        <v>1379</v>
      </c>
    </row>
    <row r="103" spans="1:2">
      <c r="A103" s="81" t="s">
        <v>1725</v>
      </c>
    </row>
    <row r="107" spans="1:2">
      <c r="B107" s="28" t="s">
        <v>2581</v>
      </c>
    </row>
    <row r="108" spans="1:2" ht="31.5">
      <c r="A108" s="27" t="s">
        <v>2582</v>
      </c>
      <c r="B108" s="96" t="s">
        <v>538</v>
      </c>
    </row>
    <row r="109" spans="1:2" ht="47.25">
      <c r="A109" s="27" t="s">
        <v>2583</v>
      </c>
      <c r="B109" s="96" t="s">
        <v>638</v>
      </c>
    </row>
    <row r="110" spans="1:2" ht="47.25">
      <c r="A110" s="27" t="s">
        <v>2584</v>
      </c>
      <c r="B110" s="96" t="s">
        <v>364</v>
      </c>
    </row>
    <row r="111" spans="1:2" ht="78.75">
      <c r="A111" s="27" t="s">
        <v>2585</v>
      </c>
      <c r="B111" s="96" t="s">
        <v>165</v>
      </c>
    </row>
  </sheetData>
  <pageMargins left="0.7" right="0.7" top="0.75" bottom="0.75" header="0.3" footer="0.3"/>
  <pageSetup scale="3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AA7709-3EC0-4D95-A9B4-124F006DE7F2}">
  <ds:schemaRefs>
    <ds:schemaRef ds:uri="http://www.w3.org/XML/1998/namespace"/>
    <ds:schemaRef ds:uri="2f25a8a8-45b7-41bd-8691-1f4bb16f7423"/>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 ds:uri="http://purl.org/dc/elements/1.1/"/>
    <ds:schemaRef ds:uri="http://schemas.openxmlformats.org/package/2006/metadata/core-properties"/>
    <ds:schemaRef ds:uri="6ab0c25d-58da-4176-91f8-ece4bf43e2d4"/>
    <ds:schemaRef ds:uri="http://schemas.microsoft.com/sharepoint/v3"/>
  </ds:schemaRefs>
</ds:datastoreItem>
</file>

<file path=customXml/itemProps2.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3.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Contexto</vt:lpstr>
      <vt:lpstr>Gestión</vt:lpstr>
      <vt:lpstr>Corrupción</vt:lpstr>
      <vt:lpstr>Fiscal</vt:lpstr>
      <vt:lpstr>Seg_Inf</vt:lpstr>
      <vt:lpstr>Trámites_Corrupción</vt:lpstr>
      <vt:lpstr>Tablas_GSF</vt:lpstr>
      <vt:lpstr>Listas</vt:lpstr>
      <vt:lpstr>Contexto!Área_de_impresión</vt:lpstr>
      <vt:lpstr>Fiscal!Área_de_impresión</vt:lpstr>
      <vt:lpstr>Gestión!Área_de_impresión</vt:lpstr>
      <vt:lpstr>Seg_Inf!Área_de_impresión</vt:lpstr>
      <vt:lpstr>Fiscal!Títulos_a_imprimir</vt:lpstr>
      <vt:lpstr>Gestión!Títulos_a_imprimir</vt:lpstr>
      <vt:lpstr>Seg_Inf!Títulos_a_imprimir</vt:lpstr>
    </vt:vector>
  </TitlesOfParts>
  <Manager/>
  <Company>UAECD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dimartinez</dc:creator>
  <cp:keywords/>
  <dc:description/>
  <cp:lastModifiedBy>Sandra Patricia Garcia Caceres</cp:lastModifiedBy>
  <cp:revision/>
  <dcterms:created xsi:type="dcterms:W3CDTF">2016-01-28T19:24:31Z</dcterms:created>
  <dcterms:modified xsi:type="dcterms:W3CDTF">2025-01-29T15:42:52Z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