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Contenedor\Users\sgarcia\Downloads\"/>
    </mc:Choice>
  </mc:AlternateContent>
  <xr:revisionPtr revIDLastSave="0" documentId="8_{41303680-058C-4236-91D3-42BF0414F1E9}" xr6:coauthVersionLast="47" xr6:coauthVersionMax="47" xr10:uidLastSave="{00000000-0000-0000-0000-000000000000}"/>
  <bookViews>
    <workbookView xWindow="-120" yWindow="-120" windowWidth="29040" windowHeight="15720" tabRatio="772" xr2:uid="{00000000-000D-0000-FFFF-FFFF00000000}"/>
  </bookViews>
  <sheets>
    <sheet name="Contexto" sheetId="34" r:id="rId1"/>
    <sheet name="Tablas" sheetId="32" state="hidden" r:id="rId2"/>
    <sheet name="Listas" sheetId="33" state="hidden" r:id="rId3"/>
    <sheet name="Integridad_Corrupcion" sheetId="35" r:id="rId4"/>
    <sheet name="Integridad_LAFT" sheetId="42" r:id="rId5"/>
    <sheet name="Tramites_Corrupcion" sheetId="39" r:id="rId6"/>
  </sheets>
  <definedNames>
    <definedName name="Activos" localSheetId="0">#REF!</definedName>
    <definedName name="Activos">#REF!</definedName>
    <definedName name="Amenazas" localSheetId="0">#REF!</definedName>
    <definedName name="Amenazas">#REF!</definedName>
    <definedName name="Atributos">#REF!</definedName>
    <definedName name="CR" localSheetId="0">#REF!</definedName>
    <definedName name="CR" localSheetId="2">#REF!</definedName>
    <definedName name="CR" localSheetId="1">#REF!</definedName>
    <definedName name="CR">#REF!</definedName>
    <definedName name="CRITICIDAD" localSheetId="0">#REF!</definedName>
    <definedName name="CRITICIDAD">#REF!</definedName>
    <definedName name="CriticidadResidual" localSheetId="0">#REF!</definedName>
    <definedName name="CriticidadResidual">#REF!</definedName>
    <definedName name="CriticidadRiesgo" localSheetId="0">#REF!</definedName>
    <definedName name="CriticidadRiesgo" localSheetId="2">#REF!</definedName>
    <definedName name="CriticidadRiesgo" localSheetId="1">#REF!</definedName>
    <definedName name="CriticidadRiesgo">#REF!</definedName>
    <definedName name="Impactos">#REF!</definedName>
    <definedName name="Matriz" localSheetId="0">#REF!</definedName>
    <definedName name="Matriz" localSheetId="2">#REF!</definedName>
    <definedName name="Matriz" localSheetId="1">#REF!</definedName>
    <definedName name="Matriz">#REF!</definedName>
    <definedName name="NAR" localSheetId="0">#REF!</definedName>
    <definedName name="NAR">#REF!</definedName>
    <definedName name="Privilegios">#REF!</definedName>
    <definedName name="RiesgosBrutos" localSheetId="0">#REF!</definedName>
    <definedName name="RiesgosBrutos" localSheetId="2">#REF!</definedName>
    <definedName name="RiesgosBrutos" localSheetId="1">#REF!</definedName>
    <definedName name="RiesgosBrutos">#REF!</definedName>
    <definedName name="RIESGOTODOS" localSheetId="0">#REF!</definedName>
    <definedName name="RIESGOTODOS" localSheetId="2">#REF!</definedName>
    <definedName name="RIESGOTODOS" localSheetId="1">#REF!</definedName>
    <definedName name="RIESGOTODOS">#REF!</definedName>
    <definedName name="TipoActivo">#REF!</definedName>
    <definedName name="TOTACTIVOS" localSheetId="0">#REF!</definedName>
    <definedName name="TOTACTIVOS" localSheetId="2">#REF!</definedName>
    <definedName name="TOTACTIVOS" localSheetId="1">#REF!</definedName>
    <definedName name="TOTACTIVOS">#REF!</definedName>
    <definedName name="TotalActivos" localSheetId="0">#REF!</definedName>
    <definedName name="TotalActivos">#REF!</definedName>
    <definedName name="ValCorp">#REF!</definedName>
    <definedName name="ValoracionAct." localSheetId="0">#REF!</definedName>
    <definedName name="ValoracionAct." localSheetId="2">#REF!</definedName>
    <definedName name="ValoracionAct." localSheetId="1">#REF!</definedName>
    <definedName name="ValoracionAct.">#REF!</definedName>
    <definedName name="ValoresActivos" localSheetId="0">#REF!</definedName>
    <definedName name="ValoresActivos">#REF!</definedName>
    <definedName name="Vulnerabilidades" localSheetId="0">#REF!</definedName>
    <definedName name="Vulnerabilida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13" i="42" l="1"/>
  <c r="BR13" i="42" s="1"/>
  <c r="BD13" i="42"/>
  <c r="AJ13" i="42"/>
  <c r="AH13" i="42"/>
  <c r="AK13" i="42" s="1"/>
  <c r="AF13" i="42"/>
  <c r="BQ12" i="42"/>
  <c r="BD12" i="42"/>
  <c r="AJ12" i="42"/>
  <c r="AK12" i="42" s="1"/>
  <c r="AH12" i="42"/>
  <c r="AF12" i="42"/>
  <c r="BQ11" i="42"/>
  <c r="BR11" i="42" s="1"/>
  <c r="BD11" i="42"/>
  <c r="AJ11" i="42"/>
  <c r="AK11" i="42" s="1"/>
  <c r="AH11" i="42"/>
  <c r="AF11" i="42"/>
  <c r="AM12" i="42" s="1"/>
  <c r="BQ10" i="42"/>
  <c r="BD10" i="42"/>
  <c r="AJ10" i="42"/>
  <c r="AH10" i="42"/>
  <c r="AK10" i="42" s="1"/>
  <c r="AF10" i="42"/>
  <c r="AM11" i="42" s="1"/>
  <c r="BQ9" i="42"/>
  <c r="BD9" i="42"/>
  <c r="AJ9" i="42"/>
  <c r="AH9" i="42"/>
  <c r="AK9" i="42" s="1"/>
  <c r="AF9" i="42"/>
  <c r="AM10" i="42" s="1"/>
  <c r="BQ8" i="42"/>
  <c r="BD8" i="42"/>
  <c r="AJ8" i="42"/>
  <c r="AH8" i="42"/>
  <c r="AK8" i="42" s="1"/>
  <c r="AF8" i="42"/>
  <c r="W8" i="42"/>
  <c r="U8" i="42"/>
  <c r="Y8" i="42" s="1"/>
  <c r="S8" i="42"/>
  <c r="AS8" i="42" s="1"/>
  <c r="BQ19" i="35"/>
  <c r="BR19" i="35" s="1"/>
  <c r="BD19" i="35"/>
  <c r="AJ19" i="35"/>
  <c r="AH19" i="35"/>
  <c r="AK19" i="35" s="1"/>
  <c r="AF19" i="35"/>
  <c r="BQ18" i="35"/>
  <c r="BD18" i="35"/>
  <c r="AJ18" i="35"/>
  <c r="AK18" i="35" s="1"/>
  <c r="AH18" i="35"/>
  <c r="AF18" i="35"/>
  <c r="BQ17" i="35"/>
  <c r="BR17" i="35" s="1"/>
  <c r="BD17" i="35"/>
  <c r="AJ17" i="35"/>
  <c r="AH17" i="35"/>
  <c r="AK17" i="35" s="1"/>
  <c r="AF17" i="35"/>
  <c r="AM18" i="35" s="1"/>
  <c r="BQ16" i="35"/>
  <c r="BD16" i="35"/>
  <c r="BR16" i="35" s="1"/>
  <c r="AJ16" i="35"/>
  <c r="AH16" i="35"/>
  <c r="AK16" i="35" s="1"/>
  <c r="AF16" i="35"/>
  <c r="BQ15" i="35"/>
  <c r="BR15" i="35" s="1"/>
  <c r="BD15" i="35"/>
  <c r="AJ15" i="35"/>
  <c r="AH15" i="35"/>
  <c r="AK15" i="35" s="1"/>
  <c r="AF15" i="35"/>
  <c r="BQ14" i="35"/>
  <c r="BD14" i="35"/>
  <c r="BR14" i="35" s="1"/>
  <c r="AS14" i="35"/>
  <c r="AK14" i="35"/>
  <c r="AJ14" i="35"/>
  <c r="AH14" i="35"/>
  <c r="AF14" i="35"/>
  <c r="W14" i="35"/>
  <c r="U14" i="35"/>
  <c r="Y14" i="35" s="1"/>
  <c r="S14" i="35"/>
  <c r="BQ13" i="35"/>
  <c r="BR13" i="35" s="1"/>
  <c r="BD13" i="35"/>
  <c r="AJ13" i="35"/>
  <c r="AH13" i="35"/>
  <c r="AK13" i="35" s="1"/>
  <c r="AF13" i="35"/>
  <c r="AM13" i="35" s="1"/>
  <c r="BQ12" i="35"/>
  <c r="BD12" i="35"/>
  <c r="AJ12" i="35"/>
  <c r="AH12" i="35"/>
  <c r="AF12" i="35"/>
  <c r="BQ11" i="35"/>
  <c r="BD11" i="35"/>
  <c r="AJ11" i="35"/>
  <c r="AH11" i="35"/>
  <c r="AF11" i="35"/>
  <c r="AM12" i="35" s="1"/>
  <c r="BQ10" i="35"/>
  <c r="BR10" i="35" s="1"/>
  <c r="BD10" i="35"/>
  <c r="AJ10" i="35"/>
  <c r="AH10" i="35"/>
  <c r="AK10" i="35" s="1"/>
  <c r="AF10" i="35"/>
  <c r="BQ9" i="35"/>
  <c r="BR9" i="35" s="1"/>
  <c r="BD9" i="35"/>
  <c r="AJ9" i="35"/>
  <c r="AH9" i="35"/>
  <c r="AK9" i="35" s="1"/>
  <c r="AF9" i="35"/>
  <c r="BQ8" i="35"/>
  <c r="BD8" i="35"/>
  <c r="AS8" i="35"/>
  <c r="AJ8" i="35"/>
  <c r="AH8" i="35"/>
  <c r="AF8" i="35"/>
  <c r="W8" i="35"/>
  <c r="U8" i="35"/>
  <c r="Y8" i="35" s="1"/>
  <c r="X8" i="35" s="1"/>
  <c r="Z8" i="35" s="1"/>
  <c r="AA8" i="35" s="1"/>
  <c r="AY8" i="35" s="1"/>
  <c r="S8" i="35"/>
  <c r="AL10" i="42" l="1"/>
  <c r="AL11" i="42"/>
  <c r="BR12" i="42"/>
  <c r="BR8" i="42"/>
  <c r="BR9" i="42"/>
  <c r="BR10" i="42"/>
  <c r="AM13" i="42"/>
  <c r="X8" i="42"/>
  <c r="Z8" i="42" s="1"/>
  <c r="AA8" i="42" s="1"/>
  <c r="AY8" i="42" s="1"/>
  <c r="AV8" i="42"/>
  <c r="AL12" i="42"/>
  <c r="AL13" i="42"/>
  <c r="AL8" i="42"/>
  <c r="AM8" i="42"/>
  <c r="AL12" i="35"/>
  <c r="AK11" i="35"/>
  <c r="AM16" i="35"/>
  <c r="AL16" i="35"/>
  <c r="AM11" i="35"/>
  <c r="BR18" i="35"/>
  <c r="BR12" i="35"/>
  <c r="BR11" i="35"/>
  <c r="AK12" i="35"/>
  <c r="AM19" i="35"/>
  <c r="BR8" i="35"/>
  <c r="AK8" i="35"/>
  <c r="X14" i="35"/>
  <c r="Z14" i="35" s="1"/>
  <c r="AA14" i="35" s="1"/>
  <c r="AY14" i="35" s="1"/>
  <c r="AV14" i="35"/>
  <c r="AL8" i="35"/>
  <c r="AL10" i="35"/>
  <c r="AL17" i="35"/>
  <c r="AM8" i="35"/>
  <c r="AM10" i="35"/>
  <c r="AL11" i="35"/>
  <c r="AM17" i="35"/>
  <c r="AL18" i="35"/>
  <c r="AL19" i="35"/>
  <c r="AV8" i="35"/>
  <c r="AL13" i="35"/>
  <c r="AL14" i="35"/>
  <c r="AM14" i="35"/>
  <c r="AM9" i="42" l="1"/>
  <c r="AW8" i="42" s="1"/>
  <c r="AX8" i="42" s="1"/>
  <c r="AL9" i="42"/>
  <c r="AT8" i="42" s="1"/>
  <c r="AU8" i="42" s="1"/>
  <c r="AM9" i="35"/>
  <c r="AW8" i="35" s="1"/>
  <c r="AX8" i="35" s="1"/>
  <c r="AL15" i="35"/>
  <c r="AT14" i="35" s="1"/>
  <c r="AU14" i="35" s="1"/>
  <c r="AM15" i="35"/>
  <c r="AW14" i="35" s="1"/>
  <c r="AX14" i="35" s="1"/>
  <c r="AL9" i="35"/>
  <c r="AT8" i="35"/>
  <c r="AU8" i="35" s="1"/>
  <c r="AZ8" i="42" l="1"/>
  <c r="AZ14" i="35"/>
  <c r="AZ8" i="35"/>
  <c r="BQ145" i="35" l="1"/>
  <c r="BD145" i="35"/>
  <c r="AJ145" i="35"/>
  <c r="AH145" i="35"/>
  <c r="AK145" i="35" s="1"/>
  <c r="AF145" i="35"/>
  <c r="BQ144" i="35"/>
  <c r="BD144" i="35"/>
  <c r="AJ144" i="35"/>
  <c r="AH144" i="35"/>
  <c r="AF144" i="35"/>
  <c r="BQ143" i="35"/>
  <c r="BD143" i="35"/>
  <c r="AJ143" i="35"/>
  <c r="AH143" i="35"/>
  <c r="AF143" i="35"/>
  <c r="AM144" i="35" s="1"/>
  <c r="BQ142" i="35"/>
  <c r="BD142" i="35"/>
  <c r="AJ142" i="35"/>
  <c r="AH142" i="35"/>
  <c r="AF142" i="35"/>
  <c r="BQ141" i="35"/>
  <c r="BD141" i="35"/>
  <c r="AJ141" i="35"/>
  <c r="AH141" i="35"/>
  <c r="AF141" i="35"/>
  <c r="BQ140" i="35"/>
  <c r="BD140" i="35"/>
  <c r="AJ140" i="35"/>
  <c r="AH140" i="35"/>
  <c r="AF140" i="35"/>
  <c r="W140" i="35"/>
  <c r="U140" i="35"/>
  <c r="S140" i="35"/>
  <c r="AS140" i="35" s="1"/>
  <c r="BQ139" i="35"/>
  <c r="BD139" i="35"/>
  <c r="AJ139" i="35"/>
  <c r="AH139" i="35"/>
  <c r="AF139" i="35"/>
  <c r="BQ138" i="35"/>
  <c r="BD138" i="35"/>
  <c r="AJ138" i="35"/>
  <c r="AH138" i="35"/>
  <c r="AF138" i="35"/>
  <c r="BQ137" i="35"/>
  <c r="BD137" i="35"/>
  <c r="AJ137" i="35"/>
  <c r="AH137" i="35"/>
  <c r="AF137" i="35"/>
  <c r="BQ136" i="35"/>
  <c r="BD136" i="35"/>
  <c r="AJ136" i="35"/>
  <c r="AH136" i="35"/>
  <c r="AF136" i="35"/>
  <c r="BQ135" i="35"/>
  <c r="BD135" i="35"/>
  <c r="AJ135" i="35"/>
  <c r="AH135" i="35"/>
  <c r="AF135" i="35"/>
  <c r="BQ134" i="35"/>
  <c r="BD134" i="35"/>
  <c r="AJ134" i="35"/>
  <c r="AH134" i="35"/>
  <c r="AK134" i="35" s="1"/>
  <c r="AF134" i="35"/>
  <c r="W134" i="35"/>
  <c r="U134" i="35"/>
  <c r="S134" i="35"/>
  <c r="AS134" i="35" s="1"/>
  <c r="Y134" i="35" l="1"/>
  <c r="X134" i="35" s="1"/>
  <c r="Z134" i="35" s="1"/>
  <c r="AA134" i="35" s="1"/>
  <c r="AY134" i="35" s="1"/>
  <c r="AK135" i="35"/>
  <c r="BR135" i="35"/>
  <c r="AM139" i="35"/>
  <c r="BR139" i="35"/>
  <c r="BR136" i="35"/>
  <c r="Y140" i="35"/>
  <c r="AM140" i="35" s="1"/>
  <c r="AK141" i="35"/>
  <c r="BR142" i="35"/>
  <c r="BR144" i="35"/>
  <c r="AK136" i="35"/>
  <c r="AK140" i="35"/>
  <c r="AL140" i="35" s="1"/>
  <c r="BR141" i="35"/>
  <c r="AK143" i="35"/>
  <c r="AM143" i="35"/>
  <c r="AM138" i="35"/>
  <c r="AM142" i="35"/>
  <c r="BR145" i="35"/>
  <c r="BR134" i="35"/>
  <c r="BR137" i="35"/>
  <c r="AK139" i="35"/>
  <c r="AL141" i="35"/>
  <c r="AL142" i="35"/>
  <c r="BR138" i="35"/>
  <c r="BR143" i="35"/>
  <c r="AK137" i="35"/>
  <c r="AM141" i="35"/>
  <c r="AM145" i="35"/>
  <c r="AK142" i="35"/>
  <c r="AK138" i="35"/>
  <c r="AK144" i="35"/>
  <c r="AM137" i="35"/>
  <c r="BR140" i="35"/>
  <c r="AL134" i="35"/>
  <c r="AL143" i="35"/>
  <c r="AL137" i="35"/>
  <c r="AL144" i="35"/>
  <c r="AL138" i="35"/>
  <c r="AL145" i="35"/>
  <c r="AV134" i="35"/>
  <c r="AL139" i="35"/>
  <c r="AM134" i="35"/>
  <c r="AV140" i="35" l="1"/>
  <c r="X140" i="35"/>
  <c r="Z140" i="35" s="1"/>
  <c r="AA140" i="35" s="1"/>
  <c r="AY140" i="35" s="1"/>
  <c r="AW140" i="35"/>
  <c r="AX140" i="35" s="1"/>
  <c r="AT140" i="35"/>
  <c r="AU140" i="35" s="1"/>
  <c r="AM135" i="35"/>
  <c r="AM136" i="35" s="1"/>
  <c r="AL135" i="35"/>
  <c r="AL136" i="35" s="1"/>
  <c r="AZ140" i="35" l="1"/>
  <c r="AW134" i="35"/>
  <c r="AX134" i="35" s="1"/>
  <c r="AT134" i="35"/>
  <c r="AU134" i="35" s="1"/>
  <c r="AZ134" i="35" l="1"/>
  <c r="BQ25" i="42" l="1"/>
  <c r="BD25" i="42"/>
  <c r="AJ25" i="42"/>
  <c r="AH25" i="42"/>
  <c r="AF25" i="42"/>
  <c r="BQ24" i="42"/>
  <c r="BD24" i="42"/>
  <c r="AJ24" i="42"/>
  <c r="AH24" i="42"/>
  <c r="AF24" i="42"/>
  <c r="BQ23" i="42"/>
  <c r="BD23" i="42"/>
  <c r="AJ23" i="42"/>
  <c r="AH23" i="42"/>
  <c r="AF23" i="42"/>
  <c r="AM24" i="42" s="1"/>
  <c r="BQ22" i="42"/>
  <c r="BR22" i="42" s="1"/>
  <c r="BD22" i="42"/>
  <c r="AJ22" i="42"/>
  <c r="AH22" i="42"/>
  <c r="AK22" i="42" s="1"/>
  <c r="AF22" i="42"/>
  <c r="BQ21" i="42"/>
  <c r="BD21" i="42"/>
  <c r="AJ21" i="42"/>
  <c r="AH21" i="42"/>
  <c r="AF21" i="42"/>
  <c r="AM22" i="42" s="1"/>
  <c r="BQ20" i="42"/>
  <c r="BD20" i="42"/>
  <c r="AJ20" i="42"/>
  <c r="AH20" i="42"/>
  <c r="AK20" i="42" s="1"/>
  <c r="AF20" i="42"/>
  <c r="W20" i="42"/>
  <c r="U20" i="42"/>
  <c r="S20" i="42"/>
  <c r="AS20" i="42" s="1"/>
  <c r="BQ133" i="35"/>
  <c r="BD133" i="35"/>
  <c r="AJ133" i="35"/>
  <c r="AH133" i="35"/>
  <c r="AF133" i="35"/>
  <c r="BQ132" i="35"/>
  <c r="BD132" i="35"/>
  <c r="AJ132" i="35"/>
  <c r="AH132" i="35"/>
  <c r="AF132" i="35"/>
  <c r="BQ131" i="35"/>
  <c r="BD131" i="35"/>
  <c r="AJ131" i="35"/>
  <c r="AH131" i="35"/>
  <c r="AF131" i="35"/>
  <c r="BQ130" i="35"/>
  <c r="BD130" i="35"/>
  <c r="AJ130" i="35"/>
  <c r="AH130" i="35"/>
  <c r="AF130" i="35"/>
  <c r="BQ129" i="35"/>
  <c r="BD129" i="35"/>
  <c r="AJ129" i="35"/>
  <c r="AH129" i="35"/>
  <c r="AF129" i="35"/>
  <c r="BQ128" i="35"/>
  <c r="BD128" i="35"/>
  <c r="AJ128" i="35"/>
  <c r="AH128" i="35"/>
  <c r="AF128" i="35"/>
  <c r="W128" i="35"/>
  <c r="U128" i="35"/>
  <c r="S128" i="35"/>
  <c r="AS128" i="35" s="1"/>
  <c r="BQ127" i="35"/>
  <c r="BD127" i="35"/>
  <c r="AJ127" i="35"/>
  <c r="AH127" i="35"/>
  <c r="AF127" i="35"/>
  <c r="BQ126" i="35"/>
  <c r="BD126" i="35"/>
  <c r="AJ126" i="35"/>
  <c r="AH126" i="35"/>
  <c r="AF126" i="35"/>
  <c r="BQ125" i="35"/>
  <c r="BD125" i="35"/>
  <c r="AJ125" i="35"/>
  <c r="AH125" i="35"/>
  <c r="AF125" i="35"/>
  <c r="BQ124" i="35"/>
  <c r="BD124" i="35"/>
  <c r="AJ124" i="35"/>
  <c r="AH124" i="35"/>
  <c r="AF124" i="35"/>
  <c r="BQ123" i="35"/>
  <c r="BD123" i="35"/>
  <c r="AJ123" i="35"/>
  <c r="AH123" i="35"/>
  <c r="AF123" i="35"/>
  <c r="BQ122" i="35"/>
  <c r="BD122" i="35"/>
  <c r="AJ122" i="35"/>
  <c r="AH122" i="35"/>
  <c r="AF122" i="35"/>
  <c r="W122" i="35"/>
  <c r="U122" i="35"/>
  <c r="S122" i="35"/>
  <c r="AS122" i="35" s="1"/>
  <c r="BQ121" i="35"/>
  <c r="BD121" i="35"/>
  <c r="AJ121" i="35"/>
  <c r="AH121" i="35"/>
  <c r="AF121" i="35"/>
  <c r="BQ120" i="35"/>
  <c r="BD120" i="35"/>
  <c r="AJ120" i="35"/>
  <c r="AH120" i="35"/>
  <c r="AF120" i="35"/>
  <c r="BQ119" i="35"/>
  <c r="BD119" i="35"/>
  <c r="AJ119" i="35"/>
  <c r="AH119" i="35"/>
  <c r="AF119" i="35"/>
  <c r="BQ118" i="35"/>
  <c r="BR118" i="35" s="1"/>
  <c r="BD118" i="35"/>
  <c r="AJ118" i="35"/>
  <c r="AH118" i="35"/>
  <c r="AF118" i="35"/>
  <c r="BQ117" i="35"/>
  <c r="BD117" i="35"/>
  <c r="AJ117" i="35"/>
  <c r="AH117" i="35"/>
  <c r="AF117" i="35"/>
  <c r="BQ116" i="35"/>
  <c r="BD116" i="35"/>
  <c r="AJ116" i="35"/>
  <c r="AH116" i="35"/>
  <c r="AF116" i="35"/>
  <c r="W116" i="35"/>
  <c r="U116" i="35"/>
  <c r="S116" i="35"/>
  <c r="AS116" i="35" s="1"/>
  <c r="BQ115" i="35"/>
  <c r="BD115" i="35"/>
  <c r="AJ115" i="35"/>
  <c r="AH115" i="35"/>
  <c r="AF115" i="35"/>
  <c r="BQ114" i="35"/>
  <c r="BD114" i="35"/>
  <c r="AJ114" i="35"/>
  <c r="AH114" i="35"/>
  <c r="AF114" i="35"/>
  <c r="BQ113" i="35"/>
  <c r="BD113" i="35"/>
  <c r="AJ113" i="35"/>
  <c r="AH113" i="35"/>
  <c r="AF113" i="35"/>
  <c r="BQ112" i="35"/>
  <c r="BD112" i="35"/>
  <c r="AJ112" i="35"/>
  <c r="AH112" i="35"/>
  <c r="AF112" i="35"/>
  <c r="BQ111" i="35"/>
  <c r="BD111" i="35"/>
  <c r="AJ111" i="35"/>
  <c r="AH111" i="35"/>
  <c r="AF111" i="35"/>
  <c r="BQ110" i="35"/>
  <c r="BD110" i="35"/>
  <c r="AJ110" i="35"/>
  <c r="AH110" i="35"/>
  <c r="AF110" i="35"/>
  <c r="W110" i="35"/>
  <c r="Y110" i="35" s="1"/>
  <c r="U110" i="35"/>
  <c r="S110" i="35"/>
  <c r="AS110" i="35" s="1"/>
  <c r="BQ109" i="35"/>
  <c r="BD109" i="35"/>
  <c r="AJ109" i="35"/>
  <c r="AH109" i="35"/>
  <c r="AF109" i="35"/>
  <c r="BQ108" i="35"/>
  <c r="BD108" i="35"/>
  <c r="AJ108" i="35"/>
  <c r="AH108" i="35"/>
  <c r="AF108" i="35"/>
  <c r="BQ107" i="35"/>
  <c r="BD107" i="35"/>
  <c r="AJ107" i="35"/>
  <c r="AH107" i="35"/>
  <c r="AF107" i="35"/>
  <c r="BQ106" i="35"/>
  <c r="BD106" i="35"/>
  <c r="AJ106" i="35"/>
  <c r="AH106" i="35"/>
  <c r="AF106" i="35"/>
  <c r="BQ105" i="35"/>
  <c r="BD105" i="35"/>
  <c r="AJ105" i="35"/>
  <c r="AH105" i="35"/>
  <c r="AF105" i="35"/>
  <c r="BQ104" i="35"/>
  <c r="BD104" i="35"/>
  <c r="AJ104" i="35"/>
  <c r="AH104" i="35"/>
  <c r="AF104" i="35"/>
  <c r="W104" i="35"/>
  <c r="U104" i="35"/>
  <c r="S104" i="35"/>
  <c r="AS104" i="35" s="1"/>
  <c r="AK25" i="42" l="1"/>
  <c r="BR25" i="42"/>
  <c r="AK23" i="42"/>
  <c r="BR23" i="42"/>
  <c r="AM25" i="42"/>
  <c r="AK24" i="42"/>
  <c r="BR21" i="42"/>
  <c r="AM23" i="42"/>
  <c r="BR24" i="42"/>
  <c r="Y20" i="42"/>
  <c r="AV20" i="42" s="1"/>
  <c r="BR20" i="42"/>
  <c r="AL22" i="42"/>
  <c r="AK21" i="42"/>
  <c r="Y128" i="35"/>
  <c r="AK129" i="35"/>
  <c r="BR124" i="35"/>
  <c r="BR133" i="35"/>
  <c r="BR107" i="35"/>
  <c r="AK109" i="35"/>
  <c r="BR125" i="35"/>
  <c r="AK114" i="35"/>
  <c r="AK125" i="35"/>
  <c r="BR113" i="35"/>
  <c r="BR106" i="35"/>
  <c r="BR111" i="35"/>
  <c r="AK132" i="35"/>
  <c r="AK116" i="35"/>
  <c r="AL116" i="35" s="1"/>
  <c r="AK121" i="35"/>
  <c r="AK122" i="35"/>
  <c r="BR116" i="35"/>
  <c r="AK107" i="35"/>
  <c r="Y116" i="35"/>
  <c r="AV116" i="35" s="1"/>
  <c r="AK108" i="35"/>
  <c r="AM115" i="35"/>
  <c r="AK118" i="35"/>
  <c r="BR123" i="35"/>
  <c r="Y104" i="35"/>
  <c r="AM108" i="35"/>
  <c r="AK111" i="35"/>
  <c r="AK120" i="35"/>
  <c r="BR121" i="35"/>
  <c r="AK124" i="35"/>
  <c r="BR129" i="35"/>
  <c r="BR132" i="35"/>
  <c r="AM131" i="35"/>
  <c r="AK104" i="35"/>
  <c r="AL104" i="35" s="1"/>
  <c r="AK113" i="35"/>
  <c r="BR114" i="35"/>
  <c r="AM127" i="35"/>
  <c r="BR131" i="35"/>
  <c r="BR104" i="35"/>
  <c r="AK115" i="35"/>
  <c r="BR117" i="35"/>
  <c r="AK119" i="35"/>
  <c r="AL122" i="35"/>
  <c r="AV110" i="35"/>
  <c r="X110" i="35"/>
  <c r="Z110" i="35" s="1"/>
  <c r="AA110" i="35" s="1"/>
  <c r="AY110" i="35" s="1"/>
  <c r="AK110" i="35"/>
  <c r="AL110" i="35" s="1"/>
  <c r="AL111" i="35" s="1"/>
  <c r="AL131" i="35"/>
  <c r="BR109" i="35"/>
  <c r="BR119" i="35"/>
  <c r="AK123" i="35"/>
  <c r="AL123" i="35" s="1"/>
  <c r="BR127" i="35"/>
  <c r="BR128" i="35"/>
  <c r="AK105" i="35"/>
  <c r="BR105" i="35"/>
  <c r="BR108" i="35"/>
  <c r="BR110" i="35"/>
  <c r="AK117" i="35"/>
  <c r="AK126" i="35"/>
  <c r="AK130" i="35"/>
  <c r="AK106" i="35"/>
  <c r="AK112" i="35"/>
  <c r="BR126" i="35"/>
  <c r="BR130" i="35"/>
  <c r="AM133" i="35"/>
  <c r="AM132" i="35"/>
  <c r="AK133" i="35"/>
  <c r="AL109" i="35"/>
  <c r="BR112" i="35"/>
  <c r="BR115" i="35"/>
  <c r="BR120" i="35"/>
  <c r="Y122" i="35"/>
  <c r="X122" i="35" s="1"/>
  <c r="Z122" i="35" s="1"/>
  <c r="AA122" i="35" s="1"/>
  <c r="AY122" i="35" s="1"/>
  <c r="BR122" i="35"/>
  <c r="AK127" i="35"/>
  <c r="AK128" i="35"/>
  <c r="AL128" i="35" s="1"/>
  <c r="AL129" i="35" s="1"/>
  <c r="AL130" i="35" s="1"/>
  <c r="AK131" i="35"/>
  <c r="AL23" i="42"/>
  <c r="AL24" i="42"/>
  <c r="AL25" i="42"/>
  <c r="AL20" i="42"/>
  <c r="X128" i="35"/>
  <c r="Z128" i="35" s="1"/>
  <c r="AA128" i="35" s="1"/>
  <c r="AY128" i="35" s="1"/>
  <c r="AV128" i="35"/>
  <c r="AV104" i="35"/>
  <c r="X104" i="35"/>
  <c r="Z104" i="35" s="1"/>
  <c r="AA104" i="35" s="1"/>
  <c r="AY104" i="35" s="1"/>
  <c r="AM114" i="35"/>
  <c r="AM109" i="35"/>
  <c r="X116" i="35"/>
  <c r="Z116" i="35" s="1"/>
  <c r="AA116" i="35" s="1"/>
  <c r="AY116" i="35" s="1"/>
  <c r="AM110" i="35"/>
  <c r="AM111" i="35" s="1"/>
  <c r="AM112" i="35" s="1"/>
  <c r="AM113" i="35" s="1"/>
  <c r="AL132" i="35"/>
  <c r="AL133" i="35"/>
  <c r="AM116" i="35"/>
  <c r="AL127" i="35"/>
  <c r="AM104" i="35"/>
  <c r="AL114" i="35"/>
  <c r="AL108" i="35"/>
  <c r="AL115" i="35"/>
  <c r="AM128" i="35"/>
  <c r="X20" i="42" l="1"/>
  <c r="Z20" i="42" s="1"/>
  <c r="AA20" i="42" s="1"/>
  <c r="AY20" i="42" s="1"/>
  <c r="AM20" i="42"/>
  <c r="AL112" i="35"/>
  <c r="AL113" i="35" s="1"/>
  <c r="AL124" i="35"/>
  <c r="AL125" i="35" s="1"/>
  <c r="AL126" i="35" s="1"/>
  <c r="AT122" i="35" s="1"/>
  <c r="AU122" i="35" s="1"/>
  <c r="AM122" i="35"/>
  <c r="AL105" i="35"/>
  <c r="AL106" i="35" s="1"/>
  <c r="AL107" i="35" s="1"/>
  <c r="AV122" i="35"/>
  <c r="AT128" i="35"/>
  <c r="AU128" i="35" s="1"/>
  <c r="AT110" i="35"/>
  <c r="AU110" i="35" s="1"/>
  <c r="AM21" i="42"/>
  <c r="AW20" i="42" s="1"/>
  <c r="AX20" i="42" s="1"/>
  <c r="AL21" i="42"/>
  <c r="AT20" i="42" s="1"/>
  <c r="AU20" i="42" s="1"/>
  <c r="AM123" i="35"/>
  <c r="AM124" i="35" s="1"/>
  <c r="AM125" i="35" s="1"/>
  <c r="AM126" i="35" s="1"/>
  <c r="AM117" i="35"/>
  <c r="AM118" i="35" s="1"/>
  <c r="AM119" i="35" s="1"/>
  <c r="AM120" i="35" s="1"/>
  <c r="AM121" i="35" s="1"/>
  <c r="AT104" i="35"/>
  <c r="AU104" i="35" s="1"/>
  <c r="AW110" i="35"/>
  <c r="AX110" i="35" s="1"/>
  <c r="AZ110" i="35" s="1"/>
  <c r="AL117" i="35"/>
  <c r="AL118" i="35" s="1"/>
  <c r="AL119" i="35" s="1"/>
  <c r="AL120" i="35" s="1"/>
  <c r="AL121" i="35" s="1"/>
  <c r="AM129" i="35"/>
  <c r="AM130" i="35" s="1"/>
  <c r="AM105" i="35"/>
  <c r="AM106" i="35" s="1"/>
  <c r="AM107" i="35" s="1"/>
  <c r="AZ20" i="42" l="1"/>
  <c r="AT116" i="35"/>
  <c r="AU116" i="35" s="1"/>
  <c r="AW122" i="35"/>
  <c r="AX122" i="35" s="1"/>
  <c r="AZ122" i="35" s="1"/>
  <c r="AW104" i="35"/>
  <c r="AX104" i="35" s="1"/>
  <c r="AZ104" i="35" s="1"/>
  <c r="AW116" i="35"/>
  <c r="AX116" i="35" s="1"/>
  <c r="AZ116" i="35" s="1"/>
  <c r="AW128" i="35"/>
  <c r="AX128" i="35" s="1"/>
  <c r="AZ128" i="35" s="1"/>
  <c r="BQ103" i="35" l="1"/>
  <c r="BD103" i="35"/>
  <c r="AJ103" i="35"/>
  <c r="AH103" i="35"/>
  <c r="AF103" i="35"/>
  <c r="BQ102" i="35"/>
  <c r="BD102" i="35"/>
  <c r="AJ102" i="35"/>
  <c r="AH102" i="35"/>
  <c r="AF102" i="35"/>
  <c r="BQ101" i="35"/>
  <c r="BD101" i="35"/>
  <c r="AJ101" i="35"/>
  <c r="AH101" i="35"/>
  <c r="AF101" i="35"/>
  <c r="BQ100" i="35"/>
  <c r="BD100" i="35"/>
  <c r="AJ100" i="35"/>
  <c r="AH100" i="35"/>
  <c r="AF100" i="35"/>
  <c r="BQ99" i="35"/>
  <c r="BD99" i="35"/>
  <c r="AJ99" i="35"/>
  <c r="AH99" i="35"/>
  <c r="AF99" i="35"/>
  <c r="BQ98" i="35"/>
  <c r="BD98" i="35"/>
  <c r="AJ98" i="35"/>
  <c r="AH98" i="35"/>
  <c r="AF98" i="35"/>
  <c r="AL98" i="35" s="1"/>
  <c r="W98" i="35"/>
  <c r="U98" i="35"/>
  <c r="S98" i="35"/>
  <c r="AS98" i="35" s="1"/>
  <c r="BQ97" i="35"/>
  <c r="BD97" i="35"/>
  <c r="AJ97" i="35"/>
  <c r="AH97" i="35"/>
  <c r="AF97" i="35"/>
  <c r="AM97" i="35" s="1"/>
  <c r="BQ96" i="35"/>
  <c r="BD96" i="35"/>
  <c r="AJ96" i="35"/>
  <c r="AH96" i="35"/>
  <c r="AF96" i="35"/>
  <c r="BQ95" i="35"/>
  <c r="BD95" i="35"/>
  <c r="AJ95" i="35"/>
  <c r="AH95" i="35"/>
  <c r="AF95" i="35"/>
  <c r="BQ94" i="35"/>
  <c r="BD94" i="35"/>
  <c r="AJ94" i="35"/>
  <c r="AH94" i="35"/>
  <c r="AF94" i="35"/>
  <c r="BQ93" i="35"/>
  <c r="BD93" i="35"/>
  <c r="AJ93" i="35"/>
  <c r="AH93" i="35"/>
  <c r="AF93" i="35"/>
  <c r="BQ92" i="35"/>
  <c r="BD92" i="35"/>
  <c r="AJ92" i="35"/>
  <c r="AH92" i="35"/>
  <c r="AF92" i="35"/>
  <c r="W92" i="35"/>
  <c r="U92" i="35"/>
  <c r="S92" i="35"/>
  <c r="AS92" i="35" s="1"/>
  <c r="BQ91" i="35"/>
  <c r="BD91" i="35"/>
  <c r="AJ91" i="35"/>
  <c r="AH91" i="35"/>
  <c r="AF91" i="35"/>
  <c r="BQ90" i="35"/>
  <c r="BD90" i="35"/>
  <c r="AJ90" i="35"/>
  <c r="AH90" i="35"/>
  <c r="AF90" i="35"/>
  <c r="BQ89" i="35"/>
  <c r="BD89" i="35"/>
  <c r="AJ89" i="35"/>
  <c r="AH89" i="35"/>
  <c r="AF89" i="35"/>
  <c r="BQ88" i="35"/>
  <c r="BD88" i="35"/>
  <c r="AJ88" i="35"/>
  <c r="AH88" i="35"/>
  <c r="AF88" i="35"/>
  <c r="AM89" i="35" s="1"/>
  <c r="BQ87" i="35"/>
  <c r="BD87" i="35"/>
  <c r="AJ87" i="35"/>
  <c r="AH87" i="35"/>
  <c r="AF87" i="35"/>
  <c r="BQ86" i="35"/>
  <c r="BD86" i="35"/>
  <c r="AJ86" i="35"/>
  <c r="AH86" i="35"/>
  <c r="AF86" i="35"/>
  <c r="W86" i="35"/>
  <c r="U86" i="35"/>
  <c r="S86" i="35"/>
  <c r="AS86" i="35" s="1"/>
  <c r="AK103" i="35" l="1"/>
  <c r="BR100" i="35"/>
  <c r="AK100" i="35"/>
  <c r="BR94" i="35"/>
  <c r="BR96" i="35"/>
  <c r="AM102" i="35"/>
  <c r="AK89" i="35"/>
  <c r="AK99" i="35"/>
  <c r="AM95" i="35"/>
  <c r="AK97" i="35"/>
  <c r="AK98" i="35"/>
  <c r="BR99" i="35"/>
  <c r="BR91" i="35"/>
  <c r="BR92" i="35"/>
  <c r="Y86" i="35"/>
  <c r="AK87" i="35"/>
  <c r="BR88" i="35"/>
  <c r="AK90" i="35"/>
  <c r="BR90" i="35"/>
  <c r="Y92" i="35"/>
  <c r="X92" i="35" s="1"/>
  <c r="Z92" i="35" s="1"/>
  <c r="AA92" i="35" s="1"/>
  <c r="AY92" i="35" s="1"/>
  <c r="BR93" i="35"/>
  <c r="BR86" i="35"/>
  <c r="AK92" i="35"/>
  <c r="AK101" i="35"/>
  <c r="AK94" i="35"/>
  <c r="AM101" i="35"/>
  <c r="AK96" i="35"/>
  <c r="BR97" i="35"/>
  <c r="BR101" i="35"/>
  <c r="AL100" i="35"/>
  <c r="BR87" i="35"/>
  <c r="Y98" i="35"/>
  <c r="AV98" i="35" s="1"/>
  <c r="BR98" i="35"/>
  <c r="BR95" i="35"/>
  <c r="BR102" i="35"/>
  <c r="AK88" i="35"/>
  <c r="BR89" i="35"/>
  <c r="AK93" i="35"/>
  <c r="AM93" i="35" s="1"/>
  <c r="AM94" i="35" s="1"/>
  <c r="AM90" i="35"/>
  <c r="AK91" i="35"/>
  <c r="AM96" i="35"/>
  <c r="AM103" i="35"/>
  <c r="AK86" i="35"/>
  <c r="AL86" i="35" s="1"/>
  <c r="AK95" i="35"/>
  <c r="AK102" i="35"/>
  <c r="BR103" i="35"/>
  <c r="AL92" i="35"/>
  <c r="AL99" i="35"/>
  <c r="AV86" i="35"/>
  <c r="X86" i="35"/>
  <c r="Z86" i="35" s="1"/>
  <c r="AA86" i="35" s="1"/>
  <c r="AY86" i="35" s="1"/>
  <c r="AM86" i="35"/>
  <c r="AM87" i="35" s="1"/>
  <c r="AM88" i="35" s="1"/>
  <c r="AL87" i="35"/>
  <c r="AM100" i="35"/>
  <c r="AL101" i="35"/>
  <c r="AM92" i="35"/>
  <c r="AL95" i="35"/>
  <c r="AL102" i="35"/>
  <c r="AL89" i="35"/>
  <c r="AL96" i="35"/>
  <c r="AL103" i="35"/>
  <c r="AL90" i="35"/>
  <c r="AL97" i="35"/>
  <c r="AL91" i="35"/>
  <c r="AM91" i="35"/>
  <c r="AV92" i="35" l="1"/>
  <c r="AL94" i="35"/>
  <c r="AL88" i="35"/>
  <c r="AT86" i="35" s="1"/>
  <c r="AU86" i="35" s="1"/>
  <c r="AM98" i="35"/>
  <c r="AM99" i="35" s="1"/>
  <c r="AW98" i="35" s="1"/>
  <c r="AX98" i="35" s="1"/>
  <c r="X98" i="35"/>
  <c r="Z98" i="35" s="1"/>
  <c r="AA98" i="35" s="1"/>
  <c r="AY98" i="35" s="1"/>
  <c r="AT98" i="35"/>
  <c r="AU98" i="35" s="1"/>
  <c r="AW92" i="35"/>
  <c r="AX92" i="35" s="1"/>
  <c r="AL93" i="35"/>
  <c r="AT92" i="35" s="1"/>
  <c r="AU92" i="35" s="1"/>
  <c r="AW86" i="35"/>
  <c r="AX86" i="35" s="1"/>
  <c r="AZ92" i="35" l="1"/>
  <c r="AZ86" i="35"/>
  <c r="AZ98" i="35"/>
  <c r="BQ85" i="35" l="1"/>
  <c r="BD85" i="35"/>
  <c r="AJ85" i="35"/>
  <c r="AH85" i="35"/>
  <c r="AF85" i="35"/>
  <c r="BQ84" i="35"/>
  <c r="BD84" i="35"/>
  <c r="AJ84" i="35"/>
  <c r="AH84" i="35"/>
  <c r="AF84" i="35"/>
  <c r="BQ83" i="35"/>
  <c r="BD83" i="35"/>
  <c r="AJ83" i="35"/>
  <c r="AH83" i="35"/>
  <c r="AF83" i="35"/>
  <c r="BQ82" i="35"/>
  <c r="BD82" i="35"/>
  <c r="AJ82" i="35"/>
  <c r="AH82" i="35"/>
  <c r="AF82" i="35"/>
  <c r="BQ81" i="35"/>
  <c r="BD81" i="35"/>
  <c r="AJ81" i="35"/>
  <c r="AH81" i="35"/>
  <c r="AF81" i="35"/>
  <c r="BQ80" i="35"/>
  <c r="BD80" i="35"/>
  <c r="AJ80" i="35"/>
  <c r="AH80" i="35"/>
  <c r="AF80" i="35"/>
  <c r="W80" i="35"/>
  <c r="U80" i="35"/>
  <c r="S80" i="35"/>
  <c r="AS80" i="35" s="1"/>
  <c r="BQ79" i="35"/>
  <c r="BD79" i="35"/>
  <c r="AJ79" i="35"/>
  <c r="AH79" i="35"/>
  <c r="AF79" i="35"/>
  <c r="BQ78" i="35"/>
  <c r="BD78" i="35"/>
  <c r="AJ78" i="35"/>
  <c r="AH78" i="35"/>
  <c r="AF78" i="35"/>
  <c r="BQ77" i="35"/>
  <c r="BD77" i="35"/>
  <c r="AJ77" i="35"/>
  <c r="AH77" i="35"/>
  <c r="AF77" i="35"/>
  <c r="BQ76" i="35"/>
  <c r="BD76" i="35"/>
  <c r="AJ76" i="35"/>
  <c r="AH76" i="35"/>
  <c r="AF76" i="35"/>
  <c r="BQ75" i="35"/>
  <c r="BD75" i="35"/>
  <c r="AJ75" i="35"/>
  <c r="AH75" i="35"/>
  <c r="AF75" i="35"/>
  <c r="BQ74" i="35"/>
  <c r="BD74" i="35"/>
  <c r="AJ74" i="35"/>
  <c r="AH74" i="35"/>
  <c r="AF74" i="35"/>
  <c r="W74" i="35"/>
  <c r="U74" i="35"/>
  <c r="S74" i="35"/>
  <c r="AS74" i="35" s="1"/>
  <c r="AM77" i="35" l="1"/>
  <c r="Y74" i="35"/>
  <c r="X74" i="35" s="1"/>
  <c r="Z74" i="35" s="1"/>
  <c r="AA74" i="35" s="1"/>
  <c r="AY74" i="35" s="1"/>
  <c r="AM81" i="35"/>
  <c r="BR75" i="35"/>
  <c r="AK83" i="35"/>
  <c r="BR83" i="35"/>
  <c r="AK78" i="35"/>
  <c r="BR85" i="35"/>
  <c r="AK75" i="35"/>
  <c r="AK76" i="35"/>
  <c r="BR79" i="35"/>
  <c r="BR77" i="35"/>
  <c r="AM76" i="35"/>
  <c r="AM79" i="35"/>
  <c r="AM83" i="35"/>
  <c r="BR80" i="35"/>
  <c r="AK74" i="35"/>
  <c r="BR78" i="35"/>
  <c r="Y80" i="35"/>
  <c r="X80" i="35" s="1"/>
  <c r="Z80" i="35" s="1"/>
  <c r="AA80" i="35" s="1"/>
  <c r="AY80" i="35" s="1"/>
  <c r="BR82" i="35"/>
  <c r="BR84" i="35"/>
  <c r="AL82" i="35"/>
  <c r="BR74" i="35"/>
  <c r="AK81" i="35"/>
  <c r="AK85" i="35"/>
  <c r="AL81" i="35"/>
  <c r="AL76" i="35"/>
  <c r="BR76" i="35"/>
  <c r="BR81" i="35"/>
  <c r="AM84" i="35"/>
  <c r="AK84" i="35"/>
  <c r="AM82" i="35"/>
  <c r="AL83" i="35"/>
  <c r="AK80" i="35"/>
  <c r="AL80" i="35" s="1"/>
  <c r="AM85" i="35"/>
  <c r="AK77" i="35"/>
  <c r="AK82" i="35"/>
  <c r="AK79" i="35"/>
  <c r="AL74" i="35"/>
  <c r="AL77" i="35"/>
  <c r="AL84" i="35"/>
  <c r="AL78" i="35"/>
  <c r="AL85" i="35"/>
  <c r="AM78" i="35"/>
  <c r="AL79" i="35"/>
  <c r="AM74" i="35"/>
  <c r="AV74" i="35"/>
  <c r="AM80" i="35" l="1"/>
  <c r="AW80" i="35" s="1"/>
  <c r="AX80" i="35" s="1"/>
  <c r="AV80" i="35"/>
  <c r="AT80" i="35"/>
  <c r="AU80" i="35" s="1"/>
  <c r="AL75" i="35"/>
  <c r="AT74" i="35" s="1"/>
  <c r="AU74" i="35" s="1"/>
  <c r="AM75" i="35"/>
  <c r="AW74" i="35" s="1"/>
  <c r="AX74" i="35" s="1"/>
  <c r="AZ80" i="35" l="1"/>
  <c r="AZ74" i="35"/>
  <c r="BQ19" i="42"/>
  <c r="BD19" i="42"/>
  <c r="AJ19" i="42"/>
  <c r="AH19" i="42"/>
  <c r="AF19" i="42"/>
  <c r="BQ18" i="42"/>
  <c r="BD18" i="42"/>
  <c r="AJ18" i="42"/>
  <c r="AH18" i="42"/>
  <c r="AF18" i="42"/>
  <c r="BQ17" i="42"/>
  <c r="BD17" i="42"/>
  <c r="AJ17" i="42"/>
  <c r="AH17" i="42"/>
  <c r="AF17" i="42"/>
  <c r="BQ16" i="42"/>
  <c r="BD16" i="42"/>
  <c r="AJ16" i="42"/>
  <c r="AH16" i="42"/>
  <c r="AF16" i="42"/>
  <c r="BQ15" i="42"/>
  <c r="BD15" i="42"/>
  <c r="AJ15" i="42"/>
  <c r="AH15" i="42"/>
  <c r="AF15" i="42"/>
  <c r="BQ14" i="42"/>
  <c r="BD14" i="42"/>
  <c r="AJ14" i="42"/>
  <c r="AH14" i="42"/>
  <c r="AF14" i="42"/>
  <c r="W14" i="42"/>
  <c r="U14" i="42"/>
  <c r="S14" i="42"/>
  <c r="AS14" i="42" s="1"/>
  <c r="BQ73" i="35"/>
  <c r="BD73" i="35"/>
  <c r="AJ73" i="35"/>
  <c r="AH73" i="35"/>
  <c r="AF73" i="35"/>
  <c r="BQ72" i="35"/>
  <c r="BR72" i="35" s="1"/>
  <c r="BD72" i="35"/>
  <c r="AJ72" i="35"/>
  <c r="AH72" i="35"/>
  <c r="AF72" i="35"/>
  <c r="BQ71" i="35"/>
  <c r="BR71" i="35" s="1"/>
  <c r="BD71" i="35"/>
  <c r="AJ71" i="35"/>
  <c r="AH71" i="35"/>
  <c r="AF71" i="35"/>
  <c r="BQ70" i="35"/>
  <c r="BD70" i="35"/>
  <c r="AJ70" i="35"/>
  <c r="AH70" i="35"/>
  <c r="AF70" i="35"/>
  <c r="BQ69" i="35"/>
  <c r="BD69" i="35"/>
  <c r="AJ69" i="35"/>
  <c r="AH69" i="35"/>
  <c r="AF69" i="35"/>
  <c r="BQ68" i="35"/>
  <c r="BD68" i="35"/>
  <c r="AJ68" i="35"/>
  <c r="AH68" i="35"/>
  <c r="AF68" i="35"/>
  <c r="W68" i="35"/>
  <c r="U68" i="35"/>
  <c r="S68" i="35"/>
  <c r="AS68" i="35" s="1"/>
  <c r="BQ67" i="35"/>
  <c r="BD67" i="35"/>
  <c r="AJ67" i="35"/>
  <c r="AH67" i="35"/>
  <c r="AF67" i="35"/>
  <c r="BQ66" i="35"/>
  <c r="BD66" i="35"/>
  <c r="AJ66" i="35"/>
  <c r="AH66" i="35"/>
  <c r="AF66" i="35"/>
  <c r="BQ65" i="35"/>
  <c r="BD65" i="35"/>
  <c r="AJ65" i="35"/>
  <c r="AH65" i="35"/>
  <c r="AF65" i="35"/>
  <c r="BQ64" i="35"/>
  <c r="BD64" i="35"/>
  <c r="AJ64" i="35"/>
  <c r="AH64" i="35"/>
  <c r="AF64" i="35"/>
  <c r="BQ63" i="35"/>
  <c r="BD63" i="35"/>
  <c r="AJ63" i="35"/>
  <c r="AH63" i="35"/>
  <c r="AF63" i="35"/>
  <c r="BQ62" i="35"/>
  <c r="BD62" i="35"/>
  <c r="AJ62" i="35"/>
  <c r="AH62" i="35"/>
  <c r="AF62" i="35"/>
  <c r="W62" i="35"/>
  <c r="U62" i="35"/>
  <c r="S62" i="35"/>
  <c r="AS62" i="35" s="1"/>
  <c r="BR69" i="35" l="1"/>
  <c r="Y62" i="35"/>
  <c r="AV62" i="35" s="1"/>
  <c r="BR68" i="35"/>
  <c r="AK72" i="35"/>
  <c r="BR66" i="35"/>
  <c r="BR64" i="35"/>
  <c r="AK66" i="35"/>
  <c r="AK65" i="35"/>
  <c r="BR62" i="35"/>
  <c r="AK64" i="35"/>
  <c r="BR65" i="35"/>
  <c r="AK62" i="35"/>
  <c r="AL62" i="35" s="1"/>
  <c r="BR63" i="35"/>
  <c r="Y68" i="35"/>
  <c r="X68" i="35" s="1"/>
  <c r="Z68" i="35" s="1"/>
  <c r="AA68" i="35" s="1"/>
  <c r="AY68" i="35" s="1"/>
  <c r="BR70" i="35"/>
  <c r="BR73" i="35"/>
  <c r="AK69" i="35"/>
  <c r="AK68" i="35"/>
  <c r="AL68" i="35" s="1"/>
  <c r="AK71" i="35"/>
  <c r="BR67" i="35"/>
  <c r="AK70" i="35"/>
  <c r="AK73" i="35"/>
  <c r="AK67" i="35"/>
  <c r="AK63" i="35"/>
  <c r="AL67" i="35"/>
  <c r="AM67" i="35"/>
  <c r="AK14" i="42"/>
  <c r="AM17" i="42"/>
  <c r="BR16" i="42"/>
  <c r="AM15" i="42"/>
  <c r="BR15" i="42"/>
  <c r="AK19" i="42"/>
  <c r="BR14" i="42"/>
  <c r="AK15" i="42"/>
  <c r="AM18" i="42"/>
  <c r="AK17" i="42"/>
  <c r="AK16" i="42"/>
  <c r="BR17" i="42"/>
  <c r="Y14" i="42"/>
  <c r="X14" i="42" s="1"/>
  <c r="Z14" i="42" s="1"/>
  <c r="AA14" i="42" s="1"/>
  <c r="AY14" i="42" s="1"/>
  <c r="AL16" i="42"/>
  <c r="AK18" i="42"/>
  <c r="BR19" i="42"/>
  <c r="BR18" i="42"/>
  <c r="AM16" i="42"/>
  <c r="AL14" i="42"/>
  <c r="AT14" i="42" s="1"/>
  <c r="AU14" i="42" s="1"/>
  <c r="AL15" i="42"/>
  <c r="AM14" i="42"/>
  <c r="AW14" i="42" s="1"/>
  <c r="AX14" i="42" s="1"/>
  <c r="AM19" i="42"/>
  <c r="AL17" i="42"/>
  <c r="AL18" i="42"/>
  <c r="AL19" i="42"/>
  <c r="AL69" i="35" l="1"/>
  <c r="AL70" i="35" s="1"/>
  <c r="AL71" i="35" s="1"/>
  <c r="AL72" i="35" s="1"/>
  <c r="AL73" i="35" s="1"/>
  <c r="X62" i="35"/>
  <c r="Z62" i="35" s="1"/>
  <c r="AA62" i="35" s="1"/>
  <c r="AY62" i="35" s="1"/>
  <c r="AM68" i="35"/>
  <c r="AM69" i="35" s="1"/>
  <c r="AM70" i="35" s="1"/>
  <c r="AM71" i="35" s="1"/>
  <c r="AM72" i="35" s="1"/>
  <c r="AM73" i="35" s="1"/>
  <c r="AW68" i="35" s="1"/>
  <c r="AX68" i="35" s="1"/>
  <c r="AM62" i="35"/>
  <c r="AL63" i="35"/>
  <c r="AL64" i="35" s="1"/>
  <c r="AL65" i="35" s="1"/>
  <c r="AL66" i="35" s="1"/>
  <c r="AV68" i="35"/>
  <c r="AZ14" i="42"/>
  <c r="AV14" i="42"/>
  <c r="AM63" i="35"/>
  <c r="AM64" i="35" s="1"/>
  <c r="AM65" i="35" s="1"/>
  <c r="AM66" i="35" s="1"/>
  <c r="AT68" i="35"/>
  <c r="AU68" i="35" s="1"/>
  <c r="AT62" i="35" l="1"/>
  <c r="AU62" i="35" s="1"/>
  <c r="AW62" i="35"/>
  <c r="AX62" i="35" s="1"/>
  <c r="AZ68" i="35"/>
  <c r="AZ62" i="35" l="1"/>
  <c r="BQ55" i="35"/>
  <c r="BD55" i="35"/>
  <c r="AJ55" i="35"/>
  <c r="AH55" i="35"/>
  <c r="AF55" i="35"/>
  <c r="BQ54" i="35"/>
  <c r="BD54" i="35"/>
  <c r="AJ54" i="35"/>
  <c r="AH54" i="35"/>
  <c r="AF54" i="35"/>
  <c r="BQ53" i="35"/>
  <c r="BD53" i="35"/>
  <c r="AJ53" i="35"/>
  <c r="AH53" i="35"/>
  <c r="AF53" i="35"/>
  <c r="BQ52" i="35"/>
  <c r="BD52" i="35"/>
  <c r="AJ52" i="35"/>
  <c r="AH52" i="35"/>
  <c r="AF52" i="35"/>
  <c r="BQ51" i="35"/>
  <c r="BD51" i="35"/>
  <c r="AJ51" i="35"/>
  <c r="AH51" i="35"/>
  <c r="AF51" i="35"/>
  <c r="BQ50" i="35"/>
  <c r="BD50" i="35"/>
  <c r="AJ50" i="35"/>
  <c r="AH50" i="35"/>
  <c r="AF50" i="35"/>
  <c r="W50" i="35"/>
  <c r="U50" i="35"/>
  <c r="S50" i="35"/>
  <c r="AS50" i="35" s="1"/>
  <c r="BQ49" i="35"/>
  <c r="BD49" i="35"/>
  <c r="AJ49" i="35"/>
  <c r="AH49" i="35"/>
  <c r="AF49" i="35"/>
  <c r="BQ48" i="35"/>
  <c r="BD48" i="35"/>
  <c r="AJ48" i="35"/>
  <c r="AH48" i="35"/>
  <c r="AF48" i="35"/>
  <c r="BQ47" i="35"/>
  <c r="BD47" i="35"/>
  <c r="AJ47" i="35"/>
  <c r="AH47" i="35"/>
  <c r="AF47" i="35"/>
  <c r="BQ46" i="35"/>
  <c r="BD46" i="35"/>
  <c r="AJ46" i="35"/>
  <c r="AH46" i="35"/>
  <c r="AF46" i="35"/>
  <c r="BQ45" i="35"/>
  <c r="BD45" i="35"/>
  <c r="AJ45" i="35"/>
  <c r="AH45" i="35"/>
  <c r="AF45" i="35"/>
  <c r="BQ44" i="35"/>
  <c r="BD44" i="35"/>
  <c r="AJ44" i="35"/>
  <c r="AH44" i="35"/>
  <c r="AF44" i="35"/>
  <c r="W44" i="35"/>
  <c r="U44" i="35"/>
  <c r="S44" i="35"/>
  <c r="AS44" i="35" s="1"/>
  <c r="BQ43" i="35"/>
  <c r="BD43" i="35"/>
  <c r="AJ43" i="35"/>
  <c r="AH43" i="35"/>
  <c r="AF43" i="35"/>
  <c r="BQ42" i="35"/>
  <c r="BD42" i="35"/>
  <c r="AJ42" i="35"/>
  <c r="AH42" i="35"/>
  <c r="AF42" i="35"/>
  <c r="BQ41" i="35"/>
  <c r="BD41" i="35"/>
  <c r="AJ41" i="35"/>
  <c r="AH41" i="35"/>
  <c r="AF41" i="35"/>
  <c r="BQ40" i="35"/>
  <c r="BD40" i="35"/>
  <c r="AJ40" i="35"/>
  <c r="AH40" i="35"/>
  <c r="AF40" i="35"/>
  <c r="BQ39" i="35"/>
  <c r="BD39" i="35"/>
  <c r="AJ39" i="35"/>
  <c r="AH39" i="35"/>
  <c r="AF39" i="35"/>
  <c r="BQ38" i="35"/>
  <c r="BD38" i="35"/>
  <c r="AJ38" i="35"/>
  <c r="AH38" i="35"/>
  <c r="AF38" i="35"/>
  <c r="W38" i="35"/>
  <c r="U38" i="35"/>
  <c r="S38" i="35"/>
  <c r="AS38" i="35" s="1"/>
  <c r="BR51" i="35" l="1"/>
  <c r="AK53" i="35"/>
  <c r="AK50" i="35"/>
  <c r="AL50" i="35" s="1"/>
  <c r="AL51" i="35" s="1"/>
  <c r="AK38" i="35"/>
  <c r="AL38" i="35" s="1"/>
  <c r="BR55" i="35"/>
  <c r="AK54" i="35"/>
  <c r="AM54" i="35"/>
  <c r="AK39" i="35"/>
  <c r="AK48" i="35"/>
  <c r="BR49" i="35"/>
  <c r="AK52" i="35"/>
  <c r="AK46" i="35"/>
  <c r="BR42" i="35"/>
  <c r="BR50" i="35"/>
  <c r="AK45" i="35"/>
  <c r="BR48" i="35"/>
  <c r="Y50" i="35"/>
  <c r="AM50" i="35" s="1"/>
  <c r="AM51" i="35" s="1"/>
  <c r="AM52" i="35" s="1"/>
  <c r="AM53" i="35" s="1"/>
  <c r="BR43" i="35"/>
  <c r="Y38" i="35"/>
  <c r="X38" i="35" s="1"/>
  <c r="Z38" i="35" s="1"/>
  <c r="AA38" i="35" s="1"/>
  <c r="AY38" i="35" s="1"/>
  <c r="BR54" i="35"/>
  <c r="Y44" i="35"/>
  <c r="AV44" i="35" s="1"/>
  <c r="AM55" i="35"/>
  <c r="BR41" i="35"/>
  <c r="AK44" i="35"/>
  <c r="AL44" i="35" s="1"/>
  <c r="AL45" i="35" s="1"/>
  <c r="AL46" i="35" s="1"/>
  <c r="AK47" i="35"/>
  <c r="AK51" i="35"/>
  <c r="AK49" i="35"/>
  <c r="BR40" i="35"/>
  <c r="AK42" i="35"/>
  <c r="BR46" i="35"/>
  <c r="BR39" i="35"/>
  <c r="AK41" i="35"/>
  <c r="BR45" i="35"/>
  <c r="AL55" i="35"/>
  <c r="BR44" i="35"/>
  <c r="BR53" i="35"/>
  <c r="AK55" i="35"/>
  <c r="BR38" i="35"/>
  <c r="BR47" i="35"/>
  <c r="AK40" i="35"/>
  <c r="AK43" i="35"/>
  <c r="BR52" i="35"/>
  <c r="AL54" i="35"/>
  <c r="AL52" i="35" l="1"/>
  <c r="AL53" i="35" s="1"/>
  <c r="AW50" i="35"/>
  <c r="AX50" i="35" s="1"/>
  <c r="AM38" i="35"/>
  <c r="AM39" i="35" s="1"/>
  <c r="AM40" i="35" s="1"/>
  <c r="AM41" i="35" s="1"/>
  <c r="AM42" i="35" s="1"/>
  <c r="AM43" i="35" s="1"/>
  <c r="AL47" i="35"/>
  <c r="AL48" i="35" s="1"/>
  <c r="AL49" i="35" s="1"/>
  <c r="AL39" i="35"/>
  <c r="AV50" i="35"/>
  <c r="AV38" i="35"/>
  <c r="X50" i="35"/>
  <c r="Z50" i="35" s="1"/>
  <c r="AA50" i="35" s="1"/>
  <c r="AY50" i="35" s="1"/>
  <c r="AM44" i="35"/>
  <c r="AM45" i="35" s="1"/>
  <c r="AM46" i="35" s="1"/>
  <c r="AM47" i="35" s="1"/>
  <c r="AM48" i="35" s="1"/>
  <c r="AM49" i="35" s="1"/>
  <c r="AW44" i="35" s="1"/>
  <c r="AX44" i="35" s="1"/>
  <c r="X44" i="35"/>
  <c r="Z44" i="35" s="1"/>
  <c r="AA44" i="35" s="1"/>
  <c r="AY44" i="35" s="1"/>
  <c r="AL40" i="35"/>
  <c r="AL41" i="35" s="1"/>
  <c r="AL42" i="35" s="1"/>
  <c r="AL43" i="35" s="1"/>
  <c r="AT50" i="35"/>
  <c r="AU50" i="35" s="1"/>
  <c r="AZ50" i="35" s="1"/>
  <c r="AT44" i="35" l="1"/>
  <c r="AU44" i="35" s="1"/>
  <c r="AZ44" i="35" s="1"/>
  <c r="AT38" i="35"/>
  <c r="AU38" i="35" s="1"/>
  <c r="AW38" i="35"/>
  <c r="AX38" i="35" s="1"/>
  <c r="AZ38" i="35" l="1"/>
  <c r="BQ37" i="35" l="1"/>
  <c r="BD37" i="35"/>
  <c r="AJ37" i="35"/>
  <c r="AH37" i="35"/>
  <c r="AF37" i="35"/>
  <c r="BQ36" i="35"/>
  <c r="BD36" i="35"/>
  <c r="AJ36" i="35"/>
  <c r="AH36" i="35"/>
  <c r="AF36" i="35"/>
  <c r="BQ35" i="35"/>
  <c r="BD35" i="35"/>
  <c r="AJ35" i="35"/>
  <c r="AH35" i="35"/>
  <c r="AF35" i="35"/>
  <c r="BQ34" i="35"/>
  <c r="BD34" i="35"/>
  <c r="AJ34" i="35"/>
  <c r="AH34" i="35"/>
  <c r="AF34" i="35"/>
  <c r="BQ33" i="35"/>
  <c r="BD33" i="35"/>
  <c r="AJ33" i="35"/>
  <c r="AH33" i="35"/>
  <c r="AF33" i="35"/>
  <c r="BQ32" i="35"/>
  <c r="BD32" i="35"/>
  <c r="AJ32" i="35"/>
  <c r="AH32" i="35"/>
  <c r="AF32" i="35"/>
  <c r="W32" i="35"/>
  <c r="U32" i="35"/>
  <c r="S32" i="35"/>
  <c r="AS32" i="35" s="1"/>
  <c r="BQ31" i="35"/>
  <c r="BD31" i="35"/>
  <c r="AJ31" i="35"/>
  <c r="AH31" i="35"/>
  <c r="AF31" i="35"/>
  <c r="BQ30" i="35"/>
  <c r="BD30" i="35"/>
  <c r="AJ30" i="35"/>
  <c r="AH30" i="35"/>
  <c r="AF30" i="35"/>
  <c r="BQ29" i="35"/>
  <c r="BD29" i="35"/>
  <c r="AJ29" i="35"/>
  <c r="AH29" i="35"/>
  <c r="AF29" i="35"/>
  <c r="BQ28" i="35"/>
  <c r="BD28" i="35"/>
  <c r="AJ28" i="35"/>
  <c r="AH28" i="35"/>
  <c r="AF28" i="35"/>
  <c r="BQ27" i="35"/>
  <c r="BD27" i="35"/>
  <c r="AJ27" i="35"/>
  <c r="AH27" i="35"/>
  <c r="AF27" i="35"/>
  <c r="BQ26" i="35"/>
  <c r="BD26" i="35"/>
  <c r="AJ26" i="35"/>
  <c r="AH26" i="35"/>
  <c r="AF26" i="35"/>
  <c r="W26" i="35"/>
  <c r="U26" i="35"/>
  <c r="S26" i="35"/>
  <c r="AS26" i="35" s="1"/>
  <c r="BQ25" i="35"/>
  <c r="BD25" i="35"/>
  <c r="AJ25" i="35"/>
  <c r="AH25" i="35"/>
  <c r="AF25" i="35"/>
  <c r="BQ24" i="35"/>
  <c r="BD24" i="35"/>
  <c r="AJ24" i="35"/>
  <c r="AH24" i="35"/>
  <c r="AF24" i="35"/>
  <c r="BQ23" i="35"/>
  <c r="BD23" i="35"/>
  <c r="AJ23" i="35"/>
  <c r="AH23" i="35"/>
  <c r="AF23" i="35"/>
  <c r="BQ22" i="35"/>
  <c r="BD22" i="35"/>
  <c r="AJ22" i="35"/>
  <c r="AH22" i="35"/>
  <c r="AF22" i="35"/>
  <c r="BQ21" i="35"/>
  <c r="BD21" i="35"/>
  <c r="AJ21" i="35"/>
  <c r="AH21" i="35"/>
  <c r="AF21" i="35"/>
  <c r="BQ20" i="35"/>
  <c r="BD20" i="35"/>
  <c r="AJ20" i="35"/>
  <c r="AH20" i="35"/>
  <c r="AF20" i="35"/>
  <c r="W20" i="35"/>
  <c r="U20" i="35"/>
  <c r="S20" i="35"/>
  <c r="AS20" i="35" s="1"/>
  <c r="AK37" i="35" l="1"/>
  <c r="AK20" i="35"/>
  <c r="AL20" i="35" s="1"/>
  <c r="AK29" i="35"/>
  <c r="BR29" i="35"/>
  <c r="BR22" i="35"/>
  <c r="BR31" i="35"/>
  <c r="AK34" i="35"/>
  <c r="BR34" i="35"/>
  <c r="AK25" i="35"/>
  <c r="Y26" i="35"/>
  <c r="X26" i="35" s="1"/>
  <c r="Z26" i="35" s="1"/>
  <c r="AA26" i="35" s="1"/>
  <c r="AY26" i="35" s="1"/>
  <c r="AK27" i="35"/>
  <c r="BR26" i="35"/>
  <c r="AM31" i="35"/>
  <c r="BR21" i="35"/>
  <c r="AK26" i="35"/>
  <c r="AL26" i="35" s="1"/>
  <c r="BR23" i="35"/>
  <c r="AK21" i="35"/>
  <c r="AK24" i="35"/>
  <c r="BR25" i="35"/>
  <c r="AM36" i="35"/>
  <c r="AK31" i="35"/>
  <c r="AK32" i="35"/>
  <c r="AL32" i="35" s="1"/>
  <c r="AK35" i="35"/>
  <c r="BR24" i="35"/>
  <c r="AL23" i="35"/>
  <c r="AK30" i="35"/>
  <c r="BR20" i="35"/>
  <c r="Y32" i="35"/>
  <c r="AV32" i="35" s="1"/>
  <c r="BR37" i="35"/>
  <c r="AM24" i="35"/>
  <c r="AM30" i="35"/>
  <c r="AM35" i="35"/>
  <c r="BR36" i="35"/>
  <c r="AM25" i="35"/>
  <c r="BR28" i="35"/>
  <c r="AK23" i="35"/>
  <c r="BR33" i="35"/>
  <c r="AL24" i="35"/>
  <c r="BR27" i="35"/>
  <c r="BR32" i="35"/>
  <c r="AM23" i="35"/>
  <c r="BR35" i="35"/>
  <c r="Y20" i="35"/>
  <c r="AM20" i="35" s="1"/>
  <c r="AK22" i="35"/>
  <c r="AK28" i="35"/>
  <c r="BR30" i="35"/>
  <c r="AK33" i="35"/>
  <c r="AM37" i="35"/>
  <c r="AM22" i="35"/>
  <c r="AL31" i="35"/>
  <c r="AK36" i="35"/>
  <c r="AV26" i="35"/>
  <c r="AL25" i="35"/>
  <c r="AL35" i="35"/>
  <c r="AL36" i="35"/>
  <c r="AL37" i="35"/>
  <c r="AL29" i="35"/>
  <c r="AM29" i="35"/>
  <c r="AL30" i="35"/>
  <c r="AL22" i="35"/>
  <c r="AL27" i="35" l="1"/>
  <c r="AM26" i="35"/>
  <c r="AM27" i="35" s="1"/>
  <c r="AM28" i="35" s="1"/>
  <c r="AV20" i="35"/>
  <c r="AL33" i="35"/>
  <c r="AL34" i="35" s="1"/>
  <c r="X32" i="35"/>
  <c r="Z32" i="35" s="1"/>
  <c r="AA32" i="35" s="1"/>
  <c r="AY32" i="35" s="1"/>
  <c r="AM32" i="35"/>
  <c r="AM33" i="35" s="1"/>
  <c r="AM34" i="35" s="1"/>
  <c r="AL21" i="35"/>
  <c r="AT20" i="35" s="1"/>
  <c r="AU20" i="35" s="1"/>
  <c r="X20" i="35"/>
  <c r="Z20" i="35" s="1"/>
  <c r="AA20" i="35" s="1"/>
  <c r="AY20" i="35" s="1"/>
  <c r="AL28" i="35"/>
  <c r="AT26" i="35" s="1"/>
  <c r="AU26" i="35" s="1"/>
  <c r="AM21" i="35"/>
  <c r="AW20" i="35" s="1"/>
  <c r="AX20" i="35" s="1"/>
  <c r="AT32" i="35" l="1"/>
  <c r="AU32" i="35" s="1"/>
  <c r="AZ20" i="35"/>
  <c r="AW32" i="35"/>
  <c r="AX32" i="35" s="1"/>
  <c r="AW26" i="35"/>
  <c r="AX26" i="35" s="1"/>
  <c r="AZ26" i="35" s="1"/>
  <c r="AZ32" i="35" l="1"/>
  <c r="BQ61" i="35" l="1"/>
  <c r="BD61" i="35"/>
  <c r="AJ61" i="35"/>
  <c r="AH61" i="35"/>
  <c r="AF61" i="35"/>
  <c r="BQ60" i="35"/>
  <c r="BD60" i="35"/>
  <c r="AJ60" i="35"/>
  <c r="AH60" i="35"/>
  <c r="AF60" i="35"/>
  <c r="BQ59" i="35"/>
  <c r="BD59" i="35"/>
  <c r="AJ59" i="35"/>
  <c r="AH59" i="35"/>
  <c r="AF59" i="35"/>
  <c r="BQ58" i="35"/>
  <c r="BD58" i="35"/>
  <c r="AJ58" i="35"/>
  <c r="AH58" i="35"/>
  <c r="AF58" i="35"/>
  <c r="BQ57" i="35"/>
  <c r="BD57" i="35"/>
  <c r="AJ57" i="35"/>
  <c r="AH57" i="35"/>
  <c r="AF57" i="35"/>
  <c r="BQ56" i="35"/>
  <c r="BD56" i="35"/>
  <c r="AJ56" i="35"/>
  <c r="AH56" i="35"/>
  <c r="AF56" i="35"/>
  <c r="W56" i="35"/>
  <c r="U56" i="35"/>
  <c r="S56" i="35"/>
  <c r="AS56" i="35" s="1"/>
  <c r="S152" i="35"/>
  <c r="AS152" i="35" s="1"/>
  <c r="U152" i="35"/>
  <c r="W152" i="35"/>
  <c r="AF152" i="35"/>
  <c r="AH152" i="35"/>
  <c r="AJ152" i="35"/>
  <c r="BD152" i="35"/>
  <c r="BQ152" i="35"/>
  <c r="AF153" i="35"/>
  <c r="AH153" i="35"/>
  <c r="AJ153" i="35"/>
  <c r="BD153" i="35"/>
  <c r="BQ153" i="35"/>
  <c r="AF154" i="35"/>
  <c r="AH154" i="35"/>
  <c r="AJ154" i="35"/>
  <c r="BD154" i="35"/>
  <c r="BQ154" i="35"/>
  <c r="AF155" i="35"/>
  <c r="AH155" i="35"/>
  <c r="AJ155" i="35"/>
  <c r="BD155" i="35"/>
  <c r="BQ155" i="35"/>
  <c r="AF156" i="35"/>
  <c r="AH156" i="35"/>
  <c r="AJ156" i="35"/>
  <c r="BD156" i="35"/>
  <c r="BQ156" i="35"/>
  <c r="AF157" i="35"/>
  <c r="AM157" i="35" s="1"/>
  <c r="AH157" i="35"/>
  <c r="AJ157" i="35"/>
  <c r="BD157" i="35"/>
  <c r="BQ157" i="35"/>
  <c r="S158" i="35"/>
  <c r="U158" i="35"/>
  <c r="W158" i="35"/>
  <c r="AF158" i="35"/>
  <c r="AH158" i="35"/>
  <c r="AJ158" i="35"/>
  <c r="BD158" i="35"/>
  <c r="BQ158" i="35"/>
  <c r="AF159" i="35"/>
  <c r="AH159" i="35"/>
  <c r="AJ159" i="35"/>
  <c r="BD159" i="35"/>
  <c r="BQ159" i="35"/>
  <c r="AF160" i="35"/>
  <c r="AH160" i="35"/>
  <c r="AJ160" i="35"/>
  <c r="BD160" i="35"/>
  <c r="BQ160" i="35"/>
  <c r="AF161" i="35"/>
  <c r="AH161" i="35"/>
  <c r="AJ161" i="35"/>
  <c r="BD161" i="35"/>
  <c r="BQ161" i="35"/>
  <c r="AF162" i="35"/>
  <c r="AH162" i="35"/>
  <c r="AJ162" i="35"/>
  <c r="BD162" i="35"/>
  <c r="BQ162" i="35"/>
  <c r="AF163" i="35"/>
  <c r="AH163" i="35"/>
  <c r="AJ163" i="35"/>
  <c r="BD163" i="35"/>
  <c r="BQ163" i="35"/>
  <c r="BR57" i="35" l="1"/>
  <c r="AK59" i="35"/>
  <c r="Y56" i="35"/>
  <c r="X56" i="35" s="1"/>
  <c r="Z56" i="35" s="1"/>
  <c r="AA56" i="35" s="1"/>
  <c r="AY56" i="35" s="1"/>
  <c r="AL156" i="35"/>
  <c r="AM156" i="35"/>
  <c r="AK163" i="35"/>
  <c r="AK162" i="35"/>
  <c r="AK155" i="35"/>
  <c r="AL157" i="35"/>
  <c r="AK157" i="35"/>
  <c r="BR152" i="35"/>
  <c r="BR163" i="35"/>
  <c r="AK160" i="35"/>
  <c r="BR160" i="35"/>
  <c r="AK153" i="35"/>
  <c r="AK156" i="35"/>
  <c r="BR59" i="35"/>
  <c r="AK61" i="35"/>
  <c r="BR56" i="35"/>
  <c r="AL155" i="35"/>
  <c r="AK60" i="35"/>
  <c r="BR161" i="35"/>
  <c r="BR153" i="35"/>
  <c r="AM155" i="35"/>
  <c r="AM154" i="35"/>
  <c r="AL154" i="35"/>
  <c r="AK56" i="35"/>
  <c r="AL56" i="35" s="1"/>
  <c r="AK161" i="35"/>
  <c r="AK158" i="35"/>
  <c r="BR159" i="35"/>
  <c r="AK58" i="35"/>
  <c r="AM61" i="35"/>
  <c r="Y158" i="35"/>
  <c r="X158" i="35" s="1"/>
  <c r="Z158" i="35" s="1"/>
  <c r="AA158" i="35" s="1"/>
  <c r="AY158" i="35" s="1"/>
  <c r="AK152" i="35"/>
  <c r="AL152" i="35" s="1"/>
  <c r="AK57" i="35"/>
  <c r="BR158" i="35"/>
  <c r="BR157" i="35"/>
  <c r="BR156" i="35"/>
  <c r="BR155" i="35"/>
  <c r="BR154" i="35"/>
  <c r="AM56" i="35"/>
  <c r="AM57" i="35" s="1"/>
  <c r="AM58" i="35" s="1"/>
  <c r="AM59" i="35" s="1"/>
  <c r="AV56" i="35"/>
  <c r="AK159" i="35"/>
  <c r="Y152" i="35"/>
  <c r="AV152" i="35" s="1"/>
  <c r="AK154" i="35"/>
  <c r="BR58" i="35"/>
  <c r="BR61" i="35"/>
  <c r="AM60" i="35"/>
  <c r="BR162" i="35"/>
  <c r="AL158" i="35"/>
  <c r="AL159" i="35" s="1"/>
  <c r="BR60" i="35"/>
  <c r="AL60" i="35"/>
  <c r="AL61" i="35"/>
  <c r="AS158" i="35"/>
  <c r="AL57" i="35" l="1"/>
  <c r="AL58" i="35" s="1"/>
  <c r="AL59" i="35" s="1"/>
  <c r="AL153" i="35"/>
  <c r="AT152" i="35" s="1"/>
  <c r="AU152" i="35" s="1"/>
  <c r="AV158" i="35"/>
  <c r="AM158" i="35"/>
  <c r="AM159" i="35" s="1"/>
  <c r="AM160" i="35" s="1"/>
  <c r="AM161" i="35" s="1"/>
  <c r="AM162" i="35" s="1"/>
  <c r="AM163" i="35" s="1"/>
  <c r="AW158" i="35" s="1"/>
  <c r="AX158" i="35" s="1"/>
  <c r="AM152" i="35"/>
  <c r="X152" i="35"/>
  <c r="Z152" i="35" s="1"/>
  <c r="AA152" i="35" s="1"/>
  <c r="AY152" i="35" s="1"/>
  <c r="AL160" i="35"/>
  <c r="AL161" i="35" s="1"/>
  <c r="AL162" i="35" s="1"/>
  <c r="AL163" i="35" s="1"/>
  <c r="AW56" i="35"/>
  <c r="AX56" i="35" s="1"/>
  <c r="AM153" i="35"/>
  <c r="AW152" i="35" s="1"/>
  <c r="AX152" i="35" s="1"/>
  <c r="AZ152" i="35" s="1"/>
  <c r="AT56" i="35" l="1"/>
  <c r="AU56" i="35" s="1"/>
  <c r="AZ56" i="35" s="1"/>
  <c r="AT158" i="35"/>
  <c r="AU158" i="35" s="1"/>
  <c r="AZ158" i="35" s="1"/>
  <c r="BQ151" i="35" l="1"/>
  <c r="BD151" i="35"/>
  <c r="AJ151" i="35"/>
  <c r="AH151" i="35"/>
  <c r="AF151" i="35"/>
  <c r="BQ150" i="35"/>
  <c r="BD150" i="35"/>
  <c r="AJ150" i="35"/>
  <c r="AH150" i="35"/>
  <c r="AF150" i="35"/>
  <c r="BQ149" i="35"/>
  <c r="BD149" i="35"/>
  <c r="AJ149" i="35"/>
  <c r="AH149" i="35"/>
  <c r="AF149" i="35"/>
  <c r="BQ148" i="35"/>
  <c r="BD148" i="35"/>
  <c r="AJ148" i="35"/>
  <c r="AH148" i="35"/>
  <c r="AF148" i="35"/>
  <c r="BQ147" i="35"/>
  <c r="BD147" i="35"/>
  <c r="AJ147" i="35"/>
  <c r="AH147" i="35"/>
  <c r="AF147" i="35"/>
  <c r="BQ146" i="35"/>
  <c r="BD146" i="35"/>
  <c r="AJ146" i="35"/>
  <c r="AH146" i="35"/>
  <c r="AF146" i="35"/>
  <c r="W146" i="35"/>
  <c r="U146" i="35"/>
  <c r="S146" i="35"/>
  <c r="AS146" i="35" s="1"/>
  <c r="AK148" i="35" l="1"/>
  <c r="AK146" i="35"/>
  <c r="Y146" i="35"/>
  <c r="AM146" i="35" s="1"/>
  <c r="AK147" i="35"/>
  <c r="AK151" i="35"/>
  <c r="AK149" i="35"/>
  <c r="AK150" i="35"/>
  <c r="AM147" i="35"/>
  <c r="AL147" i="35"/>
  <c r="AL146" i="35"/>
  <c r="BR146" i="35"/>
  <c r="AM148" i="35"/>
  <c r="AL148" i="35"/>
  <c r="BR147" i="35"/>
  <c r="AM149" i="35"/>
  <c r="AL149" i="35"/>
  <c r="BR148" i="35"/>
  <c r="AM150" i="35"/>
  <c r="AL150" i="35"/>
  <c r="BR149" i="35"/>
  <c r="AM151" i="35"/>
  <c r="AL151" i="35"/>
  <c r="BR150" i="35"/>
  <c r="BR151" i="35"/>
  <c r="X146" i="35" l="1"/>
  <c r="Z146" i="35" s="1"/>
  <c r="AA146" i="35" s="1"/>
  <c r="AY146" i="35" s="1"/>
  <c r="AV146" i="35"/>
  <c r="AT146" i="35"/>
  <c r="AU146" i="35" s="1"/>
  <c r="AW146" i="35"/>
  <c r="AX146" i="35" s="1"/>
  <c r="AZ146" i="35" l="1"/>
  <c r="P25" i="32"/>
  <c r="P26" i="32" s="1"/>
  <c r="S25" i="32" l="1"/>
  <c r="S26" i="32" s="1"/>
  <c r="R25" i="32"/>
  <c r="R26" i="32" s="1"/>
  <c r="Q25" i="32"/>
  <c r="Q26"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s>
  <commentList>
    <comment ref="A5" authorId="0" shapeId="0" xr:uid="{5D306EF3-1177-43A1-A69C-E1BDC1F2636E}">
      <text>
        <r>
          <rPr>
            <b/>
            <sz val="9"/>
            <color indexed="81"/>
            <rFont val="Tahoma"/>
            <family val="2"/>
          </rPr>
          <t>Escriba el nombre del proceso sobre el cual se realizará la gestión del riesgo.</t>
        </r>
      </text>
    </comment>
    <comment ref="B5" authorId="0" shapeId="0" xr:uid="{8AF26EDA-3A7D-4654-AEF4-072810372C36}">
      <text>
        <r>
          <rPr>
            <b/>
            <sz val="9"/>
            <color indexed="81"/>
            <rFont val="Tahoma"/>
            <family val="2"/>
          </rPr>
          <t>Indique el objetivo estratégico al cual se va a identificar el riesgo y/o al que se asocian los riesgos del proceso.</t>
        </r>
      </text>
    </comment>
    <comment ref="C5" authorId="0" shapeId="0" xr:uid="{BAC38F4C-878D-4A8F-ADE1-C2256C6A86C2}">
      <text>
        <r>
          <rPr>
            <b/>
            <sz val="9"/>
            <color indexed="81"/>
            <rFont val="Tahoma"/>
            <family val="2"/>
          </rPr>
          <t>Escriba el objetivo del proceso, tal como se encuentra descrito en la caracterización.</t>
        </r>
      </text>
    </comment>
    <comment ref="AR5" authorId="0" shapeId="0" xr:uid="{F7226DC0-9225-45AF-AF04-ABABB6D07229}">
      <text>
        <r>
          <rPr>
            <sz val="9"/>
            <color indexed="81"/>
            <rFont val="Tahoma"/>
            <family val="2"/>
          </rPr>
          <t>Analizar e indicar qué actividades o controles correctivos operan en caso de una materialización, que sirva como referente de presentarse el evento de riesgo.</t>
        </r>
      </text>
    </comment>
    <comment ref="J7" authorId="0" shapeId="0" xr:uid="{F44D84C2-191B-416E-9237-0796CFF69E71}">
      <text>
        <r>
          <rPr>
            <b/>
            <sz val="9"/>
            <color indexed="81"/>
            <rFont val="Tahoma"/>
            <family val="2"/>
          </rPr>
          <t>Ir a hoja Árbol_G para generar la descripción de riesgos de gestión y fiscales</t>
        </r>
        <r>
          <rPr>
            <sz val="9"/>
            <color indexed="81"/>
            <rFont val="Tahoma"/>
            <family val="2"/>
          </rPr>
          <t xml:space="preserve">
</t>
        </r>
      </text>
    </comment>
    <comment ref="K7" authorId="0" shapeId="0" xr:uid="{9B981360-6626-44A4-A89E-0D52E6151C58}">
      <text>
        <r>
          <rPr>
            <b/>
            <sz val="9"/>
            <color indexed="81"/>
            <rFont val="Tahoma"/>
            <family val="2"/>
          </rPr>
          <t>Indicar SI en los casos en los que se identifique que el riesgo mitiga directamente el incumplimiento del objetivo.
De lo contrario coloque NO</t>
        </r>
      </text>
    </comment>
    <comment ref="L7" authorId="0" shapeId="0" xr:uid="{C28D9EF4-DC05-4842-BFFB-C9BB9A915512}">
      <text>
        <r>
          <rPr>
            <sz val="11"/>
            <color theme="1"/>
            <rFont val="Calibri"/>
            <family val="2"/>
            <scheme val="minor"/>
          </rPr>
          <t xml:space="preserve">Factores que pueden incidir en la gestión del riesgo. Son fuentes generadoras o condiciones que aumentan la probabilidad que ocurra el riesgo.
</t>
        </r>
        <r>
          <rPr>
            <b/>
            <sz val="11"/>
            <color theme="1"/>
            <rFont val="Calibri"/>
            <family val="2"/>
            <scheme val="minor"/>
          </rPr>
          <t xml:space="preserve">Procesos: </t>
        </r>
        <r>
          <rPr>
            <sz val="11"/>
            <color theme="1"/>
            <rFont val="Calibri"/>
            <family val="2"/>
            <scheme val="minor"/>
          </rPr>
          <t xml:space="preserve">Eventos relacionados con la ejecución de los procesos y procedimientos.
Ej: Falta de aplicación de los procedimientos - Falta segregación de funciones - Falta de supervisión o interventoría - Alta rotación o insuficiencia de personal - Acciones contrarias a las leyes o acuerdos contractuales - Falta de capacitación y otros temas relacionados con el personal
</t>
        </r>
        <r>
          <rPr>
            <b/>
            <sz val="11"/>
            <color theme="1"/>
            <rFont val="Calibri"/>
            <family val="2"/>
            <scheme val="minor"/>
          </rPr>
          <t xml:space="preserve">Transacción u operación (LAFT): </t>
        </r>
        <r>
          <rPr>
            <sz val="11"/>
            <color theme="1"/>
            <rFont val="Calibri"/>
            <family val="2"/>
            <scheme val="minor"/>
          </rPr>
          <t xml:space="preserve">Eventos relacionados con transacciones u operaciones realizadas por un cliente o usuario, que accede o entrega un bien o servicio a la entidad, a través de los canales dispuestos y en una jurisdicción específica.
Ej: Contrapartes de la entidad (naturales o jurídicas) - Productos (bienes o servicios) que oferta/requiere - Canales utilizados para la operación - Jurisdicciones (nacional o territorial)
</t>
        </r>
        <r>
          <rPr>
            <b/>
            <sz val="11"/>
            <color theme="1"/>
            <rFont val="Calibri"/>
            <family val="2"/>
            <scheme val="minor"/>
          </rPr>
          <t xml:space="preserve">Talento humano: </t>
        </r>
        <r>
          <rPr>
            <sz val="11"/>
            <color theme="1"/>
            <rFont val="Calibri"/>
            <family val="2"/>
            <scheme val="minor"/>
          </rPr>
          <t xml:space="preserve">Eventos relacionados con las conductas o comportamientos de los servidores que afectan la integridad pública.
Ej: Fraude interno - Soborno - Gestión inadecuada de conflictos de interés - Corrupción - Hurto de activos  
</t>
        </r>
        <r>
          <rPr>
            <b/>
            <sz val="11"/>
            <color theme="1"/>
            <rFont val="Calibri"/>
            <family val="2"/>
            <scheme val="minor"/>
          </rPr>
          <t xml:space="preserve">Tecnología: </t>
        </r>
        <r>
          <rPr>
            <sz val="11"/>
            <color theme="1"/>
            <rFont val="Calibri"/>
            <family val="2"/>
            <scheme val="minor"/>
          </rPr>
          <t xml:space="preserve">Eventos relacionados con la infraestructura tecnológica de la entidad
Ej. Daño de equipos - Caída de sistemas de información y aplicaciones - Caída de redes - Errores en hardware o software - Errores en programas
</t>
        </r>
        <r>
          <rPr>
            <b/>
            <sz val="11"/>
            <color theme="1"/>
            <rFont val="Calibri"/>
            <family val="2"/>
            <scheme val="minor"/>
          </rPr>
          <t>Infraestructura:</t>
        </r>
        <r>
          <rPr>
            <sz val="11"/>
            <color theme="1"/>
            <rFont val="Calibri"/>
            <family val="2"/>
            <scheme val="minor"/>
          </rPr>
          <t xml:space="preserve"> Eventos relacionados con la infraestructura física de la entidad.
Ej. Derrumbes - Incendios - Inundaciones - Daños a activos fijos
</t>
        </r>
        <r>
          <rPr>
            <b/>
            <sz val="11"/>
            <color theme="1"/>
            <rFont val="Calibri"/>
            <family val="2"/>
            <scheme val="minor"/>
          </rPr>
          <t xml:space="preserve">
Evento externo:</t>
        </r>
        <r>
          <rPr>
            <sz val="11"/>
            <color theme="1"/>
            <rFont val="Calibri"/>
            <family val="2"/>
            <scheme val="minor"/>
          </rPr>
          <t xml:space="preserve"> Eventos por situaciones externas que afectan la entidad.
Ej. Fraude externo - Suplantación de identidad - Atentados, vandalismo, orden público
</t>
        </r>
      </text>
    </comment>
    <comment ref="R7" authorId="1" shapeId="0" xr:uid="{A0C7C7AF-6B09-435E-ACEA-BA74498DCA43}">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T7" authorId="0" shapeId="0" xr:uid="{7E0131DF-6702-4194-ADB5-2D8D0EE84F39}">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V7" authorId="1" shapeId="0" xr:uid="{E97BF082-AB12-4B11-8F99-3BF3C15C185F}">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C7" authorId="0" shapeId="0" xr:uid="{935B02F9-9E98-4163-977B-210B32B919BF}">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G7" authorId="0" shapeId="0" xr:uid="{6C17E0EE-0337-4D71-BC4B-62A640960344}">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I7" authorId="0" shapeId="0" xr:uid="{CFC26D83-6C04-4DCA-83F6-0EF11E27BF1D}">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N7" authorId="0" shapeId="0" xr:uid="{040E28F4-E007-4A83-A693-5A0702C4E8A9}">
      <text>
        <r>
          <rPr>
            <b/>
            <sz val="9"/>
            <color indexed="81"/>
            <rFont val="Tahoma"/>
            <family val="2"/>
          </rPr>
          <t xml:space="preserve">Procedimientos: </t>
        </r>
        <r>
          <rPr>
            <sz val="9"/>
            <color indexed="81"/>
            <rFont val="Tahoma"/>
            <family val="2"/>
          </rPr>
          <t xml:space="preserve">Basados en la estructura del Modelo de Operación por procesos, despliegue desde cada proceso, sus procedimientos y esquemas asociados, que se encuentren documentados.
</t>
        </r>
        <r>
          <rPr>
            <b/>
            <sz val="9"/>
            <color indexed="81"/>
            <rFont val="Tahoma"/>
            <family val="2"/>
          </rPr>
          <t xml:space="preserve">Sistemas de información: </t>
        </r>
        <r>
          <rPr>
            <sz val="9"/>
            <color indexed="81"/>
            <rFont val="Tahoma"/>
            <family val="2"/>
          </rPr>
          <t xml:space="preserve">Sistemas de información de apoyo a la ejecución del control (si existen).
</t>
        </r>
        <r>
          <rPr>
            <b/>
            <sz val="9"/>
            <color indexed="81"/>
            <rFont val="Tahoma"/>
            <family val="2"/>
          </rPr>
          <t>Otros Esquemas:</t>
        </r>
        <r>
          <rPr>
            <sz val="9"/>
            <color indexed="81"/>
            <rFont val="Tahoma"/>
            <family val="2"/>
          </rPr>
          <t xml:space="preserve"> Políticas de operación, manuales o guías específicas.</t>
        </r>
      </text>
    </comment>
    <comment ref="AO7" authorId="0" shapeId="0" xr:uid="{05BB5DB7-E8C4-4D28-BA42-676DE4CD6724}">
      <text>
        <r>
          <rPr>
            <sz val="9"/>
            <color indexed="81"/>
            <rFont val="Tahoma"/>
            <family val="2"/>
          </rPr>
          <t xml:space="preserve">La oportunidad en que se ejecuta el control debe ayudar a prevenir la mitigación del riesgo o a detectar la materialización del riesgo de manera oportuna.
- Siempre que se ejecuta la actividad
- Periódicamente (diario, mensual, bimestral, trimestral, semestral).
</t>
        </r>
      </text>
    </comment>
    <comment ref="AP7" authorId="0" shapeId="0" xr:uid="{296F32B7-7B9E-47DF-B647-C5D26E2ED783}">
      <text>
        <r>
          <rPr>
            <sz val="9"/>
            <color indexed="81"/>
            <rFont val="Tahoma"/>
            <family val="2"/>
          </rPr>
          <t>Se deja evidencia o rastro de la ejecución del control.
- Con registro manual
- Con registro electrónico</t>
        </r>
      </text>
    </comment>
    <comment ref="AQ7" authorId="0" shapeId="0" xr:uid="{EF709434-304A-443B-86D6-01D6F391EE6C}">
      <text>
        <r>
          <rPr>
            <sz val="9"/>
            <color indexed="81"/>
            <rFont val="Tahoma"/>
            <family val="2"/>
          </rPr>
          <t xml:space="preserve">Fuentes de información internas o externas.
</t>
        </r>
        <r>
          <rPr>
            <b/>
            <sz val="9"/>
            <color indexed="81"/>
            <rFont val="Tahoma"/>
            <family val="2"/>
          </rPr>
          <t>Interna:</t>
        </r>
        <r>
          <rPr>
            <sz val="9"/>
            <color indexed="81"/>
            <rFont val="Tahoma"/>
            <family val="2"/>
          </rPr>
          <t xml:space="preserve"> Formatos o registros internos formales.
</t>
        </r>
        <r>
          <rPr>
            <b/>
            <sz val="9"/>
            <color indexed="81"/>
            <rFont val="Tahoma"/>
            <family val="2"/>
          </rPr>
          <t>Externa:</t>
        </r>
        <r>
          <rPr>
            <sz val="9"/>
            <color indexed="81"/>
            <rFont val="Tahoma"/>
            <family val="2"/>
          </rPr>
          <t xml:space="preserve"> Registros externos confiables (extractos bancarios, confirmaciones de autenticidad de documentos, SECOP, SIIF, SIGEP, bases de datos).
</t>
        </r>
        <r>
          <rPr>
            <b/>
            <sz val="9"/>
            <color indexed="81"/>
            <rFont val="Tahoma"/>
            <family val="2"/>
          </rPr>
          <t>Mixta:</t>
        </r>
        <r>
          <rPr>
            <sz val="9"/>
            <color indexed="81"/>
            <rFont val="Tahoma"/>
            <family val="2"/>
          </rPr>
          <t xml:space="preserve"> Combinación de datos de fuentes internas y externas formales.
</t>
        </r>
      </text>
    </comment>
    <comment ref="BA7" authorId="0" shapeId="0" xr:uid="{E1FE248A-D317-49A6-A526-7A3C379244A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BB7" authorId="0" shapeId="0" xr:uid="{9645F054-E936-4273-85E2-F2DA5D1D8349}">
      <text>
        <r>
          <rPr>
            <sz val="9"/>
            <color indexed="81"/>
            <rFont val="Tahoma"/>
            <family val="2"/>
          </rPr>
          <t>Se generan para fortalecer los controles, implementar nuevos controles.</t>
        </r>
      </text>
    </comment>
    <comment ref="BD7" authorId="0" shapeId="0" xr:uid="{F694AADB-B97F-4667-B81A-01DC0ECB6D25}">
      <text>
        <r>
          <rPr>
            <b/>
            <sz val="9"/>
            <color indexed="81"/>
            <rFont val="Tahoma"/>
            <family val="2"/>
          </rPr>
          <t xml:space="preserve">Sumatoria de la programación trimestral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s>
  <commentList>
    <comment ref="A5" authorId="0" shapeId="0" xr:uid="{FFBF38CC-F785-4AB8-A109-5BF177E1FBEF}">
      <text>
        <r>
          <rPr>
            <b/>
            <sz val="9"/>
            <color indexed="81"/>
            <rFont val="Tahoma"/>
            <family val="2"/>
          </rPr>
          <t>Escriba el nombre del proceso sobre el cual se realizará la gestión del riesgo.</t>
        </r>
      </text>
    </comment>
    <comment ref="B5" authorId="0" shapeId="0" xr:uid="{D2B07AB6-4831-4B30-8EC0-AF59F92C1F54}">
      <text>
        <r>
          <rPr>
            <b/>
            <sz val="9"/>
            <color indexed="81"/>
            <rFont val="Tahoma"/>
            <family val="2"/>
          </rPr>
          <t>Indique el objetivo estratégico al cual se va a identificar el riesgo y/o al que se asocian los riesgos del proceso.</t>
        </r>
      </text>
    </comment>
    <comment ref="C5" authorId="0" shapeId="0" xr:uid="{7A6411D3-E599-44E3-96A4-002BBD7ACDF9}">
      <text>
        <r>
          <rPr>
            <b/>
            <sz val="9"/>
            <color indexed="81"/>
            <rFont val="Tahoma"/>
            <family val="2"/>
          </rPr>
          <t>Escriba el objetivo del proceso, tal como se encuentra descrito en la caracterización.</t>
        </r>
      </text>
    </comment>
    <comment ref="AR5" authorId="0" shapeId="0" xr:uid="{7B790865-F2DF-4BC0-BA88-75E4454AF683}">
      <text>
        <r>
          <rPr>
            <sz val="9"/>
            <color indexed="81"/>
            <rFont val="Tahoma"/>
            <family val="2"/>
          </rPr>
          <t>Analizar e indicar qué actividades o controles correctivos operan en caso de una materialización, que sirva como referente de presentarse el evento de riesgo.</t>
        </r>
      </text>
    </comment>
    <comment ref="J7" authorId="0" shapeId="0" xr:uid="{FC0C338D-3BC6-4254-80D1-D0B2D18B6BA2}">
      <text>
        <r>
          <rPr>
            <b/>
            <sz val="9"/>
            <color indexed="81"/>
            <rFont val="Tahoma"/>
            <family val="2"/>
          </rPr>
          <t>Ir a hoja Árbol_G para generar la descripción de riesgos de gestión y fiscales</t>
        </r>
        <r>
          <rPr>
            <sz val="9"/>
            <color indexed="81"/>
            <rFont val="Tahoma"/>
            <family val="2"/>
          </rPr>
          <t xml:space="preserve">
</t>
        </r>
      </text>
    </comment>
    <comment ref="K7" authorId="0" shapeId="0" xr:uid="{BD51879E-ECD1-4BA2-94EE-56D68DDE2840}">
      <text>
        <r>
          <rPr>
            <b/>
            <sz val="9"/>
            <color indexed="81"/>
            <rFont val="Tahoma"/>
            <family val="2"/>
          </rPr>
          <t>Indicar SI en los casos en los que se identifique que el riesgo mitiga directamente el incumplimiento del objetivo.
De lo contrario coloque NO</t>
        </r>
      </text>
    </comment>
    <comment ref="L7" authorId="0" shapeId="0" xr:uid="{8F462CA5-9408-483E-91D6-5658B495590C}">
      <text>
        <r>
          <rPr>
            <sz val="11"/>
            <color theme="1"/>
            <rFont val="Calibri"/>
            <family val="2"/>
            <scheme val="minor"/>
          </rPr>
          <t xml:space="preserve">Factores que pueden incidir en la gestión del riesgo. Son fuentes generadoras o condiciones que aumentan la probabilidad que ocurra el riesgo.
</t>
        </r>
        <r>
          <rPr>
            <b/>
            <sz val="11"/>
            <color theme="1"/>
            <rFont val="Calibri"/>
            <family val="2"/>
            <scheme val="minor"/>
          </rPr>
          <t xml:space="preserve">Procesos: </t>
        </r>
        <r>
          <rPr>
            <sz val="11"/>
            <color theme="1"/>
            <rFont val="Calibri"/>
            <family val="2"/>
            <scheme val="minor"/>
          </rPr>
          <t xml:space="preserve">Eventos relacionados con la ejecución de los procesos y procedimientos.
Ej: Falta de aplicación de los procedimientos - Falta segregación de funciones - Falta de supervisión o interventoría - Alta rotación o insuficiencia de personal - Acciones contrarias a las leyes o acuerdos contractuales - Falta de capacitación y otros temas relacionados con el personal
</t>
        </r>
        <r>
          <rPr>
            <b/>
            <sz val="11"/>
            <color theme="1"/>
            <rFont val="Calibri"/>
            <family val="2"/>
            <scheme val="minor"/>
          </rPr>
          <t xml:space="preserve">Transacción u operación (LAFT): </t>
        </r>
        <r>
          <rPr>
            <sz val="11"/>
            <color theme="1"/>
            <rFont val="Calibri"/>
            <family val="2"/>
            <scheme val="minor"/>
          </rPr>
          <t xml:space="preserve">Eventos relacionados con transacciones u operaciones realizadas por un cliente o usuario, que accede o entrega un bien o servicio a la entidad, a través de los canales dispuestos y en una jurisdicción específica.
Ej: Contrapartes de la entidad (naturales o jurídicas) - Productos (bienes o servicios) que oferta/requiere - Canales utilizados para la operación - Jurisdicciones (nacional o territorial)
</t>
        </r>
        <r>
          <rPr>
            <b/>
            <sz val="11"/>
            <color theme="1"/>
            <rFont val="Calibri"/>
            <family val="2"/>
            <scheme val="minor"/>
          </rPr>
          <t xml:space="preserve">Talento humano: </t>
        </r>
        <r>
          <rPr>
            <sz val="11"/>
            <color theme="1"/>
            <rFont val="Calibri"/>
            <family val="2"/>
            <scheme val="minor"/>
          </rPr>
          <t xml:space="preserve">Eventos relacionados con las conductas o comportamientos de los servidores que afectan la integridad pública.
Ej: Fraude interno - Soborno - Gestión inadecuada de conflictos de interés - Corrupción - Hurto de activos  
</t>
        </r>
        <r>
          <rPr>
            <b/>
            <sz val="11"/>
            <color theme="1"/>
            <rFont val="Calibri"/>
            <family val="2"/>
            <scheme val="minor"/>
          </rPr>
          <t xml:space="preserve">Tecnología: </t>
        </r>
        <r>
          <rPr>
            <sz val="11"/>
            <color theme="1"/>
            <rFont val="Calibri"/>
            <family val="2"/>
            <scheme val="minor"/>
          </rPr>
          <t xml:space="preserve">Eventos relacionados con la infraestructura tecnológica de la entidad
Ej. Daño de equipos - Caída de sistemas de información y aplicaciones - Caída de redes - Errores en hardware o software - Errores en programas
</t>
        </r>
        <r>
          <rPr>
            <b/>
            <sz val="11"/>
            <color theme="1"/>
            <rFont val="Calibri"/>
            <family val="2"/>
            <scheme val="minor"/>
          </rPr>
          <t>Infraestructura:</t>
        </r>
        <r>
          <rPr>
            <sz val="11"/>
            <color theme="1"/>
            <rFont val="Calibri"/>
            <family val="2"/>
            <scheme val="minor"/>
          </rPr>
          <t xml:space="preserve"> Eventos relacionados con la infraestructura física de la entidad.
Ej. Derrumbes - Incendios - Inundaciones - Daños a activos fijos
</t>
        </r>
        <r>
          <rPr>
            <b/>
            <sz val="11"/>
            <color theme="1"/>
            <rFont val="Calibri"/>
            <family val="2"/>
            <scheme val="minor"/>
          </rPr>
          <t xml:space="preserve">
Evento externo:</t>
        </r>
        <r>
          <rPr>
            <sz val="11"/>
            <color theme="1"/>
            <rFont val="Calibri"/>
            <family val="2"/>
            <scheme val="minor"/>
          </rPr>
          <t xml:space="preserve"> Eventos por situaciones externas que afectan la entidad.
Ej. Fraude externo - Suplantación de identidad - Atentados, vandalismo, orden público
</t>
        </r>
      </text>
    </comment>
    <comment ref="R7" authorId="1" shapeId="0" xr:uid="{AFF706C7-8BD1-4ABB-9D1C-B86487155FA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T7" authorId="0" shapeId="0" xr:uid="{2A4A0FD2-318F-417D-81AD-C5EC426C6873}">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V7" authorId="1" shapeId="0" xr:uid="{8080144C-F8C5-44F5-88A1-D1CF9C37563E}">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C7" authorId="0" shapeId="0" xr:uid="{5D4718C1-AF8D-4D32-A10D-56F0EE09E23A}">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G7" authorId="0" shapeId="0" xr:uid="{9D312FFA-C31E-48D7-8AE8-A86AA8A04BA6}">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I7" authorId="0" shapeId="0" xr:uid="{1DE2ABFB-244F-441B-8740-51655FAA67AA}">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N7" authorId="0" shapeId="0" xr:uid="{758A61C5-4A10-40E5-8C4D-74B31945EECC}">
      <text>
        <r>
          <rPr>
            <b/>
            <sz val="9"/>
            <color indexed="81"/>
            <rFont val="Tahoma"/>
            <family val="2"/>
          </rPr>
          <t xml:space="preserve">Procedimientos: </t>
        </r>
        <r>
          <rPr>
            <sz val="9"/>
            <color indexed="81"/>
            <rFont val="Tahoma"/>
            <family val="2"/>
          </rPr>
          <t xml:space="preserve">Basados en la estructura del Modelo de Operación por procesos, despliegue desde cada proceso, sus procedimientos y esquemas asociados, que se encuentren documentados.
</t>
        </r>
        <r>
          <rPr>
            <b/>
            <sz val="9"/>
            <color indexed="81"/>
            <rFont val="Tahoma"/>
            <family val="2"/>
          </rPr>
          <t xml:space="preserve">Sistemas de información: </t>
        </r>
        <r>
          <rPr>
            <sz val="9"/>
            <color indexed="81"/>
            <rFont val="Tahoma"/>
            <family val="2"/>
          </rPr>
          <t xml:space="preserve">Sistemas de información de apoyo a la ejecución del control (si existen).
</t>
        </r>
        <r>
          <rPr>
            <b/>
            <sz val="9"/>
            <color indexed="81"/>
            <rFont val="Tahoma"/>
            <family val="2"/>
          </rPr>
          <t>Otros Esquemas:</t>
        </r>
        <r>
          <rPr>
            <sz val="9"/>
            <color indexed="81"/>
            <rFont val="Tahoma"/>
            <family val="2"/>
          </rPr>
          <t xml:space="preserve"> Políticas de operación, manuales o guías específicas.</t>
        </r>
      </text>
    </comment>
    <comment ref="AO7" authorId="0" shapeId="0" xr:uid="{D15D4616-53A2-4740-B147-E905DD046859}">
      <text>
        <r>
          <rPr>
            <sz val="9"/>
            <color indexed="81"/>
            <rFont val="Tahoma"/>
            <family val="2"/>
          </rPr>
          <t xml:space="preserve">La oportunidad en que se ejecuta el control debe ayudar a prevenir la mitigación del riesgo o a detectar la materialización del riesgo de manera oportuna.
- Siempre que se ejecuta la actividad
- Periódicamente (diario, mensual, bimestral, trimestral, semestral).
</t>
        </r>
      </text>
    </comment>
    <comment ref="AP7" authorId="0" shapeId="0" xr:uid="{21B362D4-37DC-46B6-967C-53E141EFDBD6}">
      <text>
        <r>
          <rPr>
            <sz val="9"/>
            <color indexed="81"/>
            <rFont val="Tahoma"/>
            <family val="2"/>
          </rPr>
          <t>Se deja evidencia o rastro de la ejecución del control.
- Con registro manual
- Con registro electrónico</t>
        </r>
      </text>
    </comment>
    <comment ref="AQ7" authorId="0" shapeId="0" xr:uid="{1FED6976-BB7F-4401-B0F7-322667377A50}">
      <text>
        <r>
          <rPr>
            <sz val="9"/>
            <color indexed="81"/>
            <rFont val="Tahoma"/>
            <family val="2"/>
          </rPr>
          <t xml:space="preserve">Fuentes de información internas o externas.
</t>
        </r>
        <r>
          <rPr>
            <b/>
            <sz val="9"/>
            <color indexed="81"/>
            <rFont val="Tahoma"/>
            <family val="2"/>
          </rPr>
          <t>Interna:</t>
        </r>
        <r>
          <rPr>
            <sz val="9"/>
            <color indexed="81"/>
            <rFont val="Tahoma"/>
            <family val="2"/>
          </rPr>
          <t xml:space="preserve"> Formatos o registros internos formales.
</t>
        </r>
        <r>
          <rPr>
            <b/>
            <sz val="9"/>
            <color indexed="81"/>
            <rFont val="Tahoma"/>
            <family val="2"/>
          </rPr>
          <t>Externa:</t>
        </r>
        <r>
          <rPr>
            <sz val="9"/>
            <color indexed="81"/>
            <rFont val="Tahoma"/>
            <family val="2"/>
          </rPr>
          <t xml:space="preserve"> Registros externos confiables (extractos bancarios, confirmaciones de autenticidad de documentos, SECOP, SIIF, SIGEP, bases de datos).
</t>
        </r>
        <r>
          <rPr>
            <b/>
            <sz val="9"/>
            <color indexed="81"/>
            <rFont val="Tahoma"/>
            <family val="2"/>
          </rPr>
          <t>Mixta:</t>
        </r>
        <r>
          <rPr>
            <sz val="9"/>
            <color indexed="81"/>
            <rFont val="Tahoma"/>
            <family val="2"/>
          </rPr>
          <t xml:space="preserve"> Combinación de datos de fuentes internas y externas formales.
</t>
        </r>
      </text>
    </comment>
    <comment ref="BA7" authorId="0" shapeId="0" xr:uid="{634166E0-4396-4C80-B97B-D8686D436CCC}">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BB7" authorId="0" shapeId="0" xr:uid="{5CC8476E-B918-41A5-8E8D-D847778D716E}">
      <text>
        <r>
          <rPr>
            <sz val="9"/>
            <color indexed="81"/>
            <rFont val="Tahoma"/>
            <family val="2"/>
          </rPr>
          <t>Se generan para fortalecer los controles, implementar nuevos controles.</t>
        </r>
      </text>
    </comment>
    <comment ref="BD7" authorId="0" shapeId="0" xr:uid="{8893BACD-2BC9-4213-9DC6-358E64693A45}">
      <text>
        <r>
          <rPr>
            <b/>
            <sz val="9"/>
            <color indexed="81"/>
            <rFont val="Tahoma"/>
            <family val="2"/>
          </rPr>
          <t xml:space="preserve">Sumatoria de la programación trimestral
</t>
        </r>
      </text>
    </comment>
  </commentList>
</comments>
</file>

<file path=xl/sharedStrings.xml><?xml version="1.0" encoding="utf-8"?>
<sst xmlns="http://schemas.openxmlformats.org/spreadsheetml/2006/main" count="1940" uniqueCount="825">
  <si>
    <t>CONTEXTO INSUMO PARA LA MATRIZ DE RIESGOS</t>
  </si>
  <si>
    <t>IDENTIFICACIÓN DEL CONTEXTO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</si>
  <si>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</si>
  <si>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</si>
  <si>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</si>
  <si>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</si>
  <si>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</si>
  <si>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</si>
  <si>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A1. Demoras, deficiencias de calidad o incumplimientos en la entrega de información por parte de terceros, con impacto en la oportunidad y el cumplimiento de los objetivos institucionales.</t>
  </si>
  <si>
    <t xml:space="preserve">O1. Impulso, interés y reconocimiento del Gobierno Nacional al Catastro Multipropósito. </t>
  </si>
  <si>
    <t>A2. Cambios normativos o de lineamientos/regulación o prioridades de Gobierno. Vacíos normativos o de regulación.</t>
  </si>
  <si>
    <t xml:space="preserve">O2. Implementación, impulso e interés de Infraestructuras de Datos y Conocimiento Espacial. Aprovechamiento y disposición de información geoespacial en el territorio.
Exploración y generación de datos abiertos. </t>
  </si>
  <si>
    <t>A3. Falta de articulación y unidad de criterio con otras entidades, con impacto en la coherencia, oportunidad y efectividad de la gestión institucional.</t>
  </si>
  <si>
    <t xml:space="preserve">O3. Interoperabilidad y cooperación con instituciones y entidades para intercambio de datos e información e iniciativas para la mejora de la gestión y del servicio. Disponibilidad de información y/o nuevos datos de las entidades que puedan integrarse a la gestión catastral. </t>
  </si>
  <si>
    <t>A4. Limitaciones en la obtención de la información, suficiente y de calidad, requerida para la valoración de algunos tipos de inmuebles (por ejemplo, ofertas de venta y arriendo en suelo rural que son escasas o con información parcial).</t>
  </si>
  <si>
    <t xml:space="preserve">O4. Herramientas de analítica de datos, tecnología e innovación que permitan la generación de nuevos servicios/o productos y su uso por parte de los diferentes sectores y actores. Nuevas tecnologías y transformación digital para la automatización de trámites, uso y apropiación medios virtuales. </t>
  </si>
  <si>
    <t>A5. Condiciones de inseguridad, problemas de orden público en zonas del territorio.</t>
  </si>
  <si>
    <t>O5. Asistencia  y acompañamiento, cooperación interinstitucional, convenios, alianzas, articulación con entidades públicas y privadas, academia, redes, comunidades, asociaciones de gestión del conocimiento, espacios para el fortalecimiento de la transparencia y participación ciudadana y otros actores relevantes, autoridades técnicas, gestores, operadores.</t>
  </si>
  <si>
    <t>A6. Desastres naturales, cambios en las condiciones ambientales del territorio. Pandemias.</t>
  </si>
  <si>
    <t>O6. Posibilidad de captura de información catastral mediante métodos indirectos y participativos.</t>
  </si>
  <si>
    <t>A7. Insuficiente  capacidad de las entidades para el uso y aprovechamiento de los recursos geográficos- Bogotá y territorio.</t>
  </si>
  <si>
    <t>O7. Convenios o articulación con organismos de cooperación o asociaciones público privadas para financiamiento de proyectos.</t>
  </si>
  <si>
    <t>A8. Cambios, fallas, afectaciones tecnológicas de sistemas de externos.</t>
  </si>
  <si>
    <t>O8. Oferta de formación especializada en tecnologías emergentes, analítica y ciencia de datos, SIG, políticas MIPG y servicio al ciudadano, que permite cerrar brechas de competencias y alinear el talento humano con las prioridades institucionales.</t>
  </si>
  <si>
    <t>A9. Cambios de la tasa representativa del mercado TRM que afectan la adquisición y renovación tecnológica.</t>
  </si>
  <si>
    <t xml:space="preserve">O9. Interés que ha despertado la implementación del agente cognitivo CatIA, en entidades distritales y entes territoriales, para la creación de nuevas líneas de negocio. </t>
  </si>
  <si>
    <t>A10. Rápidos avances tecnológicos, crecimiento acelerado de plataformas o la aparición de nuevas herramientas y desarrollos que generan obsolescencia tecnológica o rezago institucional.</t>
  </si>
  <si>
    <t>O10. Modernización de arquitecturas de infraestructura tecnológica y aplicaciones legacy.</t>
  </si>
  <si>
    <t>A11. Ataques cibernéticos a la infraestructura tecnológica de la entidad.</t>
  </si>
  <si>
    <t>O11. Apoyo por parte de Secretaría General y Laboratorio de Innovación de Bogotá, para racionalización y/o automatización de trámites (Participación de Catastro Bogotá en la Clínica de Trámites del Distrito).</t>
  </si>
  <si>
    <t>A12. Brechas de conocimiento sobre la misionalidad institucional y las herramientas tecnológicas disponibles, con impacto en el acceso y uso efectivo de los trámites y servicios.</t>
  </si>
  <si>
    <t> </t>
  </si>
  <si>
    <t>A13. Falta de interés de los grupos de valor frente a la gestión misional, lo que entre otros, genera baja participación ciudadana y bajo uso de productos de IDECA frente a productos sustitutos o complementarios del mercado.</t>
  </si>
  <si>
    <t>A14. Aumento de solicitudes, trámites, quejas y recursos, con impacto en la capacidad operativa y los tiempos de respuesta institucional.</t>
  </si>
  <si>
    <t>A15. Prácticas inadecuadas que restringen el acceso, uso y aprovechamiento de la información, con impacto en la transparencia y la confianza institucional.</t>
  </si>
  <si>
    <t>A16. Pérdida de conocimiento crítico asociada a la provisión de empleos mediante listas de elegibles derivadas de los concursos de mérito del Distrito, con impacto en la continuidad operativa, la capacidad técnica y la memoria institucional.</t>
  </si>
  <si>
    <t>A17. Dependencia de contratistas para entrega de proyectos en tecnologías de información que no permitan cumplir en alcance y calidad.</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</si>
  <si>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</si>
  <si>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</si>
  <si>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</si>
  <si>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</si>
  <si>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D1. Capacidad operativa reducida respecto a la demanda de trámites, lo que podría generar inoportunidad en la atención de los mismos.</t>
  </si>
  <si>
    <t xml:space="preserve">F1. Experiencia y reconocimiento en la gestión catastral, manejo de los recursos geográficos y gestión de datos en Bogotá. </t>
  </si>
  <si>
    <t>D2. Obsolescencia tecnológica de algunos sistemas y/o componentes de la Infraestructura tecnológica, fallas o limitaciones en los servicios (misional y de apoyo).</t>
  </si>
  <si>
    <t>F2. Actualización permanente de los predios urbanos de la ciudad - Censo Inmobiliario de Bogotá.</t>
  </si>
  <si>
    <t>D3. Limitaciones en la comunicación efectiva y en el uso de lenguaje claro hacia grupos de valor y partes interesadas.</t>
  </si>
  <si>
    <t>F3. Liderazgo en uso y disposición de información geográfica.</t>
  </si>
  <si>
    <t>D4. Limitaciones en el presupuesto para la financiación de proyectos e iniciativas.</t>
  </si>
  <si>
    <t>F4. Infraestructura de datos espaciales reconocida en diferentes ámbitos, con capacidad técnica, herramientas y personal calificado e innovación, con experiencia en la implementación de políticas y lineamientos, con un marco orgánico institucional y funcional acorde con las tendencias actuales, con un modelo en evolución de gobernanza de datos geográficos, con plataformas que ofrecen una variedad de información, servicios y aplicaciones de utilidad para la comunidad en general.</t>
  </si>
  <si>
    <t>D5. Rotación de personal con experiencia que genera pérdida de conocimiento institucional y prolonga las curvas de aprendizaje.</t>
  </si>
  <si>
    <t xml:space="preserve">F5. Éxito procesal en 2025 del 87% en Bogotá. </t>
  </si>
  <si>
    <t>D6. Falta de difusión para la apropiación y uso de las plataformas de IDECA.</t>
  </si>
  <si>
    <t xml:space="preserve">F6. Conceptualización y apoyo jurídico permanente en Bogotá y en los territorios.  </t>
  </si>
  <si>
    <t>D7. Capacidad limitada para estructurar, transferir y preservar el conocimiento institucional.</t>
  </si>
  <si>
    <t>F7. Protección de la Propiedad Intelectual de la Unidad, que potencia y genera nuevas líneas de negocio para la entidad.</t>
  </si>
  <si>
    <t>D8. Desconocimiento y necesidad de formación en la implementación de nuevas tecnologías y herramientas especializadas.</t>
  </si>
  <si>
    <t>F8. Fortalecimiento de los canales de atención de la entidad lo que ha permitido mejorar el nivel de satisfacción de los usuarios.</t>
  </si>
  <si>
    <t>D9. Limitaciones de los actuales sistemas tecnológicos frente a nuevas necesidades, retos, requerimiento de interoperabilidad de algunos sistemas y demandas de la gestión.</t>
  </si>
  <si>
    <t>F9. Fortalecimiento y alineación de cada una de las capas de la infraestructura tecnológica de la entidad, reduciendo los niveles de obsolescencia tecnológica, garantizando la estabilidad y disponibilidad de los recursos informáticos por encima del 99%.</t>
  </si>
  <si>
    <t>D10. Dependencia de terceros en la gestión de recursos o herramientas tecnológicas.</t>
  </si>
  <si>
    <t>F10. Desarrollo de proyectos de analítica de datos en apoyo a decisiones de ciudad.</t>
  </si>
  <si>
    <t>D11. Carencia de un sistema integral de gestión de documentos electrónicos de archivo que garantice trazabilidad y conservación.</t>
  </si>
  <si>
    <t>F11. Utilización de herramientas para analítica, métodos de recolección indirectos.</t>
  </si>
  <si>
    <t>D12. Dificultad para determinar la estructura detallada de costos.</t>
  </si>
  <si>
    <t>F12. Talento humano con sólida experticia técnica, alto profesionalismo y fuerte compromiso institucional, que garantiza la capacidad técnica de la Entidad y soporta de manera efectiva los procesos de transformación y modernización.</t>
  </si>
  <si>
    <t>D13. Insuficiente conocimiento y apropiación por parte de líderes de política sobre la operación y alcance de sus políticas a cargo.</t>
  </si>
  <si>
    <t>F13. Modelo Integrado de Planeación y Gestión consolidado, con procesos estandarizados y Sistema de Gestión de la Calidad certificado ISO 9001, que asegura coherencia estratégica, mejora continua y toma de decisiones basada en evidencia.</t>
  </si>
  <si>
    <t>D14. Limitado impacto de algunas acciones de mejora derivadas de auditorías internas y de entes de control.</t>
  </si>
  <si>
    <t>F14. Avance en la automatización y actividades de desarrollo de sistemas de información y funcionalidades ajustados a las necesidades de usuarios internos y externos.</t>
  </si>
  <si>
    <t>D15. Deficiencias en la apropiación de la gestión del riesgo.</t>
  </si>
  <si>
    <t>F15. Contar con el agente Cognitivo CatIA, que mejora la atención de requerimientos de los ciudadanos y genera nuevas líneas de negocio.</t>
  </si>
  <si>
    <t>D16. Deficiencias en la planeación y coordinación interdependencias que afectan la eficiencia y coherencia institucional.</t>
  </si>
  <si>
    <t>F16. Posicionamiento de la imagen de la entidad en redes sociales.</t>
  </si>
  <si>
    <t>D17. Incumplimiento en la radicación oportuna de las solicitudes de contratación programadas en el Plan Anual de Adquisiciones por parte de los gerentes de proyecto y/o jefes de dependencia</t>
  </si>
  <si>
    <t>F17. La entidad cuenta con Plan Institucional de Gestión Ambiental – PIGA y estrategias integrales orientadas a la mitigación y adaptación al cambio climático.</t>
  </si>
  <si>
    <t>D18. Dependencia de recurso humano clave y acumulación de deuda técnica en proyectos de tecnologías de información.</t>
  </si>
  <si>
    <t>Este contexto permite identificar factores del contexto fuentes de riesgo pero también se retroalimenta a partir de la revisión de elementos del mapa como las causas, debilidades, amenazas, vulnerabilidades.</t>
  </si>
  <si>
    <t>Este aparte se diligencia como parte del contexto institucional por parte de la Oficina Asesora de Planeación y Aseguramiento de Procesos</t>
  </si>
  <si>
    <t>ELEMENTOS SITUACIONALES DEL CONTEXTO</t>
  </si>
  <si>
    <t>Contexto externo</t>
  </si>
  <si>
    <t>El Gobierno nacional ha venido desplegando diferentes instrumentos orientados al fortalecimiento y consolidación del Catastro Multipropósito y el tránsito hacia el Sistema de Administración del Territorio (SAT), como elemento fundamental para la planeación del territorio. Se destaca la determinación del catastro como servicio público, lo que significa que debe ser prestado de manera continua y dispuesto de manera eficiente a la ciudadanía. Se resalta la importancia de contar con información actualizada y confiable e interoperable y su uso en apoyo a la toma de decisiones, que, para el caso de Bogotá, aporte en la planificación y priorización de proyectos de ciudad por medio del uso de la información que genera la entidad, en el incremento efectivo de los ingresos de la ciudad y la focalización de la inversión social.</t>
  </si>
  <si>
    <t>La Unidad tiene domicilio en la ciudad de Bogotá, en donde realiza una de sus principales funciones, relacionada con la actualización de la información física, jurídica y económica de los predios, de lo cual se tiene a 2025 una base catastral actualizada con un total de 2.965.917 predios.</t>
  </si>
  <si>
    <t>Contexto interno</t>
  </si>
  <si>
    <t>Naturaleza jurídica</t>
  </si>
  <si>
    <t>La Unidad Administrativa Especial de Catastro Distrital (UAECD), es una Unidad Administrativa Especial del orden distrital del sector descentralizado por servicios, de carácter técnico, con personería jurídica, autonomía administrativa y presupuestal y con patrimonio propio, adscrita a la Secretaría Distrital de Hacienda.</t>
  </si>
  <si>
    <t>Objeto</t>
  </si>
  <si>
    <t>La UAECD tiene por objeto la recopilación e integración de la información georreferenciada de la propiedad inmueble del Distrito Capital en sus aspectos físico, jurídico y económico, que contribuya a la planeación económica, social y territorial del Distrito Capital. De igual manera, la UAECD se halla facultada para prestar el servicio público de gestión y operación catastral multipropósito en cualquier lugar del territorio nacional, cuando sea contratada para el efecto.</t>
  </si>
  <si>
    <t>Ámbito de operación</t>
  </si>
  <si>
    <t>El domicilio de la UAECD, es la ciudad de Bogotá D. C. para la cual actuará como autoridad catastral, y su ámbito territorial de operaciones será a nivel nacional como gestor u operador catastral, para lo cual podrá establecer sedes, gerencias o unidades de negocio en cualquier ciudad del país.</t>
  </si>
  <si>
    <t>Funciones y estructura organizacional</t>
  </si>
  <si>
    <t>Establecidas por el Acuerdo 004 de 2021, por el cual se determinan las reglas de organización, funcionamiento y estatutos de la Unidad Administrativa Especial de Catastro Distrital.</t>
  </si>
  <si>
    <t>Planta</t>
  </si>
  <si>
    <t>La entidad cuenta con una planta de 452 empleos, distribuidos entre cargos directivos, asesores, profesionales, técnicos y asistenciales.</t>
  </si>
  <si>
    <t>Plataforma estratégica</t>
  </si>
  <si>
    <t>La Unidad determinó una planeación estratégica aportando al Plan Distrital de Desarrollo – PDD 2024-2028 “Bogotá Camina Segura”, en el Objetivo Estratégico 5: Bogotá confía en su gobierno, con el cual se busca generar espacios de confianza y diálogo entre el gobierno y la ciudadanía, garantizando que las personas se sientan respaldadas por la administración pública y promoviendo la integridad, la transparencia, la eficiencia y la atención oportuna de las necesidades de la gente.
Esta plataforma estratégica partió de un diagnóstico de capacidades internas y de contexto, la revisión de fuentes documentales y la realización de ejercicios de participación en diferentes niveles, definiendo su misión visión y objetivos estratégicos.</t>
  </si>
  <si>
    <t>Misión</t>
  </si>
  <si>
    <t>La Unidad Administrativa Especial de Catastro Distrital es la entidad encargada de recopilar, integrar y disponer la información georreferenciada de la propiedad inmueble del Distrito Capital en sus aspectos físico, jurídico y económico, que contribuya a la planeación económica, social y territorial del Distrito Capital permitiendo la satisfacción de los grupos de valor</t>
  </si>
  <si>
    <t>Visión</t>
  </si>
  <si>
    <t>En 2028 la Unidad Administrativa Especial de Catastro Distrital, será reconocida por transformar y optimizar la gestión catastral mediante el uso de metodologías y tecnologías innovadoras, orientadas a generar y disponer información y conocimiento que faciliten la planeación y la toma de decisiones para el bienestar de la ciudadanía, con un talento humano competente y comprometido.</t>
  </si>
  <si>
    <t>Objetivos estratégicos</t>
  </si>
  <si>
    <t>•	Objetivo Estratégico 1: Mantener un registro de información catastral oportuno y de calidad que se anticipe a las necesidades de información de la ciudad.
•	Objetivo Estratégico 2: Fortalecer la Infraestructura de Datos Espaciales del Distrito Capital, como herramienta que permite la integración, análisis y explotación de la información geográfica y catastral para la toma de decisiones.
•	Objetivo Estratégico 3: Mejorar la experiencia del servicio al ciudadano, a través de la eficiencia, oportunidad y conocimiento en la atención de las necesidades de los grupos de valor.
•	Objetivo Estratégico 4: Implementar y consolidar un modelo de gestión institucional que permita el desarrollo de las competencias y conocimientos de su capital humano, la adopción de procesos optimizados y el uso de las tecnologías de la información para mejorar la satisfacción de las necesidades y expectativas de los grupos de valor.</t>
  </si>
  <si>
    <t>Valores</t>
  </si>
  <si>
    <t>Honestidad, Respeto, Compromiso, Diligencia, Justicia, Innovación.</t>
  </si>
  <si>
    <t>Esquema de operación por procesos</t>
  </si>
  <si>
    <t>En el marco de la definición de la plataforma estratégica, la Unidad realizó una actualización de su cadena de valor o mapa de procesos, el cual refleja los diferentes procesos internos a través de los cuales articular la estrategia con la operación, para generar valor público. Esta cadena de valor se encuentra compuesta por cinco procesos estratégicos, dos misionales, seis procesos de apoyo y dos procesos de evaluación y control.</t>
  </si>
  <si>
    <t>Sistemas de gestión</t>
  </si>
  <si>
    <t>La Unidad de acuerdo con los lineamientos del Gobierno Nacional, implementa el Modelo Integrado de Planeación y Gestión -MIPG, entendido como el 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 Este modelo integra los Sistemas de Gestión de Calidad y Control Interno.</t>
  </si>
  <si>
    <t>Grupos de valor y partes interesadas</t>
  </si>
  <si>
    <t>La entidad cuenta con una caracterización de grupos de valor elaborada y actualizada anualmente; así como procedimientos dentro de su Sistema de Gestión de Calidad que describen a los diferentes clientes o destinatarios de los productos generados por los procesos.
Se destacan dentro de los grupos de valor: Propietarios o poseedores de predios, Entidades nacionales, territoriales y distritales, Ciudadanía en general, Gremios, Academia, Asociaciones.</t>
  </si>
  <si>
    <t>Trámites y servicios</t>
  </si>
  <si>
    <t>La entidad tiene registrados en el Sistema Único de Información de Trámites un total de once trámites y dos consultas de acceso a información pública; por otra parte, cuenta con un portafolio en el que da a conocer su oferta de productos y servicios a ciudadanos y entidades o empresas interesadas.</t>
  </si>
  <si>
    <t>Recursos funcionamiento e inversión</t>
  </si>
  <si>
    <t>La Unidad cuenta con recursos de su presupuesto de funcionamiento e inversión para cada vigencia, que apoyan la ejecución de sus diferentes actividades, dentro de lo cual se contempla la gestión de riesgos gestionada principalmente a partir del personal de apoyo para esta labor.</t>
  </si>
  <si>
    <t>Contratación</t>
  </si>
  <si>
    <t>Tomando como referencia datos de la gestión contractual al cierre de la vigencia 2024, la entidad suscribió un total de 600 contratos por valor de $$41.879 millones de pesos, en las modalidades de: Concurso de méritos (0,1%), Convenios interadministrativos (2,1%), Directa - otras causales (2,6%), Directa – idoneidad (47,7%), Directa – arrendamiento (1,4%), Directa - único distribuidor o exclusivo (15,6%), Licitación Pública (3,2%), Proceso selección de mínima cuantía (0,7%), Selección abreviada - menor cuantía (0,6%), Selección abreviada - subasta inversa Electrónica (9,4%), Selección abreviada - acuerdos marco de precios (16,6%).</t>
  </si>
  <si>
    <t>Entidades de control</t>
  </si>
  <si>
    <t>La entidad está sujeta a la vigilancia y control de entidades como: La Superintendencia de Notariado y Registro, la Contraloría de Bogotá, la Veeduría Distrital, la Personería Distrital, Contraloría General de la República, Procuraduría General de la Nación; así como, a la revisión de los diferentes temas según competencia de las diferentes entidades rectoras.</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</si>
  <si>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</si>
  <si>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</si>
  <si>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</si>
  <si>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</si>
  <si>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</si>
  <si>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</si>
  <si>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Baja</t>
  </si>
  <si>
    <t>La actividad/producto/activo que conlleva el riesgo se ejecuta/genera de 3 a 24 veces por año.</t>
  </si>
  <si>
    <t>Media</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</si>
  <si>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</si>
  <si>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</si>
  <si>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</si>
  <si>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</si>
  <si>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</si>
  <si>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</si>
  <si>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</si>
  <si>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</si>
  <si>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</si>
  <si>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Leve</t>
  </si>
  <si>
    <t xml:space="preserve">Afectación menor a 100 SMLMV </t>
  </si>
  <si>
    <t>El riesgo afecta la imagen de alguna área de la organización</t>
  </si>
  <si>
    <t>Menor</t>
  </si>
  <si>
    <t xml:space="preserve">Entre 100 y 500 SMLMV </t>
  </si>
  <si>
    <t>El riesgo afecta la imagen de la entidad internamente, de conocimiento general, nivel interno, de junta directiva y accionistas y/o de proveedores</t>
  </si>
  <si>
    <t>Moderado</t>
  </si>
  <si>
    <t xml:space="preserve">Entre 500 y 1000 SMLMV </t>
  </si>
  <si>
    <t>El riesgo afecta la imagen de la entidad con algunos usuarios de relevancia frente al logro de los objetivos</t>
  </si>
  <si>
    <t>Mayor</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</si>
  <si>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</si>
  <si>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</si>
  <si>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</si>
  <si>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</si>
  <si>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</si>
  <si>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</si>
  <si>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</si>
  <si>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Descripción</t>
  </si>
  <si>
    <t>Peso</t>
  </si>
  <si>
    <t>Atributos de Eficiencia</t>
  </si>
  <si>
    <t>Tipo</t>
  </si>
  <si>
    <t>Preventivo</t>
  </si>
  <si>
    <t>Va hacia las causas del riesgo, aseguran el resultado final esperado.</t>
  </si>
  <si>
    <t>SMLMV 2025</t>
  </si>
  <si>
    <t>Detectivo</t>
  </si>
  <si>
    <t>Detecta que algo ocurre y devuelve el proceso a los controles preventivos.
Se pueden generar reprocesos.</t>
  </si>
  <si>
    <t>Pto 2025</t>
  </si>
  <si>
    <t>Correctivo</t>
  </si>
  <si>
    <t>Dado que permiten reducir el impacto de la materialización del riesgo, tienen un costo en su implementación.</t>
  </si>
  <si>
    <t>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</si>
  <si>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</si>
  <si>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</si>
  <si>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</si>
  <si>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</si>
  <si>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*Atributos de Formalización</t>
  </si>
  <si>
    <t>Documentación</t>
  </si>
  <si>
    <t>Procedimientos e instructivos</t>
  </si>
  <si>
    <t>Basados en la estructura del Modelo de Operación por procesos, despliegue desde cada proceso, sus procedimientos y esquemas asociados, que se encuentren documentados.</t>
  </si>
  <si>
    <t>-</t>
  </si>
  <si>
    <t>Sistemas de información</t>
  </si>
  <si>
    <t>Sistemas de información de apoyo a la ejecución del control (si existen).</t>
  </si>
  <si>
    <t>Otros esquemas</t>
  </si>
  <si>
    <t>Políticas de operación, manuales o guías específicas.</t>
  </si>
  <si>
    <t>Sin documentar</t>
  </si>
  <si>
    <t>Cuando el control se ejecuta pero no está documentado</t>
  </si>
  <si>
    <t>Frecuencia</t>
  </si>
  <si>
    <t>Siempre que se ejecuta la actividad</t>
  </si>
  <si>
    <t>La oportunidad en que se ejecuta el control debe ayudar a prevenir la mitigación del riesgo o a detectar la materialización del riesgo de manera oportuna.</t>
  </si>
  <si>
    <t>Diario</t>
  </si>
  <si>
    <t>Periódicamente</t>
  </si>
  <si>
    <t>Mensual</t>
  </si>
  <si>
    <t>Bimestral</t>
  </si>
  <si>
    <t>Trimestral</t>
  </si>
  <si>
    <t>Semestral</t>
  </si>
  <si>
    <t>Anual</t>
  </si>
  <si>
    <t>Evidencia</t>
  </si>
  <si>
    <t>Con registro manual</t>
  </si>
  <si>
    <t>Se deja evidencia o rastro de la ejecución del control.</t>
  </si>
  <si>
    <t>Con registro electrónico</t>
  </si>
  <si>
    <t>Sin registro</t>
  </si>
  <si>
    <t>Ejecución
(Fuentes de información internas o externas)</t>
  </si>
  <si>
    <t>Interna</t>
  </si>
  <si>
    <t>Formatos o registros internos formales.</t>
  </si>
  <si>
    <t>Externa</t>
  </si>
  <si>
    <t>Registros externos confiables (extractos bancarios, confirmaciones de autenticidad de documentos, SECOP, SIIF, SIGEP, bases de datos).</t>
  </si>
  <si>
    <t>Mixta</t>
  </si>
  <si>
    <t>Combinación de datos de fuentes internas y externas formales.</t>
  </si>
  <si>
    <t>ÁREAS DE IMPACTO</t>
  </si>
  <si>
    <t>TRIMESTRE</t>
  </si>
  <si>
    <t>afectación económica</t>
  </si>
  <si>
    <t>I TRIM</t>
  </si>
  <si>
    <t>afectación reputacional</t>
  </si>
  <si>
    <t>II TRIM</t>
  </si>
  <si>
    <t>afectación económica y reputacional</t>
  </si>
  <si>
    <t>III TRIM</t>
  </si>
  <si>
    <t>efecto dañoso sobre</t>
  </si>
  <si>
    <t>IV TRIM</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</si>
  <si>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</si>
  <si>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</si>
  <si>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</si>
  <si>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</si>
  <si>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</si>
  <si>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</si>
  <si>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</si>
  <si>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</si>
  <si>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</si>
  <si>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</si>
  <si>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</si>
  <si>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</si>
  <si>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Transacción u operación (LAFT)</t>
  </si>
  <si>
    <t>Daños a activos fijos/eventos externos</t>
  </si>
  <si>
    <t>TIPOLOGÍA RIESGO</t>
  </si>
  <si>
    <t>Estratégico</t>
  </si>
  <si>
    <t>Operativo</t>
  </si>
  <si>
    <t>CONTROLES</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</si>
  <si>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</si>
  <si>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</si>
  <si>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</si>
  <si>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Correctivos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</si>
  <si>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</si>
  <si>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</si>
  <si>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</si>
  <si>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</si>
  <si>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</si>
  <si>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Documentado</t>
  </si>
  <si>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</si>
  <si>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</si>
  <si>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FRECUENCIA</t>
  </si>
  <si>
    <t>Continua</t>
  </si>
  <si>
    <t>El control se aplica siempre que se realiza la actividad que conlleva el riesgo.</t>
  </si>
  <si>
    <t>Aleatoria</t>
  </si>
  <si>
    <t>El control se aplica  aleatoriamente a la actividad que conlleva el riesgo</t>
  </si>
  <si>
    <t>EVIDENCIA</t>
  </si>
  <si>
    <t>Con registro</t>
  </si>
  <si>
    <t>El control deja un registro permite evidencia la ejecución del control.</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</si>
  <si>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</si>
  <si>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</si>
  <si>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</si>
  <si>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</si>
  <si>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</si>
  <si>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</si>
  <si>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</si>
  <si>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</si>
  <si>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</si>
  <si>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</si>
  <si>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Pérdida de Disponibilidad</t>
  </si>
  <si>
    <t>Pérdida de Confidencialidad</t>
  </si>
  <si>
    <t>Pérdida de Integridad</t>
  </si>
  <si>
    <t>Pérdida de confidencialidad e integridad</t>
  </si>
  <si>
    <t>PROCESOS</t>
  </si>
  <si>
    <t>Direccionamiento estratégico</t>
  </si>
  <si>
    <t>DIES</t>
  </si>
  <si>
    <t>Gestión estratégica de personas</t>
  </si>
  <si>
    <t>GESP</t>
  </si>
  <si>
    <t>Gestión del conocimiento e innovación</t>
  </si>
  <si>
    <t>GCIN</t>
  </si>
  <si>
    <t>Relacionamiento estratégico</t>
  </si>
  <si>
    <t>REES</t>
  </si>
  <si>
    <t>Gestión estratégica de tecnología</t>
  </si>
  <si>
    <t>GEST</t>
  </si>
  <si>
    <t>Gestión de información catastral y valuatoria</t>
  </si>
  <si>
    <t>GICV</t>
  </si>
  <si>
    <t xml:space="preserve">                                        </t>
  </si>
  <si>
    <t>Gestión de información geográfica</t>
  </si>
  <si>
    <t>GIGE</t>
  </si>
  <si>
    <t>Gestión presupuestal y financiera</t>
  </si>
  <si>
    <t>GPFI</t>
  </si>
  <si>
    <t>Gestión documental</t>
  </si>
  <si>
    <t>GDOC</t>
  </si>
  <si>
    <t>Gestión de servicios administrativos</t>
  </si>
  <si>
    <t>GSAD</t>
  </si>
  <si>
    <t>Gestión contractual</t>
  </si>
  <si>
    <t>GCON</t>
  </si>
  <si>
    <t>Gestión jurídica</t>
  </si>
  <si>
    <t>GJUR</t>
  </si>
  <si>
    <t>Gestión y operación de TI</t>
  </si>
  <si>
    <t>GOTI</t>
  </si>
  <si>
    <t>Evaluación independiente de la gestión</t>
  </si>
  <si>
    <t>EIGE</t>
  </si>
  <si>
    <t>Gestión disciplinaria</t>
  </si>
  <si>
    <t>GDIS</t>
  </si>
  <si>
    <t>Transversal</t>
  </si>
  <si>
    <t>TRVS</t>
  </si>
  <si>
    <t>Bienes públicos</t>
  </si>
  <si>
    <t>Recursos públicos</t>
  </si>
  <si>
    <t>Intereses patrimoniales de naturaleza pública</t>
  </si>
  <si>
    <t>TRÁMITES Y CAIP</t>
  </si>
  <si>
    <t>Revisión de avalúo catastral de un predio</t>
  </si>
  <si>
    <t>Asignación de nomenclatura</t>
  </si>
  <si>
    <t>Autoestimación del avalúo catastral</t>
  </si>
  <si>
    <t>Cambio de propietario o poseedor de un bien inmueble</t>
  </si>
  <si>
    <t>Englobe o desenglobe de dos o más predios</t>
  </si>
  <si>
    <t>Incorporación de obras físicas en los predios sometidos o no sometidos al régimen de propiedad horizontal</t>
  </si>
  <si>
    <t>Cambios producidos por la inscripción de predios o mejoras por edificaciones no declaradas u omitidas durante el proceso de formación o actualización del catastro</t>
  </si>
  <si>
    <t>Rectificación de áreas y linderos</t>
  </si>
  <si>
    <t>Rectificaciones de la información catastral</t>
  </si>
  <si>
    <t>Certificado de cabida y linderos Bogotá D.C.</t>
  </si>
  <si>
    <t>Incorporación, actualización, corrección y modificación cartográfica de levantamientos topográficos</t>
  </si>
  <si>
    <t>Certificado de inscripción en el censo catastral Bogotá D.C.</t>
  </si>
  <si>
    <t>Certificado catastral</t>
  </si>
  <si>
    <t>TIPO DE ACTIVO</t>
  </si>
  <si>
    <t>Información análoga</t>
  </si>
  <si>
    <t>Información digital</t>
  </si>
  <si>
    <t>Hardware</t>
  </si>
  <si>
    <t>Software</t>
  </si>
  <si>
    <t>Recurso Humano</t>
  </si>
  <si>
    <t>Instalaciones</t>
  </si>
  <si>
    <t>Servicios</t>
  </si>
  <si>
    <t>Bases de datos</t>
  </si>
  <si>
    <t>Intangibles</t>
  </si>
  <si>
    <t>Infraestructura crítica cibernética nacional</t>
  </si>
  <si>
    <t>OBJETIVOS ESTRATÉGICOS</t>
  </si>
  <si>
    <t>1.</t>
  </si>
  <si>
    <t xml:space="preserve">Mantener un registro de información catastral oportuno y de calidad que se anticipe a las necesidades de información de la ciudad. </t>
  </si>
  <si>
    <t xml:space="preserve">2. </t>
  </si>
  <si>
    <t>Fortalecer la Infraestructura de Datos Espaciales del Distrito Capital, como herramienta que permite la integración, análisis y explotación de la información geográfica y catastral para la toma de decisiones.</t>
  </si>
  <si>
    <t>3.</t>
  </si>
  <si>
    <t>Mejorar la experiencia del servicio al ciudadano, a través de la eficiencia, oportunidad y conocimiento en la atención de las necesidades de los grupos de valor de los grupos de valor.</t>
  </si>
  <si>
    <t xml:space="preserve">4. </t>
  </si>
  <si>
    <t>Implementar y consolidar un modelo de gestión institucional que permita el desarrollo de las competencias y conocimientos de su capital humano, la adopción de procesos optimizados y el uso de las tecnologías de la información para mejorar la satisfacción de las necesidades y expectativas de los grupos de valor.</t>
  </si>
  <si>
    <t>MATRIZ DE RIESGOS INSTITUCIONAL</t>
  </si>
  <si>
    <t>MATRIZ DE RIESGOS PARA LA INTEGRIDAD PÚBLICA - CORRUPCIÓN</t>
  </si>
  <si>
    <t>PROCESO</t>
  </si>
  <si>
    <t>OBJETIVO ESTRATÉGICO</t>
  </si>
  <si>
    <t>OBJETIVO DEL PROCESO</t>
  </si>
  <si>
    <t>IDENTIFICACIÓN DEL RIESGO</t>
  </si>
  <si>
    <t>VALORACIÓN DEL RIESGO - ANÁLISIS DE RIESGO INHERENTE</t>
  </si>
  <si>
    <t>EVALUACIÓN DEL RIESGO - VALORACIÓN DE LOS CONTROLES</t>
  </si>
  <si>
    <r>
      <t xml:space="preserve">Actividades en caso de materialización
</t>
    </r>
    <r>
      <rPr>
        <sz val="11"/>
        <color theme="0"/>
        <rFont val="Calibri"/>
        <family val="2"/>
        <scheme val="minor"/>
      </rPr>
      <t>(indicativas)</t>
    </r>
  </si>
  <si>
    <t>EVALUACIÓN  DEL RIESGO  - NIVEL DE RIESGO RESIDUAL</t>
  </si>
  <si>
    <t>PLAN DE TRATAMIENTO O MANEJO DE RIESGOS -PMR</t>
  </si>
  <si>
    <t>SEGUIMIENTO PMR</t>
  </si>
  <si>
    <t>Indicador clave asociado al riesgo</t>
  </si>
  <si>
    <t>PROBABILIDAD</t>
  </si>
  <si>
    <t>IMPACTO</t>
  </si>
  <si>
    <t>Controles preventivos y detectivos afectan la PROBABILIDAD</t>
  </si>
  <si>
    <t>Controles correctivos afectan el IMPACTO</t>
  </si>
  <si>
    <t>Programación
- Cantidad no acumulada por trimestre-</t>
  </si>
  <si>
    <t>AVANCE
- Teniendo en cuenta la programación-</t>
  </si>
  <si>
    <t>MONITOREO INDICADOR CLAVE DE RIESGO - RG</t>
  </si>
  <si>
    <t>MATERIALIZACIÓN DEL RIESGO</t>
  </si>
  <si>
    <r>
      <rPr>
        <b/>
        <sz val="11"/>
        <color rgb="FFFFFFFF"/>
        <rFont val="Calibri"/>
        <family val="2"/>
        <scheme val="minor"/>
      </rPr>
      <t xml:space="preserve">CÓDIGO
</t>
    </r>
    <r>
      <rPr>
        <sz val="10"/>
        <color rgb="FFFFFFFF"/>
        <rFont val="Calibri"/>
        <family val="2"/>
        <scheme val="minor"/>
      </rPr>
      <t>RG -Gestión 
RS - Seguridad de la información
RF - Fiscal
RIC: Integridad - Corrupción
RL: Lavado de activos y financiación del terrorismo
+ Nomenclatura del proceso + consecutivo 
Ej. RG-DIES-1
RS-DIES-2
RF-DIES-3
RIC-DIES-4
RLAFT-DIES-5</t>
    </r>
  </si>
  <si>
    <t>Producto asociado  / Activo de información</t>
  </si>
  <si>
    <r>
      <t xml:space="preserve">Tipo de activo 
</t>
    </r>
    <r>
      <rPr>
        <sz val="11"/>
        <color theme="0"/>
        <rFont val="Calibri"/>
        <family val="2"/>
        <scheme val="minor"/>
      </rPr>
      <t>(Solo para activos de información)</t>
    </r>
  </si>
  <si>
    <r>
      <t xml:space="preserve">Tipo de riesgo
</t>
    </r>
    <r>
      <rPr>
        <sz val="11"/>
        <color theme="0"/>
        <rFont val="Calibri"/>
        <family val="2"/>
        <scheme val="minor"/>
      </rPr>
      <t>(Solo para activos de información)</t>
    </r>
  </si>
  <si>
    <r>
      <t>DESCRIPCIÓN DEL RIESGO
Riesgos de Gestión y para la Integridad pública</t>
    </r>
    <r>
      <rPr>
        <b/>
        <sz val="11"/>
        <color rgb="FFFFFFFF"/>
        <rFont val="Calibri"/>
        <family val="2"/>
        <scheme val="minor"/>
      </rPr>
      <t xml:space="preserve">
</t>
    </r>
    <r>
      <rPr>
        <sz val="11"/>
        <color rgb="FFFFFFFF"/>
        <rFont val="Calibri"/>
        <family val="2"/>
        <scheme val="minor"/>
      </rPr>
      <t xml:space="preserve">Posibilidad de afectación (qué)…por… (cómo)..a causa de (por qué)"
</t>
    </r>
    <r>
      <rPr>
        <b/>
        <sz val="11"/>
        <color rgb="FFFFFFFF"/>
        <rFont val="Calibri"/>
        <family val="2"/>
        <scheme val="minor"/>
      </rPr>
      <t xml:space="preserve">
Riesgos de Seguridad de la información:
</t>
    </r>
    <r>
      <rPr>
        <sz val="11"/>
        <color rgb="FFFFFFFF"/>
        <rFont val="Calibri"/>
        <family val="2"/>
        <scheme val="minor"/>
      </rPr>
      <t xml:space="preserve">Pérdida de disponibilidad/confidencialidad/integridad por (Amenaza) a causa de la (Vulnerabilidad)
</t>
    </r>
    <r>
      <rPr>
        <b/>
        <sz val="11"/>
        <color rgb="FFFFFFFF"/>
        <rFont val="Calibri"/>
        <family val="2"/>
        <scheme val="minor"/>
      </rPr>
      <t xml:space="preserve">Riesgos fiscales:
</t>
    </r>
    <r>
      <rPr>
        <sz val="11"/>
        <color rgb="FFFFFFFF"/>
        <rFont val="Calibri"/>
        <family val="2"/>
        <scheme val="minor"/>
      </rPr>
      <t>Posibilidad de efecto dañoso sobre (bienes/recursos/patrimonio) a causa de...</t>
    </r>
  </si>
  <si>
    <t>Asociado directamente al Objetivo Estratégico</t>
  </si>
  <si>
    <t>Factores de riesgo</t>
  </si>
  <si>
    <t>Sub causas</t>
  </si>
  <si>
    <t>Vulnerabilidades
(Solo para activos de información)
máx.3</t>
  </si>
  <si>
    <t>Amenazas
(Solo para activos de información)
máx. 3</t>
  </si>
  <si>
    <r>
      <t xml:space="preserve">Indicador clave
</t>
    </r>
    <r>
      <rPr>
        <sz val="11"/>
        <color theme="0"/>
        <rFont val="Calibri"/>
        <family val="2"/>
        <scheme val="minor"/>
      </rPr>
      <t>- Solo para Riesgos de gestión -</t>
    </r>
  </si>
  <si>
    <t>Meta</t>
  </si>
  <si>
    <t>PROBABILIDAD INHERENTE</t>
  </si>
  <si>
    <r>
      <t xml:space="preserve">Económico
</t>
    </r>
    <r>
      <rPr>
        <sz val="11"/>
        <color theme="0"/>
        <rFont val="Calibri"/>
        <family val="2"/>
        <scheme val="minor"/>
      </rPr>
      <t>(Si es un riesgo fiscal siempre se selecciona este tipo de impacto)</t>
    </r>
  </si>
  <si>
    <t>Reputacional</t>
  </si>
  <si>
    <r>
      <t xml:space="preserve">IMPACTO INHERENTE
</t>
    </r>
    <r>
      <rPr>
        <sz val="11"/>
        <color theme="0"/>
        <rFont val="Calibri"/>
        <family val="2"/>
        <scheme val="minor"/>
      </rPr>
      <t>El mayor dato entre Económico y Reputacional</t>
    </r>
  </si>
  <si>
    <t>ZONA DE RIESGO INHERENTE</t>
  </si>
  <si>
    <t>No</t>
  </si>
  <si>
    <t>DESCRIPCIÓN DEL CONTROL
Responsable + Acción + Complemento</t>
  </si>
  <si>
    <t>Causa o Vulnernabilidad asociada</t>
  </si>
  <si>
    <r>
      <t>Documento asociado - actividad
/ Numeral ISO ANEXO A 27001 -</t>
    </r>
    <r>
      <rPr>
        <sz val="11"/>
        <color theme="0"/>
        <rFont val="Calibri"/>
        <family val="2"/>
        <scheme val="minor"/>
      </rPr>
      <t>(Seguridad de la información)</t>
    </r>
  </si>
  <si>
    <t>Afectación</t>
  </si>
  <si>
    <t>Seleccione si el control
Preventivo, Detectivo o Correctivo</t>
  </si>
  <si>
    <t>CALIFICACIÓN</t>
  </si>
  <si>
    <t>Probabilidad Residual</t>
  </si>
  <si>
    <t>Impacto Residual</t>
  </si>
  <si>
    <t>Ejecución</t>
  </si>
  <si>
    <t>Probabilidad Inherente</t>
  </si>
  <si>
    <t>Probabilidad Residual Final</t>
  </si>
  <si>
    <t>Impacto Inherente</t>
  </si>
  <si>
    <t>Impacto Residual Final</t>
  </si>
  <si>
    <t>Zona de Riesgo Inherente</t>
  </si>
  <si>
    <t>ZONA DE 
RIESGO FINAL</t>
  </si>
  <si>
    <t>TRATAMIENTO</t>
  </si>
  <si>
    <t>ACTIVIDADES</t>
  </si>
  <si>
    <r>
      <t xml:space="preserve">INDICADOR
</t>
    </r>
    <r>
      <rPr>
        <sz val="11"/>
        <color theme="0"/>
        <rFont val="Calibri"/>
        <family val="2"/>
        <scheme val="minor"/>
      </rPr>
      <t>(Numerador / Denominador)</t>
    </r>
  </si>
  <si>
    <r>
      <t xml:space="preserve">Meta
- Cantidad -
</t>
    </r>
    <r>
      <rPr>
        <sz val="10"/>
        <color theme="0"/>
        <rFont val="Calibri"/>
        <family val="2"/>
        <scheme val="minor"/>
      </rPr>
      <t>Denominador</t>
    </r>
  </si>
  <si>
    <t>RECURSOS</t>
  </si>
  <si>
    <r>
      <t xml:space="preserve">RESPONSABLES
</t>
    </r>
    <r>
      <rPr>
        <sz val="11"/>
        <color theme="0"/>
        <rFont val="Calibri"/>
        <family val="2"/>
        <scheme val="minor"/>
      </rPr>
      <t>(Cargo)</t>
    </r>
  </si>
  <si>
    <t xml:space="preserve">DESCRIPCIÓN ACTIVIDADES DESARROLLADAS </t>
  </si>
  <si>
    <t>SOPORTE</t>
  </si>
  <si>
    <r>
      <t xml:space="preserve">SUMA -TOTAL 
</t>
    </r>
    <r>
      <rPr>
        <sz val="10"/>
        <color theme="0"/>
        <rFont val="Calibri"/>
        <family val="2"/>
        <scheme val="minor"/>
      </rPr>
      <t>Numerador</t>
    </r>
  </si>
  <si>
    <r>
      <t xml:space="preserve">% AVANCE
</t>
    </r>
    <r>
      <rPr>
        <sz val="11"/>
        <color theme="0"/>
        <rFont val="Calibri"/>
        <family val="2"/>
        <scheme val="minor"/>
      </rPr>
      <t>(BQ/BD)</t>
    </r>
  </si>
  <si>
    <r>
      <t xml:space="preserve">Resultados del monitoreo del indicador clave
</t>
    </r>
    <r>
      <rPr>
        <sz val="11"/>
        <color theme="0"/>
        <rFont val="Calibri"/>
        <family val="2"/>
        <scheme val="minor"/>
      </rPr>
      <t xml:space="preserve">- Según la información de las columnas P y Q -
Indique el resultado del indicador (numerador/denominador)
</t>
    </r>
    <r>
      <rPr>
        <b/>
        <sz val="11"/>
        <color theme="0"/>
        <rFont val="Calibri"/>
        <family val="2"/>
        <scheme val="minor"/>
      </rPr>
      <t xml:space="preserve">-Solo para Riesgos de gestión - </t>
    </r>
    <r>
      <rPr>
        <sz val="11"/>
        <color theme="0"/>
        <rFont val="Calibri"/>
        <family val="2"/>
        <scheme val="minor"/>
      </rPr>
      <t xml:space="preserve">
</t>
    </r>
  </si>
  <si>
    <t>Eventos o situaciones que evidencian la  materialización del riesgo</t>
  </si>
  <si>
    <t>Fecha de ocurrencia</t>
  </si>
  <si>
    <t xml:space="preserve">Acciones de tratamiento implementadas </t>
  </si>
  <si>
    <t>Realizar la gestión integral del talento humano, de manera articulada con la plataforma estratégica de la Unidad, mediante el planteamiento y desarrollo
de actividades de transformación y cambio organizacional, que potencien capacidades individuales y de equipo, la motivación, el compromiso
institucional y el trabajo digno y decente, contribuyendo a la mejora en el servicio a la ciudadanía, el cumplimiento de la misión de la Unidad
Administrativa Especial de Catastro Distrital y la generación de valor público."</t>
  </si>
  <si>
    <t>RIC</t>
  </si>
  <si>
    <t xml:space="preserve">Nómina liquidada y situaciones administrativas gestionadas </t>
  </si>
  <si>
    <t>Posibilidad de afectación económica y reputacional  por  Soborno entrante por favorecimiento propio o de terceros por la manipulación de la información para el otorgamiento de derechos laborales afectando la nómina de la Entidad. a causa de Error intencional en la verificación del cumplimiento de requisitos para la causación de derechos laborales.</t>
  </si>
  <si>
    <t>NO</t>
  </si>
  <si>
    <t xml:space="preserve"> *Ausencia de controles en la elaboración, revisión y aprobación de la nomina de la Entidad. * *</t>
  </si>
  <si>
    <t xml:space="preserve"> </t>
  </si>
  <si>
    <t>1. El profesional de nómina realiza revisión mensual de la pre-nómina, teniendo en cuenta las situaciones administrativas, de acuerdo con lo establecido en el procedimiento y en aplicación de la norma, el profesional especializado de nómina revisa que no hayan errores.</t>
  </si>
  <si>
    <t>C1</t>
  </si>
  <si>
    <t>Procedimiento Nómina y Situaciones Administrativas
Validar y revisar novedades y situaciones administrativas</t>
  </si>
  <si>
    <t>1. Generar acto administrativo para modificar acto administrativo inicial con errores.
2. Solicitar al servidor o contratista reintegrar el valor o la diferencia del valor pagado por concepto de la situación administrativa</t>
  </si>
  <si>
    <t>1. Realizar revisión mensual de la pre-nómina, teniendo en cuenta las situaciones administrativas, de acuerdo con lo establecido en el procedimiento y en aplicación de la norma.</t>
  </si>
  <si>
    <t>1. (Nómina mensual revisada / Total de meses del período)*100</t>
  </si>
  <si>
    <t>Humanos, técnicos, tecnológicos</t>
  </si>
  <si>
    <t>Profesional Especializado, Profesional Universitario de Nómina</t>
  </si>
  <si>
    <t xml:space="preserve">2. El profesional especializado de nómina gestionará y/o participará de una jornada de actualización normativa en temas de nómina, situaciones administrativas o tributarias </t>
  </si>
  <si>
    <t xml:space="preserve">1. Gestionar y/o participar de una jornada de actualización normativa en temas de nómina, situaciones administrativas o tributarias.  </t>
  </si>
  <si>
    <t>2. Una actualización gestionada y/o con participación</t>
  </si>
  <si>
    <t>Selección y vinculación de servidores</t>
  </si>
  <si>
    <t>Posibilidad de afectación económica y reputacional  por Soborno entrante al recibir o aceptar una dádiva o beneficio para favorecer a un tercero o particular en la vinculación de servidores que no cumplan con los requisitos legales, a causa de Error intencional en la verificación de requisitos de estudios y experiencia requeridos para el desempeño de un empleo</t>
  </si>
  <si>
    <t xml:space="preserve"> *Ausencia de controles en la elaboración, revisión y aprobación de los actos administrativos de nombramiento de los servidores públicos de la Entidad *Desconocimiento de la normatividad aplicable sobre la materia *</t>
  </si>
  <si>
    <t>1. El profesional universitario de jurídica realizará revisión trimestral del normograma en relación con las normas de selección y vinculación y actualizará el documento de ser necesario.</t>
  </si>
  <si>
    <t>Procedimiento Gestionar Retiro de Personal
Analizar y verificar solicitud de retiro</t>
  </si>
  <si>
    <t>1. Derogar el nombramiento de la persona nombrada.</t>
  </si>
  <si>
    <t>1. Realizar revisión trimestral del normograma en relación con las normas de selección y vinculación y actualizar de ser necesario.</t>
  </si>
  <si>
    <t>1. (Normograma revisado y/o actualizado / Normograma programado para revisar)*100</t>
  </si>
  <si>
    <t>Humanos,  Tecnológicos</t>
  </si>
  <si>
    <t>Profesional universitario</t>
  </si>
  <si>
    <t>2. El profesional especializado de vinculación realizará la revisión de los requisitos mínimos de los servidores que se vinculan a la planta, de acuerdo con lo establecido en el procedimiento y en aplicación de la norma.</t>
  </si>
  <si>
    <t xml:space="preserve">2. Realizar la revisión de los requisitos mínimos de los servidores que se vinculan a la planta </t>
  </si>
  <si>
    <t>2. (Revisiones realizadas / revisiones programadas)*100</t>
  </si>
  <si>
    <t>Profesional Especializado de Vinculación</t>
  </si>
  <si>
    <t xml:space="preserve">Gestionar la relación con los grupos de valor de la Unidad que permita a la entidad posicionarse, prestar una experiencia de servicio para satisfacer sus necesidades y expectativas, así como garantizar la generación de ingresos para la entidad.  
</t>
  </si>
  <si>
    <t>Campañas y productos comunicativos. Mesas de servicios atendidas. Información actualizada de la sección de Transparencia de la página web</t>
  </si>
  <si>
    <t>Posibilidad de afectación reputacional  por fraude interno en la comunicación a causa de publicar y/u omitir información afectando la imagen y la prestación de los servicios de la entidad</t>
  </si>
  <si>
    <t xml:space="preserve"> *Falta de transparencia e integridad del servidor público *Interés de ocultar o divulgar información  que favorezca a un interés particular * No identificar, ni declarar un conflicto de interés oportunamente</t>
  </si>
  <si>
    <t>No aplica</t>
  </si>
  <si>
    <t>El Profesional Especializado 22-10 y/o contratista recibe las solicitudes de comunicación de cada proceso a través de la Mesa de Servicios de Comunicaciones o las solicitudes externas que lleguen por medio de correo electrónico, físico o de cualquier otro medio valido para su recepción, si no está conforme, devuelve al área solicitante.</t>
  </si>
  <si>
    <t>1,2</t>
  </si>
  <si>
    <t xml:space="preserve">Procedimiento de Planificación, atención y evaluación de las comunicaciones - Revisar, validar y direccionar las solicitudes de Comunicación
</t>
  </si>
  <si>
    <t>Dar el trámite ante la autoridad competente.
Asegurar la continuidad de la operación.</t>
  </si>
  <si>
    <t xml:space="preserve">Realizar reuniones o mesas de trabajo para el  seguimiento de la información que se requiere divulgar por los canales internos y externos de la entidad. </t>
  </si>
  <si>
    <t>(Número de reuniones o mesas de trabajo / Número de reuniones o mesas de trabajo programadas)*100</t>
  </si>
  <si>
    <t xml:space="preserve"> Recursos comunicacionales</t>
  </si>
  <si>
    <t>Asesor de Comunicaciones</t>
  </si>
  <si>
    <t>El Comité Institucional de Gestión y Desempeño valida y aprueba el Plan de Comunicaciones.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continua con la actividad de socialización, en caso de no ser aprobado se devuelve a la actividad de definición del Plan de Comunicaciones.</t>
  </si>
  <si>
    <t>1,2,3</t>
  </si>
  <si>
    <t>Procedimiento de Planificación, atención y evaluación de las comunicaciones  -
Revisar y aprobar el plan de comunicaciones.</t>
  </si>
  <si>
    <t>Atención y radicación de solicitudes de trámites catastrales de acuerdo con la normatividad vigente</t>
  </si>
  <si>
    <t>Posibilidad de afectación reputacional  por soborno entrante al aceptar o solicitar una ventaja indebida en la radicación a causa de agilizar los tiempos de entrada y/u omitir validaciones en la atención de las solicitudes de trámites catastrales</t>
  </si>
  <si>
    <t xml:space="preserve"> *Desconocimiento  de los procedimientos de atención de solicitudes y de la normatividad aplicable por parte del funcionario. *Desconocimiento de los ciudadanos sobre el acceso a las  herramientas o canales dispuestos por la entidad para la radicación de los trámites *Posible falta de transparencia e integridad del funcionario y presiones por parte de actores externos en la gestión del trámite a través de sobornos</t>
  </si>
  <si>
    <t>El profesional gestor de canal y/o Técnico de la SPAC revisa que quienes vayan a atender las solicitudes en cada uno de los canales, cuenten con la capacitación en los temas técnicos y operativos para la gestión de solicitudes y radicación de trámites; Evidencia: Listado de los servidores sin capacitación</t>
  </si>
  <si>
    <t>Procedimiento de atención y radicación de solicitudes
Verificar que los servidores estén capacitados</t>
  </si>
  <si>
    <t>Dar trámite ante la autoridad competente.
Asegurar la continuidad de la operación.</t>
  </si>
  <si>
    <t xml:space="preserve">Gestionar trimestralmente con comunicaciones la publicación de piezas de información sobre los mecanismos para solicitar trámites y acceder a los servicios </t>
  </si>
  <si>
    <t>(Solicitudes gestionadas en el periodo/Solicitudes programadas)*100</t>
  </si>
  <si>
    <t>Humanos, tecnológicos.</t>
  </si>
  <si>
    <t>Funcionarios GCAC/SPAC y comunicaciones</t>
  </si>
  <si>
    <t>El profesional gestor de canal de la SPAC, mensualmente se revisará de manera aleatoria las atenciones realizadas a través de los diferentes canales: Calidad de la información suministrada al usuario, Oportunidad de la atención, Cumplimiento de protocolos de atención y/o Registro de atención en los aplicativos dispuestos por canal. Evidencia: Registros en aplicativos dispuestos para la atención en cada canal, Informe o correo de revisión y retroalimentación</t>
  </si>
  <si>
    <t>Procedimiento de atención y radicación de solicitudes
 Revisar y retroalimentar sobre la atención y/o radicación realizada</t>
  </si>
  <si>
    <t>El Gerente comercial y de Atención al Ciudadano, el Subgerente de Participación y Atención al ciudadano y los profesionales asignados a los canales realizarán reuniones con los equipos que conforman cada uno de los canales de atención (virtual, telefónico, presencial y escrito), esto con el fin de realizar seguimiento a los indicadores de gestión, revisar capacidad, oportunidad indicadores,
exponer novedades de operación definir acciones de mejora si hay lugar a ellas.</t>
  </si>
  <si>
    <t>Procedimiento de atención y radicación de solicitudes
Revisar el cumplimiento de la gestión de las solicitudes y satisfacción de la atención</t>
  </si>
  <si>
    <t>Portafolio de Productos y Servicios</t>
  </si>
  <si>
    <t>Posibilidad de afectación económica y reputacional  por soborno entrante al aceptar o solicitar una ventaja indebida en la venta en puntos de atención presencial a causa de entrega de productos sin un pago o mayores a lo facturado</t>
  </si>
  <si>
    <t xml:space="preserve"> *Posible falta de transparencia e integridad del funcionario *Debilidades en los controles *</t>
  </si>
  <si>
    <t xml:space="preserve">El funcionario responsable de la Gerencia Comercial y de Atención al Ciudadano – GCAC para la atención por venta directa y/o el delegado y/o responsable de la Gerencia Comercial y de Atención al Ciudadano – GCAC para la atención de cotizaciones reciben de parte del usuario el comprobante de consignación de pago del producto y revisan o verifican los datos correspondientes a la entidad bancaria, el valor, fecha, número de cuenta y sello, este último en los casos que aplique, lo que asegura que se haya realizado el pago correctamente y la solicitud este bien diligenciada. </t>
  </si>
  <si>
    <t>Instructivo "Ventas Directas"
Recibir del cliente la solicitud de venta de producto y/o servicio junto con los soportes de pago</t>
  </si>
  <si>
    <t>Realizar reuniones de seguimiento del equipo comercial</t>
  </si>
  <si>
    <t xml:space="preserve">(Reuniones realizadas / Reuniones programadas)*100 </t>
  </si>
  <si>
    <t>Gerente Comercial y de Atención al Ciudadano - GCAC</t>
  </si>
  <si>
    <t>El funcionario responsable de la Gerencia Comercial y de Atención al Ciudadano – GCAC para la atención por venta directa y el responsable y/o delegado de la Subgerencia Administrativa y Financiera – SAF para la generación de factura reciben del cliente o socio de negocio el comprobante de pago del valor correspondiente y verifican que la consignación realizada cumpla con los valores facturados, que el pago se haya realizado en la cuenta o a través de los medios de pago establecidos para recaudo de la UAECD (según aplique), que los soportes de pago sean legibles y sin enmendaduras y el ingreso o recaudo por concepto de la venta.</t>
  </si>
  <si>
    <t>Instructivo "Ventas Directas"
Recibir el comprobante de pago y verificar los requisitos por concepto de venta de productos de entrega no inmediata</t>
  </si>
  <si>
    <t>El funcionario responsable de la Gerencia Comercial y de Atención al Ciudadano – GCAC para la atención por venta directa y el responsable y/o delegado de la Subgerencia Administrativa y Financiera – SAF para la generación de factura validan que la información ingresada, de los clientes y socios de negocio, en el sistema de Facturación con el fin de que sea coincidente con las ventas y recaudos realizados de igual forma frente a las inconsistencias realiza los ajustes pertinentes según el caso.</t>
  </si>
  <si>
    <t>C1, C2</t>
  </si>
  <si>
    <t>Instructivo "Ventas Directas"
Revisar el ingreso de la venta y las facturas del día de Planoteca y Tienda Catastral</t>
  </si>
  <si>
    <t>Realizar la gestión catastral con enfoque multipropósito a través de la formación, actualización, conservación y difusión catastral, así como la gestión de trámites y/o productos con fines urbanísticos y para adquisición de predios</t>
  </si>
  <si>
    <t xml:space="preserve">Solicitudes y/o trámites atendidos </t>
  </si>
  <si>
    <t>Posibilidad de afectación reputacional  por soborno entrante al aceptar o solicitar una ventaja indebida en la gestión de los trámites a causa de manipular la información o agilizar la atención de la radicación</t>
  </si>
  <si>
    <t xml:space="preserve"> *Posible falta de transparencia e integridad de servidores públicos y contratistas *Que se llegaren a presentar fallas en los controles que posibiliten la realización del hecho *No identificar, ni declarar un conflicto de interés oportunamente y/o No tomar medidas en caso de una  manifestación de conflicto de interés o en la presunta comisión de una conducta punible</t>
  </si>
  <si>
    <t>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t>
  </si>
  <si>
    <t xml:space="preserve">Instructivo Planificación, seguimiento y control de trámites 
 Revisar el estado (actividad vigente) de las radicaciones
Realizar el seguimiento interno a los trámites
 Realizar seguimiento general del estado de los trámites </t>
  </si>
  <si>
    <t>Dar trámite ante la autoridad competente. 
Asegurar la continuidad de la operación.</t>
  </si>
  <si>
    <t>1. Realizar reunión de seguimiento de la gestión de trámites.</t>
  </si>
  <si>
    <t>(Reuniones  realizadas/ Total de reuniones programadas)*100</t>
  </si>
  <si>
    <t xml:space="preserve">Subgerencia de Información Económica, Subgerencia de Información Física y Jurídica, Gerencia de Información Catastral </t>
  </si>
  <si>
    <t>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t>
  </si>
  <si>
    <t>Procedimiento Conservación catastral
Realizar el control de calidad</t>
  </si>
  <si>
    <t>2. Detectar radicaciones asignadas con más de dos meses a cargo del mismo funcionario, realizar análisis conjunto de las causas del retrasos y definir con base en las mismas fechas de entrega</t>
  </si>
  <si>
    <t>(Seguimientos ejecutados / Seguimientos programados)*100</t>
  </si>
  <si>
    <t>Subgerentes de Información Física y Jurídica y Económica</t>
  </si>
  <si>
    <t>El Control de Calidad de revisión de avalúos verifica la calidad y consistencia de la información, si detecta errores se devuelve para ajuste.
El control de calidad verifica la conformidad del estudio final, respecto a los criterios de aceptación, si no se cumplen devuelve para ajuste.</t>
  </si>
  <si>
    <t>Instructivo respuesta mutación de cuarta
Realizar control de calidad
Instructivo de Certificación de cabida y linderos
Realizar control de calidad</t>
  </si>
  <si>
    <t>El profesional control de calidad realiza el control de calidad y ejecuta la revisión de la edición recibida, si no aprueba, devuelve al profesional o técnico de edición para ajuste.
El profesional de cartografía verifica que el plano este acorde con el estudio vial, si no lo está, devuelve al editor para ajuste.</t>
  </si>
  <si>
    <t>Procedimiento Nomenclatura
Realizar control de calidad en LPC o en aplicativo definido
Procedimiento Topográficos
Revisar plano</t>
  </si>
  <si>
    <t>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t>
  </si>
  <si>
    <t>Instructivo Gestión de accesos
Revisar y solicitar depuraciones mensuales cuentas de usuario de red</t>
  </si>
  <si>
    <t>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t>
  </si>
  <si>
    <t>Instructivo Gestión de accesos
Revisar reporte cuentas de usuario de red activas</t>
  </si>
  <si>
    <t>Respuestas a solicitudes de Avalúos comerciales</t>
  </si>
  <si>
    <t>Posibilidad de afectación reputacional  por soborno entrante al aceptar o solicitar una ventaja indebida en la gestión de los avalúos comerciales a causa de omitir los lineamientos metodológicos y/o generar información errada</t>
  </si>
  <si>
    <t xml:space="preserve"> *Falta de transparencia e integridad del servidor público y/o contratista *Que se llegaren a presentar fallas en los controles que posibiliten la realización del hecho *No identificar, ni declarar un conflicto de interés oportunamente</t>
  </si>
  <si>
    <t>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t>
  </si>
  <si>
    <t>Procedimiento Avalíos comerciales
Realizar visita técnica al predio</t>
  </si>
  <si>
    <t>1. Realizar reuniones mensuales de seguimiento con la Gerencia de Información Catastral y la Dirección General sobre la gestión de los avalúos comerciales.</t>
  </si>
  <si>
    <t>(Reuniones realizadas / Reuniones programadas)*100</t>
  </si>
  <si>
    <t>Líder avalúos comerciales, Subgerente SIE</t>
  </si>
  <si>
    <t>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t>
  </si>
  <si>
    <t>Procedimiento Avalíos comerciales
Verificar y realizar control de calidad al avalúo comercial</t>
  </si>
  <si>
    <t>2. Realizar reuniones técnicas del equipo de trabajo con los clientes y escalar a la Gerencia los casos en que existan sdiscrepancias que no permitan avanzar en la entrega y aprobación de avalúos</t>
  </si>
  <si>
    <t>Líder avalúos, Subgerente SIE</t>
  </si>
  <si>
    <t>El Comité de avalúos realiza revisión y validación del avalúo teniendo en cuenta las variables definidas en el procedimiento asociado; de no ser aprobado, se devuelve a la realización del estudio técnico, dejando como registro el Acta de Comité.</t>
  </si>
  <si>
    <t xml:space="preserve">Procedimiento Avalíos comerciales
Revisar y Validar propuesta de avalúo en comité </t>
  </si>
  <si>
    <t>La Gerencia y/o Subgerencia de Información Económica realizan seguimiento periódico de los avalúos con el propósito de fortalecer la gestión de los mismos; de encontrar alguna desviación, determinan las acciones a seguir; se deja como registro una presentación.</t>
  </si>
  <si>
    <t>Procedimiento Avalíos comerciales
Seguimiento periódico</t>
  </si>
  <si>
    <t>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t>
  </si>
  <si>
    <t>Procedimiento Avalíos comerciales
Revisar y realizar control de calidad a la respuesta de revisión y/o complementación</t>
  </si>
  <si>
    <t xml:space="preserve">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</si>
  <si>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 xml:space="preserve">	Documento técnico protocolo de visita técnica para avalúos comerciales
Protocolo de conducta y confidencialidad de la información</t>
  </si>
  <si>
    <t>Respuesta a solicitudes de plusvalía</t>
  </si>
  <si>
    <t>Posibilidad de afectación económica y reputacional  por soborno entrante al aceptar o solicitar una ventaja indebida en la gestión de plusvalía a causa de omitir los lineamientos metodológicos y/o generar información errada</t>
  </si>
  <si>
    <t>El Profesional Avaluador, profesional control de calidad, urbanístico y valuatorio revisa que la solicitud cumpla con los requisitos estipulados en la resolución de trámites. verifica la información de los predios que hacen parte del instrumento que contienen hechos generadores, el soporte del estudio normativo que da sustento a los hechos generadores, y además otros soportes que se requieran para plantear los ejercicios valuatorio. Si la información no está completa o no es suficiente para adelantar el cálculo, solicita mediante oficio dirigido a la SDP la documentación pendiente o las aclaraciones requeridas para adelantar el cálculo.</t>
  </si>
  <si>
    <t xml:space="preserve">Procedimiento Plusvalía
Revisar preliminarmente la documentación aportada en la radicación para verificar su completitud para realizar el cálculo del efecto plusvalía </t>
  </si>
  <si>
    <t>1. Realizar reuniones mensuales de seguimiento con la Gerencia de Información Catastral y la Dirección General sobre la gestión de plusvalía</t>
  </si>
  <si>
    <t>Subgerente SIE</t>
  </si>
  <si>
    <t>El Profesional Control de Calidad Urbanístico y valuatorio realiza la verificación del Informe Técnico de Plusvalía, y registra los resultados en el Formato de Control de Calidad Plusvalía</t>
  </si>
  <si>
    <t>Procedimiento Cálculo y determinación del efecto plusvalía
Realizar el control de calidad urbanístico y valuatorio al cálculo del efecto plusvalía.</t>
  </si>
  <si>
    <t>El Avaluador y Comité de Avalúos presenta el estudio efectuado para el cálculo del efecto plusvalía para su verificación y aprobación, en sesión de Comité de cálculo de efecto plusvalía. Las observaciones y la decisión que se tomen se consignan en el formato Acta comité Cálculo del Efecto Plusvalía</t>
  </si>
  <si>
    <t xml:space="preserve">Procedimiento Plusvalía
Verificar Sustentación para aprobación el cálculo del efecto plusvalía ante el comité de plusvalía  </t>
  </si>
  <si>
    <t>El Profesional Control Calidad Valuatorio revisa el informe final y el listado de predios junto con sus valores consolidados, dejando constancia en el registro de control de calidad del cálculo y teniendo en cuenta la nueva información obrante en el expediente desde la anterior revisión de calidad</t>
  </si>
  <si>
    <t xml:space="preserve">Procedimiento Plusvalía
Revisar el informe técnico con sus soportes  </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</si>
  <si>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</si>
  <si>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Recursos geográficos de la IDE de Bogotá</t>
  </si>
  <si>
    <t>Posibilidad de afectación reputacional  por corrupción en la alteración de los datos consignados en los sistemas, aplicaciones o herramientas para la gestión de la información en la Infraestructura de Datos Espaciales de Bogotá a causa de la manipulación indebida de los sistemas de información  a beneficio propio o de terceros</t>
  </si>
  <si>
    <t xml:space="preserve"> *Actuación indebida por parte de los profesionales a cargo o responsables de la ejecución de las actividades de los procedimientos de Gestión de Información Geográfica *Incumplimiento de los lineamientos de las Políticas Detalladas de Seguridad de la Información *</t>
  </si>
  <si>
    <t>No Aplica</t>
  </si>
  <si>
    <t>El funcionario designado de RRHH y/o OAJ cada vez que ingresa un funcionario y/o contratista a la Unidad verifica que el formato Compromiso de Confidencialidad para el Manejo y Buen Uso de la Información y la Tecnología de la Unidad Administrativa Especial De Catastro Distrital, se encuentre debidamente firmado; con el fin que el funcionario y/o contratista haya aceptado los deberes y derechos en las cláusulas allí descritas. En caso de que, el formato no esté firmado se remite nuevamente al funcionario y/o contratista para llevar a feliz término el proceso de contratación. La evidencia queda en el expediente del funcionario y/o contratista manejado por correspondiente (SRH o OAJ)</t>
  </si>
  <si>
    <t>Documento Tecnico Manual de Politicas Detalladas de Seguridad de la Información</t>
  </si>
  <si>
    <t>1. Revisar las cuentas de usuarios con acceso a las plataformas y servicios de Ideca (Zona segura, geocodificador, entre otros) y realizar las solicitudes de bloqueos y/o eliminación de usuarios para el acceso a la base de datos y demás aplicaciones, de acuerdo a la dinámica de los funcionarios de las áreas involucradas, así como de las responsabilidades asignadas.</t>
  </si>
  <si>
    <t>(Realizar un informe trimestral de las solicitudes realizadas de bloqueos y/o eliminacion de usuarios acuerdo a la dinámica presentada/Total de los informes programados).</t>
  </si>
  <si>
    <t>Recurso humano
Recurso Tecnológico</t>
  </si>
  <si>
    <t>Jefe de dependencia
Profesional asignado de cada dependencia
Enlaces de seguridad</t>
  </si>
  <si>
    <t>Los administradores de bases de datos una vez identificada por parte del equipo de seguridad de la información la información definida como clasificada o reservada a nivel de bases de datos (datos personales),  implementan herramientas de control y cifrado para evitar que se pueda acceder a nivel de bases de datos a esta información. Lo anterior con el fin de garantizar la confidencialidad e integridad de la información. La evidencia del control queda registrado en la mesa de servicios de TI y en la base de datos donde se implemento.</t>
  </si>
  <si>
    <t>Documento Técnico Manual de Políticas Detalladas de Seguridad de la Información.</t>
  </si>
  <si>
    <t>El Gerente o subgerentes de Ideca cada vez que lo requieran, solicitan un reporte de las cuentas de usuario activos a nivel de bases de datos, servicios geográficos, plataformas y aplicaciones, garantizando el seguimiento de activaciones, desactivaciones y/o modificación de las cuentas de usuario, sus privilegios o permisos para el acceso a la información y a los diferentes recursos tecnológicos que soportan a IDECA. La solicitud se realiza de conformidada a los procedimientos TI vigentes. En caso que se requiera realizar ajustes a la información reportada por la Subgerencia de Infraestrcutura Tecnológica, se solicitan las modificaciones correspondientes. La envidencia del control queda en el correo electrónico.</t>
  </si>
  <si>
    <t>Procedimiento de gestión de mesa de servicios
Instructivo de Gestión de accesos</t>
  </si>
  <si>
    <t>El oficial de seguridad de la información revisa las charlas programadas de sensibilizaciones de seguridad de la información, con el fin de que las dependencias asistan al proceso programado. Verifica las personas/dependencias que asistieron y las que no asistieron a las sensibilizaciones o actividades. Si existen personas/dependencias que no asistieron remite correo al enlace de cada dependencia para que se programen a los funcionarios y contratistas. De igual manera programa a los funcionarios y contratistas a la siguiente sensibilización o actividad e de seguridad de la información. La evidencia del control queda registrada en el correo remitido a los enlaces de cada dependencia y a los funcionarios o contratistas convocados.</t>
  </si>
  <si>
    <t>Documento Técnico Manual de Políticas Detalladas de Seguridad de la Información
Declaración de aplicabilidad</t>
  </si>
  <si>
    <t>Administrar los recursos financieros y proveer información presupuestal, contable y de tesorería para apoyar el cumplimiento de la misión de la UAECD.</t>
  </si>
  <si>
    <t xml:space="preserve"> Órdenes de pago</t>
  </si>
  <si>
    <t>Posibilidad de afectación reputacional  por Soborno entrante al aceptar o solicitar una dádiva o beneficio a nombre propio y/o de un particular  a causa de incluir y/o realizar pagos no autorizados en el presupuesto o sin el llenos de los requisitos legales.</t>
  </si>
  <si>
    <t xml:space="preserve"> *Falta de transparencia e integridad del funcionario *Inexistencia, fallas o incumplimiento de controles y del procedimiento o instructivo   *No identificar y/o declarar un conflicto de interés oportunamente</t>
  </si>
  <si>
    <t>El profesional de presupuesto recibe la solicitud remitida por la Subgerencia de Contratación y la valida frente a los documentos aportados para el registro, verificando el cumplimiento de los requisitos legales, y en caso de no conformidad,  devuelve la solicitud al técnico o auxiliar administrativo de
presupuesto indicando las inconsistencias presentadas para su corrección con copia al profesional especializado. El técnico o auxiliar administrativo de presupuesto remite por correo electrónico a la Subgerencia de Contratación para la respectiva gestión.</t>
  </si>
  <si>
    <t>C2</t>
  </si>
  <si>
    <t>Procedimiento Administración Presupuestal 
Validar las solicitudes de CRP</t>
  </si>
  <si>
    <t>* Dar trámite ante la autoridad competente.
* Asegurar la continuidad de la operación.</t>
  </si>
  <si>
    <t xml:space="preserve">1. Realizar conciliación entre contratos suscritos (con valor) y  el reporte de los CRP emitidos en el periodo.
</t>
  </si>
  <si>
    <t>(Conciliación realizada contratos vs. CRP/Conciliación requerida contratos vs. CRP)*100</t>
  </si>
  <si>
    <t xml:space="preserve">Recursos  humanos, físicos, informáticos  y  tecnológicos
</t>
  </si>
  <si>
    <t>Profesional de presupuesto</t>
  </si>
  <si>
    <t xml:space="preserve">El profesional de presupuesto elabora el CRP en el aplicativo correspondiente, de acuerdo con las validaciones realizadas frente a la solicitud, y verifica si hay saldos de CDP para anular, caso en el cual anula los saldos en el aplicativo y lo actualiza. </t>
  </si>
  <si>
    <t xml:space="preserve">
Procedimiento Administración Presupuestal 
Elaborar el CRP</t>
  </si>
  <si>
    <t>2. Realizar seguimiento a los pagos a través de la actualización permanente del libro de bancos.</t>
  </si>
  <si>
    <t>(Cierre mensual del libro de bancos realizado / Cierre mensual del libro de bancos programado)*100</t>
  </si>
  <si>
    <t>Tesorero</t>
  </si>
  <si>
    <t xml:space="preserve">El profesional de presupuesto o funcionario asignado, para elaborar la orden de pago, verifica si el cobro es de persona natural o jurídica, la documentación según el número de pago cobrado,  y el tipo de contribuyente, de acuerdo con las instrucciones indicadas en el numeral 2 del Instructivo, validando que la documentación asociada con los cobros o cuentas recibidas coincida con la información aplicable al periodo de revisión, en caso de inconsistencias devuelve la cuenta de cobro solicitando ajustes, con el fin de prevenir dobles pagos, evitar incongruencias, información faltante y pagos sin el lleno de los requisitos legales. </t>
  </si>
  <si>
    <t xml:space="preserve">Instructivo Revisión y validación de cuentas
Validar documentos de pago
</t>
  </si>
  <si>
    <t xml:space="preserve">El profesional especializado de Presupuesto revisa por segunda vez las órdenes de pago de las personas juridicas frente a los soportes y si encuentra inconsistencias devuelve a quien la elaboró para que realice los ajustes, esto con el fin  de garantizar la congruencia de los soportes con el informe cobrado y que los descuentos respectivos se realizaron correctamente antes de aprobarla.  </t>
  </si>
  <si>
    <t>Instructivo Revisión y validación de cuentas
Realizar segunda revisión de la orden de pago</t>
  </si>
  <si>
    <t xml:space="preserve">El técnico o auxiliar administrativo de presupuesto, con el fin de aprobar las órdenes de pago realizadas, ejecuta las validaciones en el Consolidado de Cuentas y crea el Envío Autorizaciones de Pago Tesorería para firma y la Relación de Documentos a Radicar (OPGET), para remisión a la Tesorería. Een caso de que la cuenta no cumpla con alguno de los requisitos de la validación, se solicita la anulación de la OP a la Subgerencia Administrativa y Financiera para realizar de nuevo el proceso de elaboración y revisión de orden de pago. </t>
  </si>
  <si>
    <t>Instructivo Revisión y validación de cuentas
Validar el Envío Autorizaciones de Pago Tesorería para firma</t>
  </si>
  <si>
    <t>Archvios y registros contables</t>
  </si>
  <si>
    <t xml:space="preserve">Posibilidad de afectación reputacional  por Soborno entrante al recibir una dádiva o beneficio a nombre propio y/o de un particular  a causa de manipular los archivos y registros contables con el fin de no mostrar la realidad financiera de la entidad. </t>
  </si>
  <si>
    <t xml:space="preserve">El profesional especializado o universitario, técnico operativo, auxiliar administrativo o contratista valida si el hecho económico identificado es susceptible de ser reconocido, con el fin de dar cumplimiento a la normatividad contable evitando el riesgo de incumplimiento del principio contable de la importancia relativa. Si la transacción no cumple las condiciones para ser reconocida informa al Contador.
</t>
  </si>
  <si>
    <t>Procedimiento Administración Contable
Analizar transacciones soportadas</t>
  </si>
  <si>
    <t>1. Efectuar conciliaciones contables según programación.</t>
  </si>
  <si>
    <t>(Reporte de conciliaciones realizadas / Reporte de conciliaciones programadas)*100</t>
  </si>
  <si>
    <t>Contador</t>
  </si>
  <si>
    <t>El Contador de la entidad verifica la justificación y/o soportes que anteceden al registro contable, para dar cumplimiento a la normatividad contable, evitando el riesgo de incumplimiento del principio contable de la importancia relativa. Si la transacción no cumple las condiciones para ser reconocida o revelada, informa al área de gestión la no procedencia de la contabilización de la transacción.</t>
  </si>
  <si>
    <t>Procedimiento Administración Contable
Validar la procedencia de la contabilización de la transacción</t>
  </si>
  <si>
    <t xml:space="preserve">El Contador, profesional especializado o universitario, técnico operativo, auxiliar administrativo o contratista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t>
  </si>
  <si>
    <t>Procedimiento Administración Contable
Validar y revisar movimientos contables</t>
  </si>
  <si>
    <t xml:space="preserve">El Contador, profesional especializado o universitario, técnico operativo, auxiliar administrativo o contratista verifica la completitud de los registros de la información tanto de las áreas como del proceso contable para depurar las cifras y demás datos, esto para garantizar que hayan sido contabilizadas de forma completa, neutral y libre de error mitigando el riesgo de aplicación incorrecta de los principios de contabilidad pública.  Si hay diferencias, registra las transacciones correspondientes a ajustes, actualizaciones de saldos contables y cierres de periodo.  </t>
  </si>
  <si>
    <t>Procedimiento Administración Contable
Determinar y registrar los saldos de las cuentas contables propias de conciliación</t>
  </si>
  <si>
    <t>El Contador, profesional especializado o universitario, técnico operativo, auxiliar administrativo o contratista revisa que los registros cumplan con las políticas internas y valida la información registrada en el aplicativo contable con los requerimientos de la Contaduría General de la Nación y la Dirección Distrital de Contabilidad, con el fin de que estos cumplan las características cualitativas de confiabilidad, relevancia y comprensibilidad para los usuarios de la información. Si se presentan errores, inconsistencias o diferencias en el reporte devuelve para corrección.</t>
  </si>
  <si>
    <t>Procedimiento Administración Contable
Generar revisar y validar los registros contables del periodo</t>
  </si>
  <si>
    <t xml:space="preserve">El Subgerente Administrativo y Financiero y el Director(a) revisan que los estados financieros reflejan los principales hechos económicos de la entidad con la aplicación de la normatividad vigente, con el fin de disminuir el riesgo en la generación de información financiera no precisa o no acorde con el marco normativo contable. Si las cifras contenidas en los estados financieros no son razonables, no se aplica correctamente la normatividad vigente en materia contable o no se reflejan los principales hechos económicos de la entidad, se devuelven para ajustes y correcciones. 
</t>
  </si>
  <si>
    <t>Procedimiento Administración Contable
Revisar y aprobar los estados financieros trimestrales y anuales</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</si>
  <si>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</si>
  <si>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Expediente de archivo</t>
  </si>
  <si>
    <t>Posibilidad de afectación reputacional  por Soborno entrante al aceptar o solicitar una ventaja indebida de cualquier índole, en la administración de la información institucional, a causa de facilitar el deterioro, extravío y/o pérdida de la documentación que se encuentra en soportes físicos y digitales.</t>
  </si>
  <si>
    <t xml:space="preserve"> *Deficiencias en la infraestructura física 
y tecnológica
 *Deficiencias en la organización 
archivística de la documentación *Falta de apropiación de los funcionarios y/o
colaboradores en los temas de Gestion
Documental</t>
  </si>
  <si>
    <t>El funcionario de la Subgerencia Administrativa y Financiera – Equipo de Gestión Documental valida la organización archivística de la documentación objeto de la transferencia documental primaria, la documentación análoga (física) y electrónica y el alcance de la misma, en las instalaciones de la dependencia, previa explicación de la metodología a aplicar. El control se lleva a cabo con el fin de revisar si la organización archivística es correcta y validar la transferencia documental primaria que se pretende realizar, en caso de no validación, el delegado documental de la dependencia debe volver a organizar la documentación objeto de la transferencia según lo establecido en el procedimiento Organización Documental. Para la organización de expedientes electrónicos, debe tener en cuenta lo establecido en el documento técnico Estructura Repositorios Digitales de Documentos de Archivo.</t>
  </si>
  <si>
    <t xml:space="preserve">GDOC-PR-08 Procedimiento Transferencias Documentales
Realizar la validación en la organización de la documentación objeto de la transferencia documental primaria  </t>
  </si>
  <si>
    <t xml:space="preserve">1. Buscar la unidad documental.  
 2. Interponer la denuncia ante la autoridad competente    
  3. Comunicar el hecho a la Oficina de Control Interno Disciplinario
  4. Gestionar la reconstrucción de la unidad documental.
5. Asegurar la continuidad de la operación  
</t>
  </si>
  <si>
    <t>Adelantar sensibilizaciones a toda la entidad, articuladas con la Gerencia de Tecnología, sobre la gestión documental y la gestión de la información electrónica y digital.</t>
  </si>
  <si>
    <t>(Reporte de sensibilizaciones realizado / Reporte de informaciones  programado)*100</t>
  </si>
  <si>
    <t xml:space="preserve">Profesional Especializado  Gestión Documental </t>
  </si>
  <si>
    <t xml:space="preserve">El funcionario de gestión documental o funcionario del área respectiva, verifica la ubicación de la información, su nivel de confidencialidad y permiso de acceso, con el fin de salvaguardar y proteger la información custodiada y evitar su pérdida. </t>
  </si>
  <si>
    <t>C3</t>
  </si>
  <si>
    <t>GDOC-PR-06 Procedimiento Gestión y trámite de información
  Recibir y revisar la solicitud de Información</t>
  </si>
  <si>
    <t xml:space="preserve">Expediente de archivo
</t>
  </si>
  <si>
    <t>Posibilidad de afectación reputacional  por Soborno entrante al aceptar una dádiva o solicitar una ventaja indebida de cualquier índole, en la gestión y trámite de información oficial,  a causa de entregar información sin autorización.</t>
  </si>
  <si>
    <t>SI</t>
  </si>
  <si>
    <t xml:space="preserve"> *Deficiencias en la organización archivística de la documentación *Falta de integridad del funcionario *</t>
  </si>
  <si>
    <t xml:space="preserve">1. Interponer la denuncia ante la autoridad competente    
  3. Comunicar el hecho a la Oficina de Control Interno Disciplinario
4. Asegurar la continuidad de la operación 
  </t>
  </si>
  <si>
    <t>Adelantar seguimiento trimestral a las solicitudes y consultas de información.</t>
  </si>
  <si>
    <t>(Seguimientos realizados /Seguimientos programados)*100</t>
  </si>
  <si>
    <t>Gestionar el suministro de los recursos físicos, la infraestructura y los servicios administrativos, así como prevenir los impactos ambientales que generen las actividades que se desarrollan, con el fin de apoyar el cumplimiento de la misión de la Unidad.</t>
  </si>
  <si>
    <t>Entrega de bienes y servicios
adquiridos por Caja Menor
según las necesidades de las
dependencias.</t>
  </si>
  <si>
    <t>Posibilidad de afectación reputacional  por Soborno entrante al aceptar o solicitar una dádiva u obtener un beneficio propio y/o para un particular  a causa de un uso indebido de los fondos de la caja menor.</t>
  </si>
  <si>
    <t xml:space="preserve"> *Desconocimiento de las normas relacionadas con el manejo de los recursos públicos *Falta de integridad del funcionario *</t>
  </si>
  <si>
    <t xml:space="preserve">El Profesional Universitario verifica que los registros queden consignados en los libros auxiliares a través del aplicativo de la caja menor, conforme a los hechos y los comprobantes físicos, con el fin de establecer la realidad de los mismo. Si no se encuentran bien corrige los registros y/o solicita mesa de servicios a la Gerencia de Tecnología para corrección.  </t>
  </si>
  <si>
    <t>GSAD-PR-02  Procedimiento Administración de Caja Menor
Verificar los registros en libros auxiliares</t>
  </si>
  <si>
    <t>1. Asegurar la continuidad de la operación para el cumplimiento de los objetivos y la misionalidad de la entidad.
2. Informar los hechos a la Oficina de Control Interno Discplinario y autridades competentes.</t>
  </si>
  <si>
    <t>Realizar aleatoriamente arqueos de caja de los recursos asignados.</t>
  </si>
  <si>
    <t xml:space="preserve">(Arqueos efectuados / Arqueos programados) *100   </t>
  </si>
  <si>
    <t>Recursos Humanos
Recursos Tecnológicos
Soportes documentales físicos
y electrónicos</t>
  </si>
  <si>
    <t>Responsable de caja menor</t>
  </si>
  <si>
    <t>El Profesional Universitario realiza conteo físico del dinero en efectivo y verifica cada uno de los movimientos efectuados entre cada arqueo, con el fin de constatar que todo esté correcto. Si hay alguna inconsistencia se devuelve a verificar los registros en los libros auxiliares</t>
  </si>
  <si>
    <t>GSAD-PR-02  Procedimiento Administración de Caja Menor
Verificar conteo físico del dinero en efectivo</t>
  </si>
  <si>
    <t xml:space="preserve">El Profesional Universitario y el Subgerente Administrativo y Financiero realizan conciliación bancaria de las partidas registradas en el libro auxiliar de bancos contra el extracto bancario, asegurando y garantizando que los movimientos financieros correspondan a lo registrado. Si la conciliación presenta errores se devuelve a verificar los registros de los libros auxiliares </t>
  </si>
  <si>
    <t>GSAD-PR-02  Procedimiento Administración de Caja Menor
Conciliar cuentas</t>
  </si>
  <si>
    <t xml:space="preserve">Servicio de Transporte </t>
  </si>
  <si>
    <t>Posibilidad de afectación reputacional  por Soborno entrante al recibir una dádiva o beneficio a nombre propio y/o de un particular  a causa de un uso inadecuado de los vehículos de la entidad en funciones o actividades y/o con personas diferentes a las asignadas.</t>
  </si>
  <si>
    <t xml:space="preserve"> *Falta de integridad del funcionario e incumplimiento de las políticas y procedimiento de administración de transporte.​ *No identificar o no declarar un conflicto de interés oportunamente *Inexistencia de controles frente al uso de los vehículos de la entidad. </t>
  </si>
  <si>
    <t xml:space="preserve">El gerente, subgerente o jefe del área o quien delegue, verifica si el requerimiento se enfoca de manera exclusiva a la atención y apoyo de las necesidades del servicio y para actividades de carácter oficial y si cumple con las condiciones de operación del procedimiento de administración de transporte de la entidad, con el fin de atender los parámetros de organización y autoridad frente a la prestación del servicio de transporte para el cumplimiento de la misionalidad de la entidad. Según su evaluación, aprueba o deniega la solicitud. </t>
  </si>
  <si>
    <t>GSAD-PR-01  Procedimiento Administración de Transporte
Validar la viabilidad de la solicitud de transporte (dependencia)</t>
  </si>
  <si>
    <t>1. Asegurar la continuidad de la operación para el cumplimiento de los objetivos y la misionalidad de la entidad.
2. Informar los hechos a la Oficina de Control Interno Discplinario y autridades competentes.</t>
  </si>
  <si>
    <t>Realizar control trimestral de uso del parque atomotor (consumo de combustible vs. kilómetros recorridos vs. servicios prestados).</t>
  </si>
  <si>
    <t>(Reportes realizados / Reportes programadas)*100</t>
  </si>
  <si>
    <t>Recursos Humanos
Recursos Tecnológicos
Soportes documentales físicos y electrónicos</t>
  </si>
  <si>
    <t>Responsable administración de transporte</t>
  </si>
  <si>
    <t xml:space="preserve"> El responsable de transporte con el propósito de monitorear y hacer seguimiento al servicio, verifica que éste haya sido prestado de manera oportuna, de acuerdo con la programación, exclusivamente para servicios misionales y según los estándares de prestación del servicio por parte del conductor.  En caso de queja, incidente o situación atípica se remite al Subgerente Administrativo y Financiero para las acciones pertinentes. </t>
  </si>
  <si>
    <t>GSAD-PR-01 Procedimiento Administración de Transporte
Verificar la prestación del servicio</t>
  </si>
  <si>
    <t xml:space="preserve">El responsable de transporte o auxiliar verifica las condiciones para la prestación del servicio, así como el tipo de servicio a programar, -si es esporádico o nocturno-, con el fin de controlar las horas extras trabajadas y el derecho del conductor a su reconocimiento, la optimización de recursos y la oportunidad de atención de los requerimientos.   En caso de no ser viable la programación del servicio se comunica el motivo de negación de la solicitud. </t>
  </si>
  <si>
    <t>GSAD-PR-01  Procedimiento Administración de Transporte
Verificar condiciones para programación del servicio de transporte</t>
  </si>
  <si>
    <t>Inventario actualizado física y contablemente</t>
  </si>
  <si>
    <t>Posibilidad de afectación reputacional  por Soborno entrante al recibir una dádiva o  beneficio propio y/o para un particular por sustracción de bienes devolutivos, pérdida, extravío, hurto, robo o declaratoria de bienes faltantes pertenecientes a la entidad,  a causa de la omisión de funciones administrativas y/o contables.</t>
  </si>
  <si>
    <t xml:space="preserve"> *Fallas en el sistema de gestión y control de inventarios, que conlleva a riesgo y errores en la ejecución del proceso *Desconocimiento de las políticas del manejo de inventario por parte de los funcionarios de las diferentes áreas *No identificar, ni declarar un conflicto de interés oportunamente,  Omisión de funciones administrativas o contables.</t>
  </si>
  <si>
    <t xml:space="preserve">El profesional de inventarios o el profesional designado de bienes de consumo, verifica la placa de inventario,
serial, y demás características del elemento perdido, de acuerdo con el reporte presentado por el responsable de éste, con el fin de asegurar la veracidad de la información a consignar en el acta de pérdida y a reportar a la Oficina de Control Disciplinario, así como la correcta actualización del inventario para los ajustes administrativos y contables a que haya lugar. </t>
  </si>
  <si>
    <t>GSAD-PR-05 Procedimiento Administración de Bienes e Inventarios 
Verificar en SAI elelemento perdido y elaborar el acta de pérdida</t>
  </si>
  <si>
    <t>1. Asegurar la continuidad de la operación para el cumplimiento de los objetivos y la misionalidad de la entidad.
2. Informar los hechos  a la Oficina de Control Interno Discplinario y autridades competentes.</t>
  </si>
  <si>
    <t>1. Actualizar en el SAI los movimientos  del inventario de acuerdo con el reporte de novedades de personal.</t>
  </si>
  <si>
    <t>(Actualizaciones realizadas /Actualizaciones programadas)* 100</t>
  </si>
  <si>
    <t>Responsable administración bienes muebles e inventarios</t>
  </si>
  <si>
    <t>El Profesional de Inventarios o Profesional designado de bienes y consumo o el Auxiliar Administrativo, coteja la información recogida en el levantamiento de la toma física a través del lector del código de barras, y la compara con lo registrado en el Sistema de Administración de Inventarios SAI - “Plano Inventario Total”, estableciendo las coincidencias y diferencias que se presenten, con el fin de establecer posibles diferencias y realizar los correctivos del caso. Si la información no coincide, se efectúa conteo de verificación a las placas de los elementos en los cuales se encuentren diferencias.</t>
  </si>
  <si>
    <t xml:space="preserve">GSAD-PR-05 Procedimiento Administración de Bienes Muebles e Inventarios
Conciliar la información física del inventario con la documental </t>
  </si>
  <si>
    <t>2. Contar con el contrato de vigilancia vigente para el control de los bienes (Pantallazo SECOP)</t>
  </si>
  <si>
    <t>(Contrato suscrito/Contrato planeado)*100</t>
  </si>
  <si>
    <t>Gestionar la adquisición de bienes, obras y/o servicios en sus diferentes etapas con el propósito de suplir las necesidades para el desarrollo de las funciones propias de la UAECD, conforme con el marco normativo vigente y a los lineamientos de la Entidad.</t>
  </si>
  <si>
    <t>Estudios previos y demás
documentos requeridos en la
etapa precontractual</t>
  </si>
  <si>
    <t>Posibilidad de afectación económica y reputacional  por Soborno entrante a causa de aceptar una ventaja indebida en la elaboración de estudios previos y pliegos de condiciones, o dilatarlos, sin la aplicación de los principios de la contratación publica, impidiendo la selección objetiva de proponentes</t>
  </si>
  <si>
    <t xml:space="preserve"> *1. Interés en favorecer a un particular *2. Interés en generar criterios subjetivos de selección en un proceso de contratación para obtener un beneficio particular  *3. No identificar, ni declarar un conflicto de interés oportunamente</t>
  </si>
  <si>
    <t xml:space="preserve">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t>
  </si>
  <si>
    <t>Procedimiento de estructuración de estudios y documentos previos</t>
  </si>
  <si>
    <t>Activar de manera inmediata el protocolo interno de integridad y anticorrupción, adelantando la verificación detallada del proceso de elaboración de los estudios previos y pliegos de condiciones para identificar posibles manipulaciones, dilaciones injustificadas o decisiones influenciadas por ventajas indebidas. Se deberá recopilar y asegurar la evidencia pertinente, informar de manera inmediata a la Oficina de Control Interno, Oficina Jurídica y a las autoridades competentes, iniciar las actuaciones disciplinarias correspondientes, suspender temporalmente el trámite contractual y revisar la imparcialidad y validez de los documentos técnicos elaborados. Adicionalmente, se deberán adoptar medidas correctivas para garantizar transparencia, restablecer la selección objetiva y prevenir la recurrencia, incluyendo la reasignación de responsables y el reforzamiento de controles en la etapa precontractua</t>
  </si>
  <si>
    <t xml:space="preserve">Verificar que el gerente de proyecto responsable de los estudios previos y pliegos (procesos competitivos), suscriba los esudios previos, como evidencia de revisión y aval. Esto refleja transparencia y verificación en la actuacion de los colaboradores del area requirente. </t>
  </si>
  <si>
    <t>Proceso de selección adelantado/estudios previos firmados por el gerente de proyecto</t>
  </si>
  <si>
    <t>Subgerente de Contratación</t>
  </si>
  <si>
    <t>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t>
  </si>
  <si>
    <t xml:space="preserve">El servidor/a o contratista encargado/ realiza el control de legalidad de los documentos precontractuale.  Este trámite se adelantará cada vez que se adelante un proceso de selección </t>
  </si>
  <si>
    <t xml:space="preserve">La subgerente de Contratación verifica los documentos del proceso con el fin de realizar los aportes que considere sugerir las correcciones correspondientes o emitir su aprobación, esto a partir de un analisis contractual como garantía del control de legalidad. </t>
  </si>
  <si>
    <t>GCON-PR-03 PROCEDIMIENTO DE CONTRATACIÓN DIRECTA - Revisión de los documentos de la solicitud de contratación
GCON-PR-04 PROCEDIMIENTO MÍNIMA CUANTÍA - Verificación de la recepción de propuestas
GCON-PR-03 PROCEDIMIENTO DE CONTRATACIÓN DIRECTA - Revisión de los documentos de la solicitud de contratación
GCON-PR-04 PROCEDIMIENTO MÍNIMA CUANTÍA - Verificación de la recepción de propuestas
GCON-PR-05 PROCEDIMIENTO LICITACIÓN PÚBLICA - Verificación de recepción de propuestas y realizar la apertura de los sobres
GCON-PR-06 PROCEDIMIENTO DE CONCURSO DE MÉRITOS - Realizar el Informe de Precalificación
GCON-PR-07 PROCEDIMIENTO DE SELECCIÓN ABREVIADA DE MENOR CUANTÍA - Verificación de la recepción de propuestas y realizar la apertura de los sobres
GCON-0R-09 PROCEDIMIENTO DE SELESCCIÓN ABREVIADA SUBASTA INVERSA - Verificación de la recepción de propuestas y realizar la apertura de los sobres</t>
  </si>
  <si>
    <t>Estudios previos y demás
documentos requeridos en la
etapa precontractual / Lineamientos de la gestión
contractual</t>
  </si>
  <si>
    <t>Posibilidad de afectación económica y reputacional  por corrupción a causa de la evaluación y adjudicación de un contrato sin la aplicación de los principios de la contratación pública, impidiendo la selección objetiva de proponentes a causa de direccionamiento y/o favorecimiento de la contratación 
hacia un proponente específico</t>
  </si>
  <si>
    <t xml:space="preserve"> *1. Interés en favorecer a un particular *2. Insuficiencia de requisitos legales para la firmeza del acto administrativo *3. No identificar, ni declarar un conflicto de interés oportunamente</t>
  </si>
  <si>
    <t>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t>
  </si>
  <si>
    <t xml:space="preserve">Implementar de manera inmediata una revisión exhaustiva y documentada del proceso de evaluación y adjudicación del contrato, verificando la observancia de los principios de transparencia, selección objetiva y pluralidad de oferentes. Se deberá asegurar la trazabilidad de cada decisión adoptada, identificar posibles actos de direccionamiento o favorecimiento indebido, y recopilar toda la evidencia relevante. Así mismo, se informará de forma oportuna a la Oficina de Control Interno, Oficina Jurídica y a las autoridades competentes para las actuaciones disciplinarias, fiscales o penales a que haya lugar. </t>
  </si>
  <si>
    <t>Verificar que se genere el acta de designación del equipo evaluador, reflejando participación plural en esta etapa.</t>
  </si>
  <si>
    <t>Proceso de selección adelantado/acta de designación publicada</t>
  </si>
  <si>
    <t>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t>
  </si>
  <si>
    <t xml:space="preserve">DT. Manual de contratación </t>
  </si>
  <si>
    <t>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t>
  </si>
  <si>
    <t>El Subgerente de Contratación revisa el informe de evaluación definitivo, previa publicación en SECOP, para  garantizar la correcta evaluación de las ofertas.</t>
  </si>
  <si>
    <t>Lineamientos de la gestión
contractual</t>
  </si>
  <si>
    <t xml:space="preserve">Posibilidad de afectación económica y reputacional  por soborno entrante  a causa de aceptar o solicitar una ventaja indebida para aprobar o recibir  bienes, servicios, productos o actividades contractuales que no cumplan con los requisitos o especificaciones establecidos en el contrato.  </t>
  </si>
  <si>
    <t xml:space="preserve"> *1. Interés en favorecer a un particular *2. Inacción del supervisor para el cumplimiento de sus obligaciones *3. La no designación de un supervisor o la contratación de una interventoria de acuerdo con la naturaleza</t>
  </si>
  <si>
    <t>El ordenador del gasto designara al supervisor  respondiendo a las condiciones de idoneidad determinadas en los estudios previos de la contratación. así: 
i. En la cláusula de supervisión contenida en los estudios previos o minuta contractual, caso en el cual se establecerá la responsabilidad de la supervisión en cabeza del cargo, más no de la persona natural que lo desempeña. 
ii. En el caso de cambios de supervisión, mediante memorando suscrito por el ordenador del gasto, remitido a través del gestor documental de la UAECD y publicado en la plataforma del SECOP II.</t>
  </si>
  <si>
    <t>MANUAL DE SUPERVISIÓN E INTERVENTORÍA</t>
  </si>
  <si>
    <t>Realizar la verificación inmediata y detallada de los bienes, servicios o productos recibidos, contrastando sus características, cantidades y condiciones con las especificaciones técnicas establecidas en el contrato y sus anexos. Se deberá asegurar y documentar la evidencia de los incumplimientos, así como cualquier indicio de ventaja indebida que haya influido en la aprobación o recepción de dichos bienes o servicios. Paralelamente, se informará de forma inmediata a la Oficina de Control Interno, Oficina Jurídica y las autoridades competentes para la activación de los procedimientos disciplinarios, fiscales o penales a que haya lugar.</t>
  </si>
  <si>
    <t xml:space="preserve">Realizar una socialización dirigida a los supervisores contractuales de la UAECD, en la que se aborden las responsabilidad sobre la autorización de pagos. </t>
  </si>
  <si>
    <t>(Socialización programada/socialización ejecutada)*100</t>
  </si>
  <si>
    <t>El supevisor realizara la vigilancia periódica durante la ejecución del contrato, para verificar la calidad de los bienes, obras y servicios contratados, conforme a los compromisos adquiridos contractualmente. Esta labor de seguimiento debe ser permanente y no debe limitarse al momento de certificar y aprobar los pagos, porque con antelación a ellos pueden identificarse de manera temprana circunstancias que puedan estar afectando el contrato y que pueden subsanarse a tiempo</t>
  </si>
  <si>
    <t>El supervisor contractual verificará que los pagos o desembolsos se efectúen en los términos y por las sumas pactadas en las cláusulas contractuales, evitando pagos adicionales o mayores valores ejecutados sin soporte presupuestal o la desfinanciación del contrato. En este aspecto también deben verificarse la correcta ejecución de anticipos, así como la constitución y adecuado manejo del patrimonio autónomo, en los casos que éste sea exigible. Igual ocurre con la revisión de la ejecución de actividades que soportan la realización de pagos anticipados. El supervisor debe propender por la revisión y aprobación oportuna de las solicitudes de pagos efectuadas por los contratistas propendiendo por el cumplimiento de la programación de pagos PAC</t>
  </si>
  <si>
    <t>El supervisor deberá controlar y mantener actualizado el estado financiero del contrato cargando los soportes correspondientes en el plan de pagos del numeral 7. ejecución de la plataforma SECOP II, l y los informes periódicos de supervisión o interventoría, verificando que éstos se desarrollen dentro del plazo y con los montos establecidos, sin que el valor ejecutado exceda la correspondiente apropiación presupuestal.</t>
  </si>
  <si>
    <t>El supervisor verificará y aprobará las solicitudes de pago debidamente publicadas en el plan de pagos del SECOP y la plataforma de pagos (PANDORA) o la que haga sus veces   es importante evaluar las reclamaciones de contenido económico que presente el contratista, emitir concepto y someterlas a consideración del ordenador del gasto, debidamente soportadas con los documentos, cotizaciones y demás elementos probatorios a que haya lugar.</t>
  </si>
  <si>
    <t>El supervisor deberá verificar la consistencia entre el servicio efectivamente prestado frente al valor real a pagar, realizando el cálculo matemático para determinar este monto cuando los pagos a los contratistas se efectúen por fracción de mes.</t>
  </si>
  <si>
    <t>Lineamientos de la gestión
contractual / Estudios previos y demás
documentos requeridos en la
etapa precontractual /Diferentes documentos de las
modificaciones acorde a la
norma</t>
  </si>
  <si>
    <t>Posibilidad de afectación económica y reputacional  por corrupción a causa de ausencia de publicación de los documentos de los procesos en sus etapas precontractuales, contractuales o postcontractuales en Secop I y II</t>
  </si>
  <si>
    <t xml:space="preserve"> *No existe claridad sobre quién debe cargar, revisar y validar la información en la plataforma. *El volumen de procesos o la falta de disponibilidad del equipo encargado ocasiona retrasos u omisiones en la carga de documentos en SECOP I y II. *nterrupciones del sistema, errores de carga, lentitud o fallas en la conectividad que dificultan la publicación oportuna de documentos.</t>
  </si>
  <si>
    <t>El servidor/a o contratista encargado/a de la revisión de los documentos precontractuales revisara y diligenciara el listado de chequeo asegurando que se incluyan todos los documentos obligatorios para publicar en SECOP I o II.</t>
  </si>
  <si>
    <t>1. LISTA CHEQUEO CONTRATOS PRESTACIÓN DE SERVICIOS PROFESIONALES Y/O APOYO A LA GESTIÓN
2. LISTA DE CHEQUEO CONTRATOS DE PRESTACIÓN DE SERVICIOS PARA PERSONAS JURÍDICAS (INTERADMINISTRATIVO, PROVEEDOR EXCLUSIVO, ARRENDAMIENTO, CIENCIA Y TECNOLOGÍA Y CPS PERSONA JURÍDICA),</t>
  </si>
  <si>
    <t>Realizar de manera inmediata la verificación integral del proceso contractual afectado, identificando los documentos no publicados y su impacto; proceder a su publicación completa en SECOP I o II dejando la trazabilidad correspondiente; asegurar la evidencia e informar a la Oficina de Control Interno y Jurídica para las actuaciones disciplinarias y correctivas</t>
  </si>
  <si>
    <t>Consolidar en una matriz la información de los procesos contractuales adelantados,incluyendo el enlace que acredite la publicación en la plataforma transaccional SECOP o la tienda virtual del estado colombiano segun la modalidad contractual.</t>
  </si>
  <si>
    <t>Proceso contractual suscrito/ matriz trimestral de procesos contractuales</t>
  </si>
  <si>
    <t>Los supervisores contractuales daran cumplimiento a las obligaciones de publicidad en SECOP I Y II, asegurandose de cargar los soportes correspondientes producidos en la etapa de  ejecución contractual  en el plan de pagos del numeral 7. ejecución de la plataforma SECOP II  y la etapa poscontractual de acuerdo con la CONFORMACIÓN DE EXPEDIENTE ELECTRÓNICO – PROCESOS DE CONTRATACIÓN GESTIONADOS EN EL SECOP</t>
  </si>
  <si>
    <t xml:space="preserve">Emitir un lineamiento sobre la conformación del expediente electrónico y la obligación de publicación en el SECOP II. </t>
  </si>
  <si>
    <t>Lineamiento programado/lineamiento emitido</t>
  </si>
  <si>
    <t>Los supervisores deben mantener actualizado el expediente contractual electrónico publicando en la plataforma transaccional del SECOP II dentro de los tres días siguientes a su generación toda la información relacionada con la ejecución del contrato que supervisa, junto con la correspondencia cursada con el contratista, y actas levantadas y suscritas por el contratista y el supervisor. Cuando sea necesario se llevará un registro fotográfico, y/o magnético.</t>
  </si>
  <si>
    <t>Una vez concluida la ejecución contractual los supervisores gestionaran el cierre de los expedientes de SECOP II para los contratos en los cuales se hayan vencido las obligaciones postcontractuales asegurando la publicación  del acta de liquidación cuando aplique y  la expedición de la constancia de cierre del expediente, cuando venzan los términos de las garantías de calidad, estabilidad y mantenimiento de los contratos de obra o bienes</t>
  </si>
  <si>
    <t>Los supervisores deben asegurar dar cumplimiento a los flujos de la plataforma de pagos y exigir que no se avance ni se autoricen pagos hasta que se certifique la publicación correspondiente de los documentos</t>
  </si>
  <si>
    <t>Posibilidad de afectación económica y reputacional  por conflicto de intereses debido a la ausencia o debilidad de medidas y/o políticas para la identificación y manejo de conflictos de interés sobre los cuales un contratista tiene un interés particular en desarrollo del proceso contractual</t>
  </si>
  <si>
    <t xml:space="preserve"> *1. No requerir el documento que soporte la declaración de conflicto de interés *2. No identificar, ni declarar un conflicto de interés oportunamente *</t>
  </si>
  <si>
    <t>El enlace de contratación se asegurará de requerir las declaraciones correspondientes sobre sus posibles conflictos de interés antes de participar en actividades contractuales</t>
  </si>
  <si>
    <t xml:space="preserve">Realizar la verificación inmediata de la situación presentada para identificar el conflicto de interés no declarado; informar a la Oficina de Control Interno, Oficina Jurídica y a las autoridades competentes para las actuaciones disciplinarias o administrativas a que haya lugar. </t>
  </si>
  <si>
    <t>Incluir en el flujo documental para adelantar procesos de contratación por prestación de servicios profesionales y de apoyo el campo obligatorio para cargar los siguientes documentos: 1.FORMATO DECLARACIÓN DE CONFLICTO DE INTERÉS SIDEAP (personas naturales), 2. DECLARACIÓN JURAMENTADA DE BIENES Y CONFLICTO DE INTERESES SIGEP II (ARTÍCULO 2, LITERAL G DE LA LEY 2013 DE 2019).</t>
  </si>
  <si>
    <t>Flujo documental propuesto/captura de pantalla que evidencie el desarrollo.</t>
  </si>
  <si>
    <t xml:space="preserve">El servidor/a o contratista encargado/a de la revisión de los documentos precontractuales revisara y diligenciara el listado de chequeo asegurando que se incluyan los documentos: FORMATO DECLARACIÓN DE CONFLICTO DE INTERÉS SIDEAP (personas naturales), DECLARACIÓN JURAMENTADA DE BIENES Y CONFLICTO DE INTERESES SIGEP II (ARTÍCULO 2, LITERAL G DE LA LEY 2013 DE 2019), </t>
  </si>
  <si>
    <t>1. LISTA CHEQUEO CONTRATOS PRESTACIÓN DE SERVICIOS PROFESIONALES Y/O APOYO A LA GESTIÓN
2. LISTA DE CHEQUEO CONTRATOS DE PRESTACIÓN DE SERVICIOS PARA PERSONAS JURÍDICAS (INTERADMINISTRATIVO, PROVEEDOR EXCLUSIVO, ARRENDAMIENTO, CIENCIA Y TECNOLOGÍA Y CPS PERSONA JURÍDICA)
GCON-PR-03 PROCEDIMIENTO DE CONTRATACIÓN DIRECTA - Revisión de los documentos de la solicitud de contratación
GCON-PR-04 PROCEDIMIENTO MÍNIMA CUANTÍA - Verificación de la recepción de propuestas
GCON-PR-03 PROCEDIMIENTO DE CONTRATACIÓN DIRECTA - Revisión de los documentos de la solicitud de contratación
GCON-PR-04 PROCEDIMIENTO MÍNIMA CUANTÍA - Verificación de la recepción de propuestas
GCON-PR-05 PROCEDIMIENTO LICITACIÓN PÚBLICA - Verificación de recepción de propuestas y realizar la apertura de los sobres
GCON-PR-06 PROCEDIMIENTO DE CONCURSO DE MÉRITOS - Realizar el Informe de Precalificación
GCON-PR-07 PROCEDIMIENTO DE SELECCIÓN ABREVIADA DE MENOR CUANTÍA - Verificación de la recepción de propuestas y realizar la apertura de los sobres
GCON-0R-09 PROCEDIMIENTO DE SELESCCIÓN ABREVIADA SUBASTA INVERSA - Verificación de la recepción de propuestas y realizar la apertura de los sobres</t>
  </si>
  <si>
    <t xml:space="preserve">El servidor/a o contratista encargado/a de la revisión de los documentos precontractuales revisara que el futuro contratista no reporte inhabilidad o conflicto de intereses en los  documentos: FORMATO DECLARACIÓN DE CONFLICTO DE INTERÉS SIDEAP (personas naturales), DECLARACIÓN JURAMENTADA DE BIENES Y CONFLICTO DE INTERESES SIGEP II (ARTÍCULO 2, LITERAL G DE LA LEY 2013 DE 2019), </t>
  </si>
  <si>
    <t>Proveer apoyo a la Unidad, a través de la atención de las actuaciones administrativas, asesoría en asuntos normativos, el ejercicio de la defensa judicial y
extrajudicial, para contribuir a la toma de decisiones y la prevención del daño antijurídico en los términos y condiciones legales aplicables.</t>
  </si>
  <si>
    <t>Respuesta a tutelas, contestación a demandas/contestación a acciones populares /cumplimiento a fallo adverso, atención a solicitudes de conciliación</t>
  </si>
  <si>
    <t>Posibilidad de afectación económica y reputacional  por Soborno entrante por solicitar o aceptar una ventaja indebida de cualquier valor en la defensa judicial de la Entidad a causa de actuar con negligencia o en ausencia provocando fallos en contra por sentencias judiciales.</t>
  </si>
  <si>
    <t xml:space="preserve"> *Indebida interpretación y/o aplicación de las normas por parte de los funcionarios de la UAECD *Falta de adecuado seguimiento de los procesos judiciales *No identificar, ni declarar un conflicto de interés oportunamente</t>
  </si>
  <si>
    <t>El Subgerente de Gestión Jurídica/funcionario delegado de la Dirección en territorio revisa cada vez que se proyecta una respuesta a una acción de tutela, con todos los antecedentes y soportes, dentro del término de respuesta establecido por el Juzgado.</t>
  </si>
  <si>
    <r>
      <t xml:space="preserve">Procedimiento gestión de la acción de tutela. Actividad: Revisar y firmar respuesta a la </t>
    </r>
    <r>
      <rPr>
        <sz val="11"/>
        <color rgb="FF7030A0"/>
        <rFont val="Calibri"/>
        <family val="2"/>
        <scheme val="minor"/>
      </rPr>
      <t>a</t>
    </r>
    <r>
      <rPr>
        <sz val="11"/>
        <color theme="1"/>
        <rFont val="Calibri"/>
        <family val="2"/>
        <scheme val="minor"/>
      </rPr>
      <t xml:space="preserve">cción de </t>
    </r>
    <r>
      <rPr>
        <sz val="11"/>
        <color rgb="FF7030A0"/>
        <rFont val="Calibri"/>
        <family val="2"/>
        <scheme val="minor"/>
      </rPr>
      <t>t</t>
    </r>
    <r>
      <rPr>
        <sz val="11"/>
        <color theme="1"/>
        <rFont val="Calibri"/>
        <family val="2"/>
        <scheme val="minor"/>
      </rPr>
      <t>utela</t>
    </r>
  </si>
  <si>
    <t>Dar trámite ante la Autoridad Competente
Asegurar la continuidad de la operación</t>
  </si>
  <si>
    <t>1. Realizar seguimiento a los procesos judiciales que tiene a cargo la Unidad</t>
  </si>
  <si>
    <t>(Seguimientos realizados/seguimientos  planeados)*100</t>
  </si>
  <si>
    <t>Recursos humanos y tecnologícos, SIPROJ</t>
  </si>
  <si>
    <t>Subgerencia de Gestión Jurídica</t>
  </si>
  <si>
    <t>El Subgerente de Gestión Jurídica Revisa si el documento es claro y está conforme a la ley, y si procede la demanda y/o solicitud de conciliación
extrajudicial.</t>
  </si>
  <si>
    <t>Procedimiento representación judicial y extrajudicial. Actividad: Revisar el concepto elaborado por el abogado</t>
  </si>
  <si>
    <t xml:space="preserve">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Revisar que toda la información del proceso haya sido cargada en el SIPROJ. </t>
  </si>
  <si>
    <t xml:space="preserve">Procedimiento representación judicial y extrajudicial . Actividad: Revisión Semanal de Procesos en los Despachos Judiciales </t>
  </si>
  <si>
    <t>Respuesta a solicitudes de
conceptos jurídicos</t>
  </si>
  <si>
    <t>Posibilidad de afectación reputacional  por Soborno entrante al solictar o aceptar una ventaja indebida de cualquier valor en la Entidad a causa de direccionar la conceptualización</t>
  </si>
  <si>
    <t xml:space="preserve"> *Falta de un adecuado seguimiento a las consultas realizadas *No identificar, ni declarar un conflicto de interés oportunamente *Indebida interpretación y/o aplicación de las normas por parte de los funcionarios de la UAECD</t>
  </si>
  <si>
    <r>
      <t xml:space="preserve">El Gerente Jurídico </t>
    </r>
    <r>
      <rPr>
        <sz val="11"/>
        <color rgb="FF7030A0"/>
        <rFont val="Calibri"/>
        <family val="2"/>
        <scheme val="minor"/>
      </rPr>
      <t>r</t>
    </r>
    <r>
      <rPr>
        <sz val="11"/>
        <color theme="1"/>
        <rFont val="Calibri"/>
        <family val="2"/>
        <scheme val="minor"/>
      </rPr>
      <t xml:space="preserve">evisa el proyecto de concepto jurídico, si es del caso realiza observaciones y solicita las correcciones que considere. </t>
    </r>
  </si>
  <si>
    <r>
      <t>Procedimiento elaboración de conceptos jurí</t>
    </r>
    <r>
      <rPr>
        <sz val="11"/>
        <rFont val="Calibri"/>
        <family val="2"/>
        <scheme val="minor"/>
      </rPr>
      <t>dicos. Actividad: Revisar y suscribir el proyecto de concepto jurídi</t>
    </r>
    <r>
      <rPr>
        <sz val="11"/>
        <color theme="1"/>
        <rFont val="Calibri"/>
        <family val="2"/>
        <scheme val="minor"/>
      </rPr>
      <t>co</t>
    </r>
  </si>
  <si>
    <t>1. Verificar que se de respuesta a las solicitudes de concepto</t>
  </si>
  <si>
    <t>Recursos humanos y tecnologícos.</t>
  </si>
  <si>
    <t>Gerencia Jurídica</t>
  </si>
  <si>
    <t>Gestionar eficientemente los requerimientos de los usuarios que deben estar enmarcados en el catálogo de servicios de TI, alineados con las soluciones
generadas desde la Planeación Estratégica TI, apoyando su uso y apropiación con el fin de dinamizar la transformación digital de la UAECD, generando
valor en lo público para el cumplimiento de los objetivos institucionales.</t>
  </si>
  <si>
    <t>Acceso a información, debidamente gestionado</t>
  </si>
  <si>
    <t xml:space="preserve">Posibilidad de afectación reputacional  por fraude Interno en la activación, inactivación o asignación de permisos para el acceso a sistemas, aplicaciones o herramientas que alojen o gestionen información a causa de  errores u omisiones  con culpa o dolo para beneficio propio o de terceros
 </t>
  </si>
  <si>
    <t xml:space="preserve"> *Ausencia de revisiones/depuraciones periódicas de accesos lógicos *Desconocimiento de los lineamientos establecidos para la asignación de accesos y/o permisos *No declarar o identificar el conflicto de interes oportunamente</t>
  </si>
  <si>
    <t>Revisión mensual  de TI (gestor de acceso o quien se designe) verficar que los Jefes de Dependencia realicen la solicitud de inactivación conforme el  reporte  remitido respecto de las cuentas de usuario de red que expiraron hasta el corte mensual y por inactividad mayor a 60 días.</t>
  </si>
  <si>
    <t>Instructivo Gestión de Accesos. Actividad 14: Generar reporte mensual cuentas de usuario de red</t>
  </si>
  <si>
    <t>( Revisiones realizadas /Revisiones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</si>
  <si>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</si>
  <si>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</si>
  <si>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Socializar trimestralmente los lineamientos establecidos para la entrega de información en el marco de las políticas de seguridad y privacidad de la información.</t>
  </si>
  <si>
    <t>(Socializaciones realizadas / Socializaciones programadas)*100</t>
  </si>
  <si>
    <t>Mejorar y proteger el valor de la entidad proporcionando aseguramiento objetivo, asesoría y análisis basado en riesgos, a través de la evaluación independiente del Sistema de Control Interno y la retroalimentación permanente a la gestión, generando alertas tempranas que permitan la mejora continua y la toma de decisiones para el cumplimiento de los objetivos institucionales y la eficiencia en la utilización de los recursos asignados.</t>
  </si>
  <si>
    <t>Informes de evaluación, seguimiento o auditoría</t>
  </si>
  <si>
    <t>Posibilidad de afectación reputacional  por  fraude interno en la elaboración de informes de seguimiento, evaluación y/o auditoría  a causa de omisiones, informes inexactos o descripciones incorrectas realizados para beneficio personal o de terceros.</t>
  </si>
  <si>
    <t xml:space="preserve"> *C1 Falta de transparencia, integridad y apropiación de los valores éticos institucionales por parte del servidor público *C2 Interés de ocultar información *C3 No identificar, ni declarar un conflicto de interés oportunamente</t>
  </si>
  <si>
    <t>El jefe OCI, revisa el programa  general propuesto o plan de auditoría, los objetivos, metodología, actividades a ejecutar y determina su aprobación, e identifica las posibles fallas en la proramación de las actividades a desarrollar durante la auditoría.</t>
  </si>
  <si>
    <t>C1 , C2, C3</t>
  </si>
  <si>
    <t>PROCEDIMIENTO FORMULACIÓN, EJECUCIÓN Y SEGUIMIENTO AL PLAN ANUAL DE AUDITORIAS -Verificar y aprobar el Programa general para auditoría de gestión</t>
  </si>
  <si>
    <t xml:space="preserve">1. Realizar en el equipo 2 jornadas de socialización  y sensibilización sobre  tecnicas de auditoría vigentes  </t>
  </si>
  <si>
    <t>Jornadas de socialización y sensibilización realizadas frente a las programadas: Indicador (%)=Nuˊmero de jornadas realizadas Numero de jornadas programadas×100</t>
  </si>
  <si>
    <t>Equipo OCI</t>
  </si>
  <si>
    <t>Jefe OCI y Servidores OCI</t>
  </si>
  <si>
    <t>El Jefe OCI verifica y aprueba el contenido del informe preliminar de evaluación, seguimiento y/o auditoria de gestión, determina si el informe presentó inconsistencias o no estuvo lo sufientemente sustentado.</t>
  </si>
  <si>
    <t>PROCEDIMIENTO FORMULACIÓN, EJECUCIÓN Y SEGUIMIENTO AL PLAN ANUAL DE AUDITORIAS - Verificar el contenido del Informe preliminar de evaluación, seguimiento y auditoría de gestión</t>
  </si>
  <si>
    <t>2 Realizar seguimiento  a la suscripción de conflictos de interes  por parte de los auditores  en las auditorias de gestion programadas</t>
  </si>
  <si>
    <t>(Seguimiento ejecutado/ tseguimiento programado)*100</t>
  </si>
  <si>
    <t>Desarrollar la gestión disciplinaria, cumpliendo los principios constitucionales y legales del debido proceso, asi como ejecutar las actividades de prevención que permitan mitigar la ocurrencia de faltas disciplinarias buscando la salvaguarda de la función pública.</t>
  </si>
  <si>
    <t xml:space="preserve">Autos, Pliegos y Actos administrativos </t>
  </si>
  <si>
    <t xml:space="preserve">Posibilidad de afectación reputacional  por Soborno entrante al aceptar o solicitar una ventaja indebida sobre las decisiones disciplinarias  a causa de manipulación de la actuación </t>
  </si>
  <si>
    <t xml:space="preserve"> *Discrecionalidad para la toma de decisiones en grupos restringidos de servidores *Factores externos de presión en temas regulados que pueden incidir en las decisiones institucionales *Ausencia de sistemas de información, que pueden facilitar el acceso a información y su posible manipulación o adulteración</t>
  </si>
  <si>
    <t xml:space="preserve">El jefe de OCDI realiza verificación mensual (etapa de instruccion) o cuando se requiera (etapa de juzgamiento) del cumplimiento de los compromisos,y socializar los cambios o ajustes que generen en el Manual Único de Procesos de Procedimientos de la Alcaldía Mayor de Bogotá, y recuerda la obligatoria observancia de los mismos. Si no se cumple con lo dispuesto, se devuelve al profesional de instruccion y se deja la observación en el informe presentado, o se devuelve al profesional de juzgamiento con memorando indicando los reprocesos detectados. Se deja registro en el acta de la reunión - informe de porfesionales y/o memorando </t>
  </si>
  <si>
    <t>C2 YC3</t>
  </si>
  <si>
    <t>Procedimiento Gestión Disciplinaria.</t>
  </si>
  <si>
    <t>1. Gestionar capacitación de los servidores de la Oficina de Control Disciplinario Interno en temas disciplinarios o afines y/o Código de integridad.</t>
  </si>
  <si>
    <t>Número de actividades gestionadas\Número de actividades programadas *100</t>
  </si>
  <si>
    <t>1. Recurso humano (Profesionales del área y jefe de Oficina para realizar seguimiento mensuales) y financiero.</t>
  </si>
  <si>
    <t>Jefe OCD, Profesionales y Asistenciales de la Oficina.</t>
  </si>
  <si>
    <t>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t>
  </si>
  <si>
    <t xml:space="preserve">Procedimiento Gestión Disciplinaria. (Procedimiento  Disciplinario etapa de instrucción - Alcaldia Mayor )
</t>
  </si>
  <si>
    <t>2. Realizar seguimiento a la declaración de conflictos de interés en la OCDI</t>
  </si>
  <si>
    <t xml:space="preserve"> Seguimiento realizado/seguimiento programado *100.</t>
  </si>
  <si>
    <t xml:space="preserve">El jefe de OCDI, cuando se requiera, valora las pruebas, los supuestos de hecho y de derecho para aprobar y suscribir el auto de archivo formal o el auto de terminacion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reunion  y una carpeta compartida en el fileserver </t>
  </si>
  <si>
    <t>Subgerente de Gestion Juridica, verifica si se efectuaron las correspondientes notificaciones y comunicaciones previas, estudiar el asunto y evaluar los motivos impetrados en los alegatos de conclusion, para posteriormente proyectar fallo de primera instancia. De existir observaciones o necesidad de ajuste se devuelve al funcionario para análisis y ajuste. Se dejan como evidencias de la ejecución del control correo electrónico y la actuacion en la carpeta compartida en el fileserver.</t>
  </si>
  <si>
    <t xml:space="preserve">Procedimiento Gestión Disciplinaria. (Procedimiento  Disciplinario etapa de Juzgamiento  juicio ordinario - Alcaldia Mayor )
</t>
  </si>
  <si>
    <t>Subgerente de Gestion Juridica, verifica si se presentaron recursos antes de la expedicion de  la constancia de ejecutoria del fallo de primera instancia. De existir observaciones o necesidad de ajuste se devuelve al funcionario para análisis y ajuste. Se dejan como evidencias de la ejecución del control correo electrónico y la actuacion en la carpeta compartida en el fileserver.</t>
  </si>
  <si>
    <t xml:space="preserve">Procedimiento Gestión Disciplinaria. (Procedimiento  Disciplinario etapa de Juzgamiento  juicio  verbal  - Alcaldia Mayor )
</t>
  </si>
  <si>
    <t>El Director  revisa si se efectuaron las correspondientes notificaciones y comunicaciones para materializar  el  derecho de defensa del disciplinable. De existir observaciones o necesidad de ajuste se devuelve al funcionario para análisis y ajuste.Se dejan como evidencia de la ejecución del control correos electronicos y  la actuacion en la carpeta compartida en el fileserver.</t>
  </si>
  <si>
    <t xml:space="preserve">Procedimiento Gestión Disciplinaria. (Procedimiento  Disciplinario segunda instancia  - Alcaldia Mayor )
</t>
  </si>
  <si>
    <t>MATRIZ DE RIESGOS PARA LA INTEGRIDAD PÚBLICA - LAFT</t>
  </si>
  <si>
    <t>RLAFT</t>
  </si>
  <si>
    <t xml:space="preserve">Posibilidad de afectación económica y reputacional  por investigaciones por responsabilidad disciplinaria, administrativa y/o fiscal a causa de  posibles vinculaciones de servidores que estén en listas asociadas al lavado de activos y/o financiación del terrorismo </t>
  </si>
  <si>
    <t xml:space="preserve"> *Ausencia de controles en la elaboración, revisión y aprobación de los actos administrativos de nombramiento de los servidores públicos de la Entidad *Error intencional o involuntario en la verificación de requisitos para el desempeño de un empleo *Falta de herramientas para realizar un control más detallado y efectivo.</t>
  </si>
  <si>
    <t>1. El profesional universitario de vinculación realiza la revisión de los requisitos mínimos y los antecedentes de los servidores que se vinculan a la planta (Policía, Procuraduría, Contraloría y Personeria).</t>
  </si>
  <si>
    <t xml:space="preserve">Procedimiento Selección y Vinculación de Servidores
</t>
  </si>
  <si>
    <t xml:space="preserve">1. Derogar el nombramiento de la persona nombrada.                2. Denunciar ante las autoridades competentes la situación del servidor. </t>
  </si>
  <si>
    <t>1.Realizar la revisión de antecedentes ante los entes competentes, previo a la vinculación de un servidor a la planta de personal.</t>
  </si>
  <si>
    <t>(Servidores que se vinculan a la planta de personal / Servidores a los que se les realiza la verificación de antecedentes)*100</t>
  </si>
  <si>
    <t>Profesional STH</t>
  </si>
  <si>
    <t>2. El profesional especializado validará que los documentos relacionados en las plataformas SIDEAP y SIGEP, cumplan con los requisitos exigidos en los procedimientos y estén relacionados al servidor.</t>
  </si>
  <si>
    <t>C1
C2</t>
  </si>
  <si>
    <t>Gestión de pagos</t>
  </si>
  <si>
    <t xml:space="preserve">Posibilidad de afectación económica y reputacional  por usar la entidad para dar apariencia de legalidad a los activos provenientes de actividades delictivas o para canalizar recursos hacia la realización de actividades terroristas o la proliferación de armas a causa de autorizar pagos de endosos u órdenes judiciales a personas naturales o jurídicas vinculadas en actividades ilegales.		</t>
  </si>
  <si>
    <t xml:space="preserve"> *una presentación inexacta y/o extemporánea de declaraciones tributarias  * *</t>
  </si>
  <si>
    <t>La UAECD no cuenta con controles documentados para la gestión específica de este riesgo.</t>
  </si>
  <si>
    <t>N/A</t>
  </si>
  <si>
    <t>Revisar y documentar lineamientos de debida diiligencia e identificación de operaciones inusuales o señales de alerta en los procedimientos del proceso en los que aplique</t>
  </si>
  <si>
    <t>(Revisión y ajuste documental realizado / Revisión y ajuste programado)*100</t>
  </si>
  <si>
    <t>Recursos humanos, tecnológicos y normativos</t>
  </si>
  <si>
    <t>Líder MIPG - SAF</t>
  </si>
  <si>
    <t>Estudios previos y demás
documentos requeridos en la
etapa precontractual / Documentos y registros del
proceso de selección.
Contratos y Documentos de la
etapa contractual.</t>
  </si>
  <si>
    <t>Posibilidad de afectación económica y reputacional  por usar la entidad para dar apariencia de legalidad a los activos provenientes de actividades delictivas o para canalizar recursos hacia la realización de actividades terroristas o la proliferación de armas de destrucción masiva a causa de la suscripción de contratos con personas naturales o jurídicas relacionadas con estos delitos</t>
  </si>
  <si>
    <t xml:space="preserve"> *La entidad no cuenta con procedimientos efectivos para investigar y verificar los antecedentes de los oferentes antes de la selección. *No disponer de mecanismos claros o señales de alerta que permitan reconocer de manera efectiva las operaciones de lavado de activos o financiación del terrorismo durante los procesos de selección. *Existen posibles influencias externas o presiones que pueden forzar o persuadir a la entidad para seleccionar a un oferente corrupto.</t>
  </si>
  <si>
    <t xml:space="preserve">El enlace de contratación se asegurará de realizar una evaluación de antecedentes de la persona o personas a contratar, conforme  los parámetros indicados por la OAPAP y los contenidos en la política de SARLAF, y dejará constancia sobre la misma (Debida Diligencia). Este trámite se adelantará cada vez que se adelante la contratación, incluyendo en los trámites de adición o prórroga de contrato. </t>
  </si>
  <si>
    <t>C1 , C2</t>
  </si>
  <si>
    <t>Realizar de manera inmediata la verificación exhaustiva del proceso de contratación y del oferente involucrado, utilizando todos los mecanismos disponibles de debida diligencia y consulta de listas de sanciones o alertas sobre lavado de activos y financiación del terrorismo;asegurar y documentar toda la evidencia; informar de manera inmediata al Equipo SARLAFT, Reporte de Operaciones Sospechosas, Remisión UIAF y organos de control, la Oficina de Control Interno, Gerencia Jurídica y a las autoridades competentes.</t>
  </si>
  <si>
    <t>Sensibilizar a los servidores y colaboradores involucrados en el proceso de selección y contratación sobre la detección de señales de alerta de LA/FT</t>
  </si>
  <si>
    <t>(Actividad realizada / Actividad programada)*100</t>
  </si>
  <si>
    <t>Profesional OAPAP
Subgerente de Contratación</t>
  </si>
  <si>
    <t xml:space="preserve">El servidor/a o contratista encargado/a de la revisión de los requisitos de idoneidad realizará la revisión del soporte de verificación (Debida Diligencia). </t>
  </si>
  <si>
    <t>Revisar y documentar lineamientos de debida diiligencia e identificación de operaciones inusuales o señales de alerta en los procedimientos del proceso según modalidad de selección</t>
  </si>
  <si>
    <t>Profesional OAPAP
Subgerente de Contratación
Líder MIPG</t>
  </si>
  <si>
    <t>ASOCIACIÓN RIESGOS PARA LA INTEGRIDAD PÚBLICA - CORRUPCIÓN Y TRÁMITES UAECD</t>
  </si>
  <si>
    <t>TRÁMITE</t>
  </si>
  <si>
    <t>RIESGO DE CORRUPCIÓN ASOCIADO</t>
  </si>
  <si>
    <r>
      <t xml:space="preserve">Posibilidad de afectación reputacional  por soborno entrante al aceptar o solicitar una ventaja indebida </t>
    </r>
    <r>
      <rPr>
        <b/>
        <sz val="11"/>
        <color rgb="FF000000"/>
        <rFont val="Calibri"/>
        <family val="2"/>
        <scheme val="minor"/>
      </rPr>
      <t>en la radicación</t>
    </r>
    <r>
      <rPr>
        <sz val="11"/>
        <color rgb="FF000000"/>
        <rFont val="Calibri"/>
        <family val="2"/>
        <scheme val="minor"/>
      </rPr>
      <t xml:space="preserve"> a causa de agilizar los tiempos de entrada y/u omitir validaciones en la atención de las solicitudes de trámites catastrales
Posibilidad de afectación reputacional  por soborno entrante al aceptar o solicitar una ventaja indebida </t>
    </r>
    <r>
      <rPr>
        <b/>
        <sz val="11"/>
        <color rgb="FF000000"/>
        <rFont val="Calibri"/>
        <family val="2"/>
        <scheme val="minor"/>
      </rPr>
      <t>en la gestión de los trámites</t>
    </r>
    <r>
      <rPr>
        <sz val="11"/>
        <color rgb="FF000000"/>
        <rFont val="Calibri"/>
        <family val="2"/>
        <scheme val="minor"/>
      </rPr>
      <t xml:space="preserve"> a causa de manipular la información o agilizar la atención de la radicación</t>
    </r>
  </si>
  <si>
    <t>Relacionamiento estratégico
Gestión de información catastral y valuatoria</t>
  </si>
  <si>
    <t>CONSULTA DE ACCESO A INFORMACIÓN</t>
  </si>
  <si>
    <r>
      <rPr>
        <sz val="11"/>
        <color rgb="FF000000"/>
        <rFont val="Calibri"/>
        <family val="2"/>
        <scheme val="minor"/>
      </rPr>
      <t xml:space="preserve">Posibilidad de afectación reputacional  por soborno entrante al aceptar o solicitar una ventaja indebida </t>
    </r>
    <r>
      <rPr>
        <b/>
        <sz val="11"/>
        <color rgb="FF000000"/>
        <rFont val="Calibri"/>
        <family val="2"/>
        <scheme val="minor"/>
      </rPr>
      <t>en la radicación</t>
    </r>
    <r>
      <rPr>
        <sz val="11"/>
        <color rgb="FF000000"/>
        <rFont val="Calibri"/>
        <family val="2"/>
        <scheme val="minor"/>
      </rPr>
      <t xml:space="preserve"> a causa de agilizar los tiempos de entrada y/u omitir validaciones en la atención de las solicitudes de trámites catastrales</t>
    </r>
  </si>
  <si>
    <r>
      <rPr>
        <sz val="11"/>
        <color rgb="FF000000"/>
        <rFont val="Calibri"/>
        <family val="2"/>
        <scheme val="minor"/>
      </rPr>
      <t xml:space="preserve">Posibilidad de afectación reputacional  por soborno entrante al aceptar o solicitar una ventaja indebida </t>
    </r>
    <r>
      <rPr>
        <b/>
        <sz val="11"/>
        <color rgb="FF000000"/>
        <rFont val="Calibri"/>
        <family val="2"/>
        <scheme val="minor"/>
      </rPr>
      <t xml:space="preserve">en la radicación </t>
    </r>
    <r>
      <rPr>
        <sz val="11"/>
        <color rgb="FF000000"/>
        <rFont val="Calibri"/>
        <family val="2"/>
        <scheme val="minor"/>
      </rPr>
      <t>a causa de agilizar los tiempos de entrada y/u omitir validaciones en la atención de las solicitudes de trámites catastrales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</si>
</sst>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_-* #,##0.000_-;\-* #,##0.000_-;_-* &quot;-&quot;_-;_-@_-"/>
    <numFmt numFmtId="166" formatCode="_-* #,##0.0000_-;\-* #,##0.0000_-;_-* &quot;-&quot;_-;_-@_-"/>
  </numFmts>
  <fonts count="61"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0"/>
      <color theme="1"/>
      <name val="Calibri"/>
      <family val="2"/>
      <scheme val="minor"/>
    </font>
    <font>
      <sz val="12"/>
      <color theme="1"/>
      <name val="Calibri"/>
      <family val="2"/>
      <scheme val="minor"/>
    </font>
    <font>
      <sz val="11"/>
      <color rgb="FFFF000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b/>
      <sz val="12"/>
      <name val="Calibri"/>
      <family val="2"/>
      <scheme val="minor"/>
    </font>
    <font>
      <b/>
      <sz val="12"/>
      <color theme="0"/>
      <name val="Calibri"/>
      <family val="2"/>
      <scheme val="minor"/>
    </font>
    <font>
      <sz val="11"/>
      <color rgb="FFC00000"/>
      <name val="Calibri"/>
      <family val="2"/>
      <scheme val="minor"/>
    </font>
    <font>
      <b/>
      <sz val="14"/>
      <color theme="0"/>
      <name val="Calibri"/>
      <family val="2"/>
      <scheme val="minor"/>
    </font>
    <font>
      <b/>
      <u/>
      <sz val="10"/>
      <color theme="0"/>
      <name val="Calibri"/>
      <family val="2"/>
      <scheme val="minor"/>
    </font>
    <font>
      <sz val="11"/>
      <color rgb="FF000000"/>
      <name val="Calibri"/>
      <family val="2"/>
      <scheme val="minor"/>
    </font>
    <font>
      <sz val="12"/>
      <color rgb="FF333333"/>
      <name val="Calibri"/>
      <family val="2"/>
      <scheme val="minor"/>
    </font>
    <font>
      <b/>
      <sz val="11"/>
      <color theme="1" tint="0.499984740745262"/>
      <name val="Calibri"/>
      <family val="2"/>
      <scheme val="minor"/>
    </font>
    <font>
      <i/>
      <sz val="11"/>
      <color theme="0" tint="-0.499984740745262"/>
      <name val="Calibri"/>
      <family val="2"/>
      <scheme val="minor"/>
    </font>
    <font>
      <sz val="10"/>
      <color theme="0"/>
      <name val="Calibri"/>
      <family val="2"/>
      <scheme val="minor"/>
    </font>
    <font>
      <b/>
      <sz val="11"/>
      <color rgb="FF000000"/>
      <name val="Calibri"/>
      <family val="2"/>
      <scheme val="minor"/>
    </font>
    <font>
      <b/>
      <sz val="11"/>
      <color rgb="FFFFFFFF"/>
      <name val="Calibri"/>
      <family val="2"/>
      <scheme val="minor"/>
    </font>
    <font>
      <sz val="10"/>
      <color rgb="FFFFFFFF"/>
      <name val="Calibri"/>
      <family val="2"/>
      <scheme val="minor"/>
    </font>
    <font>
      <sz val="11"/>
      <color rgb="FFFFFFFF"/>
      <name val="Calibri"/>
      <family val="2"/>
      <scheme val="minor"/>
    </font>
    <font>
      <b/>
      <sz val="10"/>
      <color rgb="FFFFFFFF"/>
      <name val="Calibri"/>
      <family val="2"/>
      <scheme val="minor"/>
    </font>
    <font>
      <sz val="11"/>
      <color theme="0" tint="-0.499984740745262"/>
      <name val="Calibri"/>
      <family val="2"/>
      <scheme val="minor"/>
    </font>
    <font>
      <b/>
      <sz val="11"/>
      <color theme="0" tint="-0.499984740745262"/>
      <name val="Calibri"/>
      <family val="2"/>
      <scheme val="minor"/>
    </font>
    <font>
      <sz val="11"/>
      <color rgb="FF000000"/>
      <name val="Calibri"/>
      <family val="2"/>
      <scheme val="minor"/>
    </font>
    <font>
      <b/>
      <sz val="11"/>
      <color rgb="FF000000"/>
      <name val="Calibri"/>
      <family val="2"/>
    </font>
    <font>
      <sz val="11"/>
      <name val="Calibri"/>
      <family val="2"/>
    </font>
    <font>
      <sz val="11"/>
      <color theme="1"/>
      <name val="Calibri"/>
      <family val="2"/>
    </font>
    <font>
      <b/>
      <sz val="12"/>
      <color theme="0"/>
      <name val="Calibri"/>
      <family val="2"/>
    </font>
    <font>
      <sz val="11"/>
      <color rgb="FFC00000"/>
      <name val="Calibri"/>
      <family val="2"/>
    </font>
    <font>
      <sz val="11"/>
      <color rgb="FF7030A0"/>
      <name val="Calibri"/>
      <family val="2"/>
      <scheme val="minor"/>
    </font>
    <font>
      <b/>
      <sz val="11"/>
      <color rgb="FF000000"/>
      <name val="Calibri"/>
      <family val="2"/>
      <scheme val="minor"/>
    </font>
  </fonts>
  <fills count="41">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theme="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9" tint="-0.499984740745262"/>
        <bgColor indexed="64"/>
      </patternFill>
    </fill>
    <fill>
      <patternFill patternType="solid">
        <fgColor rgb="FFF2F2F2"/>
        <bgColor rgb="FF000000"/>
      </patternFill>
    </fill>
    <fill>
      <patternFill patternType="solid">
        <fgColor rgb="FFFFFFFF"/>
        <bgColor rgb="FF000000"/>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top style="thin">
        <color auto="1"/>
      </top>
      <bottom style="thin">
        <color auto="1"/>
      </bottom>
      <diagonal/>
    </border>
    <border>
      <left style="thin">
        <color auto="1"/>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rgb="FF000000"/>
      </top>
      <bottom style="thin">
        <color auto="1"/>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auto="1"/>
      </left>
      <right style="thin">
        <color auto="1"/>
      </right>
      <top style="thin">
        <color auto="1"/>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thin">
        <color indexed="64"/>
      </top>
      <bottom/>
      <diagonal/>
    </border>
    <border>
      <left style="thin">
        <color indexed="64"/>
      </left>
      <right style="medium">
        <color rgb="FF000000"/>
      </right>
      <top/>
      <bottom style="thin">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auto="1"/>
      </right>
      <top style="medium">
        <color rgb="FF000000"/>
      </top>
      <bottom/>
      <diagonal/>
    </border>
    <border>
      <left style="medium">
        <color indexed="64"/>
      </left>
      <right style="thin">
        <color auto="1"/>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style="thin">
        <color auto="1"/>
      </right>
      <top style="medium">
        <color indexed="64"/>
      </top>
      <bottom style="thin">
        <color rgb="FF000000"/>
      </bottom>
      <diagonal/>
    </border>
    <border>
      <left style="thin">
        <color indexed="64"/>
      </left>
      <right/>
      <top style="medium">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indexed="64"/>
      </top>
      <bottom style="thin">
        <color indexed="64"/>
      </bottom>
      <diagonal/>
    </border>
  </borders>
  <cellStyleXfs count="86">
    <xf numFmtId="0" fontId="0" fillId="0" borderId="0"/>
    <xf numFmtId="0" fontId="2" fillId="0" borderId="0"/>
    <xf numFmtId="0" fontId="7" fillId="0" borderId="0"/>
    <xf numFmtId="0" fontId="18" fillId="10" borderId="0" applyNumberFormat="0" applyBorder="0" applyAlignment="0" applyProtection="0"/>
    <xf numFmtId="0" fontId="24" fillId="11" borderId="6" applyNumberFormat="0" applyAlignment="0" applyProtection="0"/>
    <xf numFmtId="0" fontId="26" fillId="12" borderId="7" applyNumberFormat="0" applyAlignment="0" applyProtection="0"/>
    <xf numFmtId="0" fontId="25" fillId="0" borderId="8" applyNumberFormat="0" applyFill="0" applyAlignment="0" applyProtection="0"/>
    <xf numFmtId="0" fontId="17" fillId="0" borderId="0" applyNumberFormat="0" applyFill="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7" fillId="20" borderId="0" applyNumberFormat="0" applyBorder="0" applyAlignment="0" applyProtection="0"/>
    <xf numFmtId="0" fontId="7" fillId="1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28" fillId="18" borderId="0" applyNumberFormat="0" applyBorder="0" applyAlignment="0" applyProtection="0"/>
    <xf numFmtId="0" fontId="28" fillId="24"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28" fillId="25" borderId="0" applyNumberFormat="0" applyBorder="0" applyAlignment="0" applyProtection="0"/>
    <xf numFmtId="0" fontId="22" fillId="25" borderId="6" applyNumberFormat="0" applyAlignment="0" applyProtection="0"/>
    <xf numFmtId="0" fontId="19" fillId="26" borderId="0" applyNumberFormat="0" applyBorder="0" applyAlignment="0" applyProtection="0"/>
    <xf numFmtId="0" fontId="20" fillId="27" borderId="0" applyNumberFormat="0" applyBorder="0" applyAlignment="0" applyProtection="0"/>
    <xf numFmtId="0" fontId="7" fillId="20" borderId="9" applyNumberFormat="0" applyAlignment="0" applyProtection="0"/>
    <xf numFmtId="0" fontId="23" fillId="11" borderId="10" applyNumberFormat="0" applyAlignment="0" applyProtection="0"/>
    <xf numFmtId="0" fontId="27" fillId="0" borderId="0" applyNumberFormat="0" applyFill="0" applyBorder="0" applyAlignment="0" applyProtection="0"/>
    <xf numFmtId="0" fontId="15" fillId="0" borderId="11" applyNumberFormat="0" applyFill="0" applyAlignment="0" applyProtection="0"/>
    <xf numFmtId="0" fontId="16" fillId="0" borderId="12" applyNumberFormat="0" applyFill="0" applyAlignment="0" applyProtection="0"/>
    <xf numFmtId="0" fontId="17" fillId="0" borderId="13" applyNumberFormat="0" applyFill="0" applyAlignment="0" applyProtection="0"/>
    <xf numFmtId="0" fontId="14" fillId="0" borderId="0" applyNumberFormat="0" applyFill="0" applyBorder="0" applyAlignment="0" applyProtection="0"/>
    <xf numFmtId="0" fontId="21" fillId="0" borderId="14" applyNumberFormat="0" applyFill="0" applyAlignment="0" applyProtection="0"/>
    <xf numFmtId="0" fontId="2" fillId="0" borderId="0"/>
    <xf numFmtId="0" fontId="13" fillId="0" borderId="0"/>
    <xf numFmtId="0" fontId="13" fillId="0" borderId="0"/>
    <xf numFmtId="0" fontId="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16" borderId="0" applyNumberFormat="0" applyBorder="0" applyAlignment="0" applyProtection="0"/>
    <xf numFmtId="0" fontId="28" fillId="19"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2" borderId="0" applyNumberFormat="0" applyBorder="0" applyAlignment="0" applyProtection="0"/>
    <xf numFmtId="0" fontId="28" fillId="24" borderId="0" applyNumberFormat="0" applyBorder="0" applyAlignment="0" applyProtection="0"/>
    <xf numFmtId="9" fontId="13" fillId="0" borderId="0" applyFont="0" applyFill="0" applyBorder="0" applyAlignment="0" applyProtection="0"/>
    <xf numFmtId="41" fontId="13" fillId="0" borderId="0" applyFont="0" applyFill="0" applyBorder="0" applyAlignment="0" applyProtection="0"/>
    <xf numFmtId="0" fontId="41" fillId="0" borderId="0"/>
    <xf numFmtId="0" fontId="24" fillId="11" borderId="35" applyNumberFormat="0" applyAlignment="0" applyProtection="0"/>
    <xf numFmtId="0" fontId="22" fillId="25" borderId="35" applyNumberFormat="0" applyAlignment="0" applyProtection="0"/>
    <xf numFmtId="0" fontId="7" fillId="20" borderId="36" applyNumberFormat="0" applyAlignment="0" applyProtection="0"/>
    <xf numFmtId="0" fontId="23" fillId="11" borderId="37" applyNumberFormat="0" applyAlignment="0" applyProtection="0"/>
    <xf numFmtId="0" fontId="21" fillId="0" borderId="38" applyNumberFormat="0" applyFill="0" applyAlignment="0" applyProtection="0"/>
    <xf numFmtId="41" fontId="13" fillId="0" borderId="0" applyFont="0" applyFill="0" applyBorder="0" applyAlignment="0" applyProtection="0"/>
    <xf numFmtId="0" fontId="24" fillId="11" borderId="39" applyNumberFormat="0" applyAlignment="0" applyProtection="0"/>
    <xf numFmtId="0" fontId="23" fillId="11" borderId="48" applyNumberFormat="0" applyAlignment="0" applyProtection="0"/>
    <xf numFmtId="0" fontId="7" fillId="20" borderId="47" applyNumberFormat="0" applyAlignment="0" applyProtection="0"/>
    <xf numFmtId="0" fontId="22" fillId="25" borderId="39" applyNumberFormat="0" applyAlignment="0" applyProtection="0"/>
    <xf numFmtId="0" fontId="7" fillId="20" borderId="40" applyNumberFormat="0" applyAlignment="0" applyProtection="0"/>
    <xf numFmtId="0" fontId="23" fillId="11" borderId="41" applyNumberFormat="0" applyAlignment="0" applyProtection="0"/>
    <xf numFmtId="0" fontId="21" fillId="0" borderId="42" applyNumberFormat="0" applyFill="0" applyAlignment="0" applyProtection="0"/>
    <xf numFmtId="0" fontId="21" fillId="0" borderId="49" applyNumberFormat="0" applyFill="0" applyAlignment="0" applyProtection="0"/>
    <xf numFmtId="0" fontId="22" fillId="25" borderId="46" applyNumberFormat="0" applyAlignment="0" applyProtection="0"/>
    <xf numFmtId="0" fontId="24" fillId="11" borderId="46" applyNumberFormat="0" applyAlignment="0" applyProtection="0"/>
    <xf numFmtId="41" fontId="13" fillId="0" borderId="0" applyFont="0" applyFill="0" applyBorder="0" applyAlignment="0" applyProtection="0"/>
  </cellStyleXfs>
  <cellXfs count="820">
    <xf numFmtId="0" fontId="0" fillId="0" borderId="0" xfId="0"/>
    <xf numFmtId="0" fontId="0" fillId="0" borderId="26" xfId="0" applyBorder="1" applyAlignment="1" applyProtection="1">
      <alignment horizontal="center" vertical="center" wrapText="1"/>
      <protection locked="0"/>
    </xf>
    <xf numFmtId="0" fontId="0" fillId="37" borderId="26" xfId="0"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0" xfId="0" applyProtection="1">
      <protection locked="0"/>
    </xf>
    <xf numFmtId="9" fontId="4" fillId="37" borderId="26" xfId="66" applyFont="1" applyFill="1" applyBorder="1" applyAlignment="1" applyProtection="1">
      <alignment horizontal="center" vertical="center" wrapText="1"/>
    </xf>
    <xf numFmtId="0" fontId="4" fillId="0" borderId="0" xfId="0" applyFont="1" applyAlignment="1" applyProtection="1">
      <alignment wrapText="1"/>
      <protection locked="0"/>
    </xf>
    <xf numFmtId="0" fontId="30" fillId="0" borderId="0" xfId="0" applyFont="1"/>
    <xf numFmtId="0" fontId="34" fillId="0" borderId="0" xfId="0" applyFont="1"/>
    <xf numFmtId="0" fontId="35" fillId="0" borderId="0" xfId="0" applyFont="1" applyAlignment="1">
      <alignment horizontal="center" vertical="center" wrapText="1"/>
    </xf>
    <xf numFmtId="9" fontId="33" fillId="0" borderId="19" xfId="0" applyNumberFormat="1" applyFont="1" applyBorder="1" applyAlignment="1">
      <alignment horizontal="center" vertical="center" wrapText="1" readingOrder="1"/>
    </xf>
    <xf numFmtId="0" fontId="35" fillId="4" borderId="0" xfId="0" applyFont="1" applyFill="1" applyAlignment="1">
      <alignment horizontal="center" vertical="center" wrapText="1"/>
    </xf>
    <xf numFmtId="0" fontId="35" fillId="0" borderId="18" xfId="0" applyFont="1" applyBorder="1" applyAlignment="1">
      <alignment horizontal="justify" vertical="center" wrapText="1" readingOrder="1"/>
    </xf>
    <xf numFmtId="0" fontId="35" fillId="0" borderId="19" xfId="0" applyFont="1" applyBorder="1" applyAlignment="1">
      <alignment horizontal="justify" vertical="center" wrapText="1" readingOrder="1"/>
    </xf>
    <xf numFmtId="0" fontId="35" fillId="0" borderId="0" xfId="0" applyFont="1"/>
    <xf numFmtId="9" fontId="32" fillId="0" borderId="19" xfId="0" applyNumberFormat="1" applyFont="1" applyBorder="1" applyAlignment="1">
      <alignment horizontal="center" vertical="center" wrapText="1" readingOrder="1"/>
    </xf>
    <xf numFmtId="9" fontId="33" fillId="0" borderId="0" xfId="0" applyNumberFormat="1" applyFont="1" applyAlignment="1">
      <alignment horizontal="center" vertical="center" wrapText="1" readingOrder="1"/>
    </xf>
    <xf numFmtId="0" fontId="35" fillId="0" borderId="0" xfId="0" applyFont="1" applyAlignment="1">
      <alignment wrapText="1"/>
    </xf>
    <xf numFmtId="0" fontId="0" fillId="0" borderId="1" xfId="0" applyBorder="1" applyAlignment="1" applyProtection="1">
      <alignment horizontal="center" vertical="center" wrapText="1"/>
      <protection locked="0"/>
    </xf>
    <xf numFmtId="9" fontId="35" fillId="0" borderId="0" xfId="66" applyFont="1" applyAlignment="1" applyProtection="1">
      <alignment vertical="center"/>
    </xf>
    <xf numFmtId="41" fontId="35" fillId="0" borderId="0" xfId="67" applyFont="1" applyAlignment="1" applyProtection="1">
      <alignment horizontal="center" vertical="center"/>
    </xf>
    <xf numFmtId="0" fontId="35" fillId="0" borderId="18" xfId="0" applyFont="1" applyBorder="1" applyAlignment="1">
      <alignment horizontal="center" vertical="center" wrapText="1" readingOrder="1"/>
    </xf>
    <xf numFmtId="0" fontId="35" fillId="0" borderId="19" xfId="0" applyFont="1" applyBorder="1" applyAlignment="1">
      <alignment horizontal="center" vertical="center" wrapText="1" readingOrder="1"/>
    </xf>
    <xf numFmtId="9" fontId="30" fillId="0" borderId="0" xfId="66" applyFont="1"/>
    <xf numFmtId="0" fontId="0" fillId="0" borderId="0" xfId="0" applyAlignment="1">
      <alignment horizontal="center"/>
    </xf>
    <xf numFmtId="0" fontId="42" fillId="0" borderId="0" xfId="0" applyFont="1" applyAlignment="1">
      <alignment vertical="center"/>
    </xf>
    <xf numFmtId="0" fontId="4" fillId="0" borderId="0" xfId="0" applyFont="1" applyAlignment="1" applyProtection="1">
      <alignment horizontal="center" vertical="center" wrapText="1"/>
      <protection locked="0"/>
    </xf>
    <xf numFmtId="0" fontId="30" fillId="0" borderId="0" xfId="0" applyFont="1" applyAlignment="1">
      <alignment wrapText="1"/>
    </xf>
    <xf numFmtId="0" fontId="0" fillId="0" borderId="26" xfId="0" applyBorder="1" applyAlignment="1" applyProtection="1">
      <alignment vertical="center" wrapText="1"/>
      <protection locked="0"/>
    </xf>
    <xf numFmtId="1" fontId="0" fillId="0" borderId="26" xfId="0" applyNumberFormat="1" applyBorder="1" applyAlignment="1" applyProtection="1">
      <alignment horizontal="center" vertical="center" wrapText="1"/>
      <protection locked="0"/>
    </xf>
    <xf numFmtId="0" fontId="4" fillId="37" borderId="28" xfId="0" applyFont="1" applyFill="1" applyBorder="1" applyAlignment="1" applyProtection="1">
      <alignment horizontal="center" vertical="center" textRotation="90" wrapText="1"/>
      <protection locked="0"/>
    </xf>
    <xf numFmtId="0" fontId="4" fillId="37" borderId="1" xfId="0" applyFont="1" applyFill="1" applyBorder="1" applyAlignment="1" applyProtection="1">
      <alignment horizontal="center" vertical="center" textRotation="90" wrapText="1"/>
      <protection locked="0"/>
    </xf>
    <xf numFmtId="0" fontId="36" fillId="0" borderId="0" xfId="0" applyFont="1"/>
    <xf numFmtId="0" fontId="36" fillId="31" borderId="0" xfId="0" applyFont="1" applyFill="1" applyAlignment="1">
      <alignment horizontal="center" vertical="center" wrapText="1" readingOrder="1"/>
    </xf>
    <xf numFmtId="0" fontId="35" fillId="9" borderId="18" xfId="0" applyFont="1" applyFill="1" applyBorder="1" applyAlignment="1">
      <alignment horizontal="center" vertical="center" wrapText="1" readingOrder="1"/>
    </xf>
    <xf numFmtId="9" fontId="35" fillId="0" borderId="18" xfId="0" applyNumberFormat="1" applyFont="1" applyBorder="1" applyAlignment="1">
      <alignment horizontal="center" vertical="center" wrapText="1" readingOrder="1"/>
    </xf>
    <xf numFmtId="0" fontId="35" fillId="29" borderId="19" xfId="0" applyFont="1" applyFill="1" applyBorder="1" applyAlignment="1">
      <alignment horizontal="center" vertical="center" wrapText="1" readingOrder="1"/>
    </xf>
    <xf numFmtId="9" fontId="35" fillId="0" borderId="19" xfId="0" applyNumberFormat="1" applyFont="1" applyBorder="1" applyAlignment="1">
      <alignment horizontal="center" vertical="center" wrapText="1" readingOrder="1"/>
    </xf>
    <xf numFmtId="0" fontId="35" fillId="32" borderId="19" xfId="0" applyFont="1" applyFill="1" applyBorder="1" applyAlignment="1">
      <alignment horizontal="center" vertical="center" wrapText="1" readingOrder="1"/>
    </xf>
    <xf numFmtId="0" fontId="35" fillId="28" borderId="19" xfId="0" applyFont="1" applyFill="1" applyBorder="1" applyAlignment="1">
      <alignment horizontal="center" vertical="center" wrapText="1" readingOrder="1"/>
    </xf>
    <xf numFmtId="0" fontId="35" fillId="3" borderId="19" xfId="0" applyFont="1" applyFill="1" applyBorder="1" applyAlignment="1">
      <alignment horizontal="center" vertical="center" wrapText="1" readingOrder="1"/>
    </xf>
    <xf numFmtId="41" fontId="35" fillId="0" borderId="0" xfId="0" applyNumberFormat="1" applyFont="1"/>
    <xf numFmtId="166" fontId="35" fillId="0" borderId="0" xfId="0" applyNumberFormat="1" applyFont="1"/>
    <xf numFmtId="165" fontId="35" fillId="0" borderId="0" xfId="0" applyNumberFormat="1" applyFont="1"/>
    <xf numFmtId="0" fontId="35" fillId="4" borderId="0" xfId="0" applyFont="1" applyFill="1"/>
    <xf numFmtId="0" fontId="4" fillId="0" borderId="0" xfId="0" applyFont="1" applyAlignment="1">
      <alignment vertical="center"/>
    </xf>
    <xf numFmtId="0" fontId="36" fillId="33" borderId="21" xfId="0" applyFont="1" applyFill="1" applyBorder="1" applyAlignment="1">
      <alignment horizontal="center" vertical="center" wrapText="1" readingOrder="1"/>
    </xf>
    <xf numFmtId="0" fontId="36" fillId="33" borderId="22" xfId="0" applyFont="1" applyFill="1" applyBorder="1" applyAlignment="1">
      <alignment horizontal="center" vertical="center" wrapText="1" readingOrder="1"/>
    </xf>
    <xf numFmtId="0" fontId="36" fillId="4" borderId="1" xfId="0" applyFont="1" applyFill="1" applyBorder="1" applyAlignment="1">
      <alignment horizontal="center" vertical="center" wrapText="1" readingOrder="1"/>
    </xf>
    <xf numFmtId="0" fontId="35" fillId="4" borderId="1" xfId="0" applyFont="1" applyFill="1" applyBorder="1" applyAlignment="1">
      <alignment horizontal="justify" vertical="center" wrapText="1" readingOrder="1"/>
    </xf>
    <xf numFmtId="9" fontId="36" fillId="4" borderId="24" xfId="0" applyNumberFormat="1" applyFont="1" applyFill="1" applyBorder="1" applyAlignment="1">
      <alignment horizontal="center" vertical="center" wrapText="1" readingOrder="1"/>
    </xf>
    <xf numFmtId="0" fontId="4" fillId="0" borderId="0" xfId="0" applyFont="1" applyAlignment="1">
      <alignment vertical="center" wrapText="1"/>
    </xf>
    <xf numFmtId="41" fontId="4" fillId="0" borderId="0" xfId="67" applyFont="1" applyFill="1" applyAlignment="1" applyProtection="1">
      <alignment vertical="center"/>
    </xf>
    <xf numFmtId="10" fontId="35" fillId="0" borderId="0" xfId="66" applyNumberFormat="1" applyFont="1" applyAlignment="1" applyProtection="1">
      <alignment vertical="center"/>
    </xf>
    <xf numFmtId="0" fontId="35" fillId="0" borderId="0" xfId="0" applyFont="1" applyAlignment="1">
      <alignment vertical="center"/>
    </xf>
    <xf numFmtId="0" fontId="35" fillId="4" borderId="31" xfId="0" applyFont="1" applyFill="1" applyBorder="1" applyAlignment="1">
      <alignment vertical="center" wrapText="1" readingOrder="1"/>
    </xf>
    <xf numFmtId="0" fontId="36" fillId="4" borderId="26" xfId="0" applyFont="1" applyFill="1" applyBorder="1" applyAlignment="1">
      <alignment horizontal="center" vertical="center" wrapText="1" readingOrder="1"/>
    </xf>
    <xf numFmtId="0" fontId="35" fillId="4" borderId="26" xfId="0" applyFont="1" applyFill="1" applyBorder="1" applyAlignment="1">
      <alignment horizontal="justify" vertical="center" wrapText="1" readingOrder="1"/>
    </xf>
    <xf numFmtId="0" fontId="35" fillId="4" borderId="27" xfId="0" applyFont="1" applyFill="1" applyBorder="1" applyAlignment="1">
      <alignment horizontal="center" vertical="center" wrapText="1" readingOrder="1"/>
    </xf>
    <xf numFmtId="3" fontId="4" fillId="0" borderId="0" xfId="0" applyNumberFormat="1" applyFont="1" applyAlignment="1">
      <alignment vertical="center"/>
    </xf>
    <xf numFmtId="0" fontId="51" fillId="0" borderId="0" xfId="0" applyFont="1" applyAlignment="1">
      <alignment vertical="center"/>
    </xf>
    <xf numFmtId="0" fontId="52" fillId="0" borderId="0" xfId="0" applyFont="1" applyAlignment="1">
      <alignment horizontal="center" vertical="center"/>
    </xf>
    <xf numFmtId="3" fontId="51" fillId="0" borderId="0" xfId="0" applyNumberFormat="1" applyFont="1"/>
    <xf numFmtId="41" fontId="51" fillId="0" borderId="0" xfId="0" applyNumberFormat="1" applyFont="1"/>
    <xf numFmtId="0" fontId="52" fillId="0" borderId="0" xfId="0" applyFont="1" applyAlignment="1">
      <alignment vertical="center" wrapText="1"/>
    </xf>
    <xf numFmtId="41" fontId="52" fillId="0" borderId="0" xfId="67" applyFont="1" applyFill="1" applyAlignment="1" applyProtection="1">
      <alignment vertical="center"/>
    </xf>
    <xf numFmtId="164" fontId="51" fillId="0" borderId="0" xfId="66" applyNumberFormat="1" applyFont="1" applyFill="1" applyAlignment="1" applyProtection="1">
      <alignment vertical="center"/>
    </xf>
    <xf numFmtId="9" fontId="51" fillId="0" borderId="0" xfId="66" applyFont="1" applyFill="1" applyAlignment="1" applyProtection="1">
      <alignment vertical="center"/>
    </xf>
    <xf numFmtId="10" fontId="51" fillId="0" borderId="0" xfId="66" applyNumberFormat="1" applyFont="1" applyAlignment="1" applyProtection="1">
      <alignment vertical="center"/>
    </xf>
    <xf numFmtId="0" fontId="51" fillId="0" borderId="0" xfId="0" applyFont="1" applyAlignment="1">
      <alignment vertical="center" wrapText="1"/>
    </xf>
    <xf numFmtId="41" fontId="51" fillId="0" borderId="0" xfId="67" applyFont="1" applyFill="1" applyAlignment="1" applyProtection="1">
      <alignment vertical="center"/>
    </xf>
    <xf numFmtId="1" fontId="1" fillId="0" borderId="26" xfId="0" applyNumberFormat="1" applyFont="1" applyBorder="1" applyAlignment="1">
      <alignment horizontal="center" vertical="center" wrapText="1"/>
    </xf>
    <xf numFmtId="0" fontId="0" fillId="37" borderId="31" xfId="0" applyFill="1" applyBorder="1" applyAlignment="1">
      <alignment horizontal="center" vertical="center" textRotation="90" wrapText="1"/>
    </xf>
    <xf numFmtId="0" fontId="0" fillId="37" borderId="26" xfId="0" applyFill="1" applyBorder="1" applyAlignment="1">
      <alignment horizontal="center" vertical="center" textRotation="90" wrapText="1"/>
    </xf>
    <xf numFmtId="9" fontId="1" fillId="37" borderId="26" xfId="0" applyNumberFormat="1" applyFont="1" applyFill="1" applyBorder="1" applyAlignment="1">
      <alignment horizontal="center" vertical="center"/>
    </xf>
    <xf numFmtId="9" fontId="6" fillId="37" borderId="26" xfId="0" applyNumberFormat="1" applyFont="1" applyFill="1" applyBorder="1" applyAlignment="1">
      <alignment horizontal="center" vertical="center" wrapText="1"/>
    </xf>
    <xf numFmtId="0" fontId="1" fillId="37" borderId="26" xfId="0" applyFont="1" applyFill="1" applyBorder="1" applyAlignment="1">
      <alignment horizontal="center" vertical="center" wrapText="1"/>
    </xf>
    <xf numFmtId="1" fontId="1" fillId="37" borderId="26" xfId="0" applyNumberFormat="1"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39" fillId="36" borderId="3" xfId="0" applyFont="1" applyFill="1" applyBorder="1" applyAlignment="1">
      <alignment vertical="center" wrapText="1"/>
    </xf>
    <xf numFmtId="0" fontId="39" fillId="36" borderId="4" xfId="0" applyFont="1" applyFill="1" applyBorder="1" applyAlignment="1">
      <alignment vertical="center" wrapText="1"/>
    </xf>
    <xf numFmtId="0" fontId="3" fillId="30" borderId="31" xfId="0" applyFont="1" applyFill="1" applyBorder="1" applyAlignment="1">
      <alignment horizontal="center" vertical="center" wrapText="1"/>
    </xf>
    <xf numFmtId="0" fontId="3" fillId="36" borderId="31" xfId="0" applyFont="1" applyFill="1" applyBorder="1" applyAlignment="1">
      <alignment horizontal="center" vertical="center" wrapText="1"/>
    </xf>
    <xf numFmtId="0" fontId="37" fillId="30" borderId="31" xfId="0" applyFont="1" applyFill="1" applyBorder="1" applyAlignment="1">
      <alignment horizontal="center" vertical="center" textRotation="90" wrapText="1"/>
    </xf>
    <xf numFmtId="0" fontId="3" fillId="6" borderId="31"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1" xfId="0" applyFont="1" applyFill="1" applyBorder="1" applyAlignment="1">
      <alignment horizontal="center" vertical="center" textRotation="90" wrapText="1"/>
    </xf>
    <xf numFmtId="0" fontId="3" fillId="5" borderId="32" xfId="0" applyFont="1" applyFill="1" applyBorder="1" applyAlignment="1">
      <alignment horizontal="center" vertical="center" textRotation="90" wrapText="1"/>
    </xf>
    <xf numFmtId="0" fontId="3" fillId="6" borderId="34"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3" fillId="36" borderId="32" xfId="0" applyFont="1" applyFill="1" applyBorder="1" applyAlignment="1">
      <alignment horizontal="center" vertical="center" wrapText="1"/>
    </xf>
    <xf numFmtId="0" fontId="3" fillId="36" borderId="34" xfId="0" applyFont="1" applyFill="1" applyBorder="1" applyAlignment="1">
      <alignment horizontal="center" vertical="center" wrapText="1"/>
    </xf>
    <xf numFmtId="0" fontId="3" fillId="38" borderId="31" xfId="0" applyFont="1" applyFill="1" applyBorder="1" applyAlignment="1">
      <alignment horizontal="center" vertical="center" wrapText="1"/>
    </xf>
    <xf numFmtId="0" fontId="4" fillId="37" borderId="2" xfId="0" applyFont="1" applyFill="1" applyBorder="1" applyAlignment="1" applyProtection="1">
      <alignment horizontal="center" vertical="center" textRotation="90" wrapText="1"/>
      <protection locked="0"/>
    </xf>
    <xf numFmtId="0" fontId="36" fillId="4" borderId="29" xfId="0" applyFont="1" applyFill="1" applyBorder="1" applyAlignment="1">
      <alignment horizontal="center" vertical="center" wrapText="1" readingOrder="1"/>
    </xf>
    <xf numFmtId="9" fontId="1" fillId="37" borderId="26" xfId="66" applyFont="1" applyFill="1" applyBorder="1" applyAlignment="1">
      <alignment horizontal="center" vertical="center" wrapText="1"/>
    </xf>
    <xf numFmtId="0" fontId="4" fillId="0" borderId="45" xfId="0" applyFont="1" applyBorder="1" applyAlignment="1" applyProtection="1">
      <alignment vertical="center" wrapText="1"/>
      <protection locked="0"/>
    </xf>
    <xf numFmtId="0" fontId="0" fillId="0" borderId="45" xfId="0" applyBorder="1" applyAlignment="1" applyProtection="1">
      <alignment vertical="center" wrapText="1"/>
      <protection locked="0"/>
    </xf>
    <xf numFmtId="0" fontId="4" fillId="0" borderId="45" xfId="0" applyFont="1" applyBorder="1" applyAlignment="1" applyProtection="1">
      <alignment horizontal="center" vertical="center" wrapText="1"/>
      <protection locked="0"/>
    </xf>
    <xf numFmtId="0" fontId="0" fillId="0" borderId="45" xfId="0" applyBorder="1" applyAlignment="1" applyProtection="1">
      <alignment wrapText="1"/>
      <protection locked="0"/>
    </xf>
    <xf numFmtId="0" fontId="6" fillId="34" borderId="45" xfId="0" applyFont="1" applyFill="1" applyBorder="1" applyAlignment="1">
      <alignment horizontal="center" vertical="center" wrapText="1"/>
    </xf>
    <xf numFmtId="0" fontId="0" fillId="0" borderId="45" xfId="0" applyBorder="1" applyProtection="1">
      <protection locked="0"/>
    </xf>
    <xf numFmtId="0" fontId="3" fillId="5" borderId="50" xfId="0" applyFont="1" applyFill="1" applyBorder="1" applyAlignment="1">
      <alignment horizontal="center" vertical="center" wrapText="1"/>
    </xf>
    <xf numFmtId="0" fontId="3" fillId="36" borderId="45" xfId="0" applyFont="1" applyFill="1" applyBorder="1" applyAlignment="1">
      <alignment horizontal="center" vertical="center" wrapText="1"/>
    </xf>
    <xf numFmtId="0" fontId="11" fillId="30" borderId="43" xfId="0" applyFont="1" applyFill="1" applyBorder="1" applyAlignment="1">
      <alignment wrapText="1"/>
    </xf>
    <xf numFmtId="0" fontId="11" fillId="30" borderId="50" xfId="0" applyFont="1" applyFill="1" applyBorder="1" applyAlignment="1">
      <alignment wrapText="1"/>
    </xf>
    <xf numFmtId="0" fontId="3" fillId="8" borderId="50" xfId="0" applyFont="1" applyFill="1" applyBorder="1" applyAlignment="1">
      <alignment vertical="center" wrapText="1"/>
    </xf>
    <xf numFmtId="0" fontId="3" fillId="8" borderId="44" xfId="0" applyFont="1" applyFill="1" applyBorder="1" applyAlignment="1">
      <alignment vertical="center" wrapText="1"/>
    </xf>
    <xf numFmtId="0" fontId="3" fillId="38" borderId="43" xfId="0" applyFont="1" applyFill="1" applyBorder="1" applyAlignment="1">
      <alignment horizontal="center" vertical="center" wrapText="1"/>
    </xf>
    <xf numFmtId="0" fontId="0" fillId="37" borderId="45" xfId="0" applyFill="1" applyBorder="1" applyAlignment="1">
      <alignment horizontal="center" vertical="center" textRotation="90" wrapText="1"/>
    </xf>
    <xf numFmtId="9" fontId="4" fillId="37" borderId="45" xfId="66" applyFont="1" applyFill="1" applyBorder="1" applyAlignment="1" applyProtection="1">
      <alignment horizontal="center" vertical="center" wrapText="1"/>
    </xf>
    <xf numFmtId="9" fontId="6" fillId="37" borderId="45" xfId="0" applyNumberFormat="1" applyFont="1" applyFill="1" applyBorder="1" applyAlignment="1">
      <alignment horizontal="center" vertical="center" wrapText="1"/>
    </xf>
    <xf numFmtId="0" fontId="0" fillId="0" borderId="45" xfId="0" applyBorder="1" applyAlignment="1" applyProtection="1">
      <alignment horizontal="center" vertical="center" wrapText="1"/>
      <protection locked="0"/>
    </xf>
    <xf numFmtId="1" fontId="1" fillId="0" borderId="45" xfId="0" applyNumberFormat="1" applyFont="1" applyBorder="1" applyAlignment="1">
      <alignment horizontal="center" vertical="center" wrapText="1"/>
    </xf>
    <xf numFmtId="0" fontId="0" fillId="37" borderId="45" xfId="0" applyFill="1" applyBorder="1" applyAlignment="1" applyProtection="1">
      <alignment horizontal="center" vertical="center" textRotation="90" wrapText="1"/>
      <protection locked="0"/>
    </xf>
    <xf numFmtId="9" fontId="1" fillId="37" borderId="45" xfId="0" applyNumberFormat="1" applyFont="1" applyFill="1" applyBorder="1" applyAlignment="1">
      <alignment horizontal="center" vertical="center"/>
    </xf>
    <xf numFmtId="0" fontId="4" fillId="37" borderId="45" xfId="0" applyFont="1" applyFill="1" applyBorder="1" applyAlignment="1" applyProtection="1">
      <alignment horizontal="center" vertical="center" textRotation="90" wrapText="1"/>
      <protection locked="0"/>
    </xf>
    <xf numFmtId="1" fontId="0" fillId="0" borderId="45" xfId="0" applyNumberFormat="1" applyBorder="1" applyAlignment="1" applyProtection="1">
      <alignment horizontal="center" vertical="center" wrapText="1"/>
      <protection locked="0"/>
    </xf>
    <xf numFmtId="1" fontId="1" fillId="37" borderId="45" xfId="0" applyNumberFormat="1" applyFont="1" applyFill="1" applyBorder="1" applyAlignment="1">
      <alignment horizontal="center" vertical="center" wrapText="1"/>
    </xf>
    <xf numFmtId="9" fontId="1" fillId="37" borderId="45" xfId="66" applyFont="1" applyFill="1" applyBorder="1" applyAlignment="1">
      <alignment horizontal="center" vertical="center" wrapText="1"/>
    </xf>
    <xf numFmtId="0" fontId="0" fillId="0" borderId="53" xfId="0" applyBorder="1" applyAlignment="1" applyProtection="1">
      <alignment horizontal="center" vertical="center" wrapText="1"/>
      <protection locked="0"/>
    </xf>
    <xf numFmtId="9" fontId="4" fillId="37" borderId="53" xfId="66" applyFont="1" applyFill="1" applyBorder="1" applyAlignment="1" applyProtection="1">
      <alignment horizontal="center" vertical="center" wrapText="1"/>
    </xf>
    <xf numFmtId="1" fontId="1" fillId="0" borderId="53" xfId="0" applyNumberFormat="1" applyFont="1" applyBorder="1" applyAlignment="1">
      <alignment horizontal="center" vertical="center" wrapText="1"/>
    </xf>
    <xf numFmtId="0" fontId="0" fillId="37" borderId="53" xfId="0" applyFill="1" applyBorder="1" applyAlignment="1" applyProtection="1">
      <alignment horizontal="center" vertical="center" textRotation="90" wrapText="1"/>
      <protection locked="0"/>
    </xf>
    <xf numFmtId="9" fontId="6" fillId="37" borderId="53" xfId="0" applyNumberFormat="1" applyFont="1" applyFill="1" applyBorder="1" applyAlignment="1">
      <alignment horizontal="center" vertical="center" wrapText="1"/>
    </xf>
    <xf numFmtId="0" fontId="0" fillId="0" borderId="53" xfId="0" applyBorder="1" applyAlignment="1" applyProtection="1">
      <alignment vertical="center" wrapText="1"/>
      <protection locked="0"/>
    </xf>
    <xf numFmtId="1" fontId="0" fillId="0" borderId="53" xfId="0" applyNumberFormat="1" applyBorder="1" applyAlignment="1" applyProtection="1">
      <alignment horizontal="center" vertical="center" wrapText="1"/>
      <protection locked="0"/>
    </xf>
    <xf numFmtId="1" fontId="1" fillId="37" borderId="53" xfId="0" applyNumberFormat="1" applyFont="1" applyFill="1" applyBorder="1" applyAlignment="1">
      <alignment horizontal="center" vertical="center" wrapText="1"/>
    </xf>
    <xf numFmtId="9" fontId="1" fillId="37" borderId="53" xfId="66" applyFont="1" applyFill="1" applyBorder="1" applyAlignment="1">
      <alignment horizontal="center" vertical="center" wrapText="1"/>
    </xf>
    <xf numFmtId="9" fontId="6" fillId="37" borderId="45" xfId="0" applyNumberFormat="1" applyFont="1" applyFill="1" applyBorder="1" applyAlignment="1">
      <alignment horizontal="center" vertical="center"/>
    </xf>
    <xf numFmtId="0" fontId="1" fillId="37" borderId="45" xfId="0" applyFont="1" applyFill="1" applyBorder="1" applyAlignment="1">
      <alignment horizontal="center" vertical="center" wrapText="1"/>
    </xf>
    <xf numFmtId="0" fontId="38" fillId="0" borderId="45" xfId="0" applyFont="1" applyBorder="1" applyAlignment="1" applyProtection="1">
      <alignment horizontal="center" vertical="center" wrapText="1"/>
      <protection locked="0"/>
    </xf>
    <xf numFmtId="0" fontId="0" fillId="37" borderId="53" xfId="0" applyFill="1" applyBorder="1" applyAlignment="1">
      <alignment horizontal="center" vertical="center" textRotation="90" wrapText="1"/>
    </xf>
    <xf numFmtId="0" fontId="1" fillId="37" borderId="53" xfId="0" applyFont="1" applyFill="1" applyBorder="1" applyAlignment="1">
      <alignment horizontal="center" vertical="center" wrapText="1"/>
    </xf>
    <xf numFmtId="0" fontId="38" fillId="0" borderId="45" xfId="0" applyFont="1" applyBorder="1" applyAlignment="1" applyProtection="1">
      <alignment vertical="center" wrapText="1"/>
      <protection locked="0"/>
    </xf>
    <xf numFmtId="0" fontId="12" fillId="0" borderId="45" xfId="0" applyFont="1" applyBorder="1" applyAlignment="1" applyProtection="1">
      <alignment horizontal="center" vertical="center" wrapText="1"/>
      <protection locked="0"/>
    </xf>
    <xf numFmtId="0" fontId="29" fillId="0" borderId="45" xfId="0" applyFont="1" applyBorder="1" applyAlignment="1" applyProtection="1">
      <alignment horizontal="center" vertical="center" wrapText="1"/>
      <protection locked="0"/>
    </xf>
    <xf numFmtId="0" fontId="36" fillId="4" borderId="45" xfId="0" applyFont="1" applyFill="1" applyBorder="1" applyAlignment="1">
      <alignment horizontal="center" vertical="center" wrapText="1" readingOrder="1"/>
    </xf>
    <xf numFmtId="0" fontId="35" fillId="4" borderId="45" xfId="0" applyFont="1" applyFill="1" applyBorder="1" applyAlignment="1">
      <alignment horizontal="justify" vertical="center" wrapText="1" readingOrder="1"/>
    </xf>
    <xf numFmtId="0" fontId="35" fillId="4" borderId="56" xfId="0" applyFont="1" applyFill="1" applyBorder="1" applyAlignment="1">
      <alignment horizontal="center" vertical="center" wrapText="1" readingOrder="1"/>
    </xf>
    <xf numFmtId="0" fontId="36" fillId="4" borderId="53" xfId="0" applyFont="1" applyFill="1" applyBorder="1" applyAlignment="1">
      <alignment horizontal="center" vertical="center" wrapText="1" readingOrder="1"/>
    </xf>
    <xf numFmtId="0" fontId="35" fillId="4" borderId="53" xfId="0" applyFont="1" applyFill="1" applyBorder="1" applyAlignment="1">
      <alignment horizontal="justify" vertical="center" wrapText="1" readingOrder="1"/>
    </xf>
    <xf numFmtId="0" fontId="0" fillId="0" borderId="2" xfId="0" applyBorder="1" applyAlignment="1" applyProtection="1">
      <alignment horizontal="center" vertical="center" wrapText="1"/>
      <protection locked="0"/>
    </xf>
    <xf numFmtId="0" fontId="35" fillId="4" borderId="57" xfId="0" applyFont="1" applyFill="1" applyBorder="1" applyAlignment="1">
      <alignment horizontal="center" vertical="center" wrapText="1" readingOrder="1"/>
    </xf>
    <xf numFmtId="0" fontId="0" fillId="0" borderId="0" xfId="0" applyAlignment="1">
      <alignment horizontal="left" vertical="top"/>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0" fillId="0" borderId="43" xfId="0" applyBorder="1" applyAlignment="1">
      <alignment horizontal="left" vertical="top" wrapText="1"/>
    </xf>
    <xf numFmtId="0" fontId="1" fillId="4" borderId="45" xfId="0" applyFont="1" applyFill="1" applyBorder="1" applyAlignment="1">
      <alignment horizontal="left" vertical="top" wrapText="1"/>
    </xf>
    <xf numFmtId="0" fontId="1" fillId="0" borderId="34" xfId="0" applyFont="1" applyBorder="1" applyAlignment="1">
      <alignment horizontal="left" vertical="top" wrapText="1"/>
    </xf>
    <xf numFmtId="0" fontId="1" fillId="0" borderId="31" xfId="0" applyFont="1" applyBorder="1" applyAlignment="1">
      <alignment horizontal="left" vertical="top" wrapText="1"/>
    </xf>
    <xf numFmtId="0" fontId="3" fillId="35" borderId="45" xfId="0" applyFont="1" applyFill="1" applyBorder="1" applyAlignment="1">
      <alignment horizontal="center" vertical="center"/>
    </xf>
    <xf numFmtId="0" fontId="0" fillId="0" borderId="32" xfId="0" applyBorder="1" applyAlignment="1">
      <alignment horizontal="left" vertical="top" wrapText="1"/>
    </xf>
    <xf numFmtId="0" fontId="1" fillId="0" borderId="45" xfId="0" applyFont="1" applyBorder="1" applyAlignment="1" applyProtection="1">
      <alignment vertical="center"/>
      <protection locked="0"/>
    </xf>
    <xf numFmtId="0" fontId="1" fillId="0" borderId="45" xfId="0" applyFont="1" applyBorder="1" applyAlignment="1" applyProtection="1">
      <alignment vertical="center" wrapText="1"/>
      <protection locked="0"/>
    </xf>
    <xf numFmtId="0" fontId="0" fillId="0" borderId="60" xfId="0" applyBorder="1" applyAlignment="1" applyProtection="1">
      <alignment vertical="center" wrapText="1"/>
      <protection locked="0"/>
    </xf>
    <xf numFmtId="0" fontId="0" fillId="0" borderId="60" xfId="0" applyBorder="1" applyAlignment="1" applyProtection="1">
      <alignment wrapText="1"/>
      <protection locked="0"/>
    </xf>
    <xf numFmtId="0" fontId="0" fillId="0" borderId="44" xfId="0" applyBorder="1" applyAlignment="1" applyProtection="1">
      <alignment vertical="center" wrapText="1"/>
      <protection locked="0"/>
    </xf>
    <xf numFmtId="0" fontId="0" fillId="0" borderId="31" xfId="0" applyBorder="1" applyAlignment="1" applyProtection="1">
      <alignment vertical="center" wrapText="1"/>
      <protection locked="0"/>
    </xf>
    <xf numFmtId="0" fontId="54" fillId="0" borderId="60" xfId="0" applyFont="1" applyBorder="1" applyAlignment="1">
      <alignment vertical="center"/>
    </xf>
    <xf numFmtId="0" fontId="1" fillId="0" borderId="60"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9" fontId="36" fillId="4" borderId="58" xfId="0" applyNumberFormat="1" applyFont="1" applyFill="1" applyBorder="1" applyAlignment="1">
      <alignment horizontal="center" vertical="center" wrapText="1" readingOrder="1"/>
    </xf>
    <xf numFmtId="0" fontId="35" fillId="4" borderId="58" xfId="0" applyFont="1" applyFill="1" applyBorder="1" applyAlignment="1">
      <alignment horizontal="center" vertical="center" wrapText="1" readingOrder="1"/>
    </xf>
    <xf numFmtId="0" fontId="4" fillId="0" borderId="26" xfId="0" applyFont="1" applyBorder="1" applyAlignment="1" applyProtection="1">
      <alignment vertical="center" wrapText="1"/>
      <protection locked="0"/>
    </xf>
    <xf numFmtId="0" fontId="0" fillId="0" borderId="45" xfId="0" applyBorder="1" applyAlignment="1" applyProtection="1">
      <alignment horizontal="left" vertical="center" wrapText="1"/>
      <protection locked="0"/>
    </xf>
    <xf numFmtId="9" fontId="1" fillId="37" borderId="53" xfId="0" applyNumberFormat="1" applyFont="1" applyFill="1" applyBorder="1" applyAlignment="1">
      <alignment horizontal="center" vertical="center"/>
    </xf>
    <xf numFmtId="0" fontId="4" fillId="37" borderId="29" xfId="0" applyFont="1" applyFill="1" applyBorder="1" applyAlignment="1" applyProtection="1">
      <alignment horizontal="center" vertical="center" textRotation="90" wrapText="1"/>
      <protection locked="0"/>
    </xf>
    <xf numFmtId="0" fontId="41" fillId="0" borderId="4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9" fontId="4" fillId="37" borderId="1" xfId="66" applyFont="1" applyFill="1" applyBorder="1" applyAlignment="1" applyProtection="1">
      <alignment horizontal="center" vertical="center" wrapText="1"/>
    </xf>
    <xf numFmtId="1" fontId="1" fillId="0" borderId="1" xfId="0"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0" fillId="37" borderId="1" xfId="0" applyFill="1" applyBorder="1" applyAlignment="1">
      <alignment horizontal="center" vertical="center" textRotation="90" wrapText="1"/>
    </xf>
    <xf numFmtId="0" fontId="0" fillId="37" borderId="1" xfId="0" applyFill="1" applyBorder="1" applyAlignment="1" applyProtection="1">
      <alignment horizontal="center" vertical="center" textRotation="90" wrapText="1"/>
      <protection locked="0"/>
    </xf>
    <xf numFmtId="9" fontId="6" fillId="37" borderId="1" xfId="0" applyNumberFormat="1" applyFont="1" applyFill="1" applyBorder="1" applyAlignment="1">
      <alignment horizontal="center" vertical="center" wrapText="1"/>
    </xf>
    <xf numFmtId="9" fontId="1" fillId="37" borderId="1" xfId="0" applyNumberFormat="1" applyFont="1" applyFill="1" applyBorder="1" applyAlignment="1">
      <alignment horizontal="center" vertical="center"/>
    </xf>
    <xf numFmtId="0" fontId="0" fillId="0" borderId="1" xfId="0" applyBorder="1" applyAlignment="1" applyProtection="1">
      <alignment vertical="center" wrapText="1"/>
      <protection locked="0"/>
    </xf>
    <xf numFmtId="1" fontId="0" fillId="0" borderId="1" xfId="0" applyNumberFormat="1" applyBorder="1" applyAlignment="1" applyProtection="1">
      <alignment horizontal="center" vertical="center" wrapText="1"/>
      <protection locked="0"/>
    </xf>
    <xf numFmtId="1" fontId="1" fillId="37" borderId="1" xfId="0" applyNumberFormat="1" applyFont="1" applyFill="1" applyBorder="1" applyAlignment="1">
      <alignment horizontal="center" vertical="center" wrapText="1"/>
    </xf>
    <xf numFmtId="9" fontId="1" fillId="37" borderId="1" xfId="66" applyFont="1" applyFill="1" applyBorder="1" applyAlignment="1">
      <alignment horizontal="center" vertical="center" wrapText="1"/>
    </xf>
    <xf numFmtId="0" fontId="0" fillId="37" borderId="31" xfId="0" applyFill="1" applyBorder="1" applyAlignment="1" applyProtection="1">
      <alignment horizontal="center" vertical="center" textRotation="90" wrapText="1"/>
      <protection locked="0"/>
    </xf>
    <xf numFmtId="0" fontId="0" fillId="0" borderId="61" xfId="0" applyBorder="1" applyAlignment="1" applyProtection="1">
      <alignment horizontal="center" vertical="center" wrapText="1"/>
      <protection locked="0"/>
    </xf>
    <xf numFmtId="9" fontId="4" fillId="37" borderId="61" xfId="66" applyFont="1" applyFill="1" applyBorder="1" applyAlignment="1" applyProtection="1">
      <alignment horizontal="center" vertical="center" wrapText="1"/>
    </xf>
    <xf numFmtId="1" fontId="1" fillId="0" borderId="61" xfId="0" applyNumberFormat="1" applyFont="1" applyBorder="1" applyAlignment="1">
      <alignment horizontal="center" vertical="center" wrapText="1"/>
    </xf>
    <xf numFmtId="0" fontId="0" fillId="37" borderId="61" xfId="0" applyFill="1" applyBorder="1" applyAlignment="1">
      <alignment horizontal="center" vertical="center" textRotation="90" wrapText="1"/>
    </xf>
    <xf numFmtId="0" fontId="0" fillId="37" borderId="61" xfId="0" applyFill="1" applyBorder="1" applyAlignment="1" applyProtection="1">
      <alignment horizontal="center" vertical="center" textRotation="90" wrapText="1"/>
      <protection locked="0"/>
    </xf>
    <xf numFmtId="9" fontId="6" fillId="37" borderId="61" xfId="0" applyNumberFormat="1" applyFont="1" applyFill="1" applyBorder="1" applyAlignment="1">
      <alignment horizontal="center" vertical="center" wrapText="1"/>
    </xf>
    <xf numFmtId="9" fontId="1" fillId="37" borderId="61" xfId="0" applyNumberFormat="1" applyFont="1" applyFill="1" applyBorder="1" applyAlignment="1">
      <alignment horizontal="center" vertical="center"/>
    </xf>
    <xf numFmtId="0" fontId="4" fillId="37" borderId="63" xfId="0" applyFont="1" applyFill="1" applyBorder="1" applyAlignment="1" applyProtection="1">
      <alignment horizontal="center" vertical="center" textRotation="90" wrapText="1"/>
      <protection locked="0"/>
    </xf>
    <xf numFmtId="0" fontId="0" fillId="0" borderId="61" xfId="0" applyBorder="1" applyAlignment="1" applyProtection="1">
      <alignment vertical="center" wrapText="1"/>
      <protection locked="0"/>
    </xf>
    <xf numFmtId="1" fontId="0" fillId="0" borderId="61" xfId="0" applyNumberFormat="1" applyBorder="1" applyAlignment="1" applyProtection="1">
      <alignment horizontal="center" vertical="center" wrapText="1"/>
      <protection locked="0"/>
    </xf>
    <xf numFmtId="1" fontId="1" fillId="37" borderId="61" xfId="0" applyNumberFormat="1" applyFont="1" applyFill="1" applyBorder="1" applyAlignment="1">
      <alignment horizontal="center" vertical="center" wrapText="1"/>
    </xf>
    <xf numFmtId="9" fontId="1" fillId="37" borderId="61" xfId="66" applyFont="1" applyFill="1" applyBorder="1" applyAlignment="1">
      <alignment horizontal="center" vertical="center" wrapText="1"/>
    </xf>
    <xf numFmtId="0" fontId="0" fillId="0" borderId="66" xfId="0" applyBorder="1" applyAlignment="1" applyProtection="1">
      <alignment horizontal="center" vertical="center" wrapText="1"/>
      <protection locked="0"/>
    </xf>
    <xf numFmtId="9" fontId="4" fillId="37" borderId="66" xfId="66" applyFont="1" applyFill="1" applyBorder="1" applyAlignment="1" applyProtection="1">
      <alignment horizontal="center" vertical="center" wrapText="1"/>
    </xf>
    <xf numFmtId="1" fontId="1" fillId="0" borderId="66" xfId="0" applyNumberFormat="1" applyFont="1" applyBorder="1" applyAlignment="1">
      <alignment horizontal="center" vertical="center" wrapText="1"/>
    </xf>
    <xf numFmtId="0" fontId="0" fillId="37" borderId="66" xfId="0" applyFill="1" applyBorder="1" applyAlignment="1">
      <alignment horizontal="center" vertical="center" textRotation="90" wrapText="1"/>
    </xf>
    <xf numFmtId="0" fontId="0" fillId="37" borderId="66" xfId="0" applyFill="1" applyBorder="1" applyAlignment="1" applyProtection="1">
      <alignment horizontal="center" vertical="center" textRotation="90" wrapText="1"/>
      <protection locked="0"/>
    </xf>
    <xf numFmtId="9" fontId="6" fillId="37" borderId="66" xfId="0" applyNumberFormat="1" applyFont="1" applyFill="1" applyBorder="1" applyAlignment="1">
      <alignment horizontal="center" vertical="center" wrapText="1"/>
    </xf>
    <xf numFmtId="9" fontId="1" fillId="37" borderId="66" xfId="0" applyNumberFormat="1" applyFont="1" applyFill="1" applyBorder="1" applyAlignment="1">
      <alignment horizontal="center" vertical="center"/>
    </xf>
    <xf numFmtId="0" fontId="4" fillId="37" borderId="68" xfId="0" applyFont="1" applyFill="1" applyBorder="1" applyAlignment="1" applyProtection="1">
      <alignment horizontal="center" vertical="center" textRotation="90" wrapText="1"/>
      <protection locked="0"/>
    </xf>
    <xf numFmtId="0" fontId="0" fillId="0" borderId="66" xfId="0" applyBorder="1" applyAlignment="1" applyProtection="1">
      <alignment vertical="center" wrapText="1"/>
      <protection locked="0"/>
    </xf>
    <xf numFmtId="0" fontId="1" fillId="37" borderId="66" xfId="0" applyFont="1" applyFill="1" applyBorder="1" applyAlignment="1">
      <alignment horizontal="center" vertical="center" wrapText="1"/>
    </xf>
    <xf numFmtId="1" fontId="0" fillId="0" borderId="66" xfId="0" applyNumberFormat="1" applyBorder="1" applyAlignment="1" applyProtection="1">
      <alignment horizontal="center" vertical="center" wrapText="1"/>
      <protection locked="0"/>
    </xf>
    <xf numFmtId="1" fontId="1" fillId="37" borderId="66" xfId="0" applyNumberFormat="1" applyFont="1" applyFill="1" applyBorder="1" applyAlignment="1">
      <alignment horizontal="center" vertical="center" wrapText="1"/>
    </xf>
    <xf numFmtId="9" fontId="1" fillId="37" borderId="66" xfId="66" applyFont="1" applyFill="1" applyBorder="1" applyAlignment="1">
      <alignment horizontal="center" vertical="center" wrapText="1"/>
    </xf>
    <xf numFmtId="0" fontId="1" fillId="37" borderId="61" xfId="0" applyFont="1" applyFill="1" applyBorder="1" applyAlignment="1">
      <alignment horizontal="center" vertical="center" wrapText="1"/>
    </xf>
    <xf numFmtId="0" fontId="0" fillId="0" borderId="60" xfId="0" applyBorder="1" applyAlignment="1" applyProtection="1">
      <alignment horizontal="center" vertical="center" wrapText="1"/>
      <protection locked="0"/>
    </xf>
    <xf numFmtId="9" fontId="4" fillId="37" borderId="60" xfId="66" applyFont="1" applyFill="1" applyBorder="1" applyAlignment="1" applyProtection="1">
      <alignment horizontal="center" vertical="center" wrapText="1"/>
    </xf>
    <xf numFmtId="1" fontId="1" fillId="0" borderId="60" xfId="0" applyNumberFormat="1" applyFont="1" applyBorder="1" applyAlignment="1">
      <alignment horizontal="center" vertical="center" wrapText="1"/>
    </xf>
    <xf numFmtId="0" fontId="12" fillId="0" borderId="60" xfId="0" applyFont="1" applyBorder="1" applyAlignment="1" applyProtection="1">
      <alignment horizontal="center" vertical="center" wrapText="1"/>
      <protection locked="0"/>
    </xf>
    <xf numFmtId="0" fontId="0" fillId="37" borderId="60" xfId="0" applyFill="1" applyBorder="1" applyAlignment="1">
      <alignment horizontal="center" vertical="center" textRotation="90" wrapText="1"/>
    </xf>
    <xf numFmtId="0" fontId="0" fillId="37" borderId="60" xfId="0" applyFill="1" applyBorder="1" applyAlignment="1" applyProtection="1">
      <alignment horizontal="center" vertical="center" textRotation="90" wrapText="1"/>
      <protection locked="0"/>
    </xf>
    <xf numFmtId="9" fontId="6" fillId="37" borderId="60" xfId="0" applyNumberFormat="1" applyFont="1" applyFill="1" applyBorder="1" applyAlignment="1">
      <alignment horizontal="center" vertical="center" wrapText="1"/>
    </xf>
    <xf numFmtId="9" fontId="1" fillId="37" borderId="60" xfId="0" applyNumberFormat="1" applyFont="1" applyFill="1" applyBorder="1" applyAlignment="1">
      <alignment horizontal="center" vertical="center"/>
    </xf>
    <xf numFmtId="0" fontId="4" fillId="37" borderId="60" xfId="0" applyFont="1" applyFill="1" applyBorder="1" applyAlignment="1" applyProtection="1">
      <alignment horizontal="center" vertical="center" textRotation="90" wrapText="1"/>
      <protection locked="0"/>
    </xf>
    <xf numFmtId="0" fontId="4" fillId="0" borderId="60" xfId="0" applyFont="1" applyBorder="1" applyAlignment="1" applyProtection="1">
      <alignment vertical="center" wrapText="1"/>
      <protection locked="0"/>
    </xf>
    <xf numFmtId="0" fontId="1" fillId="37" borderId="60" xfId="0" applyFont="1" applyFill="1" applyBorder="1" applyAlignment="1">
      <alignment horizontal="center" vertical="center" wrapText="1"/>
    </xf>
    <xf numFmtId="1" fontId="0" fillId="0" borderId="60" xfId="0" applyNumberFormat="1" applyBorder="1" applyAlignment="1" applyProtection="1">
      <alignment horizontal="center" vertical="center" wrapText="1"/>
      <protection locked="0"/>
    </xf>
    <xf numFmtId="1" fontId="1" fillId="37" borderId="60" xfId="0" applyNumberFormat="1" applyFont="1" applyFill="1" applyBorder="1" applyAlignment="1">
      <alignment horizontal="center" vertical="center" wrapText="1"/>
    </xf>
    <xf numFmtId="9" fontId="1" fillId="37" borderId="60" xfId="66" applyFont="1" applyFill="1" applyBorder="1" applyAlignment="1">
      <alignment horizontal="center" vertical="center" wrapText="1"/>
    </xf>
    <xf numFmtId="0" fontId="38" fillId="0" borderId="60" xfId="0" applyFont="1" applyBorder="1" applyAlignment="1" applyProtection="1">
      <alignment vertical="center" wrapText="1"/>
      <protection locked="0"/>
    </xf>
    <xf numFmtId="0" fontId="29" fillId="0" borderId="60" xfId="0" applyFont="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0" fillId="0" borderId="31" xfId="0" applyBorder="1" applyAlignment="1" applyProtection="1">
      <alignment horizontal="center" vertical="center" wrapText="1"/>
      <protection locked="0"/>
    </xf>
    <xf numFmtId="9" fontId="4" fillId="37" borderId="31" xfId="66" applyFont="1" applyFill="1" applyBorder="1" applyAlignment="1" applyProtection="1">
      <alignment horizontal="center" vertical="center" wrapText="1"/>
    </xf>
    <xf numFmtId="1" fontId="1" fillId="0" borderId="31" xfId="0" applyNumberFormat="1" applyFont="1" applyBorder="1" applyAlignment="1">
      <alignment horizontal="center" vertical="center" wrapText="1"/>
    </xf>
    <xf numFmtId="9" fontId="6" fillId="37" borderId="31" xfId="0" applyNumberFormat="1" applyFont="1" applyFill="1" applyBorder="1" applyAlignment="1">
      <alignment horizontal="center" vertical="center" wrapText="1"/>
    </xf>
    <xf numFmtId="9" fontId="1" fillId="37" borderId="31" xfId="0" applyNumberFormat="1" applyFont="1" applyFill="1" applyBorder="1" applyAlignment="1">
      <alignment horizontal="center" vertical="center"/>
    </xf>
    <xf numFmtId="1" fontId="0" fillId="0" borderId="31" xfId="0" applyNumberFormat="1" applyBorder="1" applyAlignment="1" applyProtection="1">
      <alignment horizontal="center" vertical="center" wrapText="1"/>
      <protection locked="0"/>
    </xf>
    <xf numFmtId="1" fontId="1" fillId="37" borderId="31" xfId="0" applyNumberFormat="1" applyFont="1" applyFill="1" applyBorder="1" applyAlignment="1">
      <alignment horizontal="center" vertical="center" wrapText="1"/>
    </xf>
    <xf numFmtId="9" fontId="1" fillId="37" borderId="31" xfId="66" applyFont="1" applyFill="1" applyBorder="1" applyAlignment="1">
      <alignment horizontal="center" vertical="center" wrapText="1"/>
    </xf>
    <xf numFmtId="0" fontId="0" fillId="0" borderId="45" xfId="0" applyBorder="1" applyAlignment="1" applyProtection="1">
      <alignment horizontal="center" vertical="top" wrapText="1"/>
      <protection locked="0"/>
    </xf>
    <xf numFmtId="0" fontId="4" fillId="0" borderId="26"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0" fillId="0" borderId="28" xfId="0" applyBorder="1" applyAlignment="1" applyProtection="1">
      <alignment vertical="center" wrapText="1"/>
      <protection locked="0"/>
    </xf>
    <xf numFmtId="0" fontId="38" fillId="0" borderId="53" xfId="0" applyFont="1" applyBorder="1" applyAlignment="1" applyProtection="1">
      <alignment vertical="center" wrapText="1"/>
      <protection locked="0"/>
    </xf>
    <xf numFmtId="0" fontId="1" fillId="37" borderId="31" xfId="0" applyFont="1" applyFill="1" applyBorder="1" applyAlignment="1">
      <alignment horizontal="center" vertical="center" wrapText="1"/>
    </xf>
    <xf numFmtId="0" fontId="41" fillId="0" borderId="61" xfId="0" applyFont="1" applyBorder="1" applyAlignment="1" applyProtection="1">
      <alignment horizontal="center" vertical="center" wrapText="1"/>
      <protection locked="0"/>
    </xf>
    <xf numFmtId="0" fontId="4" fillId="37" borderId="26" xfId="0" applyFont="1" applyFill="1" applyBorder="1" applyAlignment="1" applyProtection="1">
      <alignment horizontal="center" vertical="center" textRotation="90" wrapText="1"/>
      <protection locked="0"/>
    </xf>
    <xf numFmtId="0" fontId="5" fillId="0" borderId="28" xfId="0" applyFont="1" applyBorder="1" applyAlignment="1" applyProtection="1">
      <alignment vertical="center" wrapText="1"/>
      <protection locked="0"/>
    </xf>
    <xf numFmtId="0" fontId="55" fillId="0" borderId="1" xfId="0" applyFont="1"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5" fillId="0" borderId="26" xfId="0" applyFont="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0" fillId="0" borderId="26" xfId="0"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37" borderId="31" xfId="0" applyFont="1" applyFill="1" applyBorder="1" applyAlignment="1" applyProtection="1">
      <alignment horizontal="center" vertical="center" textRotation="90" wrapText="1"/>
      <protection locked="0"/>
    </xf>
    <xf numFmtId="0" fontId="57" fillId="0" borderId="0" xfId="0" applyFont="1" applyAlignment="1" applyProtection="1">
      <alignment vertical="center" wrapText="1"/>
      <protection locked="0"/>
    </xf>
    <xf numFmtId="0" fontId="56" fillId="0" borderId="0" xfId="0" applyFont="1" applyProtection="1">
      <protection locked="0"/>
    </xf>
    <xf numFmtId="0" fontId="57" fillId="0" borderId="0" xfId="0" applyFont="1" applyAlignment="1">
      <alignment vertical="center" wrapText="1"/>
    </xf>
    <xf numFmtId="0" fontId="5" fillId="0" borderId="61" xfId="0" applyFont="1" applyBorder="1" applyAlignment="1" applyProtection="1">
      <alignment vertical="center" wrapText="1"/>
      <protection locked="0"/>
    </xf>
    <xf numFmtId="0" fontId="5" fillId="0" borderId="62" xfId="0" applyFont="1" applyBorder="1" applyAlignment="1" applyProtection="1">
      <alignment horizontal="center" vertical="center" wrapText="1"/>
      <protection locked="0"/>
    </xf>
    <xf numFmtId="0" fontId="5" fillId="40" borderId="61" xfId="0" applyFont="1" applyFill="1" applyBorder="1" applyAlignment="1" applyProtection="1">
      <alignment horizontal="center" vertical="center" wrapText="1"/>
      <protection locked="0"/>
    </xf>
    <xf numFmtId="0" fontId="5" fillId="40" borderId="62" xfId="0"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0" fillId="0" borderId="31" xfId="0" applyBorder="1" applyAlignment="1" applyProtection="1">
      <alignment horizontal="left" vertical="center" wrapText="1"/>
      <protection locked="0"/>
    </xf>
    <xf numFmtId="0" fontId="56" fillId="0" borderId="61" xfId="0" applyFont="1" applyBorder="1" applyAlignment="1" applyProtection="1">
      <alignment vertical="center" wrapText="1"/>
      <protection locked="0"/>
    </xf>
    <xf numFmtId="0" fontId="56" fillId="0" borderId="62" xfId="0" applyFont="1" applyBorder="1" applyAlignment="1" applyProtection="1">
      <alignment vertical="center" wrapText="1"/>
      <protection locked="0"/>
    </xf>
    <xf numFmtId="0" fontId="41" fillId="0" borderId="45" xfId="0" applyFont="1" applyBorder="1" applyAlignment="1" applyProtection="1">
      <alignment vertical="top" wrapText="1"/>
      <protection locked="0"/>
    </xf>
    <xf numFmtId="0" fontId="41" fillId="0" borderId="61" xfId="0" applyFont="1" applyBorder="1" applyAlignment="1" applyProtection="1">
      <alignment vertical="center" wrapText="1"/>
      <protection locked="0"/>
    </xf>
    <xf numFmtId="0" fontId="41" fillId="0" borderId="45" xfId="0" applyFont="1" applyBorder="1" applyAlignment="1" applyProtection="1">
      <alignment vertical="center" wrapText="1"/>
      <protection locked="0"/>
    </xf>
    <xf numFmtId="0" fontId="0" fillId="0" borderId="61" xfId="0" applyBorder="1" applyAlignment="1" applyProtection="1">
      <alignment horizontal="left" vertical="center" wrapText="1"/>
      <protection locked="0"/>
    </xf>
    <xf numFmtId="0" fontId="5" fillId="0" borderId="62"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0" fontId="41" fillId="0" borderId="1" xfId="0" applyFont="1" applyBorder="1" applyAlignment="1" applyProtection="1">
      <alignment horizontal="center" vertical="center" wrapText="1"/>
      <protection locked="0"/>
    </xf>
    <xf numFmtId="1" fontId="1" fillId="0" borderId="43" xfId="0" applyNumberFormat="1" applyFont="1" applyBorder="1" applyAlignment="1">
      <alignment horizontal="center" vertical="center" wrapText="1"/>
    </xf>
    <xf numFmtId="0" fontId="5" fillId="0" borderId="60" xfId="0" applyFont="1" applyBorder="1" applyAlignment="1" applyProtection="1">
      <alignment vertical="center" wrapText="1"/>
      <protection locked="0"/>
    </xf>
    <xf numFmtId="0" fontId="41" fillId="4" borderId="60" xfId="0" applyFont="1" applyFill="1" applyBorder="1" applyAlignment="1" applyProtection="1">
      <alignment horizontal="center" vertical="center" wrapText="1"/>
      <protection locked="0"/>
    </xf>
    <xf numFmtId="0" fontId="5" fillId="0" borderId="60" xfId="0" applyFont="1" applyBorder="1" applyAlignment="1" applyProtection="1">
      <alignment horizontal="left" vertical="center" wrapText="1"/>
      <protection locked="0"/>
    </xf>
    <xf numFmtId="0" fontId="0" fillId="37" borderId="44" xfId="0" applyFill="1" applyBorder="1" applyAlignment="1">
      <alignment horizontal="center" vertical="center" textRotation="90" wrapText="1"/>
    </xf>
    <xf numFmtId="0" fontId="4" fillId="37" borderId="43" xfId="0" applyFont="1" applyFill="1" applyBorder="1" applyAlignment="1" applyProtection="1">
      <alignment horizontal="center" vertical="center" textRotation="90" wrapText="1"/>
      <protection locked="0"/>
    </xf>
    <xf numFmtId="0" fontId="0" fillId="0" borderId="1" xfId="0" applyBorder="1" applyAlignment="1" applyProtection="1">
      <alignment horizontal="left" vertical="center" wrapText="1"/>
      <protection locked="0"/>
    </xf>
    <xf numFmtId="0" fontId="58" fillId="0" borderId="1" xfId="0" applyFont="1" applyBorder="1" applyAlignment="1" applyProtection="1">
      <alignment vertical="center" wrapText="1"/>
      <protection locked="0"/>
    </xf>
    <xf numFmtId="0" fontId="58" fillId="0" borderId="5" xfId="0" applyFont="1" applyBorder="1" applyAlignment="1" applyProtection="1">
      <alignment vertical="center" wrapText="1"/>
      <protection locked="0"/>
    </xf>
    <xf numFmtId="0" fontId="5" fillId="40" borderId="1" xfId="0" applyFont="1" applyFill="1" applyBorder="1" applyAlignment="1" applyProtection="1">
      <alignment horizontal="center" vertical="center"/>
      <protection locked="0"/>
    </xf>
    <xf numFmtId="0" fontId="5" fillId="40" borderId="5" xfId="0" applyFont="1" applyFill="1" applyBorder="1" applyAlignment="1" applyProtection="1">
      <alignment horizontal="center" vertical="center"/>
      <protection locked="0"/>
    </xf>
    <xf numFmtId="0" fontId="5" fillId="40" borderId="61" xfId="0" applyFont="1" applyFill="1" applyBorder="1" applyAlignment="1" applyProtection="1">
      <alignment horizontal="center" vertical="center"/>
      <protection locked="0"/>
    </xf>
    <xf numFmtId="0" fontId="5" fillId="40" borderId="62" xfId="0" applyFont="1" applyFill="1" applyBorder="1" applyAlignment="1" applyProtection="1">
      <alignment horizontal="center" vertical="center"/>
      <protection locked="0"/>
    </xf>
    <xf numFmtId="0" fontId="38" fillId="0" borderId="45" xfId="0" applyFont="1" applyBorder="1" applyAlignment="1" applyProtection="1">
      <alignment horizontal="left" vertical="center" wrapText="1"/>
      <protection locked="0"/>
    </xf>
    <xf numFmtId="0" fontId="41" fillId="4" borderId="28" xfId="0" applyFont="1" applyFill="1" applyBorder="1" applyAlignment="1" applyProtection="1">
      <alignment horizontal="center" vertical="center" wrapText="1"/>
      <protection locked="0"/>
    </xf>
    <xf numFmtId="0" fontId="5" fillId="0" borderId="78" xfId="0" applyFont="1" applyBorder="1" applyAlignment="1" applyProtection="1">
      <alignment horizontal="left" vertical="center" wrapText="1"/>
      <protection locked="0"/>
    </xf>
    <xf numFmtId="0" fontId="0" fillId="0" borderId="85" xfId="0" applyBorder="1" applyAlignment="1" applyProtection="1">
      <alignment horizontal="center" vertical="center" wrapText="1"/>
      <protection locked="0"/>
    </xf>
    <xf numFmtId="9" fontId="4" fillId="37" borderId="85" xfId="66" applyFont="1" applyFill="1" applyBorder="1" applyAlignment="1" applyProtection="1">
      <alignment horizontal="center" vertical="center" wrapText="1"/>
    </xf>
    <xf numFmtId="1" fontId="1" fillId="0" borderId="85" xfId="0" applyNumberFormat="1" applyFont="1" applyBorder="1" applyAlignment="1">
      <alignment horizontal="center" vertical="center" wrapText="1"/>
    </xf>
    <xf numFmtId="0" fontId="12" fillId="0" borderId="85" xfId="0" applyFont="1" applyBorder="1" applyAlignment="1" applyProtection="1">
      <alignment horizontal="center" vertical="center" wrapText="1"/>
      <protection locked="0"/>
    </xf>
    <xf numFmtId="0" fontId="0" fillId="37" borderId="85" xfId="0" applyFill="1" applyBorder="1" applyAlignment="1">
      <alignment horizontal="center" vertical="center" textRotation="90" wrapText="1"/>
    </xf>
    <xf numFmtId="0" fontId="0" fillId="37" borderId="85" xfId="0" applyFill="1" applyBorder="1" applyAlignment="1" applyProtection="1">
      <alignment horizontal="center" vertical="center" textRotation="90" wrapText="1"/>
      <protection locked="0"/>
    </xf>
    <xf numFmtId="9" fontId="6" fillId="37" borderId="85" xfId="0" applyNumberFormat="1" applyFont="1" applyFill="1" applyBorder="1" applyAlignment="1">
      <alignment horizontal="center" vertical="center" wrapText="1"/>
    </xf>
    <xf numFmtId="9" fontId="1" fillId="37" borderId="85" xfId="0" applyNumberFormat="1" applyFont="1" applyFill="1" applyBorder="1" applyAlignment="1">
      <alignment horizontal="center" vertical="center"/>
    </xf>
    <xf numFmtId="0" fontId="4" fillId="37" borderId="85" xfId="0" applyFont="1" applyFill="1" applyBorder="1" applyAlignment="1" applyProtection="1">
      <alignment horizontal="center" vertical="center" textRotation="90" wrapText="1"/>
      <protection locked="0"/>
    </xf>
    <xf numFmtId="0" fontId="4" fillId="0" borderId="85" xfId="0" applyFont="1" applyBorder="1" applyAlignment="1" applyProtection="1">
      <alignment vertical="center" wrapText="1"/>
      <protection locked="0"/>
    </xf>
    <xf numFmtId="0" fontId="0" fillId="0" borderId="85" xfId="0" applyBorder="1" applyAlignment="1" applyProtection="1">
      <alignment vertical="center" wrapText="1"/>
      <protection locked="0"/>
    </xf>
    <xf numFmtId="0" fontId="1" fillId="37" borderId="85" xfId="0" applyFont="1" applyFill="1" applyBorder="1" applyAlignment="1">
      <alignment horizontal="center" vertical="center" wrapText="1"/>
    </xf>
    <xf numFmtId="1" fontId="0" fillId="0" borderId="85" xfId="0" applyNumberFormat="1" applyBorder="1" applyAlignment="1" applyProtection="1">
      <alignment horizontal="center" vertical="center" wrapText="1"/>
      <protection locked="0"/>
    </xf>
    <xf numFmtId="1" fontId="1" fillId="37" borderId="85" xfId="0" applyNumberFormat="1" applyFont="1" applyFill="1" applyBorder="1" applyAlignment="1">
      <alignment horizontal="center" vertical="center" wrapText="1"/>
    </xf>
    <xf numFmtId="9" fontId="1" fillId="37" borderId="85" xfId="66" applyFont="1" applyFill="1" applyBorder="1" applyAlignment="1">
      <alignment horizontal="center" vertical="center" wrapText="1"/>
    </xf>
    <xf numFmtId="0" fontId="0" fillId="0" borderId="90" xfId="0" applyBorder="1" applyAlignment="1" applyProtection="1">
      <alignment horizontal="center" vertical="center" wrapText="1"/>
      <protection locked="0"/>
    </xf>
    <xf numFmtId="9" fontId="4" fillId="37" borderId="90" xfId="66" applyFont="1" applyFill="1" applyBorder="1" applyAlignment="1" applyProtection="1">
      <alignment horizontal="center" vertical="center" wrapText="1"/>
    </xf>
    <xf numFmtId="1" fontId="1" fillId="0" borderId="90" xfId="0" applyNumberFormat="1" applyFont="1" applyBorder="1" applyAlignment="1">
      <alignment horizontal="center" vertical="center" wrapText="1"/>
    </xf>
    <xf numFmtId="0" fontId="0" fillId="37" borderId="90" xfId="0" applyFill="1" applyBorder="1" applyAlignment="1">
      <alignment horizontal="center" vertical="center" textRotation="90" wrapText="1"/>
    </xf>
    <xf numFmtId="0" fontId="0" fillId="37" borderId="90" xfId="0" applyFill="1" applyBorder="1" applyAlignment="1" applyProtection="1">
      <alignment horizontal="center" vertical="center" textRotation="90" wrapText="1"/>
      <protection locked="0"/>
    </xf>
    <xf numFmtId="9" fontId="6" fillId="37" borderId="90" xfId="0" applyNumberFormat="1" applyFont="1" applyFill="1" applyBorder="1" applyAlignment="1">
      <alignment horizontal="center" vertical="center" wrapText="1"/>
    </xf>
    <xf numFmtId="9" fontId="1" fillId="37" borderId="90" xfId="0" applyNumberFormat="1" applyFont="1" applyFill="1" applyBorder="1" applyAlignment="1">
      <alignment horizontal="center" vertical="center"/>
    </xf>
    <xf numFmtId="0" fontId="4" fillId="37" borderId="90" xfId="0" applyFont="1" applyFill="1" applyBorder="1" applyAlignment="1" applyProtection="1">
      <alignment horizontal="center" vertical="center" textRotation="90" wrapText="1"/>
      <protection locked="0"/>
    </xf>
    <xf numFmtId="0" fontId="38" fillId="0" borderId="90" xfId="0" applyFont="1" applyBorder="1" applyAlignment="1" applyProtection="1">
      <alignment vertical="center" wrapText="1"/>
      <protection locked="0"/>
    </xf>
    <xf numFmtId="0" fontId="0" fillId="0" borderId="90" xfId="0" applyBorder="1" applyAlignment="1" applyProtection="1">
      <alignment vertical="center" wrapText="1"/>
      <protection locked="0"/>
    </xf>
    <xf numFmtId="0" fontId="1" fillId="37" borderId="90" xfId="0" applyFont="1" applyFill="1" applyBorder="1" applyAlignment="1">
      <alignment horizontal="center" vertical="center" wrapText="1"/>
    </xf>
    <xf numFmtId="1" fontId="0" fillId="0" borderId="90" xfId="0" applyNumberFormat="1" applyBorder="1" applyAlignment="1" applyProtection="1">
      <alignment horizontal="center" vertical="center" wrapText="1"/>
      <protection locked="0"/>
    </xf>
    <xf numFmtId="1" fontId="1" fillId="37" borderId="90" xfId="0" applyNumberFormat="1" applyFont="1" applyFill="1" applyBorder="1" applyAlignment="1">
      <alignment horizontal="center" vertical="center" wrapText="1"/>
    </xf>
    <xf numFmtId="9" fontId="1" fillId="37" borderId="90" xfId="66" applyFont="1" applyFill="1" applyBorder="1" applyAlignment="1">
      <alignment horizontal="center" vertical="center" wrapText="1"/>
    </xf>
    <xf numFmtId="0" fontId="0" fillId="0" borderId="92" xfId="0" applyBorder="1" applyAlignment="1" applyProtection="1">
      <alignment horizontal="center" vertical="center" wrapText="1"/>
      <protection locked="0"/>
    </xf>
    <xf numFmtId="0" fontId="0" fillId="0" borderId="26" xfId="0" applyBorder="1" applyAlignment="1" applyProtection="1">
      <alignment horizontal="justify" vertical="center" wrapText="1"/>
      <protection locked="0"/>
    </xf>
    <xf numFmtId="0" fontId="12" fillId="0" borderId="26" xfId="0" applyFont="1" applyBorder="1" applyAlignment="1" applyProtection="1">
      <alignment horizontal="center" vertical="center" wrapText="1"/>
      <protection locked="0"/>
    </xf>
    <xf numFmtId="0" fontId="4" fillId="0" borderId="28" xfId="0" applyFont="1" applyBorder="1" applyAlignment="1" applyProtection="1">
      <alignment vertical="center" wrapText="1"/>
      <protection locked="0"/>
    </xf>
    <xf numFmtId="0" fontId="12" fillId="0" borderId="29" xfId="0" applyFont="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53" xfId="0" applyFont="1" applyFill="1" applyBorder="1" applyAlignment="1" applyProtection="1">
      <alignment horizontal="center" vertical="center" wrapText="1"/>
      <protection locked="0"/>
    </xf>
    <xf numFmtId="9" fontId="4" fillId="37" borderId="29" xfId="66" applyFont="1" applyFill="1" applyBorder="1" applyAlignment="1" applyProtection="1">
      <alignment horizontal="center" vertical="center" wrapText="1"/>
    </xf>
    <xf numFmtId="9" fontId="6" fillId="37" borderId="29" xfId="0" applyNumberFormat="1" applyFont="1" applyFill="1" applyBorder="1" applyAlignment="1">
      <alignment horizontal="center" vertical="center" wrapText="1"/>
    </xf>
    <xf numFmtId="0" fontId="4" fillId="0" borderId="45"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9" fontId="6" fillId="37" borderId="28" xfId="0" applyNumberFormat="1" applyFont="1" applyFill="1" applyBorder="1" applyAlignment="1">
      <alignment horizontal="center" vertical="center" wrapText="1"/>
    </xf>
    <xf numFmtId="9" fontId="4" fillId="37" borderId="28" xfId="66"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protection locked="0"/>
    </xf>
    <xf numFmtId="0" fontId="4" fillId="0" borderId="85" xfId="0" applyFont="1" applyBorder="1" applyAlignment="1" applyProtection="1">
      <alignment horizontal="center" vertical="center" wrapText="1"/>
      <protection locked="0"/>
    </xf>
    <xf numFmtId="0" fontId="1" fillId="37" borderId="1" xfId="0" applyFont="1" applyFill="1" applyBorder="1" applyAlignment="1">
      <alignment horizontal="center" vertical="center" wrapText="1"/>
    </xf>
    <xf numFmtId="0" fontId="0" fillId="4" borderId="45" xfId="0" applyFill="1" applyBorder="1" applyAlignment="1" applyProtection="1">
      <alignment horizontal="center" vertical="center" wrapText="1"/>
      <protection locked="0"/>
    </xf>
    <xf numFmtId="0" fontId="0" fillId="4" borderId="45" xfId="0" applyFill="1" applyBorder="1" applyAlignment="1" applyProtection="1">
      <alignment vertical="center" wrapText="1"/>
      <protection locked="0"/>
    </xf>
    <xf numFmtId="0" fontId="41" fillId="4" borderId="45" xfId="0" applyFont="1" applyFill="1" applyBorder="1" applyAlignment="1" applyProtection="1">
      <alignment vertical="center" wrapText="1"/>
      <protection locked="0"/>
    </xf>
    <xf numFmtId="0" fontId="5" fillId="4" borderId="45" xfId="0" applyFont="1" applyFill="1" applyBorder="1" applyAlignment="1" applyProtection="1">
      <alignment vertical="center" wrapText="1"/>
      <protection locked="0"/>
    </xf>
    <xf numFmtId="0" fontId="5" fillId="4" borderId="44" xfId="0" applyFont="1" applyFill="1" applyBorder="1" applyAlignment="1" applyProtection="1">
      <alignment vertical="center" wrapText="1"/>
      <protection locked="0"/>
    </xf>
    <xf numFmtId="0" fontId="41" fillId="0" borderId="93" xfId="0" applyFont="1" applyBorder="1" applyAlignment="1" applyProtection="1">
      <alignment vertical="center" wrapText="1"/>
      <protection locked="0"/>
    </xf>
    <xf numFmtId="1" fontId="1" fillId="0" borderId="1" xfId="0" applyNumberFormat="1" applyFont="1" applyBorder="1" applyAlignment="1">
      <alignment horizontal="center" vertical="top" wrapText="1"/>
    </xf>
    <xf numFmtId="0" fontId="41" fillId="0" borderId="3" xfId="0" applyFont="1" applyBorder="1" applyAlignment="1" applyProtection="1">
      <alignment vertical="center" wrapText="1"/>
      <protection locked="0"/>
    </xf>
    <xf numFmtId="0" fontId="1" fillId="37" borderId="94" xfId="0" applyFont="1" applyFill="1" applyBorder="1" applyAlignment="1">
      <alignment horizontal="center" vertical="center" wrapText="1"/>
    </xf>
    <xf numFmtId="0" fontId="0" fillId="0" borderId="5" xfId="0" applyBorder="1" applyAlignment="1" applyProtection="1">
      <alignment horizontal="center" vertical="center" wrapText="1"/>
      <protection locked="0"/>
    </xf>
    <xf numFmtId="0" fontId="0" fillId="0" borderId="1" xfId="0" applyBorder="1" applyAlignment="1" applyProtection="1">
      <alignment vertical="top" wrapText="1"/>
      <protection locked="0"/>
    </xf>
    <xf numFmtId="1" fontId="0" fillId="0" borderId="1" xfId="0" applyNumberFormat="1" applyBorder="1" applyAlignment="1" applyProtection="1">
      <alignment horizontal="center" vertical="top" wrapText="1"/>
      <protection locked="0"/>
    </xf>
    <xf numFmtId="1" fontId="1" fillId="37" borderId="1" xfId="0" applyNumberFormat="1" applyFont="1" applyFill="1" applyBorder="1" applyAlignment="1">
      <alignment horizontal="center" vertical="top" wrapText="1"/>
    </xf>
    <xf numFmtId="9" fontId="1" fillId="37" borderId="1" xfId="66" applyFont="1" applyFill="1" applyBorder="1" applyAlignment="1">
      <alignment horizontal="center" vertical="top" wrapText="1"/>
    </xf>
    <xf numFmtId="0" fontId="55" fillId="0" borderId="45" xfId="0" applyFont="1" applyBorder="1" applyAlignment="1" applyProtection="1">
      <alignment horizontal="left" vertical="center" wrapText="1"/>
      <protection locked="0"/>
    </xf>
    <xf numFmtId="0" fontId="46" fillId="37" borderId="95" xfId="0" applyFont="1" applyFill="1" applyBorder="1" applyAlignment="1">
      <alignment horizontal="center" vertical="center" wrapText="1"/>
    </xf>
    <xf numFmtId="0" fontId="41" fillId="0" borderId="79" xfId="0" applyFont="1" applyBorder="1" applyAlignment="1" applyProtection="1">
      <alignment horizontal="center" vertical="center" wrapText="1"/>
      <protection locked="0"/>
    </xf>
    <xf numFmtId="0" fontId="41" fillId="0" borderId="63" xfId="0" applyFont="1" applyBorder="1" applyAlignment="1" applyProtection="1">
      <alignment horizontal="center" vertical="center" wrapText="1"/>
      <protection locked="0"/>
    </xf>
    <xf numFmtId="0" fontId="4" fillId="37" borderId="66" xfId="0" applyFont="1" applyFill="1" applyBorder="1" applyAlignment="1" applyProtection="1">
      <alignment horizontal="center" vertical="center" textRotation="90" wrapText="1"/>
      <protection locked="0"/>
    </xf>
    <xf numFmtId="0" fontId="0" fillId="4" borderId="26" xfId="0" applyFill="1" applyBorder="1" applyAlignment="1" applyProtection="1">
      <alignment horizontal="center" vertical="center" wrapText="1"/>
      <protection locked="0"/>
    </xf>
    <xf numFmtId="0" fontId="0" fillId="0" borderId="26" xfId="0" applyBorder="1" applyAlignment="1" applyProtection="1">
      <alignment vertical="top" wrapText="1"/>
      <protection locked="0"/>
    </xf>
    <xf numFmtId="0" fontId="0" fillId="37" borderId="28" xfId="0" applyFill="1" applyBorder="1" applyAlignment="1" applyProtection="1">
      <alignment horizontal="center" vertical="center" textRotation="90" wrapText="1"/>
      <protection locked="0"/>
    </xf>
    <xf numFmtId="0" fontId="0" fillId="0" borderId="45" xfId="0" applyBorder="1" applyAlignment="1" applyProtection="1">
      <alignment vertical="top" wrapText="1"/>
      <protection locked="0"/>
    </xf>
    <xf numFmtId="0" fontId="0" fillId="4" borderId="53" xfId="0" applyFill="1" applyBorder="1" applyAlignment="1" applyProtection="1">
      <alignment horizontal="center" vertical="center" wrapText="1"/>
      <protection locked="0"/>
    </xf>
    <xf numFmtId="0" fontId="56" fillId="0" borderId="45"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6" fillId="4" borderId="45" xfId="0" applyFont="1" applyFill="1" applyBorder="1" applyAlignment="1" applyProtection="1">
      <alignment vertical="top" wrapText="1"/>
      <protection locked="0"/>
    </xf>
    <xf numFmtId="0" fontId="41" fillId="4" borderId="85" xfId="0" applyFont="1" applyFill="1" applyBorder="1" applyAlignment="1" applyProtection="1">
      <alignment horizontal="left" vertical="center" wrapText="1"/>
      <protection locked="0"/>
    </xf>
    <xf numFmtId="0" fontId="1" fillId="37" borderId="28" xfId="0" applyFont="1" applyFill="1" applyBorder="1" applyAlignment="1">
      <alignment horizontal="center" vertical="center" wrapText="1"/>
    </xf>
    <xf numFmtId="0" fontId="0" fillId="4" borderId="1" xfId="0" applyFill="1" applyBorder="1" applyAlignment="1" applyProtection="1">
      <alignment vertical="center" wrapText="1"/>
      <protection locked="0"/>
    </xf>
    <xf numFmtId="0" fontId="4" fillId="0" borderId="45" xfId="0" applyFont="1" applyBorder="1" applyAlignment="1" applyProtection="1">
      <alignment vertical="top" wrapText="1"/>
      <protection locked="0"/>
    </xf>
    <xf numFmtId="0" fontId="12" fillId="0" borderId="45" xfId="0" applyFont="1" applyBorder="1" applyAlignment="1" applyProtection="1">
      <alignment horizontal="center" vertical="top" wrapText="1"/>
      <protection locked="0"/>
    </xf>
    <xf numFmtId="0" fontId="0" fillId="0" borderId="26" xfId="0" applyBorder="1" applyAlignment="1" applyProtection="1">
      <alignment horizontal="center" vertical="top" wrapText="1"/>
      <protection locked="0"/>
    </xf>
    <xf numFmtId="0" fontId="0" fillId="0" borderId="53" xfId="0" applyBorder="1" applyAlignment="1" applyProtection="1">
      <alignment horizontal="center" vertical="top" wrapText="1"/>
      <protection locked="0"/>
    </xf>
    <xf numFmtId="0" fontId="0" fillId="0" borderId="31" xfId="0" applyBorder="1" applyAlignment="1" applyProtection="1">
      <alignment vertical="top" wrapText="1"/>
      <protection locked="0"/>
    </xf>
    <xf numFmtId="0" fontId="4" fillId="0" borderId="31" xfId="0" applyFont="1" applyBorder="1" applyAlignment="1" applyProtection="1">
      <alignment vertical="top" wrapText="1"/>
      <protection locked="0"/>
    </xf>
    <xf numFmtId="0" fontId="0" fillId="37" borderId="28" xfId="0" applyFill="1" applyBorder="1" applyAlignment="1">
      <alignment horizontal="center" vertical="center" textRotation="90" wrapText="1"/>
    </xf>
    <xf numFmtId="9" fontId="1" fillId="37" borderId="28" xfId="0" applyNumberFormat="1" applyFont="1" applyFill="1" applyBorder="1" applyAlignment="1">
      <alignment horizontal="center" vertical="center"/>
    </xf>
    <xf numFmtId="0" fontId="0" fillId="37" borderId="29" xfId="0" applyFill="1" applyBorder="1" applyAlignment="1">
      <alignment horizontal="center" vertical="center" textRotation="90" wrapText="1"/>
    </xf>
    <xf numFmtId="0" fontId="0" fillId="4" borderId="26" xfId="0" applyFill="1" applyBorder="1" applyAlignment="1" applyProtection="1">
      <alignment vertical="center" wrapText="1"/>
      <protection locked="0"/>
    </xf>
    <xf numFmtId="1" fontId="0" fillId="4" borderId="26" xfId="0" applyNumberFormat="1" applyFill="1" applyBorder="1" applyAlignment="1" applyProtection="1">
      <alignment horizontal="center" vertical="center" wrapText="1"/>
      <protection locked="0"/>
    </xf>
    <xf numFmtId="1" fontId="0" fillId="4" borderId="45" xfId="0" applyNumberFormat="1" applyFill="1" applyBorder="1" applyAlignment="1" applyProtection="1">
      <alignment horizontal="center" vertical="center" wrapText="1"/>
      <protection locked="0"/>
    </xf>
    <xf numFmtId="0" fontId="31" fillId="37" borderId="45" xfId="0" applyFont="1" applyFill="1" applyBorder="1" applyAlignment="1" applyProtection="1">
      <alignment horizontal="center" vertical="center" textRotation="90" wrapText="1"/>
      <protection locked="0"/>
    </xf>
    <xf numFmtId="0" fontId="31" fillId="37" borderId="29" xfId="0" applyFont="1" applyFill="1" applyBorder="1" applyAlignment="1">
      <alignment horizontal="center" vertical="center" textRotation="90" wrapText="1"/>
    </xf>
    <xf numFmtId="0" fontId="31" fillId="37" borderId="29" xfId="0" applyFont="1" applyFill="1" applyBorder="1" applyAlignment="1" applyProtection="1">
      <alignment horizontal="center" vertical="center" textRotation="90" wrapText="1"/>
      <protection locked="0"/>
    </xf>
    <xf numFmtId="9" fontId="31" fillId="37" borderId="29" xfId="66" applyFont="1" applyFill="1" applyBorder="1" applyAlignment="1" applyProtection="1">
      <alignment horizontal="center" vertical="center" wrapText="1"/>
    </xf>
    <xf numFmtId="9" fontId="9" fillId="37" borderId="29" xfId="0" applyNumberFormat="1" applyFont="1" applyFill="1" applyBorder="1" applyAlignment="1">
      <alignment horizontal="center" vertical="center" wrapText="1"/>
    </xf>
    <xf numFmtId="9" fontId="9" fillId="37" borderId="29" xfId="0" applyNumberFormat="1" applyFont="1" applyFill="1" applyBorder="1" applyAlignment="1">
      <alignment horizontal="center" vertical="center"/>
    </xf>
    <xf numFmtId="0" fontId="0" fillId="37" borderId="29" xfId="0" applyFill="1" applyBorder="1" applyAlignment="1" applyProtection="1">
      <alignment horizontal="center" vertical="center" textRotation="90" wrapText="1"/>
      <protection locked="0"/>
    </xf>
    <xf numFmtId="9" fontId="1" fillId="37" borderId="29" xfId="0" applyNumberFormat="1"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0" fontId="31" fillId="37" borderId="45" xfId="0" applyFont="1" applyFill="1" applyBorder="1" applyAlignment="1">
      <alignment horizontal="center" vertical="center" textRotation="90" wrapText="1"/>
    </xf>
    <xf numFmtId="9" fontId="31" fillId="37" borderId="45" xfId="66" applyFont="1" applyFill="1" applyBorder="1" applyAlignment="1" applyProtection="1">
      <alignment horizontal="center" vertical="center" wrapText="1"/>
    </xf>
    <xf numFmtId="9" fontId="9" fillId="37" borderId="45" xfId="0" applyNumberFormat="1" applyFont="1" applyFill="1" applyBorder="1" applyAlignment="1">
      <alignment horizontal="center" vertical="center" wrapText="1"/>
    </xf>
    <xf numFmtId="9" fontId="9" fillId="37" borderId="45" xfId="0" applyNumberFormat="1" applyFont="1" applyFill="1" applyBorder="1" applyAlignment="1">
      <alignment horizontal="center" vertical="center"/>
    </xf>
    <xf numFmtId="0" fontId="29" fillId="0" borderId="26" xfId="0" applyFont="1" applyBorder="1" applyAlignment="1" applyProtection="1">
      <alignment horizontal="center" vertical="center" wrapText="1"/>
      <protection locked="0"/>
    </xf>
    <xf numFmtId="0" fontId="0" fillId="0" borderId="45" xfId="0" applyBorder="1" applyAlignment="1" applyProtection="1">
      <alignment horizontal="center" vertical="center"/>
      <protection locked="0"/>
    </xf>
    <xf numFmtId="0" fontId="29" fillId="0" borderId="53" xfId="0" applyFont="1" applyBorder="1" applyAlignment="1" applyProtection="1">
      <alignment horizontal="center" vertical="center" wrapText="1"/>
      <protection locked="0"/>
    </xf>
    <xf numFmtId="0" fontId="4" fillId="4" borderId="26" xfId="0" applyFont="1" applyFill="1" applyBorder="1" applyAlignment="1" applyProtection="1">
      <alignment vertical="center" wrapText="1"/>
      <protection locked="0"/>
    </xf>
    <xf numFmtId="0" fontId="41" fillId="4" borderId="60" xfId="0" applyFont="1" applyFill="1" applyBorder="1" applyAlignment="1" applyProtection="1">
      <alignment horizontal="left" vertical="center" wrapText="1"/>
      <protection locked="0"/>
    </xf>
    <xf numFmtId="0" fontId="0" fillId="4" borderId="53" xfId="0" applyFill="1" applyBorder="1" applyAlignment="1" applyProtection="1">
      <alignment vertical="center" wrapText="1"/>
      <protection locked="0"/>
    </xf>
    <xf numFmtId="1" fontId="0" fillId="4" borderId="53" xfId="0" applyNumberFormat="1" applyFill="1" applyBorder="1" applyAlignment="1" applyProtection="1">
      <alignment horizontal="center" vertical="center" wrapText="1"/>
      <protection locked="0"/>
    </xf>
    <xf numFmtId="0" fontId="4" fillId="0" borderId="0" xfId="0" applyFont="1"/>
    <xf numFmtId="0" fontId="38" fillId="0" borderId="53" xfId="0" applyFont="1" applyBorder="1" applyAlignment="1" applyProtection="1">
      <alignment horizontal="center" vertical="center" wrapText="1"/>
      <protection locked="0"/>
    </xf>
    <xf numFmtId="0" fontId="41" fillId="0" borderId="85" xfId="0" applyFont="1" applyBorder="1" applyAlignment="1" applyProtection="1">
      <alignment horizontal="left" vertical="center" wrapText="1"/>
      <protection locked="0"/>
    </xf>
    <xf numFmtId="0" fontId="47" fillId="30" borderId="31" xfId="0" applyFont="1" applyFill="1" applyBorder="1" applyAlignment="1">
      <alignment horizontal="center" vertical="center" wrapText="1"/>
    </xf>
    <xf numFmtId="0" fontId="41" fillId="0" borderId="45" xfId="0" applyFont="1" applyBorder="1" applyAlignment="1">
      <alignment horizontal="left" vertical="top" wrapText="1"/>
    </xf>
    <xf numFmtId="0" fontId="41" fillId="0" borderId="31" xfId="0" applyFont="1" applyBorder="1" applyAlignment="1">
      <alignment horizontal="left" vertical="top" wrapText="1"/>
    </xf>
    <xf numFmtId="0" fontId="55" fillId="0" borderId="45" xfId="0" applyFont="1" applyBorder="1" applyAlignment="1">
      <alignment vertical="center" wrapText="1"/>
    </xf>
    <xf numFmtId="0" fontId="55" fillId="0" borderId="44" xfId="0" applyFont="1" applyBorder="1" applyAlignment="1">
      <alignment vertical="center" wrapText="1"/>
    </xf>
    <xf numFmtId="0" fontId="55" fillId="0" borderId="1" xfId="0" applyFont="1" applyBorder="1" applyAlignment="1">
      <alignment vertical="center" wrapText="1"/>
    </xf>
    <xf numFmtId="0" fontId="55" fillId="0" borderId="5"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xf>
    <xf numFmtId="0" fontId="5" fillId="0" borderId="5" xfId="0" applyFont="1" applyBorder="1" applyAlignment="1">
      <alignment vertical="center" wrapText="1"/>
    </xf>
    <xf numFmtId="0" fontId="0" fillId="0" borderId="43"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5" fillId="0" borderId="43" xfId="0" applyFont="1" applyBorder="1" applyAlignment="1">
      <alignment vertical="center" wrapText="1"/>
    </xf>
    <xf numFmtId="0" fontId="5" fillId="0" borderId="96" xfId="0" applyFont="1" applyBorder="1" applyAlignment="1">
      <alignment vertical="center" wrapText="1"/>
    </xf>
    <xf numFmtId="0" fontId="3" fillId="2" borderId="43" xfId="0" applyFont="1" applyFill="1" applyBorder="1" applyAlignment="1">
      <alignment horizontal="center" wrapText="1"/>
    </xf>
    <xf numFmtId="0" fontId="0" fillId="0" borderId="44" xfId="0" applyBorder="1" applyAlignment="1">
      <alignment horizontal="center" wrapText="1"/>
    </xf>
    <xf numFmtId="0" fontId="43" fillId="37" borderId="43" xfId="0" applyFont="1" applyFill="1" applyBorder="1" applyAlignment="1">
      <alignment horizontal="center" vertical="center" wrapText="1"/>
    </xf>
    <xf numFmtId="0" fontId="43" fillId="37" borderId="44" xfId="0" applyFont="1" applyFill="1" applyBorder="1" applyAlignment="1">
      <alignment horizontal="center" vertical="center" wrapText="1"/>
    </xf>
    <xf numFmtId="0" fontId="0" fillId="0" borderId="0" xfId="0" applyAlignment="1" applyProtection="1">
      <alignment horizontal="center"/>
      <protection locked="0"/>
    </xf>
    <xf numFmtId="0" fontId="0" fillId="0" borderId="4" xfId="0" applyBorder="1" applyAlignment="1" applyProtection="1">
      <alignment horizontal="center"/>
      <protection locked="0"/>
    </xf>
    <xf numFmtId="0" fontId="3" fillId="2" borderId="43" xfId="0" applyFont="1" applyFill="1" applyBorder="1" applyAlignment="1">
      <alignment horizontal="center"/>
    </xf>
    <xf numFmtId="0" fontId="3" fillId="2" borderId="50" xfId="0" applyFont="1" applyFill="1" applyBorder="1" applyAlignment="1">
      <alignment horizont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44" fillId="0" borderId="4" xfId="0" applyFont="1" applyBorder="1" applyAlignment="1" applyProtection="1">
      <alignment horizontal="center"/>
      <protection locked="0"/>
    </xf>
    <xf numFmtId="0" fontId="44" fillId="0" borderId="0" xfId="0" applyFont="1" applyAlignment="1" applyProtection="1">
      <alignment horizontal="center" vertical="center" wrapText="1"/>
      <protection locked="0"/>
    </xf>
    <xf numFmtId="0" fontId="3" fillId="2" borderId="3" xfId="0" applyFont="1" applyFill="1" applyBorder="1" applyAlignment="1">
      <alignment horizontal="center" wrapText="1"/>
    </xf>
    <xf numFmtId="0" fontId="3" fillId="2" borderId="5" xfId="0" applyFont="1" applyFill="1" applyBorder="1" applyAlignment="1">
      <alignment horizontal="center" wrapText="1"/>
    </xf>
    <xf numFmtId="0" fontId="3" fillId="2" borderId="4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6" fillId="4" borderId="25" xfId="0" applyFont="1" applyFill="1" applyBorder="1" applyAlignment="1">
      <alignment horizontal="center" vertical="center" wrapText="1" readingOrder="1"/>
    </xf>
    <xf numFmtId="0" fontId="36" fillId="4" borderId="54" xfId="0" applyFont="1" applyFill="1" applyBorder="1" applyAlignment="1">
      <alignment horizontal="center" vertical="center" wrapText="1" readingOrder="1"/>
    </xf>
    <xf numFmtId="0" fontId="36" fillId="4" borderId="59" xfId="0" applyFont="1" applyFill="1" applyBorder="1" applyAlignment="1">
      <alignment horizontal="center" vertical="center" wrapText="1" readingOrder="1"/>
    </xf>
    <xf numFmtId="0" fontId="36" fillId="4" borderId="26" xfId="0" applyFont="1" applyFill="1" applyBorder="1" applyAlignment="1">
      <alignment horizontal="center" vertical="center" wrapText="1" readingOrder="1"/>
    </xf>
    <xf numFmtId="0" fontId="36" fillId="4" borderId="45" xfId="0" applyFont="1" applyFill="1" applyBorder="1" applyAlignment="1">
      <alignment horizontal="center" vertical="center" wrapText="1" readingOrder="1"/>
    </xf>
    <xf numFmtId="0" fontId="36" fillId="4" borderId="53" xfId="0" applyFont="1" applyFill="1" applyBorder="1" applyAlignment="1">
      <alignment horizontal="center" vertical="center" wrapText="1" readingOrder="1"/>
    </xf>
    <xf numFmtId="0" fontId="36" fillId="4" borderId="55" xfId="0" applyFont="1" applyFill="1" applyBorder="1" applyAlignment="1">
      <alignment horizontal="center" vertical="center" wrapText="1" readingOrder="1"/>
    </xf>
    <xf numFmtId="0" fontId="36" fillId="4" borderId="31" xfId="0" applyFont="1" applyFill="1" applyBorder="1" applyAlignment="1">
      <alignment horizontal="center" vertical="center" wrapText="1" readingOrder="1"/>
    </xf>
    <xf numFmtId="0" fontId="35" fillId="4" borderId="31" xfId="0" applyFont="1" applyFill="1" applyBorder="1" applyAlignment="1">
      <alignment horizontal="center" vertical="center" wrapText="1" readingOrder="1"/>
    </xf>
    <xf numFmtId="0" fontId="35" fillId="4" borderId="2" xfId="0" applyFont="1" applyFill="1" applyBorder="1" applyAlignment="1">
      <alignment horizontal="center" vertical="center" wrapText="1" readingOrder="1"/>
    </xf>
    <xf numFmtId="0" fontId="35" fillId="4" borderId="29" xfId="0" applyFont="1" applyFill="1" applyBorder="1" applyAlignment="1">
      <alignment horizontal="center" vertical="center" wrapText="1" readingOrder="1"/>
    </xf>
    <xf numFmtId="0" fontId="36" fillId="4" borderId="2" xfId="0" applyFont="1" applyFill="1" applyBorder="1" applyAlignment="1">
      <alignment horizontal="center" vertical="center" wrapText="1" readingOrder="1"/>
    </xf>
    <xf numFmtId="0" fontId="36" fillId="4" borderId="1" xfId="0" applyFont="1" applyFill="1" applyBorder="1" applyAlignment="1">
      <alignment horizontal="center" vertical="center" wrapText="1" readingOrder="1"/>
    </xf>
    <xf numFmtId="0" fontId="35" fillId="4" borderId="1" xfId="0" applyFont="1" applyFill="1" applyBorder="1" applyAlignment="1">
      <alignment horizontal="center" vertical="center" wrapText="1" readingOrder="1"/>
    </xf>
    <xf numFmtId="0" fontId="36" fillId="0" borderId="0" xfId="0" applyFont="1" applyAlignment="1">
      <alignment horizontal="center" vertical="center"/>
    </xf>
    <xf numFmtId="0" fontId="36" fillId="33" borderId="15" xfId="0" applyFont="1" applyFill="1" applyBorder="1" applyAlignment="1">
      <alignment horizontal="center" vertical="center" wrapText="1" readingOrder="1"/>
    </xf>
    <xf numFmtId="0" fontId="36" fillId="33" borderId="16" xfId="0" applyFont="1" applyFill="1" applyBorder="1" applyAlignment="1">
      <alignment horizontal="center" vertical="center" wrapText="1" readingOrder="1"/>
    </xf>
    <xf numFmtId="0" fontId="36" fillId="33" borderId="17" xfId="0" applyFont="1" applyFill="1" applyBorder="1" applyAlignment="1">
      <alignment horizontal="center" vertical="center" wrapText="1" readingOrder="1"/>
    </xf>
    <xf numFmtId="0" fontId="36" fillId="33" borderId="20" xfId="0" applyFont="1" applyFill="1" applyBorder="1" applyAlignment="1">
      <alignment horizontal="center" vertical="center" wrapText="1" readingOrder="1"/>
    </xf>
    <xf numFmtId="0" fontId="36" fillId="33" borderId="21" xfId="0" applyFont="1" applyFill="1" applyBorder="1" applyAlignment="1">
      <alignment horizontal="center" vertical="center" wrapText="1" readingOrder="1"/>
    </xf>
    <xf numFmtId="0" fontId="36" fillId="4" borderId="23" xfId="0" applyFont="1" applyFill="1" applyBorder="1" applyAlignment="1">
      <alignment horizontal="center" vertical="center" wrapText="1" readingOrder="1"/>
    </xf>
    <xf numFmtId="0" fontId="1" fillId="37" borderId="25" xfId="0" applyFont="1" applyFill="1" applyBorder="1" applyAlignment="1">
      <alignment horizontal="center" vertical="top" wrapText="1"/>
    </xf>
    <xf numFmtId="0" fontId="1" fillId="37" borderId="54" xfId="0" applyFont="1" applyFill="1" applyBorder="1" applyAlignment="1">
      <alignment horizontal="center" vertical="top" wrapText="1"/>
    </xf>
    <xf numFmtId="0" fontId="1" fillId="37" borderId="59" xfId="0" applyFont="1" applyFill="1" applyBorder="1" applyAlignment="1">
      <alignment horizontal="center" vertical="top" wrapText="1"/>
    </xf>
    <xf numFmtId="0" fontId="0" fillId="37" borderId="26" xfId="0" applyFill="1" applyBorder="1" applyAlignment="1">
      <alignment horizontal="center" vertical="top" wrapText="1"/>
    </xf>
    <xf numFmtId="0" fontId="0" fillId="37" borderId="45" xfId="0" applyFill="1" applyBorder="1" applyAlignment="1">
      <alignment horizontal="center" vertical="top" wrapText="1"/>
    </xf>
    <xf numFmtId="0" fontId="0" fillId="37" borderId="53" xfId="0" applyFill="1" applyBorder="1" applyAlignment="1">
      <alignment horizontal="center" vertical="top" wrapText="1"/>
    </xf>
    <xf numFmtId="0" fontId="0" fillId="0" borderId="27" xfId="0" applyBorder="1" applyAlignment="1">
      <alignment horizontal="center" vertical="top" wrapText="1"/>
    </xf>
    <xf numFmtId="0" fontId="0" fillId="0" borderId="58" xfId="0" applyBorder="1" applyAlignment="1">
      <alignment horizontal="center" vertical="top" wrapText="1"/>
    </xf>
    <xf numFmtId="0" fontId="0" fillId="0" borderId="57" xfId="0" applyBorder="1" applyAlignment="1">
      <alignment horizontal="center" vertical="top" wrapText="1"/>
    </xf>
    <xf numFmtId="9" fontId="6" fillId="37" borderId="26" xfId="0" applyNumberFormat="1" applyFont="1" applyFill="1" applyBorder="1" applyAlignment="1">
      <alignment horizontal="center" vertical="center" wrapText="1"/>
    </xf>
    <xf numFmtId="0" fontId="6" fillId="37" borderId="45" xfId="0" applyFont="1" applyFill="1" applyBorder="1" applyAlignment="1">
      <alignment horizontal="center" vertical="center" wrapText="1"/>
    </xf>
    <xf numFmtId="0" fontId="6" fillId="37" borderId="53" xfId="0" applyFont="1" applyFill="1" applyBorder="1" applyAlignment="1">
      <alignment horizontal="center" vertical="center" wrapText="1"/>
    </xf>
    <xf numFmtId="0" fontId="6" fillId="37" borderId="30" xfId="0" applyFont="1" applyFill="1" applyBorder="1" applyAlignment="1" applyProtection="1">
      <alignment horizontal="center" vertical="center" wrapText="1"/>
      <protection locked="0"/>
    </xf>
    <xf numFmtId="0" fontId="6" fillId="37" borderId="44" xfId="0" applyFont="1" applyFill="1" applyBorder="1" applyAlignment="1" applyProtection="1">
      <alignment horizontal="center" vertical="center" wrapText="1"/>
      <protection locked="0"/>
    </xf>
    <xf numFmtId="0" fontId="6" fillId="37" borderId="52" xfId="0" applyFont="1" applyFill="1" applyBorder="1" applyAlignment="1" applyProtection="1">
      <alignment horizontal="center" vertical="center" wrapText="1"/>
      <protection locked="0"/>
    </xf>
    <xf numFmtId="0" fontId="6" fillId="37" borderId="28" xfId="0" applyFont="1" applyFill="1" applyBorder="1" applyAlignment="1" applyProtection="1">
      <alignment horizontal="center" vertical="center" wrapText="1"/>
      <protection locked="0"/>
    </xf>
    <xf numFmtId="0" fontId="6" fillId="37" borderId="2" xfId="0" applyFont="1" applyFill="1" applyBorder="1" applyAlignment="1" applyProtection="1">
      <alignment horizontal="center" vertical="center" wrapText="1"/>
      <protection locked="0"/>
    </xf>
    <xf numFmtId="0" fontId="6" fillId="37" borderId="29" xfId="0" applyFont="1" applyFill="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4" fillId="37" borderId="28" xfId="0" applyFont="1" applyFill="1" applyBorder="1" applyAlignment="1" applyProtection="1">
      <alignment horizontal="center" vertical="center" wrapText="1"/>
      <protection locked="0"/>
    </xf>
    <xf numFmtId="0" fontId="4" fillId="37" borderId="2" xfId="0" applyFont="1" applyFill="1" applyBorder="1" applyAlignment="1" applyProtection="1">
      <alignment horizontal="center" vertical="center" wrapText="1"/>
      <protection locked="0"/>
    </xf>
    <xf numFmtId="0" fontId="4" fillId="37" borderId="29" xfId="0" applyFont="1" applyFill="1" applyBorder="1" applyAlignment="1" applyProtection="1">
      <alignment horizontal="center" vertical="center" wrapText="1"/>
      <protection locked="0"/>
    </xf>
    <xf numFmtId="0" fontId="4" fillId="37" borderId="26" xfId="0" applyFont="1" applyFill="1" applyBorder="1" applyAlignment="1" applyProtection="1">
      <alignment horizontal="center" vertical="center" wrapText="1"/>
      <protection locked="0"/>
    </xf>
    <xf numFmtId="0" fontId="4" fillId="37" borderId="45" xfId="0" applyFont="1" applyFill="1" applyBorder="1" applyAlignment="1" applyProtection="1">
      <alignment horizontal="center" vertical="center" wrapText="1"/>
      <protection locked="0"/>
    </xf>
    <xf numFmtId="0" fontId="4" fillId="37" borderId="53" xfId="0" applyFont="1" applyFill="1" applyBorder="1" applyAlignment="1" applyProtection="1">
      <alignment horizontal="center" vertical="center" wrapText="1"/>
      <protection locked="0"/>
    </xf>
    <xf numFmtId="0" fontId="6" fillId="37" borderId="28" xfId="0" applyFont="1" applyFill="1" applyBorder="1" applyAlignment="1">
      <alignment horizontal="center" vertical="center" wrapText="1"/>
    </xf>
    <xf numFmtId="0" fontId="6" fillId="37" borderId="2" xfId="0" applyFont="1" applyFill="1" applyBorder="1" applyAlignment="1">
      <alignment horizontal="center" vertical="center" wrapText="1"/>
    </xf>
    <xf numFmtId="0" fontId="6" fillId="37" borderId="29" xfId="0" applyFont="1" applyFill="1" applyBorder="1" applyAlignment="1">
      <alignment horizontal="center" vertical="center" wrapText="1"/>
    </xf>
    <xf numFmtId="0" fontId="4" fillId="37" borderId="28" xfId="0" applyFont="1" applyFill="1" applyBorder="1" applyAlignment="1">
      <alignment horizontal="center" vertical="center" wrapText="1"/>
    </xf>
    <xf numFmtId="0" fontId="4" fillId="37" borderId="2" xfId="0" applyFont="1" applyFill="1" applyBorder="1" applyAlignment="1">
      <alignment horizontal="center" vertical="center" wrapText="1"/>
    </xf>
    <xf numFmtId="0" fontId="4" fillId="37" borderId="29" xfId="0" applyFont="1" applyFill="1" applyBorder="1" applyAlignment="1">
      <alignment horizontal="center" vertical="center" wrapText="1"/>
    </xf>
    <xf numFmtId="0" fontId="4" fillId="0" borderId="26"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9" fontId="31" fillId="0" borderId="26" xfId="0" applyNumberFormat="1" applyFont="1" applyBorder="1" applyAlignment="1" applyProtection="1">
      <alignment horizontal="center" vertical="center" wrapText="1"/>
      <protection locked="0"/>
    </xf>
    <xf numFmtId="9" fontId="31" fillId="0" borderId="45" xfId="0" applyNumberFormat="1" applyFont="1" applyBorder="1" applyAlignment="1" applyProtection="1">
      <alignment horizontal="center" vertical="center" wrapText="1"/>
      <protection locked="0"/>
    </xf>
    <xf numFmtId="9" fontId="31" fillId="0" borderId="53" xfId="0" applyNumberFormat="1" applyFont="1" applyBorder="1" applyAlignment="1" applyProtection="1">
      <alignment horizontal="center" vertical="center" wrapText="1"/>
      <protection locked="0"/>
    </xf>
    <xf numFmtId="0" fontId="0" fillId="37" borderId="28" xfId="0" applyFill="1" applyBorder="1" applyAlignment="1" applyProtection="1">
      <alignment horizontal="center" vertical="center" wrapText="1"/>
      <protection locked="0"/>
    </xf>
    <xf numFmtId="0" fontId="0" fillId="37" borderId="2" xfId="0" applyFill="1" applyBorder="1" applyAlignment="1" applyProtection="1">
      <alignment horizontal="center" vertical="center" wrapText="1"/>
      <protection locked="0"/>
    </xf>
    <xf numFmtId="0" fontId="0" fillId="37" borderId="29" xfId="0" applyFill="1" applyBorder="1" applyAlignment="1" applyProtection="1">
      <alignment horizontal="center" vertical="center" wrapText="1"/>
      <protection locked="0"/>
    </xf>
    <xf numFmtId="1" fontId="4" fillId="0" borderId="26" xfId="0" applyNumberFormat="1" applyFont="1" applyBorder="1" applyAlignment="1" applyProtection="1">
      <alignment horizontal="center" vertical="center" wrapText="1"/>
      <protection locked="0"/>
    </xf>
    <xf numFmtId="1" fontId="4" fillId="0" borderId="45" xfId="0" applyNumberFormat="1" applyFont="1" applyBorder="1" applyAlignment="1" applyProtection="1">
      <alignment horizontal="center" vertical="center" wrapText="1"/>
      <protection locked="0"/>
    </xf>
    <xf numFmtId="1" fontId="4" fillId="0" borderId="53" xfId="0" applyNumberFormat="1" applyFont="1" applyBorder="1" applyAlignment="1" applyProtection="1">
      <alignment horizontal="center" vertical="center" wrapText="1"/>
      <protection locked="0"/>
    </xf>
    <xf numFmtId="9" fontId="31" fillId="0" borderId="26" xfId="66" applyFont="1" applyFill="1" applyBorder="1" applyAlignment="1" applyProtection="1">
      <alignment horizontal="center" vertical="center" wrapText="1"/>
      <protection locked="0"/>
    </xf>
    <xf numFmtId="9" fontId="31" fillId="0" borderId="45" xfId="66" applyFont="1" applyFill="1" applyBorder="1" applyAlignment="1" applyProtection="1">
      <alignment horizontal="center" vertical="center" wrapText="1"/>
      <protection locked="0"/>
    </xf>
    <xf numFmtId="9" fontId="31" fillId="0" borderId="53" xfId="66" applyFont="1" applyFill="1" applyBorder="1" applyAlignment="1" applyProtection="1">
      <alignment horizontal="center" vertical="center" wrapText="1"/>
      <protection locked="0"/>
    </xf>
    <xf numFmtId="9" fontId="4" fillId="37" borderId="26" xfId="66" applyFont="1" applyFill="1" applyBorder="1" applyAlignment="1" applyProtection="1">
      <alignment horizontal="center" vertical="center" wrapText="1"/>
    </xf>
    <xf numFmtId="9" fontId="4" fillId="37" borderId="45" xfId="66" applyFont="1" applyFill="1" applyBorder="1" applyAlignment="1" applyProtection="1">
      <alignment horizontal="center" vertical="center" wrapText="1"/>
    </xf>
    <xf numFmtId="9" fontId="4" fillId="37" borderId="53" xfId="66" applyFont="1" applyFill="1" applyBorder="1" applyAlignment="1" applyProtection="1">
      <alignment horizontal="center" vertical="center" wrapText="1"/>
    </xf>
    <xf numFmtId="0" fontId="4" fillId="37" borderId="26" xfId="0" applyFont="1" applyFill="1" applyBorder="1" applyAlignment="1">
      <alignment horizontal="center" vertical="center" wrapText="1"/>
    </xf>
    <xf numFmtId="0" fontId="4" fillId="37" borderId="45" xfId="0" applyFont="1" applyFill="1" applyBorder="1" applyAlignment="1">
      <alignment horizontal="center" vertical="center" wrapText="1"/>
    </xf>
    <xf numFmtId="0" fontId="4" fillId="37" borderId="53" xfId="0" applyFont="1" applyFill="1" applyBorder="1" applyAlignment="1">
      <alignment horizontal="center" vertical="center" wrapText="1"/>
    </xf>
    <xf numFmtId="0" fontId="0" fillId="37" borderId="26" xfId="0" applyFill="1" applyBorder="1" applyAlignment="1" applyProtection="1">
      <alignment horizontal="center" vertical="center" wrapText="1"/>
      <protection locked="0"/>
    </xf>
    <xf numFmtId="0" fontId="0" fillId="37" borderId="45" xfId="0" applyFill="1" applyBorder="1" applyAlignment="1" applyProtection="1">
      <alignment horizontal="center" vertical="center" wrapText="1"/>
      <protection locked="0"/>
    </xf>
    <xf numFmtId="0" fontId="0" fillId="37" borderId="53" xfId="0" applyFill="1" applyBorder="1" applyAlignment="1" applyProtection="1">
      <alignment horizontal="center" vertical="center" wrapText="1"/>
      <protection locked="0"/>
    </xf>
    <xf numFmtId="9" fontId="4" fillId="0" borderId="28"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protection locked="0"/>
    </xf>
    <xf numFmtId="9" fontId="4" fillId="0" borderId="29" xfId="0" applyNumberFormat="1" applyFont="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37" borderId="26" xfId="0" applyFill="1" applyBorder="1" applyAlignment="1">
      <alignment horizontal="center" vertical="center" wrapText="1"/>
    </xf>
    <xf numFmtId="0" fontId="0" fillId="37" borderId="45" xfId="0" applyFill="1" applyBorder="1" applyAlignment="1">
      <alignment horizontal="center" vertical="center" wrapText="1"/>
    </xf>
    <xf numFmtId="0" fontId="0" fillId="37" borderId="53" xfId="0" applyFill="1" applyBorder="1" applyAlignment="1">
      <alignment horizontal="center" vertical="center" wrapText="1"/>
    </xf>
    <xf numFmtId="0" fontId="4" fillId="37" borderId="31" xfId="0" applyFont="1" applyFill="1" applyBorder="1" applyAlignment="1" applyProtection="1">
      <alignment horizontal="center" vertical="center" wrapText="1"/>
      <protection locked="0"/>
    </xf>
    <xf numFmtId="0" fontId="31" fillId="37" borderId="26" xfId="0" applyFont="1" applyFill="1" applyBorder="1" applyAlignment="1" applyProtection="1">
      <alignment horizontal="center" vertical="center" wrapText="1"/>
      <protection locked="0"/>
    </xf>
    <xf numFmtId="0" fontId="31" fillId="37" borderId="45" xfId="0" applyFont="1" applyFill="1" applyBorder="1" applyAlignment="1" applyProtection="1">
      <alignment horizontal="center" vertical="center" wrapText="1"/>
      <protection locked="0"/>
    </xf>
    <xf numFmtId="0" fontId="31" fillId="37" borderId="53" xfId="0" applyFont="1" applyFill="1" applyBorder="1" applyAlignment="1" applyProtection="1">
      <alignment horizontal="center" vertical="center" wrapText="1"/>
      <protection locked="0"/>
    </xf>
    <xf numFmtId="0" fontId="6" fillId="37" borderId="78" xfId="0" applyFont="1" applyFill="1" applyBorder="1" applyAlignment="1" applyProtection="1">
      <alignment horizontal="center" vertical="center" wrapText="1"/>
      <protection locked="0"/>
    </xf>
    <xf numFmtId="0" fontId="6" fillId="37" borderId="74" xfId="0" applyFont="1" applyFill="1" applyBorder="1" applyAlignment="1" applyProtection="1">
      <alignment horizontal="center" vertical="center" wrapText="1"/>
      <protection locked="0"/>
    </xf>
    <xf numFmtId="0" fontId="6" fillId="37" borderId="72" xfId="0" applyFont="1" applyFill="1" applyBorder="1" applyAlignment="1" applyProtection="1">
      <alignment horizontal="center" vertical="center" wrapText="1"/>
      <protection locked="0"/>
    </xf>
    <xf numFmtId="9" fontId="31" fillId="4" borderId="26" xfId="66" applyFont="1" applyFill="1" applyBorder="1" applyAlignment="1" applyProtection="1">
      <alignment horizontal="center" vertical="center" wrapText="1"/>
      <protection locked="0"/>
    </xf>
    <xf numFmtId="9" fontId="31" fillId="4" borderId="45" xfId="66" applyFont="1" applyFill="1" applyBorder="1" applyAlignment="1" applyProtection="1">
      <alignment horizontal="center" vertical="center" wrapText="1"/>
      <protection locked="0"/>
    </xf>
    <xf numFmtId="9" fontId="31" fillId="4" borderId="53" xfId="66" applyFont="1" applyFill="1" applyBorder="1" applyAlignment="1" applyProtection="1">
      <alignment horizontal="center" vertical="center" wrapText="1"/>
      <protection locked="0"/>
    </xf>
    <xf numFmtId="9" fontId="38" fillId="0" borderId="26" xfId="66" applyFont="1" applyFill="1" applyBorder="1" applyAlignment="1" applyProtection="1">
      <alignment horizontal="center" vertical="center" wrapText="1"/>
      <protection locked="0"/>
    </xf>
    <xf numFmtId="9" fontId="38" fillId="0" borderId="45" xfId="66" applyFont="1" applyFill="1" applyBorder="1" applyAlignment="1" applyProtection="1">
      <alignment horizontal="center" vertical="center" wrapText="1"/>
      <protection locked="0"/>
    </xf>
    <xf numFmtId="9" fontId="38" fillId="0" borderId="53" xfId="66" applyFont="1" applyFill="1" applyBorder="1" applyAlignment="1" applyProtection="1">
      <alignment horizontal="center" vertical="center" wrapText="1"/>
      <protection locked="0"/>
    </xf>
    <xf numFmtId="0" fontId="1" fillId="37" borderId="55" xfId="0" applyFont="1" applyFill="1" applyBorder="1" applyAlignment="1">
      <alignment horizontal="center" vertical="top" wrapText="1"/>
    </xf>
    <xf numFmtId="0" fontId="0" fillId="37" borderId="31" xfId="0" applyFill="1" applyBorder="1" applyAlignment="1">
      <alignment horizontal="center" vertical="top" wrapText="1"/>
    </xf>
    <xf numFmtId="0" fontId="0" fillId="0" borderId="56" xfId="0" applyBorder="1" applyAlignment="1">
      <alignment horizontal="center" vertical="top" wrapText="1"/>
    </xf>
    <xf numFmtId="0" fontId="6" fillId="0" borderId="2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1" fillId="37" borderId="25" xfId="0" applyFont="1" applyFill="1" applyBorder="1" applyAlignment="1" applyProtection="1">
      <alignment horizontal="center" vertical="top" wrapText="1"/>
      <protection locked="0"/>
    </xf>
    <xf numFmtId="0" fontId="1" fillId="37" borderId="54" xfId="0" applyFont="1" applyFill="1" applyBorder="1" applyAlignment="1" applyProtection="1">
      <alignment horizontal="center" vertical="top" wrapText="1"/>
      <protection locked="0"/>
    </xf>
    <xf numFmtId="0" fontId="1" fillId="37" borderId="55" xfId="0" applyFont="1" applyFill="1" applyBorder="1" applyAlignment="1" applyProtection="1">
      <alignment horizontal="center" vertical="top" wrapText="1"/>
      <protection locked="0"/>
    </xf>
    <xf numFmtId="0" fontId="0" fillId="37" borderId="26" xfId="0" applyFill="1" applyBorder="1" applyAlignment="1" applyProtection="1">
      <alignment horizontal="center" vertical="top" wrapText="1"/>
      <protection locked="0"/>
    </xf>
    <xf numFmtId="0" fontId="0" fillId="37" borderId="45" xfId="0" applyFill="1" applyBorder="1" applyAlignment="1" applyProtection="1">
      <alignment horizontal="center" vertical="top" wrapText="1"/>
      <protection locked="0"/>
    </xf>
    <xf numFmtId="0" fontId="0" fillId="37" borderId="31" xfId="0" applyFill="1" applyBorder="1" applyAlignment="1" applyProtection="1">
      <alignment horizontal="center" vertical="top" wrapText="1"/>
      <protection locked="0"/>
    </xf>
    <xf numFmtId="0" fontId="0" fillId="0" borderId="27" xfId="0" applyBorder="1" applyAlignment="1" applyProtection="1">
      <alignment horizontal="center" vertical="top" wrapText="1"/>
      <protection locked="0"/>
    </xf>
    <xf numFmtId="0" fontId="0" fillId="0" borderId="58" xfId="0" applyBorder="1" applyAlignment="1" applyProtection="1">
      <alignment horizontal="center" vertical="top" wrapText="1"/>
      <protection locked="0"/>
    </xf>
    <xf numFmtId="0" fontId="0" fillId="0" borderId="56" xfId="0" applyBorder="1" applyAlignment="1" applyProtection="1">
      <alignment horizontal="center" vertical="top" wrapText="1"/>
      <protection locked="0"/>
    </xf>
    <xf numFmtId="9" fontId="4" fillId="0" borderId="26" xfId="0" applyNumberFormat="1" applyFont="1" applyBorder="1" applyAlignment="1" applyProtection="1">
      <alignment horizontal="center" vertical="center" wrapText="1"/>
      <protection locked="0"/>
    </xf>
    <xf numFmtId="9" fontId="4" fillId="0" borderId="45" xfId="0" applyNumberFormat="1" applyFont="1" applyBorder="1" applyAlignment="1" applyProtection="1">
      <alignment horizontal="center" vertical="center" wrapText="1"/>
      <protection locked="0"/>
    </xf>
    <xf numFmtId="9" fontId="4" fillId="0" borderId="53" xfId="0" applyNumberFormat="1" applyFont="1" applyBorder="1" applyAlignment="1" applyProtection="1">
      <alignment horizontal="center" vertical="center" wrapText="1"/>
      <protection locked="0"/>
    </xf>
    <xf numFmtId="0" fontId="0" fillId="37" borderId="28" xfId="0" applyFill="1" applyBorder="1" applyAlignment="1">
      <alignment horizontal="center" vertical="center" wrapText="1"/>
    </xf>
    <xf numFmtId="0" fontId="0" fillId="37" borderId="2" xfId="0" applyFill="1" applyBorder="1" applyAlignment="1">
      <alignment horizontal="center" vertical="center" wrapText="1"/>
    </xf>
    <xf numFmtId="0" fontId="0" fillId="37" borderId="29" xfId="0" applyFill="1" applyBorder="1" applyAlignment="1">
      <alignment horizontal="center" vertical="center" wrapText="1"/>
    </xf>
    <xf numFmtId="0" fontId="12" fillId="0" borderId="26"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9" fontId="6" fillId="37" borderId="1" xfId="0" applyNumberFormat="1" applyFont="1" applyFill="1" applyBorder="1" applyAlignment="1">
      <alignment horizontal="center" vertical="center" wrapText="1"/>
    </xf>
    <xf numFmtId="0" fontId="6" fillId="37" borderId="66" xfId="0" applyFont="1" applyFill="1" applyBorder="1" applyAlignment="1">
      <alignment horizontal="center" vertical="center" wrapText="1"/>
    </xf>
    <xf numFmtId="0" fontId="4" fillId="37" borderId="1" xfId="0" applyFont="1" applyFill="1" applyBorder="1" applyAlignment="1">
      <alignment horizontal="center" vertical="center" wrapText="1"/>
    </xf>
    <xf numFmtId="0" fontId="4" fillId="37" borderId="66" xfId="0" applyFont="1" applyFill="1" applyBorder="1" applyAlignment="1">
      <alignment horizontal="center" vertical="center" wrapText="1"/>
    </xf>
    <xf numFmtId="0" fontId="0" fillId="0" borderId="71"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4" fillId="37" borderId="61" xfId="0" applyFont="1" applyFill="1" applyBorder="1" applyAlignment="1">
      <alignment horizontal="center" vertical="center" wrapText="1"/>
    </xf>
    <xf numFmtId="9" fontId="6" fillId="37" borderId="61" xfId="0" applyNumberFormat="1" applyFont="1" applyFill="1" applyBorder="1" applyAlignment="1">
      <alignment horizontal="center" vertical="center" wrapText="1"/>
    </xf>
    <xf numFmtId="0" fontId="4" fillId="37" borderId="61" xfId="0" applyFont="1" applyFill="1" applyBorder="1" applyAlignment="1" applyProtection="1">
      <alignment horizontal="center" vertical="center" wrapText="1"/>
      <protection locked="0"/>
    </xf>
    <xf numFmtId="0" fontId="4" fillId="37" borderId="66" xfId="0" applyFont="1" applyFill="1" applyBorder="1" applyAlignment="1" applyProtection="1">
      <alignment horizontal="center" vertical="center" wrapText="1"/>
      <protection locked="0"/>
    </xf>
    <xf numFmtId="9" fontId="4" fillId="0" borderId="63" xfId="0" applyNumberFormat="1" applyFont="1" applyBorder="1" applyAlignment="1" applyProtection="1">
      <alignment horizontal="center" vertical="center" wrapText="1"/>
      <protection locked="0"/>
    </xf>
    <xf numFmtId="9" fontId="4" fillId="0" borderId="68" xfId="0" applyNumberFormat="1" applyFont="1" applyBorder="1" applyAlignment="1" applyProtection="1">
      <alignment horizontal="center" vertical="center" wrapText="1"/>
      <protection locked="0"/>
    </xf>
    <xf numFmtId="0" fontId="0" fillId="0" borderId="61"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6" fillId="37" borderId="5" xfId="0" applyFont="1" applyFill="1" applyBorder="1" applyAlignment="1" applyProtection="1">
      <alignment horizontal="center" vertical="top" wrapText="1"/>
      <protection locked="0"/>
    </xf>
    <xf numFmtId="0" fontId="6" fillId="37" borderId="44" xfId="0" applyFont="1" applyFill="1" applyBorder="1" applyAlignment="1" applyProtection="1">
      <alignment horizontal="center" vertical="top" wrapText="1"/>
      <protection locked="0"/>
    </xf>
    <xf numFmtId="0" fontId="6" fillId="37" borderId="67" xfId="0" applyFont="1" applyFill="1" applyBorder="1" applyAlignment="1" applyProtection="1">
      <alignment horizontal="center" vertical="top" wrapText="1"/>
      <protection locked="0"/>
    </xf>
    <xf numFmtId="0" fontId="6" fillId="37" borderId="2" xfId="0" applyFont="1" applyFill="1" applyBorder="1" applyAlignment="1" applyProtection="1">
      <alignment horizontal="center" vertical="top" wrapText="1"/>
      <protection locked="0"/>
    </xf>
    <xf numFmtId="0" fontId="6" fillId="37" borderId="68" xfId="0" applyFont="1" applyFill="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5" xfId="0" applyFont="1" applyBorder="1" applyAlignment="1" applyProtection="1">
      <alignment horizontal="center" vertical="top" wrapText="1"/>
      <protection locked="0"/>
    </xf>
    <xf numFmtId="0" fontId="6" fillId="0" borderId="66"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45" xfId="0" applyBorder="1" applyAlignment="1" applyProtection="1">
      <alignment horizontal="center" vertical="top" wrapText="1"/>
      <protection locked="0"/>
    </xf>
    <xf numFmtId="0" fontId="0" fillId="0" borderId="66" xfId="0" applyBorder="1" applyAlignment="1" applyProtection="1">
      <alignment horizontal="center" vertical="top" wrapText="1"/>
      <protection locked="0"/>
    </xf>
    <xf numFmtId="0" fontId="4" fillId="37" borderId="1" xfId="0" applyFont="1" applyFill="1" applyBorder="1" applyAlignment="1" applyProtection="1">
      <alignment horizontal="center" vertical="center" wrapText="1"/>
      <protection locked="0"/>
    </xf>
    <xf numFmtId="9" fontId="4" fillId="37" borderId="1" xfId="66" applyFont="1" applyFill="1" applyBorder="1" applyAlignment="1" applyProtection="1">
      <alignment horizontal="center" vertical="center" wrapText="1"/>
    </xf>
    <xf numFmtId="9" fontId="4" fillId="37" borderId="66" xfId="66" applyFont="1" applyFill="1" applyBorder="1" applyAlignment="1" applyProtection="1">
      <alignment horizontal="center" vertical="center" wrapText="1"/>
    </xf>
    <xf numFmtId="0" fontId="0" fillId="37" borderId="1" xfId="0" applyFill="1" applyBorder="1" applyAlignment="1">
      <alignment horizontal="center" vertical="center" wrapText="1"/>
    </xf>
    <xf numFmtId="0" fontId="0" fillId="37" borderId="66" xfId="0" applyFill="1" applyBorder="1" applyAlignment="1">
      <alignment horizontal="center" vertical="center" wrapText="1"/>
    </xf>
    <xf numFmtId="0" fontId="4" fillId="37" borderId="63" xfId="0" applyFont="1" applyFill="1" applyBorder="1" applyAlignment="1" applyProtection="1">
      <alignment horizontal="center" vertical="center" wrapText="1"/>
      <protection locked="0"/>
    </xf>
    <xf numFmtId="0" fontId="4" fillId="37" borderId="68"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9" fontId="4" fillId="37" borderId="61" xfId="66" applyFont="1" applyFill="1" applyBorder="1" applyAlignment="1" applyProtection="1">
      <alignment horizontal="center" vertical="top" wrapText="1"/>
    </xf>
    <xf numFmtId="9" fontId="4" fillId="37" borderId="45" xfId="66" applyFont="1" applyFill="1" applyBorder="1" applyAlignment="1" applyProtection="1">
      <alignment horizontal="center" vertical="top" wrapText="1"/>
    </xf>
    <xf numFmtId="9" fontId="4" fillId="37" borderId="66" xfId="66" applyFont="1" applyFill="1" applyBorder="1" applyAlignment="1" applyProtection="1">
      <alignment horizontal="center" vertical="top" wrapText="1"/>
    </xf>
    <xf numFmtId="0" fontId="0" fillId="37" borderId="61" xfId="0" applyFill="1" applyBorder="1" applyAlignment="1">
      <alignment horizontal="center" vertical="top" wrapText="1"/>
    </xf>
    <xf numFmtId="0" fontId="0" fillId="37" borderId="66" xfId="0" applyFill="1" applyBorder="1" applyAlignment="1">
      <alignment horizontal="center" vertical="top" wrapText="1"/>
    </xf>
    <xf numFmtId="0" fontId="4" fillId="37" borderId="61" xfId="0" applyFont="1" applyFill="1" applyBorder="1" applyAlignment="1">
      <alignment horizontal="center" vertical="top" wrapText="1"/>
    </xf>
    <xf numFmtId="0" fontId="4" fillId="37" borderId="45" xfId="0" applyFont="1" applyFill="1" applyBorder="1" applyAlignment="1">
      <alignment horizontal="center" vertical="top" wrapText="1"/>
    </xf>
    <xf numFmtId="0" fontId="4" fillId="37" borderId="66" xfId="0" applyFont="1" applyFill="1" applyBorder="1" applyAlignment="1">
      <alignment horizontal="center" vertical="top" wrapText="1"/>
    </xf>
    <xf numFmtId="0" fontId="4" fillId="37" borderId="2" xfId="0" applyFont="1" applyFill="1" applyBorder="1" applyAlignment="1" applyProtection="1">
      <alignment horizontal="center" vertical="top" wrapText="1"/>
      <protection locked="0"/>
    </xf>
    <xf numFmtId="0" fontId="4" fillId="37" borderId="68" xfId="0" applyFont="1" applyFill="1" applyBorder="1" applyAlignment="1" applyProtection="1">
      <alignment horizontal="center" vertical="top" wrapText="1"/>
      <protection locked="0"/>
    </xf>
    <xf numFmtId="0" fontId="4" fillId="37" borderId="1" xfId="0" applyFont="1" applyFill="1" applyBorder="1" applyAlignment="1" applyProtection="1">
      <alignment horizontal="center" vertical="top" wrapText="1"/>
      <protection locked="0"/>
    </xf>
    <xf numFmtId="0" fontId="4" fillId="37" borderId="45" xfId="0" applyFont="1" applyFill="1" applyBorder="1" applyAlignment="1" applyProtection="1">
      <alignment horizontal="center" vertical="top" wrapText="1"/>
      <protection locked="0"/>
    </xf>
    <xf numFmtId="0" fontId="4" fillId="37" borderId="66" xfId="0" applyFont="1" applyFill="1" applyBorder="1" applyAlignment="1" applyProtection="1">
      <alignment horizontal="center" vertical="top" wrapText="1"/>
      <protection locked="0"/>
    </xf>
    <xf numFmtId="0" fontId="6" fillId="37" borderId="63" xfId="0" applyFont="1" applyFill="1" applyBorder="1" applyAlignment="1">
      <alignment horizontal="center" vertical="top" wrapText="1"/>
    </xf>
    <xf numFmtId="0" fontId="6" fillId="37" borderId="2" xfId="0" applyFont="1" applyFill="1" applyBorder="1" applyAlignment="1">
      <alignment horizontal="center" vertical="top" wrapText="1"/>
    </xf>
    <xf numFmtId="0" fontId="6" fillId="37" borderId="68" xfId="0" applyFont="1" applyFill="1" applyBorder="1" applyAlignment="1">
      <alignment horizontal="center" vertical="top" wrapText="1"/>
    </xf>
    <xf numFmtId="0" fontId="0" fillId="37" borderId="2" xfId="0" applyFill="1" applyBorder="1" applyAlignment="1" applyProtection="1">
      <alignment horizontal="center" vertical="top" wrapText="1"/>
      <protection locked="0"/>
    </xf>
    <xf numFmtId="0" fontId="0" fillId="37" borderId="68" xfId="0" applyFill="1" applyBorder="1" applyAlignment="1" applyProtection="1">
      <alignment horizontal="center" vertical="top" wrapText="1"/>
      <protection locked="0"/>
    </xf>
    <xf numFmtId="0" fontId="4" fillId="37" borderId="63" xfId="0" applyFont="1" applyFill="1" applyBorder="1" applyAlignment="1">
      <alignment horizontal="center" vertical="top" wrapText="1"/>
    </xf>
    <xf numFmtId="0" fontId="4" fillId="37" borderId="2" xfId="0" applyFont="1" applyFill="1" applyBorder="1" applyAlignment="1">
      <alignment horizontal="center" vertical="top" wrapText="1"/>
    </xf>
    <xf numFmtId="0" fontId="4" fillId="37" borderId="68" xfId="0" applyFont="1" applyFill="1" applyBorder="1" applyAlignment="1">
      <alignment horizontal="center" vertical="top" wrapText="1"/>
    </xf>
    <xf numFmtId="0" fontId="4" fillId="0" borderId="1" xfId="0" applyFont="1" applyBorder="1" applyAlignment="1" applyProtection="1">
      <alignment horizontal="center" vertical="top" wrapText="1"/>
      <protection locked="0"/>
    </xf>
    <xf numFmtId="0" fontId="4" fillId="0" borderId="45" xfId="0" applyFont="1" applyBorder="1" applyAlignment="1" applyProtection="1">
      <alignment horizontal="center" vertical="top" wrapText="1"/>
      <protection locked="0"/>
    </xf>
    <xf numFmtId="0" fontId="4" fillId="0" borderId="66" xfId="0" applyFont="1" applyBorder="1" applyAlignment="1" applyProtection="1">
      <alignment horizontal="center" vertical="top" wrapText="1"/>
      <protection locked="0"/>
    </xf>
    <xf numFmtId="9" fontId="4" fillId="0" borderId="1" xfId="0" applyNumberFormat="1" applyFont="1" applyBorder="1" applyAlignment="1" applyProtection="1">
      <alignment horizontal="center" vertical="top" wrapText="1"/>
      <protection locked="0"/>
    </xf>
    <xf numFmtId="9" fontId="4" fillId="0" borderId="45" xfId="0" applyNumberFormat="1" applyFont="1" applyBorder="1" applyAlignment="1" applyProtection="1">
      <alignment horizontal="center" vertical="top" wrapText="1"/>
      <protection locked="0"/>
    </xf>
    <xf numFmtId="9" fontId="4" fillId="0" borderId="66" xfId="0" applyNumberFormat="1" applyFont="1" applyBorder="1" applyAlignment="1" applyProtection="1">
      <alignment horizontal="center" vertical="top" wrapText="1"/>
      <protection locked="0"/>
    </xf>
    <xf numFmtId="0" fontId="6" fillId="37" borderId="31" xfId="0" applyFont="1" applyFill="1" applyBorder="1" applyAlignment="1">
      <alignment horizontal="center" vertical="center" wrapText="1"/>
    </xf>
    <xf numFmtId="0" fontId="4" fillId="37" borderId="31" xfId="0" applyFont="1" applyFill="1"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0" fontId="6" fillId="37" borderId="62" xfId="0" applyFont="1" applyFill="1" applyBorder="1" applyAlignment="1" applyProtection="1">
      <alignment horizontal="center" vertical="top" wrapText="1"/>
      <protection locked="0"/>
    </xf>
    <xf numFmtId="0" fontId="6" fillId="37" borderId="63" xfId="0" applyFont="1" applyFill="1" applyBorder="1" applyAlignment="1" applyProtection="1">
      <alignment horizontal="center" vertical="top" wrapText="1"/>
      <protection locked="0"/>
    </xf>
    <xf numFmtId="0" fontId="6" fillId="0" borderId="61" xfId="0" applyFont="1" applyBorder="1" applyAlignment="1" applyProtection="1">
      <alignment horizontal="center" vertical="top" wrapText="1"/>
      <protection locked="0"/>
    </xf>
    <xf numFmtId="0" fontId="41" fillId="0" borderId="61" xfId="0" applyFont="1" applyBorder="1" applyAlignment="1" applyProtection="1">
      <alignment horizontal="center" vertical="top" wrapText="1"/>
      <protection locked="0"/>
    </xf>
    <xf numFmtId="0" fontId="41" fillId="0" borderId="45" xfId="0" applyFont="1" applyBorder="1" applyAlignment="1" applyProtection="1">
      <alignment horizontal="center" vertical="top" wrapText="1"/>
      <protection locked="0"/>
    </xf>
    <xf numFmtId="0" fontId="41" fillId="0" borderId="66" xfId="0" applyFont="1" applyBorder="1" applyAlignment="1" applyProtection="1">
      <alignment horizontal="center" vertical="top" wrapText="1"/>
      <protection locked="0"/>
    </xf>
    <xf numFmtId="0" fontId="4" fillId="37" borderId="63" xfId="0" applyFont="1" applyFill="1" applyBorder="1" applyAlignment="1" applyProtection="1">
      <alignment horizontal="center" vertical="top" wrapText="1"/>
      <protection locked="0"/>
    </xf>
    <xf numFmtId="0" fontId="4" fillId="37" borderId="61" xfId="0" applyFont="1" applyFill="1" applyBorder="1" applyAlignment="1" applyProtection="1">
      <alignment horizontal="center" vertical="top" wrapText="1"/>
      <protection locked="0"/>
    </xf>
    <xf numFmtId="0" fontId="0" fillId="37" borderId="63" xfId="0" applyFill="1" applyBorder="1" applyAlignment="1" applyProtection="1">
      <alignment horizontal="center" vertical="top" wrapText="1"/>
      <protection locked="0"/>
    </xf>
    <xf numFmtId="0" fontId="0" fillId="0" borderId="61" xfId="0" applyBorder="1" applyAlignment="1" applyProtection="1">
      <alignment horizontal="center" vertical="top" wrapText="1"/>
      <protection locked="0"/>
    </xf>
    <xf numFmtId="0" fontId="4" fillId="0" borderId="61" xfId="0" applyFont="1" applyBorder="1" applyAlignment="1" applyProtection="1">
      <alignment horizontal="center" vertical="top" wrapText="1"/>
      <protection locked="0"/>
    </xf>
    <xf numFmtId="9" fontId="4" fillId="0" borderId="61" xfId="0" applyNumberFormat="1" applyFont="1" applyBorder="1" applyAlignment="1" applyProtection="1">
      <alignment horizontal="center" vertical="top" wrapText="1"/>
      <protection locked="0"/>
    </xf>
    <xf numFmtId="0" fontId="1" fillId="37" borderId="80" xfId="0" applyFont="1" applyFill="1" applyBorder="1" applyAlignment="1" applyProtection="1">
      <alignment horizontal="center" vertical="top" wrapText="1"/>
      <protection locked="0"/>
    </xf>
    <xf numFmtId="0" fontId="1" fillId="37" borderId="81" xfId="0" applyFont="1" applyFill="1" applyBorder="1" applyAlignment="1" applyProtection="1">
      <alignment horizontal="center" vertical="top" wrapText="1"/>
      <protection locked="0"/>
    </xf>
    <xf numFmtId="0" fontId="1" fillId="37" borderId="83" xfId="0" applyFont="1" applyFill="1" applyBorder="1" applyAlignment="1" applyProtection="1">
      <alignment horizontal="center" vertical="top" wrapText="1"/>
      <protection locked="0"/>
    </xf>
    <xf numFmtId="0" fontId="0" fillId="37" borderId="28" xfId="0" applyFill="1" applyBorder="1" applyAlignment="1" applyProtection="1">
      <alignment horizontal="center" vertical="top" wrapText="1"/>
      <protection locked="0"/>
    </xf>
    <xf numFmtId="0" fontId="0" fillId="37" borderId="29" xfId="0" applyFill="1" applyBorder="1" applyAlignment="1" applyProtection="1">
      <alignment horizontal="center" vertical="top" wrapText="1"/>
      <protection locked="0"/>
    </xf>
    <xf numFmtId="0" fontId="0" fillId="0" borderId="75" xfId="0" applyBorder="1" applyAlignment="1" applyProtection="1">
      <alignment horizontal="center" vertical="top" wrapText="1"/>
      <protection locked="0"/>
    </xf>
    <xf numFmtId="0" fontId="0" fillId="0" borderId="76" xfId="0" applyBorder="1" applyAlignment="1" applyProtection="1">
      <alignment horizontal="center" vertical="top" wrapText="1"/>
      <protection locked="0"/>
    </xf>
    <xf numFmtId="0" fontId="0" fillId="0" borderId="77" xfId="0" applyBorder="1" applyAlignment="1" applyProtection="1">
      <alignment horizontal="center" vertical="top" wrapText="1"/>
      <protection locked="0"/>
    </xf>
    <xf numFmtId="0" fontId="4" fillId="37" borderId="63" xfId="0" applyFont="1" applyFill="1" applyBorder="1" applyAlignment="1">
      <alignment horizontal="center" vertical="center" wrapText="1"/>
    </xf>
    <xf numFmtId="0" fontId="4" fillId="0" borderId="61" xfId="0" applyFont="1" applyBorder="1" applyAlignment="1" applyProtection="1">
      <alignment horizontal="center" vertical="center" wrapText="1"/>
      <protection locked="0"/>
    </xf>
    <xf numFmtId="9" fontId="4" fillId="0" borderId="61" xfId="0" applyNumberFormat="1" applyFont="1" applyBorder="1" applyAlignment="1" applyProtection="1">
      <alignment horizontal="center" vertical="center" wrapText="1"/>
      <protection locked="0"/>
    </xf>
    <xf numFmtId="9" fontId="4" fillId="37" borderId="61" xfId="66" applyFont="1" applyFill="1" applyBorder="1" applyAlignment="1" applyProtection="1">
      <alignment horizontal="center" vertical="center" wrapText="1"/>
    </xf>
    <xf numFmtId="0" fontId="6" fillId="37" borderId="34" xfId="0"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6" fillId="37" borderId="28" xfId="0" applyFont="1" applyFill="1" applyBorder="1" applyAlignment="1">
      <alignment horizontal="center" vertical="center" wrapText="1"/>
    </xf>
    <xf numFmtId="0" fontId="46" fillId="37" borderId="2" xfId="0" applyFont="1" applyFill="1" applyBorder="1" applyAlignment="1">
      <alignment horizontal="center" vertical="center" wrapText="1"/>
    </xf>
    <xf numFmtId="0" fontId="46" fillId="37" borderId="68" xfId="0" applyFont="1" applyFill="1" applyBorder="1" applyAlignment="1">
      <alignment horizontal="center" vertical="center" wrapText="1"/>
    </xf>
    <xf numFmtId="0" fontId="4" fillId="37" borderId="68" xfId="0" applyFont="1" applyFill="1" applyBorder="1" applyAlignment="1">
      <alignment horizontal="center" vertical="center" wrapText="1"/>
    </xf>
    <xf numFmtId="0" fontId="46" fillId="37" borderId="63" xfId="0" applyFont="1" applyFill="1" applyBorder="1" applyAlignment="1">
      <alignment horizontal="center" vertical="center" wrapText="1"/>
    </xf>
    <xf numFmtId="0" fontId="0" fillId="37" borderId="63" xfId="0" applyFill="1" applyBorder="1" applyAlignment="1" applyProtection="1">
      <alignment horizontal="center" vertical="center" wrapText="1"/>
      <protection locked="0"/>
    </xf>
    <xf numFmtId="0" fontId="6" fillId="37" borderId="63" xfId="0" applyFont="1" applyFill="1" applyBorder="1" applyAlignment="1" applyProtection="1">
      <alignment horizontal="center" vertical="center" wrapText="1"/>
      <protection locked="0"/>
    </xf>
    <xf numFmtId="0" fontId="6" fillId="0" borderId="61" xfId="0" applyFont="1" applyBorder="1" applyAlignment="1" applyProtection="1">
      <alignment horizontal="center" vertical="center" wrapText="1"/>
      <protection locked="0"/>
    </xf>
    <xf numFmtId="0" fontId="6" fillId="37" borderId="62" xfId="0" applyFont="1" applyFill="1" applyBorder="1" applyAlignment="1" applyProtection="1">
      <alignment horizontal="center" vertical="center" wrapText="1"/>
      <protection locked="0"/>
    </xf>
    <xf numFmtId="0" fontId="41" fillId="37" borderId="63" xfId="0" applyFont="1" applyFill="1" applyBorder="1" applyAlignment="1">
      <alignment horizontal="center" vertical="center" wrapText="1"/>
    </xf>
    <xf numFmtId="0" fontId="41" fillId="37" borderId="2" xfId="0" applyFont="1" applyFill="1" applyBorder="1" applyAlignment="1">
      <alignment horizontal="center" vertical="center" wrapText="1"/>
    </xf>
    <xf numFmtId="0" fontId="41" fillId="37" borderId="68" xfId="0" applyFont="1" applyFill="1" applyBorder="1" applyAlignment="1">
      <alignment horizontal="center" vertical="center" wrapText="1"/>
    </xf>
    <xf numFmtId="0" fontId="4" fillId="0" borderId="31" xfId="0" applyFont="1" applyBorder="1" applyAlignment="1" applyProtection="1">
      <alignment horizontal="center" vertical="center" wrapText="1"/>
      <protection locked="0"/>
    </xf>
    <xf numFmtId="9" fontId="4" fillId="0" borderId="31" xfId="0" applyNumberFormat="1" applyFont="1" applyBorder="1" applyAlignment="1" applyProtection="1">
      <alignment horizontal="center" vertical="center" wrapText="1"/>
      <protection locked="0"/>
    </xf>
    <xf numFmtId="9" fontId="4" fillId="37" borderId="31" xfId="66" applyFont="1" applyFill="1" applyBorder="1" applyAlignment="1" applyProtection="1">
      <alignment horizontal="center" vertical="center" wrapText="1"/>
    </xf>
    <xf numFmtId="0" fontId="6" fillId="37" borderId="34" xfId="0" applyFont="1" applyFill="1" applyBorder="1" applyAlignment="1" applyProtection="1">
      <alignment horizontal="center" vertical="top" wrapText="1"/>
      <protection locked="0"/>
    </xf>
    <xf numFmtId="0" fontId="6" fillId="0" borderId="31" xfId="0" applyFont="1" applyBorder="1" applyAlignment="1" applyProtection="1">
      <alignment horizontal="center" vertical="top" wrapText="1"/>
      <protection locked="0"/>
    </xf>
    <xf numFmtId="0" fontId="41" fillId="0" borderId="1" xfId="0" applyFont="1" applyBorder="1" applyAlignment="1" applyProtection="1">
      <alignment horizontal="center" vertical="top" wrapText="1"/>
      <protection locked="0"/>
    </xf>
    <xf numFmtId="0" fontId="41" fillId="0" borderId="31" xfId="0" applyFont="1" applyBorder="1" applyAlignment="1" applyProtection="1">
      <alignment horizontal="center" vertical="top" wrapText="1"/>
      <protection locked="0"/>
    </xf>
    <xf numFmtId="0" fontId="4" fillId="37" borderId="31" xfId="0" applyFont="1" applyFill="1" applyBorder="1" applyAlignment="1" applyProtection="1">
      <alignment horizontal="center" vertical="top" wrapText="1"/>
      <protection locked="0"/>
    </xf>
    <xf numFmtId="0" fontId="6" fillId="37" borderId="28" xfId="0" applyFont="1" applyFill="1" applyBorder="1" applyAlignment="1">
      <alignment horizontal="center" vertical="top" wrapText="1"/>
    </xf>
    <xf numFmtId="0" fontId="0" fillId="0" borderId="31" xfId="0" applyBorder="1" applyAlignment="1" applyProtection="1">
      <alignment horizontal="center" vertical="top" wrapText="1"/>
      <protection locked="0"/>
    </xf>
    <xf numFmtId="0" fontId="4" fillId="37" borderId="28" xfId="0" applyFont="1" applyFill="1" applyBorder="1" applyAlignment="1">
      <alignment horizontal="center" vertical="top" wrapText="1"/>
    </xf>
    <xf numFmtId="0" fontId="4" fillId="0" borderId="31" xfId="0" applyFont="1" applyBorder="1" applyAlignment="1" applyProtection="1">
      <alignment horizontal="center" vertical="top" wrapText="1"/>
      <protection locked="0"/>
    </xf>
    <xf numFmtId="0" fontId="0" fillId="0" borderId="28"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29" xfId="0" applyBorder="1" applyAlignment="1" applyProtection="1">
      <alignment horizontal="center" vertical="top" wrapText="1"/>
      <protection locked="0"/>
    </xf>
    <xf numFmtId="9" fontId="4" fillId="0" borderId="31" xfId="0" applyNumberFormat="1" applyFont="1" applyBorder="1" applyAlignment="1" applyProtection="1">
      <alignment horizontal="center" vertical="top" wrapText="1"/>
      <protection locked="0"/>
    </xf>
    <xf numFmtId="9" fontId="4" fillId="37" borderId="1" xfId="66" applyFont="1" applyFill="1" applyBorder="1" applyAlignment="1" applyProtection="1">
      <alignment horizontal="center" vertical="top" wrapText="1"/>
    </xf>
    <xf numFmtId="9" fontId="4" fillId="37" borderId="31" xfId="66" applyFont="1" applyFill="1" applyBorder="1" applyAlignment="1" applyProtection="1">
      <alignment horizontal="center" vertical="top" wrapText="1"/>
    </xf>
    <xf numFmtId="0" fontId="46" fillId="37" borderId="29" xfId="0" applyFont="1" applyFill="1" applyBorder="1" applyAlignment="1">
      <alignment horizontal="center" vertical="center" wrapText="1"/>
    </xf>
    <xf numFmtId="0" fontId="0" fillId="37" borderId="61" xfId="0" applyFill="1" applyBorder="1" applyAlignment="1">
      <alignment horizontal="center" vertical="center" wrapText="1"/>
    </xf>
    <xf numFmtId="0" fontId="0" fillId="37" borderId="31" xfId="0" applyFill="1" applyBorder="1" applyAlignment="1">
      <alignment horizontal="center" vertical="center" wrapText="1"/>
    </xf>
    <xf numFmtId="0" fontId="0" fillId="0" borderId="82"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4" fillId="37" borderId="74" xfId="0" applyFont="1" applyFill="1" applyBorder="1" applyAlignment="1" applyProtection="1">
      <alignment horizontal="center" vertical="center" wrapText="1"/>
      <protection locked="0"/>
    </xf>
    <xf numFmtId="0" fontId="0" fillId="37" borderId="1" xfId="0" applyFill="1" applyBorder="1" applyAlignment="1">
      <alignment horizontal="center" vertical="top" wrapText="1"/>
    </xf>
    <xf numFmtId="0" fontId="4" fillId="37" borderId="1" xfId="0" applyFont="1" applyFill="1" applyBorder="1" applyAlignment="1">
      <alignment horizontal="center" vertical="top" wrapText="1"/>
    </xf>
    <xf numFmtId="0" fontId="4" fillId="37" borderId="31" xfId="0" applyFont="1" applyFill="1" applyBorder="1" applyAlignment="1">
      <alignment horizontal="center" vertical="top" wrapText="1"/>
    </xf>
    <xf numFmtId="0" fontId="0" fillId="0" borderId="28"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6"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9" fontId="6" fillId="37" borderId="28" xfId="0" applyNumberFormat="1" applyFont="1" applyFill="1" applyBorder="1" applyAlignment="1">
      <alignment horizontal="center" vertical="center" wrapText="1"/>
    </xf>
    <xf numFmtId="9" fontId="6" fillId="37" borderId="2" xfId="0" applyNumberFormat="1" applyFont="1" applyFill="1" applyBorder="1" applyAlignment="1">
      <alignment horizontal="center" vertical="center" wrapText="1"/>
    </xf>
    <xf numFmtId="9" fontId="6" fillId="37" borderId="29" xfId="0" applyNumberFormat="1" applyFont="1" applyFill="1" applyBorder="1" applyAlignment="1">
      <alignment horizontal="center" vertical="center" wrapText="1"/>
    </xf>
    <xf numFmtId="9" fontId="4" fillId="37" borderId="28" xfId="66" applyFont="1" applyFill="1" applyBorder="1" applyAlignment="1" applyProtection="1">
      <alignment horizontal="center" vertical="center" wrapText="1"/>
    </xf>
    <xf numFmtId="9" fontId="4" fillId="37" borderId="2" xfId="66" applyFont="1" applyFill="1" applyBorder="1" applyAlignment="1" applyProtection="1">
      <alignment horizontal="center" vertical="center" wrapText="1"/>
    </xf>
    <xf numFmtId="9" fontId="4" fillId="37" borderId="29" xfId="66" applyFont="1" applyFill="1" applyBorder="1" applyAlignment="1" applyProtection="1">
      <alignment horizontal="center" vertical="center" wrapText="1"/>
    </xf>
    <xf numFmtId="0" fontId="4" fillId="37" borderId="85" xfId="0" applyFont="1" applyFill="1" applyBorder="1" applyAlignment="1" applyProtection="1">
      <alignment horizontal="center" vertical="center" wrapText="1"/>
      <protection locked="0"/>
    </xf>
    <xf numFmtId="0" fontId="4" fillId="37" borderId="60" xfId="0" applyFont="1" applyFill="1" applyBorder="1" applyAlignment="1" applyProtection="1">
      <alignment horizontal="center" vertical="center" wrapText="1"/>
      <protection locked="0"/>
    </xf>
    <xf numFmtId="0" fontId="4" fillId="37" borderId="90" xfId="0" applyFont="1" applyFill="1" applyBorder="1" applyAlignment="1" applyProtection="1">
      <alignment horizontal="center" vertical="center" wrapText="1"/>
      <protection locked="0"/>
    </xf>
    <xf numFmtId="0" fontId="57" fillId="30" borderId="73" xfId="0" applyFont="1" applyFill="1" applyBorder="1" applyAlignment="1" applyProtection="1">
      <alignment horizontal="center" vertical="center" wrapText="1"/>
      <protection locked="0"/>
    </xf>
    <xf numFmtId="0" fontId="57" fillId="30" borderId="0" xfId="0" applyFont="1" applyFill="1" applyAlignment="1" applyProtection="1">
      <alignment horizontal="center" vertical="center" wrapText="1"/>
      <protection locked="0"/>
    </xf>
    <xf numFmtId="0" fontId="57" fillId="36" borderId="43" xfId="0" applyFont="1" applyFill="1" applyBorder="1" applyAlignment="1">
      <alignment horizontal="center" vertical="center" wrapText="1"/>
    </xf>
    <xf numFmtId="0" fontId="57" fillId="36" borderId="50" xfId="0" applyFont="1" applyFill="1" applyBorder="1" applyAlignment="1">
      <alignment horizontal="center" vertical="center" wrapText="1"/>
    </xf>
    <xf numFmtId="0" fontId="4" fillId="0" borderId="2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37" borderId="28" xfId="0" applyFont="1" applyFill="1" applyBorder="1" applyAlignment="1" applyProtection="1">
      <alignment horizontal="center" vertical="top" wrapText="1"/>
      <protection locked="0"/>
    </xf>
    <xf numFmtId="0" fontId="4" fillId="37" borderId="29" xfId="0" applyFont="1" applyFill="1" applyBorder="1" applyAlignment="1" applyProtection="1">
      <alignment horizontal="center" vertical="top" wrapText="1"/>
      <protection locked="0"/>
    </xf>
    <xf numFmtId="0" fontId="4" fillId="4" borderId="28"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protection locked="0"/>
    </xf>
    <xf numFmtId="0" fontId="0" fillId="0" borderId="85"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0" borderId="90" xfId="0"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91" xfId="0" applyBorder="1" applyAlignment="1" applyProtection="1">
      <alignment horizontal="center" vertical="center" wrapText="1"/>
      <protection locked="0"/>
    </xf>
    <xf numFmtId="0" fontId="1" fillId="37" borderId="84" xfId="0" applyFont="1" applyFill="1" applyBorder="1" applyAlignment="1" applyProtection="1">
      <alignment horizontal="center" vertical="top" wrapText="1"/>
      <protection locked="0"/>
    </xf>
    <xf numFmtId="0" fontId="1" fillId="37" borderId="87" xfId="0" applyFont="1" applyFill="1" applyBorder="1" applyAlignment="1" applyProtection="1">
      <alignment horizontal="center" vertical="top" wrapText="1"/>
      <protection locked="0"/>
    </xf>
    <xf numFmtId="0" fontId="1" fillId="37" borderId="89" xfId="0" applyFont="1" applyFill="1" applyBorder="1" applyAlignment="1" applyProtection="1">
      <alignment horizontal="center" vertical="top" wrapText="1"/>
      <protection locked="0"/>
    </xf>
    <xf numFmtId="0" fontId="4" fillId="37" borderId="85" xfId="0" applyFont="1" applyFill="1" applyBorder="1" applyAlignment="1" applyProtection="1">
      <alignment horizontal="center" vertical="top" wrapText="1"/>
      <protection locked="0"/>
    </xf>
    <xf numFmtId="0" fontId="4" fillId="37" borderId="60" xfId="0" applyFont="1" applyFill="1" applyBorder="1" applyAlignment="1" applyProtection="1">
      <alignment horizontal="center" vertical="top" wrapText="1"/>
      <protection locked="0"/>
    </xf>
    <xf numFmtId="0" fontId="4" fillId="37" borderId="90" xfId="0" applyFont="1" applyFill="1" applyBorder="1" applyAlignment="1" applyProtection="1">
      <alignment horizontal="center" vertical="top" wrapText="1"/>
      <protection locked="0"/>
    </xf>
    <xf numFmtId="0" fontId="0" fillId="0" borderId="85" xfId="0" applyBorder="1" applyAlignment="1" applyProtection="1">
      <alignment horizontal="center" vertical="top" wrapText="1"/>
      <protection locked="0"/>
    </xf>
    <xf numFmtId="0" fontId="0" fillId="0" borderId="60" xfId="0" applyBorder="1" applyAlignment="1" applyProtection="1">
      <alignment horizontal="center" vertical="top" wrapText="1"/>
      <protection locked="0"/>
    </xf>
    <xf numFmtId="0" fontId="0" fillId="0" borderId="90" xfId="0" applyBorder="1" applyAlignment="1" applyProtection="1">
      <alignment horizontal="center" vertical="top" wrapText="1"/>
      <protection locked="0"/>
    </xf>
    <xf numFmtId="0" fontId="4" fillId="37" borderId="85" xfId="0" applyFont="1" applyFill="1" applyBorder="1" applyAlignment="1">
      <alignment horizontal="center" vertical="center" wrapText="1"/>
    </xf>
    <xf numFmtId="0" fontId="4" fillId="37" borderId="60" xfId="0" applyFont="1" applyFill="1" applyBorder="1" applyAlignment="1">
      <alignment horizontal="center" vertical="center" wrapText="1"/>
    </xf>
    <xf numFmtId="0" fontId="4" fillId="37" borderId="90" xfId="0" applyFont="1" applyFill="1" applyBorder="1" applyAlignment="1">
      <alignment horizontal="center" vertical="center" wrapText="1"/>
    </xf>
    <xf numFmtId="9" fontId="4" fillId="0" borderId="85" xfId="0" applyNumberFormat="1" applyFont="1" applyBorder="1" applyAlignment="1" applyProtection="1">
      <alignment horizontal="center" vertical="center" wrapText="1"/>
      <protection locked="0"/>
    </xf>
    <xf numFmtId="9" fontId="4" fillId="0" borderId="60" xfId="0" applyNumberFormat="1" applyFont="1" applyBorder="1" applyAlignment="1" applyProtection="1">
      <alignment horizontal="center" vertical="center" wrapText="1"/>
      <protection locked="0"/>
    </xf>
    <xf numFmtId="9" fontId="4" fillId="0" borderId="90" xfId="0" applyNumberFormat="1" applyFont="1" applyBorder="1" applyAlignment="1" applyProtection="1">
      <alignment horizontal="center" vertical="center" wrapText="1"/>
      <protection locked="0"/>
    </xf>
    <xf numFmtId="9" fontId="6" fillId="37" borderId="85" xfId="0" applyNumberFormat="1" applyFont="1" applyFill="1" applyBorder="1" applyAlignment="1">
      <alignment horizontal="center" vertical="center" wrapText="1"/>
    </xf>
    <xf numFmtId="0" fontId="6" fillId="37" borderId="60" xfId="0" applyFont="1" applyFill="1" applyBorder="1" applyAlignment="1">
      <alignment horizontal="center" vertical="center" wrapText="1"/>
    </xf>
    <xf numFmtId="0" fontId="6" fillId="37" borderId="90" xfId="0" applyFont="1" applyFill="1" applyBorder="1" applyAlignment="1">
      <alignment horizontal="center" vertical="center" wrapText="1"/>
    </xf>
    <xf numFmtId="0" fontId="6" fillId="37" borderId="85" xfId="0" applyFont="1" applyFill="1" applyBorder="1" applyAlignment="1" applyProtection="1">
      <alignment horizontal="center" vertical="center" wrapText="1"/>
      <protection locked="0"/>
    </xf>
    <xf numFmtId="0" fontId="6" fillId="37" borderId="60" xfId="0" applyFont="1" applyFill="1" applyBorder="1" applyAlignment="1" applyProtection="1">
      <alignment horizontal="center" vertical="center" wrapText="1"/>
      <protection locked="0"/>
    </xf>
    <xf numFmtId="0" fontId="6" fillId="37" borderId="90" xfId="0" applyFont="1" applyFill="1" applyBorder="1" applyAlignment="1" applyProtection="1">
      <alignment horizontal="center" vertical="center" wrapText="1"/>
      <protection locked="0"/>
    </xf>
    <xf numFmtId="0" fontId="6" fillId="0" borderId="85" xfId="0" applyFont="1" applyBorder="1" applyAlignment="1" applyProtection="1">
      <alignment horizontal="center" vertical="center" wrapText="1"/>
      <protection locked="0"/>
    </xf>
    <xf numFmtId="0" fontId="6" fillId="0" borderId="60" xfId="0" applyFont="1" applyBorder="1" applyAlignment="1" applyProtection="1">
      <alignment horizontal="center" vertical="center" wrapText="1"/>
      <protection locked="0"/>
    </xf>
    <xf numFmtId="0" fontId="6" fillId="0" borderId="90" xfId="0" applyFont="1" applyBorder="1" applyAlignment="1" applyProtection="1">
      <alignment horizontal="center" vertical="center" wrapText="1"/>
      <protection locked="0"/>
    </xf>
    <xf numFmtId="0" fontId="3" fillId="6" borderId="31"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1" xfId="0" applyFont="1" applyFill="1" applyBorder="1" applyAlignment="1">
      <alignment horizontal="center" vertical="center" textRotation="90" wrapText="1"/>
    </xf>
    <xf numFmtId="0" fontId="3" fillId="8" borderId="51" xfId="0" applyFont="1" applyFill="1" applyBorder="1" applyAlignment="1">
      <alignment horizontal="center" vertical="center" wrapText="1"/>
    </xf>
    <xf numFmtId="0" fontId="3" fillId="8" borderId="52" xfId="0" applyFont="1" applyFill="1" applyBorder="1" applyAlignment="1">
      <alignment horizontal="center" vertical="center" wrapText="1"/>
    </xf>
    <xf numFmtId="0" fontId="6" fillId="37" borderId="85" xfId="0" applyFont="1" applyFill="1" applyBorder="1" applyAlignment="1">
      <alignment horizontal="center" vertical="center" wrapText="1"/>
    </xf>
    <xf numFmtId="0" fontId="0" fillId="37" borderId="85" xfId="0" applyFill="1" applyBorder="1" applyAlignment="1" applyProtection="1">
      <alignment horizontal="center" vertical="center" wrapText="1"/>
      <protection locked="0"/>
    </xf>
    <xf numFmtId="0" fontId="0" fillId="37" borderId="60" xfId="0" applyFill="1" applyBorder="1" applyAlignment="1" applyProtection="1">
      <alignment horizontal="center" vertical="center" wrapText="1"/>
      <protection locked="0"/>
    </xf>
    <xf numFmtId="0" fontId="0" fillId="37" borderId="90" xfId="0" applyFill="1" applyBorder="1" applyAlignment="1" applyProtection="1">
      <alignment horizontal="center" vertical="center" wrapText="1"/>
      <protection locked="0"/>
    </xf>
    <xf numFmtId="0" fontId="0" fillId="37" borderId="85" xfId="0" applyFill="1" applyBorder="1" applyAlignment="1">
      <alignment horizontal="center" vertical="center" wrapText="1"/>
    </xf>
    <xf numFmtId="0" fontId="0" fillId="37" borderId="60" xfId="0" applyFill="1" applyBorder="1" applyAlignment="1">
      <alignment horizontal="center" vertical="center" wrapText="1"/>
    </xf>
    <xf numFmtId="0" fontId="0" fillId="37" borderId="90" xfId="0" applyFill="1" applyBorder="1" applyAlignment="1">
      <alignment horizontal="center" vertical="center" wrapText="1"/>
    </xf>
    <xf numFmtId="9" fontId="4" fillId="37" borderId="85" xfId="66" applyFont="1" applyFill="1" applyBorder="1" applyAlignment="1" applyProtection="1">
      <alignment horizontal="center" vertical="center" wrapText="1"/>
    </xf>
    <xf numFmtId="9" fontId="4" fillId="37" borderId="60" xfId="66" applyFont="1" applyFill="1" applyBorder="1" applyAlignment="1" applyProtection="1">
      <alignment horizontal="center" vertical="center" wrapText="1"/>
    </xf>
    <xf numFmtId="9" fontId="4" fillId="37" borderId="90" xfId="66" applyFont="1" applyFill="1" applyBorder="1" applyAlignment="1" applyProtection="1">
      <alignment horizontal="center" vertical="center" wrapText="1"/>
    </xf>
    <xf numFmtId="0" fontId="4" fillId="0" borderId="85"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90" xfId="0" applyFont="1" applyBorder="1" applyAlignment="1" applyProtection="1">
      <alignment horizontal="center" vertical="center" wrapText="1"/>
      <protection locked="0"/>
    </xf>
    <xf numFmtId="0" fontId="3" fillId="30" borderId="45" xfId="0" applyFont="1" applyFill="1" applyBorder="1" applyAlignment="1">
      <alignment horizontal="center" vertical="center" wrapText="1"/>
    </xf>
    <xf numFmtId="0" fontId="3" fillId="30" borderId="31"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8" borderId="50"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37" fillId="7" borderId="43" xfId="0" applyFont="1" applyFill="1" applyBorder="1" applyAlignment="1">
      <alignment horizontal="center" vertical="center" wrapText="1"/>
    </xf>
    <xf numFmtId="0" fontId="37" fillId="7" borderId="50" xfId="0" applyFont="1" applyFill="1" applyBorder="1" applyAlignment="1">
      <alignment horizontal="center" vertical="center" wrapText="1"/>
    </xf>
    <xf numFmtId="0" fontId="37" fillId="7" borderId="44" xfId="0" applyFont="1" applyFill="1" applyBorder="1" applyAlignment="1">
      <alignment horizontal="center" vertical="center" wrapText="1"/>
    </xf>
    <xf numFmtId="0" fontId="3" fillId="30" borderId="43" xfId="0" applyFont="1" applyFill="1" applyBorder="1" applyAlignment="1">
      <alignment horizontal="center" vertical="center" wrapText="1"/>
    </xf>
    <xf numFmtId="0" fontId="3" fillId="30" borderId="4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8" borderId="45" xfId="0" applyFont="1" applyFill="1" applyBorder="1" applyAlignment="1">
      <alignment horizontal="center" vertical="center" wrapText="1"/>
    </xf>
    <xf numFmtId="0" fontId="39" fillId="36" borderId="45" xfId="0" applyFont="1" applyFill="1" applyBorder="1" applyAlignment="1">
      <alignment horizontal="center" vertical="center" wrapText="1"/>
    </xf>
    <xf numFmtId="0" fontId="3" fillId="30" borderId="50"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36" borderId="45" xfId="0" applyFont="1" applyFill="1" applyBorder="1" applyAlignment="1">
      <alignment horizontal="center" vertical="center" wrapText="1"/>
    </xf>
    <xf numFmtId="0" fontId="3" fillId="8" borderId="50" xfId="0" applyFont="1" applyFill="1" applyBorder="1" applyAlignment="1">
      <alignment horizontal="center" vertical="center"/>
    </xf>
    <xf numFmtId="0" fontId="3" fillId="8" borderId="44" xfId="0" applyFont="1" applyFill="1" applyBorder="1" applyAlignment="1">
      <alignment horizontal="center" vertical="center"/>
    </xf>
    <xf numFmtId="0" fontId="50" fillId="30" borderId="32" xfId="0" applyFont="1" applyFill="1" applyBorder="1" applyAlignment="1">
      <alignment horizontal="center" vertical="center" wrapText="1"/>
    </xf>
    <xf numFmtId="0" fontId="3" fillId="30" borderId="33" xfId="0" applyFont="1" applyFill="1" applyBorder="1" applyAlignment="1">
      <alignment horizontal="center" vertical="center" wrapText="1"/>
    </xf>
    <xf numFmtId="0" fontId="3" fillId="30" borderId="34" xfId="0" applyFont="1" applyFill="1" applyBorder="1" applyAlignment="1">
      <alignment horizontal="center" vertical="center" wrapText="1"/>
    </xf>
    <xf numFmtId="9" fontId="38" fillId="0" borderId="26" xfId="0" applyNumberFormat="1" applyFont="1" applyBorder="1" applyAlignment="1" applyProtection="1">
      <alignment horizontal="center" vertical="center" wrapText="1"/>
      <protection locked="0"/>
    </xf>
    <xf numFmtId="9" fontId="38" fillId="0" borderId="45" xfId="0" applyNumberFormat="1" applyFont="1" applyBorder="1" applyAlignment="1" applyProtection="1">
      <alignment horizontal="center" vertical="center" wrapText="1"/>
      <protection locked="0"/>
    </xf>
    <xf numFmtId="9" fontId="38" fillId="0" borderId="53" xfId="0" applyNumberFormat="1" applyFont="1" applyBorder="1" applyAlignment="1" applyProtection="1">
      <alignment horizontal="center" vertical="center" wrapText="1"/>
      <protection locked="0"/>
    </xf>
    <xf numFmtId="0" fontId="1" fillId="37" borderId="26" xfId="0" applyFont="1" applyFill="1" applyBorder="1" applyAlignment="1">
      <alignment horizontal="center" vertical="top" wrapText="1"/>
    </xf>
    <xf numFmtId="0" fontId="1" fillId="37" borderId="45" xfId="0" applyFont="1" applyFill="1" applyBorder="1" applyAlignment="1">
      <alignment horizontal="center" vertical="top" wrapText="1"/>
    </xf>
    <xf numFmtId="0" fontId="1" fillId="37" borderId="53" xfId="0" applyFont="1" applyFill="1" applyBorder="1" applyAlignment="1">
      <alignment horizontal="center" vertical="top" wrapText="1"/>
    </xf>
    <xf numFmtId="0" fontId="4" fillId="39" borderId="31" xfId="0" applyFont="1" applyFill="1" applyBorder="1" applyAlignment="1" applyProtection="1">
      <alignment horizontal="center" vertical="center" wrapText="1"/>
      <protection locked="0"/>
    </xf>
    <xf numFmtId="0" fontId="4" fillId="39" borderId="2" xfId="0" applyFont="1" applyFill="1" applyBorder="1" applyAlignment="1" applyProtection="1">
      <alignment horizontal="center" vertical="center" wrapText="1"/>
      <protection locked="0"/>
    </xf>
    <xf numFmtId="0" fontId="4" fillId="39" borderId="1" xfId="0" applyFont="1" applyFill="1" applyBorder="1" applyAlignment="1" applyProtection="1">
      <alignment horizontal="center" vertical="center" wrapText="1"/>
      <protection locked="0"/>
    </xf>
    <xf numFmtId="0" fontId="1" fillId="37" borderId="59" xfId="0" applyFont="1" applyFill="1" applyBorder="1" applyAlignment="1" applyProtection="1">
      <alignment horizontal="center" vertical="top" wrapText="1"/>
      <protection locked="0"/>
    </xf>
    <xf numFmtId="0" fontId="0" fillId="37" borderId="53" xfId="0" applyFill="1" applyBorder="1" applyAlignment="1" applyProtection="1">
      <alignment horizontal="center" vertical="top" wrapText="1"/>
      <protection locked="0"/>
    </xf>
    <xf numFmtId="0" fontId="0" fillId="0" borderId="57" xfId="0" applyBorder="1" applyAlignment="1" applyProtection="1">
      <alignment horizontal="center" vertical="top" wrapText="1"/>
      <protection locked="0"/>
    </xf>
    <xf numFmtId="0" fontId="6" fillId="37" borderId="25" xfId="0" applyFont="1" applyFill="1" applyBorder="1" applyAlignment="1" applyProtection="1">
      <alignment horizontal="center" vertical="center" wrapText="1"/>
      <protection locked="0"/>
    </xf>
    <xf numFmtId="0" fontId="6" fillId="37" borderId="54" xfId="0" applyFont="1" applyFill="1" applyBorder="1" applyAlignment="1" applyProtection="1">
      <alignment horizontal="center" vertical="center" wrapText="1"/>
      <protection locked="0"/>
    </xf>
    <xf numFmtId="0" fontId="6" fillId="37" borderId="59" xfId="0" applyFont="1" applyFill="1" applyBorder="1" applyAlignment="1" applyProtection="1">
      <alignment horizontal="center" vertical="center" wrapText="1"/>
      <protection locked="0"/>
    </xf>
    <xf numFmtId="0" fontId="3" fillId="8" borderId="32"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7" fillId="36" borderId="45" xfId="0" applyFont="1" applyFill="1" applyBorder="1" applyAlignment="1" applyProtection="1">
      <alignment horizontal="center" vertical="center" wrapText="1"/>
      <protection locked="0"/>
    </xf>
    <xf numFmtId="0" fontId="37" fillId="36" borderId="43" xfId="0" applyFont="1" applyFill="1" applyBorder="1" applyAlignment="1" applyProtection="1">
      <alignment horizontal="center" vertical="center" wrapText="1"/>
      <protection locked="0"/>
    </xf>
    <xf numFmtId="0" fontId="6" fillId="37" borderId="80" xfId="0" applyFont="1" applyFill="1" applyBorder="1" applyAlignment="1">
      <alignment horizontal="center" vertical="top" wrapText="1"/>
    </xf>
    <xf numFmtId="0" fontId="6" fillId="37" borderId="81" xfId="0" applyFont="1" applyFill="1" applyBorder="1" applyAlignment="1">
      <alignment horizontal="center" vertical="top" wrapText="1"/>
    </xf>
    <xf numFmtId="0" fontId="6" fillId="37" borderId="83" xfId="0" applyFont="1" applyFill="1" applyBorder="1" applyAlignment="1">
      <alignment horizontal="center" vertical="top" wrapText="1"/>
    </xf>
    <xf numFmtId="0" fontId="4" fillId="37" borderId="29" xfId="0" applyFont="1" applyFill="1" applyBorder="1" applyAlignment="1">
      <alignment horizontal="center" vertical="top" wrapText="1"/>
    </xf>
    <xf numFmtId="0" fontId="4" fillId="0" borderId="75" xfId="0" applyFont="1" applyBorder="1" applyAlignment="1">
      <alignment horizontal="center" vertical="top" wrapText="1"/>
    </xf>
    <xf numFmtId="0" fontId="4" fillId="0" borderId="76" xfId="0" applyFont="1" applyBorder="1" applyAlignment="1">
      <alignment horizontal="center" vertical="top" wrapText="1"/>
    </xf>
    <xf numFmtId="0" fontId="4" fillId="0" borderId="77" xfId="0" applyFont="1" applyBorder="1" applyAlignment="1">
      <alignment horizontal="center" vertical="top" wrapText="1"/>
    </xf>
    <xf numFmtId="0" fontId="4" fillId="39" borderId="28" xfId="0" applyFont="1" applyFill="1" applyBorder="1" applyAlignment="1" applyProtection="1">
      <alignment horizontal="center" vertical="center" wrapText="1"/>
      <protection locked="0"/>
    </xf>
    <xf numFmtId="0" fontId="4" fillId="39" borderId="29" xfId="0" applyFont="1" applyFill="1" applyBorder="1" applyAlignment="1" applyProtection="1">
      <alignment horizontal="center" vertical="center" wrapText="1"/>
      <protection locked="0"/>
    </xf>
    <xf numFmtId="0" fontId="1" fillId="34" borderId="45" xfId="0" applyFont="1" applyFill="1" applyBorder="1" applyAlignment="1">
      <alignment horizontal="center" vertical="center"/>
    </xf>
  </cellXfs>
  <cellStyles count="86">
    <cellStyle name="Bueno 2" xfId="3" xr:uid="{00000000-0005-0000-0000-000000000000}"/>
    <cellStyle name="Cálculo 2" xfId="4" xr:uid="{00000000-0005-0000-0000-000001000000}"/>
    <cellStyle name="Cálculo 2 2" xfId="69" xr:uid="{668202AF-6884-446D-B549-F4AD77426F2B}"/>
    <cellStyle name="Cálculo 2 3" xfId="75" xr:uid="{02C95E46-679D-4CA5-B2A0-96B9E178429F}"/>
    <cellStyle name="Cálculo 2 4" xfId="84" xr:uid="{A4477EB5-5D06-4BB3-BDC2-4DBCCF81E18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Entrada 2 2" xfId="70" xr:uid="{27CEFD64-168B-4F75-8C16-D021CF76E741}"/>
    <cellStyle name="Entrada 2 3" xfId="78" xr:uid="{FFA050BD-8664-4B1E-8032-DF8D9415C004}"/>
    <cellStyle name="Entrada 2 4" xfId="83" xr:uid="{DAF6CBCE-B3A3-4DA1-BEFB-F32465F2584E}"/>
    <cellStyle name="Incorrecto 2" xfId="36" xr:uid="{00000000-0005-0000-0000-000028000000}"/>
    <cellStyle name="Millares [0]" xfId="67" builtinId="6"/>
    <cellStyle name="Millares [0] 2" xfId="74" xr:uid="{46C6E07B-9E55-4C10-A748-68B31AB40674}"/>
    <cellStyle name="Millares [0] 3" xfId="85" xr:uid="{E5EAAFEA-E2B3-4FF9-9D4F-FBF8D3AAEEEA}"/>
    <cellStyle name="Neutral 2" xfId="37" xr:uid="{00000000-0005-0000-0000-000029000000}"/>
    <cellStyle name="Normal" xfId="0" builtinId="0"/>
    <cellStyle name="Normal 2" xfId="2" xr:uid="{00000000-0005-0000-0000-00002B000000}"/>
    <cellStyle name="Normal 2 2" xfId="49" xr:uid="{00000000-0005-0000-0000-00002C000000}"/>
    <cellStyle name="Normal 2 2 2" xfId="68" xr:uid="{63F6AC83-6CCB-4797-BB6C-319F988B8B00}"/>
    <cellStyle name="Normal 2 3" xfId="46" xr:uid="{00000000-0005-0000-0000-00002D000000}"/>
    <cellStyle name="Normal 3" xfId="1" xr:uid="{00000000-0005-0000-0000-00002E000000}"/>
    <cellStyle name="Normal 3 2" xfId="52" xr:uid="{00000000-0005-0000-0000-00002F000000}"/>
    <cellStyle name="Normal 3 2 2" xfId="58" xr:uid="{00000000-0005-0000-0000-000030000000}"/>
    <cellStyle name="Normal 3 3" xfId="54" xr:uid="{00000000-0005-0000-0000-000031000000}"/>
    <cellStyle name="Normal 3 4" xfId="47" xr:uid="{00000000-0005-0000-0000-000032000000}"/>
    <cellStyle name="Normal 4" xfId="48" xr:uid="{00000000-0005-0000-0000-000033000000}"/>
    <cellStyle name="Normal 4 2" xfId="51" xr:uid="{00000000-0005-0000-0000-000034000000}"/>
    <cellStyle name="Normal 4 2 2" xfId="57" xr:uid="{00000000-0005-0000-0000-000035000000}"/>
    <cellStyle name="Normal 4 3" xfId="55" xr:uid="{00000000-0005-0000-0000-000036000000}"/>
    <cellStyle name="Normal 5" xfId="50" xr:uid="{00000000-0005-0000-0000-000037000000}"/>
    <cellStyle name="Normal 5 2" xfId="56" xr:uid="{00000000-0005-0000-0000-000038000000}"/>
    <cellStyle name="Normal 6" xfId="53" xr:uid="{00000000-0005-0000-0000-000039000000}"/>
    <cellStyle name="Normal 6 2" xfId="59" xr:uid="{00000000-0005-0000-0000-00003A000000}"/>
    <cellStyle name="Notas 2" xfId="38" xr:uid="{00000000-0005-0000-0000-00003B000000}"/>
    <cellStyle name="Notas 2 2" xfId="71" xr:uid="{694F49C1-9E27-48E2-891A-0B3E9CE0EAAB}"/>
    <cellStyle name="Notas 2 3" xfId="79" xr:uid="{1DB6E087-CD0B-41DE-B975-E946AD6DC35E}"/>
    <cellStyle name="Notas 2 4" xfId="77" xr:uid="{1652B663-F036-49FA-8A54-E709ACB1841D}"/>
    <cellStyle name="Porcentaje" xfId="66" builtinId="5"/>
    <cellStyle name="Salida 2" xfId="39" xr:uid="{00000000-0005-0000-0000-00003D000000}"/>
    <cellStyle name="Salida 2 2" xfId="72" xr:uid="{AA0A712D-FC8F-4C76-9FEC-24BD02FB0EA6}"/>
    <cellStyle name="Salida 2 3" xfId="80" xr:uid="{96FCF2D9-B72E-4812-8C58-94B0BC7CFB39}"/>
    <cellStyle name="Salida 2 4" xfId="76" xr:uid="{3E19895B-63A8-4BF2-AE3C-6CDD45EC13AA}"/>
    <cellStyle name="Texto de advertencia 2" xfId="40" xr:uid="{00000000-0005-0000-0000-00003E000000}"/>
    <cellStyle name="Título 2 2" xfId="42" xr:uid="{00000000-0005-0000-0000-00003F000000}"/>
    <cellStyle name="Título 3 2" xfId="43" xr:uid="{00000000-0005-0000-0000-000040000000}"/>
    <cellStyle name="Título de hoja" xfId="44" xr:uid="{00000000-0005-0000-0000-000041000000}"/>
    <cellStyle name="Total 2" xfId="45" xr:uid="{00000000-0005-0000-0000-000042000000}"/>
    <cellStyle name="Total 2 2" xfId="73" xr:uid="{B078758A-C5F1-41D6-9D47-7A8C2EC42CCF}"/>
    <cellStyle name="Total 2 3" xfId="81" xr:uid="{E0C7E582-662F-4A10-A702-53EC2C3A9579}"/>
    <cellStyle name="Total 2 4" xfId="82" xr:uid="{FFCDDD4F-2EF3-4CE8-BB6D-FC634B4B847F}"/>
  </cellStyles>
  <dxfs count="83">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B050"/>
      <color rgb="FF92D050"/>
      <color rgb="FFFFFF66"/>
      <color rgb="FFFFFFCC"/>
      <color rgb="FFFFFF00"/>
      <color rgb="FFFFCC99"/>
      <color rgb="FFFFFF99"/>
      <color rgb="FFE26B0A"/>
      <color rgb="FFC0000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511968</xdr:colOff>
      <xdr:row>0</xdr:row>
      <xdr:rowOff>0</xdr:rowOff>
    </xdr:from>
    <xdr:to>
      <xdr:col>1</xdr:col>
      <xdr:colOff>1202531</xdr:colOff>
      <xdr:row>2</xdr:row>
      <xdr:rowOff>142875</xdr:rowOff>
    </xdr:to>
    <xdr:pic>
      <xdr:nvPicPr>
        <xdr:cNvPr id="3" name="Imagen 2">
          <a:extLst>
            <a:ext uri="{FF2B5EF4-FFF2-40B4-BE49-F238E27FC236}">
              <a16:creationId xmlns:a16="http://schemas.microsoft.com/office/drawing/2014/main" id="{C982D0E0-7C9E-4AF2-9E4E-96F22F37B5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6" y="0"/>
          <a:ext cx="690563" cy="523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163286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twoCellAnchor editAs="oneCell">
    <xdr:from>
      <xdr:col>1</xdr:col>
      <xdr:colOff>0</xdr:colOff>
      <xdr:row>0</xdr:row>
      <xdr:rowOff>0</xdr:rowOff>
    </xdr:from>
    <xdr:to>
      <xdr:col>2</xdr:col>
      <xdr:colOff>306955</xdr:colOff>
      <xdr:row>3</xdr:row>
      <xdr:rowOff>54346</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0975" y="0"/>
          <a:ext cx="1992880" cy="6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225137</xdr:colOff>
      <xdr:row>0</xdr:row>
      <xdr:rowOff>17315</xdr:rowOff>
    </xdr:from>
    <xdr:to>
      <xdr:col>9</xdr:col>
      <xdr:colOff>845992</xdr:colOff>
      <xdr:row>3</xdr:row>
      <xdr:rowOff>28574</xdr:rowOff>
    </xdr:to>
    <xdr:pic>
      <xdr:nvPicPr>
        <xdr:cNvPr id="2" name="Imagen 1">
          <a:extLst>
            <a:ext uri="{FF2B5EF4-FFF2-40B4-BE49-F238E27FC236}">
              <a16:creationId xmlns:a16="http://schemas.microsoft.com/office/drawing/2014/main" id="{F8FA6A4F-497D-4E90-A2AF-83D9E8E06F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6182" y="17315"/>
          <a:ext cx="620855" cy="6173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502227</xdr:colOff>
      <xdr:row>0</xdr:row>
      <xdr:rowOff>51952</xdr:rowOff>
    </xdr:from>
    <xdr:to>
      <xdr:col>9</xdr:col>
      <xdr:colOff>620856</xdr:colOff>
      <xdr:row>3</xdr:row>
      <xdr:rowOff>55418</xdr:rowOff>
    </xdr:to>
    <xdr:pic>
      <xdr:nvPicPr>
        <xdr:cNvPr id="2" name="Imagen 1">
          <a:extLst>
            <a:ext uri="{FF2B5EF4-FFF2-40B4-BE49-F238E27FC236}">
              <a16:creationId xmlns:a16="http://schemas.microsoft.com/office/drawing/2014/main" id="{EAE34FA5-61FF-42D7-AF84-697C50C1BE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6652" y="51952"/>
          <a:ext cx="623452" cy="59401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E37A8B-B1A7-46B8-A194-18DDD70A8A4C}" name="Tabla13" displayName="Tabla13" ref="A3:D17" totalsRowShown="0" headerRowDxfId="82" dataDxfId="80" headerRowBorderDxfId="81" tableBorderDxfId="79" totalsRowBorderDxfId="78">
  <tableColumns count="4">
    <tableColumn id="1" xr3:uid="{E178C87F-68C7-4804-9D66-D10358A2F14C}" name="No" dataDxfId="77"/>
    <tableColumn id="2" xr3:uid="{E2505054-735C-4321-8F7E-2F9808437249}" name="TRÁMITE" dataDxfId="76"/>
    <tableColumn id="3" xr3:uid="{A9B40DE5-6741-4273-B994-18A832835701}" name="RIESGO DE CORRUPCIÓN ASOCIADO" dataDxfId="75"/>
    <tableColumn id="4" xr3:uid="{0C679FE2-15CF-42CF-94F0-63A1243D6594}" name="PROCESO" dataDxfId="74"/>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155E-B09C-4D9A-914B-8AA3F231A2A2}">
  <sheetPr>
    <pageSetUpPr fitToPage="1"/>
  </sheetPr>
  <dimension ref="B1:C81"/>
  <sheetViews>
    <sheetView showGridLines="0" tabSelected="1" zoomScale="70" zoomScaleNormal="70" zoomScaleSheetLayoutView="100" workbookViewId="0">
      <selection activeCell="B51" sqref="B51"/>
    </sheetView>
  </sheetViews>
  <sheetFormatPr baseColWidth="10" defaultColWidth="11.42578125" defaultRowHeight="15" x14ac:dyDescent="0.25"/>
  <cols>
    <col min="1" max="1" width="4" style="5" customWidth="1"/>
    <col min="2" max="2" width="84.5703125" style="5" customWidth="1"/>
    <col min="3" max="3" width="86" style="5" customWidth="1"/>
    <col min="4" max="16384" width="11.42578125" style="5"/>
  </cols>
  <sheetData>
    <row r="1" spans="2:3" x14ac:dyDescent="0.25">
      <c r="B1" s="418"/>
      <c r="C1" s="418"/>
    </row>
    <row r="2" spans="2:3" x14ac:dyDescent="0.25">
      <c r="B2" s="418"/>
      <c r="C2" s="418"/>
    </row>
    <row r="3" spans="2:3" x14ac:dyDescent="0.25">
      <c r="B3" s="419"/>
      <c r="C3" s="419"/>
    </row>
    <row r="4" spans="2:3" x14ac:dyDescent="0.25">
      <c r="B4" s="420" t="s">
        <v>0</v>
      </c>
      <c r="C4" s="421"/>
    </row>
    <row r="5" spans="2:3" x14ac:dyDescent="0.25">
      <c r="B5"/>
      <c r="C5" s="25"/>
    </row>
    <row r="6" spans="2:3" x14ac:dyDescent="0.25">
      <c r="B6" s="420" t="s">
        <v>1</v>
      </c>
      <c r="C6" s="421"/>
    </row>
    <row r="7" spans="2:3" ht="15" customHeight="1" x14ac:dyDescent="0.25">
      <c r="B7" s="422" t="s">
        <v>2</v>
      </c>
      <c r="C7" s="423"/>
    </row>
    <row r="8" spans="2:3" x14ac:dyDescent="0.25">
      <c r="B8" s="414" t="s">
        <v>3</v>
      </c>
      <c r="C8" s="415"/>
    </row>
    <row r="9" spans="2:3" x14ac:dyDescent="0.25">
      <c r="B9" s="414" t="s">
        <v>4</v>
      </c>
      <c r="C9" s="415"/>
    </row>
    <row r="10" spans="2:3" x14ac:dyDescent="0.25">
      <c r="B10" s="103" t="s">
        <v>5</v>
      </c>
      <c r="C10" s="103" t="s">
        <v>6</v>
      </c>
    </row>
    <row r="11" spans="2:3" ht="29.25" customHeight="1" x14ac:dyDescent="0.25">
      <c r="B11" s="416" t="s">
        <v>7</v>
      </c>
      <c r="C11" s="417"/>
    </row>
    <row r="12" spans="2:3" ht="45" x14ac:dyDescent="0.25">
      <c r="B12" s="403" t="s">
        <v>8</v>
      </c>
      <c r="C12" s="404" t="s">
        <v>9</v>
      </c>
    </row>
    <row r="13" spans="2:3" ht="50.25" customHeight="1" x14ac:dyDescent="0.25">
      <c r="B13" s="405" t="s">
        <v>10</v>
      </c>
      <c r="C13" s="406" t="s">
        <v>11</v>
      </c>
    </row>
    <row r="14" spans="2:3" ht="56.25" customHeight="1" x14ac:dyDescent="0.25">
      <c r="B14" s="405" t="s">
        <v>12</v>
      </c>
      <c r="C14" s="406" t="s">
        <v>13</v>
      </c>
    </row>
    <row r="15" spans="2:3" ht="69.75" customHeight="1" x14ac:dyDescent="0.25">
      <c r="B15" s="405" t="s">
        <v>14</v>
      </c>
      <c r="C15" s="406" t="s">
        <v>15</v>
      </c>
    </row>
    <row r="16" spans="2:3" ht="75" x14ac:dyDescent="0.25">
      <c r="B16" s="405" t="s">
        <v>16</v>
      </c>
      <c r="C16" s="406" t="s">
        <v>17</v>
      </c>
    </row>
    <row r="17" spans="2:3" ht="33.75" customHeight="1" x14ac:dyDescent="0.25">
      <c r="B17" s="405" t="s">
        <v>18</v>
      </c>
      <c r="C17" s="406" t="s">
        <v>19</v>
      </c>
    </row>
    <row r="18" spans="2:3" ht="31.5" customHeight="1" x14ac:dyDescent="0.25">
      <c r="B18" s="405" t="s">
        <v>20</v>
      </c>
      <c r="C18" s="406" t="s">
        <v>21</v>
      </c>
    </row>
    <row r="19" spans="2:3" ht="45" x14ac:dyDescent="0.25">
      <c r="B19" s="405" t="s">
        <v>22</v>
      </c>
      <c r="C19" s="406" t="s">
        <v>23</v>
      </c>
    </row>
    <row r="20" spans="2:3" ht="30" x14ac:dyDescent="0.25">
      <c r="B20" s="405" t="s">
        <v>24</v>
      </c>
      <c r="C20" s="406" t="s">
        <v>25</v>
      </c>
    </row>
    <row r="21" spans="2:3" ht="45" x14ac:dyDescent="0.25">
      <c r="B21" s="407" t="s">
        <v>26</v>
      </c>
      <c r="C21" s="408" t="s">
        <v>27</v>
      </c>
    </row>
    <row r="22" spans="2:3" ht="61.5" customHeight="1" x14ac:dyDescent="0.25">
      <c r="B22" s="405" t="s">
        <v>28</v>
      </c>
      <c r="C22" s="409" t="s">
        <v>29</v>
      </c>
    </row>
    <row r="23" spans="2:3" ht="27.75" customHeight="1" x14ac:dyDescent="0.25">
      <c r="B23" s="405" t="s">
        <v>30</v>
      </c>
      <c r="C23" s="408" t="s">
        <v>31</v>
      </c>
    </row>
    <row r="24" spans="2:3" ht="45" x14ac:dyDescent="0.25">
      <c r="B24" s="405" t="s">
        <v>32</v>
      </c>
      <c r="C24" s="406" t="s">
        <v>31</v>
      </c>
    </row>
    <row r="25" spans="2:3" ht="30" x14ac:dyDescent="0.25">
      <c r="B25" s="405" t="s">
        <v>33</v>
      </c>
      <c r="C25" s="406" t="s">
        <v>31</v>
      </c>
    </row>
    <row r="26" spans="2:3" ht="37.5" customHeight="1" x14ac:dyDescent="0.25">
      <c r="B26" s="407" t="s">
        <v>34</v>
      </c>
      <c r="C26" s="408" t="s">
        <v>31</v>
      </c>
    </row>
    <row r="27" spans="2:3" ht="54" customHeight="1" x14ac:dyDescent="0.25">
      <c r="B27" s="405" t="s">
        <v>35</v>
      </c>
      <c r="C27" s="408" t="s">
        <v>31</v>
      </c>
    </row>
    <row r="28" spans="2:3" ht="30" x14ac:dyDescent="0.25">
      <c r="B28" s="405" t="s">
        <v>36</v>
      </c>
      <c r="C28" s="406" t="s">
        <v>31</v>
      </c>
    </row>
    <row r="29" spans="2:3" x14ac:dyDescent="0.25">
      <c r="B29" s="27"/>
      <c r="C29" s="7"/>
    </row>
    <row r="30" spans="2:3" x14ac:dyDescent="0.25">
      <c r="B30" s="426" t="s">
        <v>37</v>
      </c>
      <c r="C30" s="427"/>
    </row>
    <row r="31" spans="2:3" x14ac:dyDescent="0.25">
      <c r="B31" s="428" t="s">
        <v>4</v>
      </c>
      <c r="C31" s="429"/>
    </row>
    <row r="32" spans="2:3" x14ac:dyDescent="0.25">
      <c r="B32" s="103" t="s">
        <v>38</v>
      </c>
      <c r="C32" s="103" t="s">
        <v>39</v>
      </c>
    </row>
    <row r="33" spans="2:3" ht="30" customHeight="1" x14ac:dyDescent="0.25">
      <c r="B33" s="416" t="s">
        <v>40</v>
      </c>
      <c r="C33" s="417"/>
    </row>
    <row r="34" spans="2:3" ht="49.5" customHeight="1" x14ac:dyDescent="0.25">
      <c r="B34" s="403" t="s">
        <v>41</v>
      </c>
      <c r="C34" s="404" t="s">
        <v>42</v>
      </c>
    </row>
    <row r="35" spans="2:3" ht="30" customHeight="1" x14ac:dyDescent="0.25">
      <c r="B35" s="405" t="s">
        <v>43</v>
      </c>
      <c r="C35" s="409" t="s">
        <v>44</v>
      </c>
    </row>
    <row r="36" spans="2:3" ht="39" customHeight="1" x14ac:dyDescent="0.25">
      <c r="B36" s="405" t="s">
        <v>45</v>
      </c>
      <c r="C36" s="406" t="s">
        <v>46</v>
      </c>
    </row>
    <row r="37" spans="2:3" ht="81" customHeight="1" x14ac:dyDescent="0.25">
      <c r="B37" s="405" t="s">
        <v>47</v>
      </c>
      <c r="C37" s="409" t="s">
        <v>48</v>
      </c>
    </row>
    <row r="38" spans="2:3" ht="33" customHeight="1" x14ac:dyDescent="0.25">
      <c r="B38" s="405" t="s">
        <v>49</v>
      </c>
      <c r="C38" s="406" t="s">
        <v>50</v>
      </c>
    </row>
    <row r="39" spans="2:3" ht="23.25" customHeight="1" x14ac:dyDescent="0.25">
      <c r="B39" s="405" t="s">
        <v>51</v>
      </c>
      <c r="C39" s="406" t="s">
        <v>52</v>
      </c>
    </row>
    <row r="40" spans="2:3" ht="30" x14ac:dyDescent="0.25">
      <c r="B40" s="405" t="s">
        <v>53</v>
      </c>
      <c r="C40" s="406" t="s">
        <v>54</v>
      </c>
    </row>
    <row r="41" spans="2:3" ht="30" x14ac:dyDescent="0.25">
      <c r="B41" s="405" t="s">
        <v>55</v>
      </c>
      <c r="C41" s="406" t="s">
        <v>56</v>
      </c>
    </row>
    <row r="42" spans="2:3" ht="45" x14ac:dyDescent="0.25">
      <c r="B42" s="407" t="s">
        <v>57</v>
      </c>
      <c r="C42" s="409" t="s">
        <v>58</v>
      </c>
    </row>
    <row r="43" spans="2:3" ht="24" customHeight="1" x14ac:dyDescent="0.25">
      <c r="B43" s="407" t="s">
        <v>59</v>
      </c>
      <c r="C43" s="406" t="s">
        <v>60</v>
      </c>
    </row>
    <row r="44" spans="2:3" ht="30" x14ac:dyDescent="0.25">
      <c r="B44" s="405" t="s">
        <v>61</v>
      </c>
      <c r="C44" s="406" t="s">
        <v>62</v>
      </c>
    </row>
    <row r="45" spans="2:3" ht="45" x14ac:dyDescent="0.25">
      <c r="B45" s="405" t="s">
        <v>63</v>
      </c>
      <c r="C45" s="406" t="s">
        <v>64</v>
      </c>
    </row>
    <row r="46" spans="2:3" ht="45" x14ac:dyDescent="0.25">
      <c r="B46" s="405" t="s">
        <v>65</v>
      </c>
      <c r="C46" s="409" t="s">
        <v>66</v>
      </c>
    </row>
    <row r="47" spans="2:3" ht="32.25" customHeight="1" x14ac:dyDescent="0.25">
      <c r="B47" s="407" t="s">
        <v>67</v>
      </c>
      <c r="C47" s="409" t="s">
        <v>68</v>
      </c>
    </row>
    <row r="48" spans="2:3" ht="30" x14ac:dyDescent="0.25">
      <c r="B48" s="407" t="s">
        <v>69</v>
      </c>
      <c r="C48" s="409" t="s">
        <v>70</v>
      </c>
    </row>
    <row r="49" spans="2:3" ht="30" x14ac:dyDescent="0.25">
      <c r="B49" s="405" t="s">
        <v>71</v>
      </c>
      <c r="C49" s="408" t="s">
        <v>72</v>
      </c>
    </row>
    <row r="50" spans="2:3" ht="38.25" customHeight="1" x14ac:dyDescent="0.25">
      <c r="B50" s="407" t="s">
        <v>73</v>
      </c>
      <c r="C50" s="409" t="s">
        <v>74</v>
      </c>
    </row>
    <row r="51" spans="2:3" ht="42" customHeight="1" x14ac:dyDescent="0.25">
      <c r="B51" s="407" t="s">
        <v>75</v>
      </c>
      <c r="C51" s="408" t="s">
        <v>31</v>
      </c>
    </row>
    <row r="53" spans="2:3" ht="33" customHeight="1" x14ac:dyDescent="0.25">
      <c r="B53" s="425" t="s">
        <v>76</v>
      </c>
      <c r="C53" s="425"/>
    </row>
    <row r="55" spans="2:3" x14ac:dyDescent="0.25">
      <c r="B55" s="424" t="s">
        <v>77</v>
      </c>
      <c r="C55" s="424"/>
    </row>
    <row r="56" spans="2:3" x14ac:dyDescent="0.25">
      <c r="B56" s="414" t="s">
        <v>78</v>
      </c>
      <c r="C56" s="415"/>
    </row>
    <row r="57" spans="2:3" x14ac:dyDescent="0.25">
      <c r="B57" s="103" t="s">
        <v>79</v>
      </c>
      <c r="C57" s="100"/>
    </row>
    <row r="58" spans="2:3" ht="92.25" customHeight="1" x14ac:dyDescent="0.25">
      <c r="B58" s="410" t="s">
        <v>80</v>
      </c>
      <c r="C58" s="411"/>
    </row>
    <row r="59" spans="2:3" ht="47.25" customHeight="1" x14ac:dyDescent="0.25">
      <c r="B59" s="412" t="s">
        <v>81</v>
      </c>
      <c r="C59" s="413"/>
    </row>
    <row r="60" spans="2:3" x14ac:dyDescent="0.25">
      <c r="B60" s="104"/>
      <c r="C60" s="104"/>
    </row>
    <row r="61" spans="2:3" x14ac:dyDescent="0.25">
      <c r="B61" s="104"/>
      <c r="C61" s="104"/>
    </row>
    <row r="62" spans="2:3" x14ac:dyDescent="0.25">
      <c r="B62" s="103" t="s">
        <v>82</v>
      </c>
      <c r="C62" s="104"/>
    </row>
    <row r="63" spans="2:3" ht="60" x14ac:dyDescent="0.25">
      <c r="B63" s="159" t="s">
        <v>83</v>
      </c>
      <c r="C63" s="102" t="s">
        <v>84</v>
      </c>
    </row>
    <row r="64" spans="2:3" ht="90" x14ac:dyDescent="0.25">
      <c r="B64" s="160" t="s">
        <v>85</v>
      </c>
      <c r="C64" s="102" t="s">
        <v>86</v>
      </c>
    </row>
    <row r="65" spans="2:3" ht="60" x14ac:dyDescent="0.25">
      <c r="B65" s="160" t="s">
        <v>87</v>
      </c>
      <c r="C65" s="100" t="s">
        <v>88</v>
      </c>
    </row>
    <row r="66" spans="2:3" ht="30" x14ac:dyDescent="0.25">
      <c r="B66" s="160" t="s">
        <v>89</v>
      </c>
      <c r="C66" s="100" t="s">
        <v>90</v>
      </c>
    </row>
    <row r="67" spans="2:3" ht="30" x14ac:dyDescent="0.25">
      <c r="B67" s="160" t="s">
        <v>91</v>
      </c>
      <c r="C67" s="100" t="s">
        <v>92</v>
      </c>
    </row>
    <row r="68" spans="2:3" ht="142.5" customHeight="1" x14ac:dyDescent="0.25">
      <c r="B68" s="160" t="s">
        <v>93</v>
      </c>
      <c r="C68" s="100" t="s">
        <v>94</v>
      </c>
    </row>
    <row r="69" spans="2:3" ht="60" x14ac:dyDescent="0.25">
      <c r="B69" s="100" t="s">
        <v>95</v>
      </c>
      <c r="C69" s="100" t="s">
        <v>96</v>
      </c>
    </row>
    <row r="70" spans="2:3" ht="75" x14ac:dyDescent="0.25">
      <c r="B70" s="164" t="s">
        <v>97</v>
      </c>
      <c r="C70" s="100" t="s">
        <v>98</v>
      </c>
    </row>
    <row r="71" spans="2:3" ht="180" x14ac:dyDescent="0.25">
      <c r="B71" s="161" t="s">
        <v>99</v>
      </c>
      <c r="C71" s="163" t="s">
        <v>100</v>
      </c>
    </row>
    <row r="72" spans="2:3" x14ac:dyDescent="0.25">
      <c r="B72" s="162" t="s">
        <v>101</v>
      </c>
      <c r="C72" s="163" t="s">
        <v>102</v>
      </c>
    </row>
    <row r="73" spans="2:3" ht="75" x14ac:dyDescent="0.25">
      <c r="B73" s="165" t="s">
        <v>103</v>
      </c>
      <c r="C73" s="163" t="s">
        <v>104</v>
      </c>
    </row>
    <row r="74" spans="2:3" ht="90" x14ac:dyDescent="0.25">
      <c r="B74" s="166" t="s">
        <v>105</v>
      </c>
      <c r="C74" s="163" t="s">
        <v>106</v>
      </c>
    </row>
    <row r="75" spans="2:3" ht="120" x14ac:dyDescent="0.25">
      <c r="B75" s="166" t="s">
        <v>107</v>
      </c>
      <c r="C75" s="163" t="s">
        <v>108</v>
      </c>
    </row>
    <row r="76" spans="2:3" ht="60" x14ac:dyDescent="0.25">
      <c r="B76" s="167" t="s">
        <v>109</v>
      </c>
      <c r="C76" s="100" t="s">
        <v>110</v>
      </c>
    </row>
    <row r="77" spans="2:3" ht="60" x14ac:dyDescent="0.25">
      <c r="B77" s="160" t="s">
        <v>111</v>
      </c>
      <c r="C77" s="100" t="s">
        <v>112</v>
      </c>
    </row>
    <row r="78" spans="2:3" ht="105" x14ac:dyDescent="0.25">
      <c r="B78" s="160" t="s">
        <v>113</v>
      </c>
      <c r="C78" s="100" t="s">
        <v>114</v>
      </c>
    </row>
    <row r="79" spans="2:3" ht="60" x14ac:dyDescent="0.25">
      <c r="B79" s="160" t="s">
        <v>115</v>
      </c>
      <c r="C79" s="102" t="s">
        <v>116</v>
      </c>
    </row>
    <row r="80" spans="2:3" x14ac:dyDescent="0.25">
      <c r="B80" s="102"/>
      <c r="C80" s="102"/>
    </row>
    <row r="81" spans="2:3" x14ac:dyDescent="0.25">
      <c r="B81" s="102"/>
      <c r="C81" s="102"/>
    </row>
  </sheetData>
  <mergeCells count="15">
    <mergeCell ref="B58:C58"/>
    <mergeCell ref="B59:C59"/>
    <mergeCell ref="B9:C9"/>
    <mergeCell ref="B11:C11"/>
    <mergeCell ref="B1:C3"/>
    <mergeCell ref="B4:C4"/>
    <mergeCell ref="B6:C6"/>
    <mergeCell ref="B7:C7"/>
    <mergeCell ref="B8:C8"/>
    <mergeCell ref="B56:C56"/>
    <mergeCell ref="B55:C55"/>
    <mergeCell ref="B53:C53"/>
    <mergeCell ref="B30:C30"/>
    <mergeCell ref="B31:C31"/>
    <mergeCell ref="B33:C33"/>
  </mergeCells>
  <pageMargins left="0.70866141732283472" right="0.70866141732283472" top="0.74803149606299213" bottom="0.74803149606299213" header="0.31496062992125984" footer="0.31496062992125984"/>
  <pageSetup scale="57" orientation="portrait" r:id="rId1"/>
  <headerFooter>
    <oddFooter>&amp;C&amp;G
DIES-05-FR-01
v.2
Hoja 1</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6:U47"/>
  <sheetViews>
    <sheetView topLeftCell="B28" zoomScale="70" zoomScaleNormal="70" workbookViewId="0">
      <selection activeCell="C42" sqref="C42:C44"/>
    </sheetView>
  </sheetViews>
  <sheetFormatPr baseColWidth="10" defaultColWidth="11.42578125" defaultRowHeight="15.75" x14ac:dyDescent="0.25"/>
  <cols>
    <col min="1" max="1" width="2.7109375" style="15" customWidth="1"/>
    <col min="2" max="2" width="25.28515625" style="15" customWidth="1"/>
    <col min="3" max="3" width="45.5703125" style="15" customWidth="1"/>
    <col min="4" max="4" width="46.28515625" style="15" customWidth="1"/>
    <col min="5" max="5" width="36" style="15" customWidth="1"/>
    <col min="6" max="6" width="14" style="15" customWidth="1"/>
    <col min="7" max="13" width="11.42578125" style="15"/>
    <col min="14" max="14" width="15.7109375" style="15" bestFit="1" customWidth="1"/>
    <col min="15" max="15" width="17.5703125" style="15" customWidth="1"/>
    <col min="16" max="16" width="16.7109375" style="15" customWidth="1"/>
    <col min="17" max="17" width="14.140625" style="15" bestFit="1" customWidth="1"/>
    <col min="18" max="18" width="18.5703125" style="15" customWidth="1"/>
    <col min="19" max="19" width="19.140625" style="15" bestFit="1" customWidth="1"/>
    <col min="20" max="20" width="17.28515625" style="15" customWidth="1"/>
    <col min="21" max="16384" width="11.42578125" style="15"/>
  </cols>
  <sheetData>
    <row r="6" spans="2:7" x14ac:dyDescent="0.25">
      <c r="B6" s="444" t="s">
        <v>117</v>
      </c>
      <c r="C6" s="444"/>
      <c r="D6" s="444"/>
      <c r="G6" s="33" t="s">
        <v>118</v>
      </c>
    </row>
    <row r="7" spans="2:7" x14ac:dyDescent="0.25">
      <c r="B7" s="10"/>
      <c r="C7" s="34" t="s">
        <v>119</v>
      </c>
      <c r="D7" s="34" t="s">
        <v>120</v>
      </c>
    </row>
    <row r="8" spans="2:7" ht="47.25" x14ac:dyDescent="0.25">
      <c r="B8" s="35" t="s">
        <v>121</v>
      </c>
      <c r="C8" s="13" t="s">
        <v>122</v>
      </c>
      <c r="D8" s="36">
        <v>0.2</v>
      </c>
    </row>
    <row r="9" spans="2:7" ht="47.25" x14ac:dyDescent="0.25">
      <c r="B9" s="37" t="s">
        <v>123</v>
      </c>
      <c r="C9" s="14" t="s">
        <v>124</v>
      </c>
      <c r="D9" s="38">
        <v>0.4</v>
      </c>
    </row>
    <row r="10" spans="2:7" ht="47.25" x14ac:dyDescent="0.25">
      <c r="B10" s="39" t="s">
        <v>125</v>
      </c>
      <c r="C10" s="14" t="s">
        <v>126</v>
      </c>
      <c r="D10" s="38">
        <v>0.6</v>
      </c>
    </row>
    <row r="11" spans="2:7" ht="52.5" customHeight="1" x14ac:dyDescent="0.25">
      <c r="B11" s="40" t="s">
        <v>127</v>
      </c>
      <c r="C11" s="14" t="s">
        <v>128</v>
      </c>
      <c r="D11" s="38">
        <v>0.8</v>
      </c>
    </row>
    <row r="12" spans="2:7" ht="47.25" x14ac:dyDescent="0.25">
      <c r="B12" s="41" t="s">
        <v>129</v>
      </c>
      <c r="C12" s="14" t="s">
        <v>130</v>
      </c>
      <c r="D12" s="38">
        <v>1</v>
      </c>
    </row>
    <row r="15" spans="2:7" ht="18.75" customHeight="1" x14ac:dyDescent="0.25">
      <c r="B15" s="444" t="s">
        <v>131</v>
      </c>
      <c r="C15" s="444"/>
      <c r="D15" s="444"/>
      <c r="E15" s="444"/>
    </row>
    <row r="16" spans="2:7" ht="38.25" customHeight="1" x14ac:dyDescent="0.25">
      <c r="B16" s="12"/>
      <c r="C16" s="34" t="s">
        <v>132</v>
      </c>
      <c r="D16" s="34" t="s">
        <v>133</v>
      </c>
      <c r="E16" s="34" t="s">
        <v>134</v>
      </c>
    </row>
    <row r="17" spans="2:21" ht="31.5" x14ac:dyDescent="0.25">
      <c r="B17" s="35" t="s">
        <v>135</v>
      </c>
      <c r="C17" s="22" t="s">
        <v>136</v>
      </c>
      <c r="D17" s="13" t="s">
        <v>137</v>
      </c>
      <c r="E17" s="36">
        <v>0.2</v>
      </c>
    </row>
    <row r="18" spans="2:21" ht="63" x14ac:dyDescent="0.25">
      <c r="B18" s="37" t="s">
        <v>138</v>
      </c>
      <c r="C18" s="23" t="s">
        <v>139</v>
      </c>
      <c r="D18" s="14" t="s">
        <v>140</v>
      </c>
      <c r="E18" s="38">
        <v>0.4</v>
      </c>
      <c r="S18" s="18"/>
    </row>
    <row r="19" spans="2:21" ht="47.25" x14ac:dyDescent="0.25">
      <c r="B19" s="39" t="s">
        <v>141</v>
      </c>
      <c r="C19" s="23" t="s">
        <v>142</v>
      </c>
      <c r="D19" s="14" t="s">
        <v>143</v>
      </c>
      <c r="E19" s="38">
        <v>0.6</v>
      </c>
    </row>
    <row r="20" spans="2:21" ht="63" x14ac:dyDescent="0.25">
      <c r="B20" s="40" t="s">
        <v>144</v>
      </c>
      <c r="C20" s="23" t="s">
        <v>145</v>
      </c>
      <c r="D20" s="14" t="s">
        <v>146</v>
      </c>
      <c r="E20" s="38">
        <v>0.8</v>
      </c>
    </row>
    <row r="21" spans="2:21" ht="47.25" x14ac:dyDescent="0.25">
      <c r="B21" s="41" t="s">
        <v>147</v>
      </c>
      <c r="C21" s="23" t="s">
        <v>148</v>
      </c>
      <c r="D21" s="14" t="s">
        <v>149</v>
      </c>
      <c r="E21" s="38">
        <v>1</v>
      </c>
    </row>
    <row r="22" spans="2:21" ht="16.5" thickBot="1" x14ac:dyDescent="0.3">
      <c r="P22" s="42"/>
      <c r="Q22" s="42"/>
      <c r="R22" s="42"/>
      <c r="S22" s="42"/>
    </row>
    <row r="23" spans="2:21" ht="16.5" thickBot="1" x14ac:dyDescent="0.3">
      <c r="B23" s="445" t="s">
        <v>150</v>
      </c>
      <c r="C23" s="446"/>
      <c r="D23" s="446"/>
      <c r="E23" s="446"/>
      <c r="F23" s="447"/>
      <c r="P23" s="43"/>
      <c r="Q23" s="43"/>
      <c r="R23" s="44"/>
      <c r="S23" s="44"/>
    </row>
    <row r="24" spans="2:21" ht="16.5" thickBot="1" x14ac:dyDescent="0.3">
      <c r="B24" s="45"/>
      <c r="C24" s="45"/>
      <c r="D24" s="45"/>
      <c r="E24" s="45"/>
      <c r="F24" s="45"/>
      <c r="N24" s="61"/>
      <c r="O24" s="61"/>
      <c r="P24" s="62">
        <v>100</v>
      </c>
      <c r="Q24" s="62">
        <v>500</v>
      </c>
      <c r="R24" s="62">
        <v>1000</v>
      </c>
      <c r="S24" s="62">
        <v>5000</v>
      </c>
    </row>
    <row r="25" spans="2:21" ht="16.5" thickBot="1" x14ac:dyDescent="0.3">
      <c r="B25" s="448" t="s">
        <v>151</v>
      </c>
      <c r="C25" s="449"/>
      <c r="D25" s="449"/>
      <c r="E25" s="47" t="s">
        <v>152</v>
      </c>
      <c r="F25" s="48" t="s">
        <v>153</v>
      </c>
      <c r="N25" s="61"/>
      <c r="O25" s="61"/>
      <c r="P25" s="63">
        <f>+P24*O26</f>
        <v>162350000</v>
      </c>
      <c r="Q25" s="63">
        <f>+Q24*O26</f>
        <v>811750000</v>
      </c>
      <c r="R25" s="64">
        <f>+R24*O26</f>
        <v>1623500000</v>
      </c>
      <c r="S25" s="64">
        <f>+S24*O26</f>
        <v>8117500000</v>
      </c>
      <c r="T25" s="33"/>
    </row>
    <row r="26" spans="2:21" ht="47.25" x14ac:dyDescent="0.25">
      <c r="B26" s="450" t="s">
        <v>154</v>
      </c>
      <c r="C26" s="442" t="s">
        <v>155</v>
      </c>
      <c r="D26" s="49" t="s">
        <v>156</v>
      </c>
      <c r="E26" s="50" t="s">
        <v>157</v>
      </c>
      <c r="F26" s="51">
        <v>0.25</v>
      </c>
      <c r="N26" s="65" t="s">
        <v>158</v>
      </c>
      <c r="O26" s="66">
        <v>1623500</v>
      </c>
      <c r="P26" s="67">
        <f>+P25/S27</f>
        <v>1.2810718007721324E-3</v>
      </c>
      <c r="Q26" s="67">
        <f>+Q25/S27</f>
        <v>6.405359003860662E-3</v>
      </c>
      <c r="R26" s="68">
        <f>+R25/S27</f>
        <v>1.2810718007721324E-2</v>
      </c>
      <c r="S26" s="68">
        <f>+S25/S27</f>
        <v>6.4053590038606625E-2</v>
      </c>
      <c r="T26" s="21"/>
    </row>
    <row r="27" spans="2:21" ht="63" x14ac:dyDescent="0.25">
      <c r="B27" s="431"/>
      <c r="C27" s="434"/>
      <c r="D27" s="140" t="s">
        <v>159</v>
      </c>
      <c r="E27" s="141" t="s">
        <v>160</v>
      </c>
      <c r="F27" s="168">
        <v>0.15</v>
      </c>
      <c r="N27" s="61"/>
      <c r="O27" s="61"/>
      <c r="P27" s="69"/>
      <c r="Q27" s="69"/>
      <c r="R27" s="70" t="s">
        <v>161</v>
      </c>
      <c r="S27" s="71">
        <v>126729821000</v>
      </c>
      <c r="T27" s="54"/>
    </row>
    <row r="28" spans="2:21" ht="63" x14ac:dyDescent="0.25">
      <c r="B28" s="431"/>
      <c r="C28" s="434"/>
      <c r="D28" s="140" t="s">
        <v>162</v>
      </c>
      <c r="E28" s="141" t="s">
        <v>163</v>
      </c>
      <c r="F28" s="168">
        <v>0.1</v>
      </c>
      <c r="N28" s="60"/>
      <c r="O28" s="46"/>
      <c r="P28" s="46"/>
      <c r="Q28" s="46"/>
      <c r="R28" s="52"/>
      <c r="S28" s="53"/>
      <c r="T28" s="21"/>
      <c r="U28" s="20"/>
    </row>
    <row r="29" spans="2:21" ht="94.5" x14ac:dyDescent="0.25">
      <c r="B29" s="431"/>
      <c r="C29" s="434" t="s">
        <v>164</v>
      </c>
      <c r="D29" s="140" t="s">
        <v>165</v>
      </c>
      <c r="E29" s="141" t="s">
        <v>166</v>
      </c>
      <c r="F29" s="168">
        <v>0.25</v>
      </c>
      <c r="N29" s="46"/>
      <c r="O29" s="46"/>
      <c r="P29" s="46"/>
      <c r="Q29" s="46"/>
      <c r="R29" s="52"/>
      <c r="S29" s="53"/>
    </row>
    <row r="30" spans="2:21" ht="47.25" x14ac:dyDescent="0.25">
      <c r="B30" s="431"/>
      <c r="C30" s="434"/>
      <c r="D30" s="140" t="s">
        <v>167</v>
      </c>
      <c r="E30" s="141" t="s">
        <v>168</v>
      </c>
      <c r="F30" s="168">
        <v>0.15</v>
      </c>
      <c r="N30" s="55"/>
      <c r="O30" s="55"/>
      <c r="P30" s="55"/>
      <c r="Q30" s="55"/>
    </row>
    <row r="31" spans="2:21" ht="94.5" x14ac:dyDescent="0.25">
      <c r="B31" s="431" t="s">
        <v>169</v>
      </c>
      <c r="C31" s="434" t="s">
        <v>170</v>
      </c>
      <c r="D31" s="140" t="s">
        <v>171</v>
      </c>
      <c r="E31" s="141" t="s">
        <v>172</v>
      </c>
      <c r="F31" s="169" t="s">
        <v>173</v>
      </c>
    </row>
    <row r="32" spans="2:21" ht="51" customHeight="1" x14ac:dyDescent="0.25">
      <c r="B32" s="431"/>
      <c r="C32" s="434"/>
      <c r="D32" s="140" t="s">
        <v>174</v>
      </c>
      <c r="E32" s="141" t="s">
        <v>175</v>
      </c>
      <c r="F32" s="169"/>
    </row>
    <row r="33" spans="2:6" ht="51" customHeight="1" x14ac:dyDescent="0.25">
      <c r="B33" s="431"/>
      <c r="C33" s="434"/>
      <c r="D33" s="140" t="s">
        <v>176</v>
      </c>
      <c r="E33" s="141" t="s">
        <v>177</v>
      </c>
      <c r="F33" s="169" t="s">
        <v>173</v>
      </c>
    </row>
    <row r="34" spans="2:6" ht="31.5" x14ac:dyDescent="0.25">
      <c r="B34" s="431"/>
      <c r="C34" s="434"/>
      <c r="D34" s="140" t="s">
        <v>178</v>
      </c>
      <c r="E34" s="141" t="s">
        <v>179</v>
      </c>
      <c r="F34" s="169" t="s">
        <v>173</v>
      </c>
    </row>
    <row r="35" spans="2:6" ht="78.75" customHeight="1" x14ac:dyDescent="0.25">
      <c r="B35" s="431"/>
      <c r="C35" s="437" t="s">
        <v>180</v>
      </c>
      <c r="D35" s="140" t="s">
        <v>181</v>
      </c>
      <c r="E35" s="56" t="s">
        <v>182</v>
      </c>
      <c r="F35" s="169" t="s">
        <v>173</v>
      </c>
    </row>
    <row r="36" spans="2:6" x14ac:dyDescent="0.25">
      <c r="B36" s="431"/>
      <c r="C36" s="441"/>
      <c r="D36" s="140" t="s">
        <v>183</v>
      </c>
      <c r="E36" s="439" t="s">
        <v>184</v>
      </c>
      <c r="F36" s="169" t="s">
        <v>173</v>
      </c>
    </row>
    <row r="37" spans="2:6" x14ac:dyDescent="0.25">
      <c r="B37" s="431"/>
      <c r="C37" s="441"/>
      <c r="D37" s="140" t="s">
        <v>185</v>
      </c>
      <c r="E37" s="439"/>
      <c r="F37" s="169" t="s">
        <v>173</v>
      </c>
    </row>
    <row r="38" spans="2:6" x14ac:dyDescent="0.25">
      <c r="B38" s="431"/>
      <c r="C38" s="441"/>
      <c r="D38" s="140" t="s">
        <v>186</v>
      </c>
      <c r="E38" s="439"/>
      <c r="F38" s="169" t="s">
        <v>173</v>
      </c>
    </row>
    <row r="39" spans="2:6" x14ac:dyDescent="0.25">
      <c r="B39" s="431"/>
      <c r="C39" s="441"/>
      <c r="D39" s="140" t="s">
        <v>187</v>
      </c>
      <c r="E39" s="439"/>
      <c r="F39" s="169" t="s">
        <v>173</v>
      </c>
    </row>
    <row r="40" spans="2:6" x14ac:dyDescent="0.25">
      <c r="B40" s="431"/>
      <c r="C40" s="441"/>
      <c r="D40" s="140" t="s">
        <v>188</v>
      </c>
      <c r="E40" s="439"/>
      <c r="F40" s="169" t="s">
        <v>173</v>
      </c>
    </row>
    <row r="41" spans="2:6" x14ac:dyDescent="0.25">
      <c r="B41" s="431"/>
      <c r="C41" s="442"/>
      <c r="D41" s="140" t="s">
        <v>189</v>
      </c>
      <c r="E41" s="443"/>
      <c r="F41" s="169" t="s">
        <v>173</v>
      </c>
    </row>
    <row r="42" spans="2:6" ht="31.5" customHeight="1" x14ac:dyDescent="0.25">
      <c r="B42" s="431"/>
      <c r="C42" s="434" t="s">
        <v>190</v>
      </c>
      <c r="D42" s="140" t="s">
        <v>191</v>
      </c>
      <c r="E42" s="438" t="s">
        <v>192</v>
      </c>
      <c r="F42" s="169" t="s">
        <v>173</v>
      </c>
    </row>
    <row r="43" spans="2:6" ht="31.5" customHeight="1" x14ac:dyDescent="0.25">
      <c r="B43" s="436"/>
      <c r="C43" s="437"/>
      <c r="D43" s="140" t="s">
        <v>193</v>
      </c>
      <c r="E43" s="439"/>
      <c r="F43" s="142" t="s">
        <v>173</v>
      </c>
    </row>
    <row r="44" spans="2:6" ht="16.5" thickBot="1" x14ac:dyDescent="0.3">
      <c r="B44" s="432"/>
      <c r="C44" s="435"/>
      <c r="D44" s="97" t="s">
        <v>194</v>
      </c>
      <c r="E44" s="440"/>
      <c r="F44" s="146" t="s">
        <v>173</v>
      </c>
    </row>
    <row r="45" spans="2:6" ht="31.5" x14ac:dyDescent="0.25">
      <c r="B45" s="430" t="s">
        <v>169</v>
      </c>
      <c r="C45" s="433" t="s">
        <v>195</v>
      </c>
      <c r="D45" s="57" t="s">
        <v>196</v>
      </c>
      <c r="E45" s="58" t="s">
        <v>197</v>
      </c>
      <c r="F45" s="59" t="s">
        <v>173</v>
      </c>
    </row>
    <row r="46" spans="2:6" ht="63" x14ac:dyDescent="0.25">
      <c r="B46" s="431"/>
      <c r="C46" s="434"/>
      <c r="D46" s="140" t="s">
        <v>198</v>
      </c>
      <c r="E46" s="141" t="s">
        <v>199</v>
      </c>
      <c r="F46" s="169" t="s">
        <v>173</v>
      </c>
    </row>
    <row r="47" spans="2:6" ht="32.25" thickBot="1" x14ac:dyDescent="0.3">
      <c r="B47" s="432"/>
      <c r="C47" s="435"/>
      <c r="D47" s="143" t="s">
        <v>200</v>
      </c>
      <c r="E47" s="144" t="s">
        <v>201</v>
      </c>
      <c r="F47" s="146" t="s">
        <v>173</v>
      </c>
    </row>
  </sheetData>
  <mergeCells count="15">
    <mergeCell ref="E42:E44"/>
    <mergeCell ref="C35:C41"/>
    <mergeCell ref="E36:E41"/>
    <mergeCell ref="B6:D6"/>
    <mergeCell ref="B15:E15"/>
    <mergeCell ref="B23:F23"/>
    <mergeCell ref="B25:D25"/>
    <mergeCell ref="B26:B30"/>
    <mergeCell ref="C26:C28"/>
    <mergeCell ref="C29:C30"/>
    <mergeCell ref="B45:B47"/>
    <mergeCell ref="C45:C47"/>
    <mergeCell ref="B31:B44"/>
    <mergeCell ref="C31:C34"/>
    <mergeCell ref="C42:C44"/>
  </mergeCells>
  <pageMargins left="0.7" right="0.7" top="0.75" bottom="0.75" header="0.3" footer="0.3"/>
  <pageSetup scale="2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1"/>
  <sheetViews>
    <sheetView topLeftCell="A109" zoomScale="85" zoomScaleNormal="85" workbookViewId="0">
      <selection activeCell="B8" sqref="B8"/>
    </sheetView>
  </sheetViews>
  <sheetFormatPr baseColWidth="10" defaultColWidth="11.42578125" defaultRowHeight="15.75" x14ac:dyDescent="0.25"/>
  <cols>
    <col min="1" max="1" width="31.42578125" style="8" customWidth="1"/>
    <col min="2" max="2" width="69.85546875" style="8" customWidth="1"/>
    <col min="3" max="3" width="16.42578125" style="8" customWidth="1"/>
    <col min="4" max="16384" width="11.42578125" style="8"/>
  </cols>
  <sheetData>
    <row r="1" spans="1:3" x14ac:dyDescent="0.25">
      <c r="A1" s="16" t="s">
        <v>202</v>
      </c>
      <c r="C1" s="16" t="s">
        <v>203</v>
      </c>
    </row>
    <row r="2" spans="1:3" x14ac:dyDescent="0.25">
      <c r="A2" s="11" t="s">
        <v>204</v>
      </c>
      <c r="C2" s="11" t="s">
        <v>205</v>
      </c>
    </row>
    <row r="3" spans="1:3" x14ac:dyDescent="0.25">
      <c r="A3" s="11" t="s">
        <v>206</v>
      </c>
      <c r="C3" s="11" t="s">
        <v>207</v>
      </c>
    </row>
    <row r="4" spans="1:3" ht="31.5" x14ac:dyDescent="0.25">
      <c r="A4" s="11" t="s">
        <v>208</v>
      </c>
      <c r="C4" s="11" t="s">
        <v>209</v>
      </c>
    </row>
    <row r="5" spans="1:3" x14ac:dyDescent="0.25">
      <c r="A5" s="11" t="s">
        <v>210</v>
      </c>
      <c r="C5" s="11" t="s">
        <v>211</v>
      </c>
    </row>
    <row r="6" spans="1:3" x14ac:dyDescent="0.25">
      <c r="A6" s="11"/>
      <c r="C6" s="17"/>
    </row>
    <row r="7" spans="1:3" x14ac:dyDescent="0.25">
      <c r="A7" s="16" t="s">
        <v>212</v>
      </c>
      <c r="B7" s="16" t="s">
        <v>213</v>
      </c>
    </row>
    <row r="8" spans="1:3" ht="31.5" x14ac:dyDescent="0.25">
      <c r="A8" s="11" t="s">
        <v>214</v>
      </c>
      <c r="B8" s="11" t="s">
        <v>214</v>
      </c>
    </row>
    <row r="9" spans="1:3" x14ac:dyDescent="0.25">
      <c r="A9" s="11" t="s">
        <v>215</v>
      </c>
      <c r="B9" s="11" t="s">
        <v>216</v>
      </c>
    </row>
    <row r="10" spans="1:3" x14ac:dyDescent="0.25">
      <c r="A10" s="11" t="s">
        <v>217</v>
      </c>
      <c r="B10" s="11" t="s">
        <v>218</v>
      </c>
    </row>
    <row r="11" spans="1:3" x14ac:dyDescent="0.25">
      <c r="A11" s="11" t="s">
        <v>219</v>
      </c>
      <c r="B11" s="11" t="s">
        <v>220</v>
      </c>
    </row>
    <row r="12" spans="1:3" x14ac:dyDescent="0.25">
      <c r="A12" s="11" t="s">
        <v>221</v>
      </c>
      <c r="B12" s="11" t="s">
        <v>222</v>
      </c>
    </row>
    <row r="13" spans="1:3" ht="34.5" customHeight="1" x14ac:dyDescent="0.25">
      <c r="A13" s="11" t="s">
        <v>223</v>
      </c>
      <c r="B13" s="11" t="s">
        <v>224</v>
      </c>
    </row>
    <row r="14" spans="1:3" ht="31.5" x14ac:dyDescent="0.25">
      <c r="A14" s="11" t="s">
        <v>225</v>
      </c>
    </row>
    <row r="15" spans="1:3" x14ac:dyDescent="0.25">
      <c r="A15" s="11"/>
    </row>
    <row r="16" spans="1:3" x14ac:dyDescent="0.25">
      <c r="A16" s="16" t="s">
        <v>226</v>
      </c>
    </row>
    <row r="17" spans="1:3" x14ac:dyDescent="0.25">
      <c r="A17" s="11" t="s">
        <v>227</v>
      </c>
    </row>
    <row r="18" spans="1:3" x14ac:dyDescent="0.25">
      <c r="A18" s="11" t="s">
        <v>228</v>
      </c>
    </row>
    <row r="19" spans="1:3" x14ac:dyDescent="0.25">
      <c r="A19" s="11"/>
    </row>
    <row r="20" spans="1:3" x14ac:dyDescent="0.25">
      <c r="A20" s="11"/>
    </row>
    <row r="22" spans="1:3" x14ac:dyDescent="0.25">
      <c r="A22" s="16" t="s">
        <v>229</v>
      </c>
    </row>
    <row r="23" spans="1:3" x14ac:dyDescent="0.25">
      <c r="A23" s="16" t="s">
        <v>230</v>
      </c>
    </row>
    <row r="24" spans="1:3" ht="78.75" x14ac:dyDescent="0.25">
      <c r="A24" s="11" t="s">
        <v>156</v>
      </c>
      <c r="B24" s="11" t="s">
        <v>231</v>
      </c>
      <c r="C24" s="11">
        <v>0.25</v>
      </c>
    </row>
    <row r="25" spans="1:3" ht="78.75" x14ac:dyDescent="0.25">
      <c r="A25" s="11" t="s">
        <v>159</v>
      </c>
      <c r="B25" s="11" t="s">
        <v>232</v>
      </c>
      <c r="C25" s="11">
        <v>0.15</v>
      </c>
    </row>
    <row r="26" spans="1:3" ht="47.25" x14ac:dyDescent="0.25">
      <c r="A26" s="11" t="s">
        <v>233</v>
      </c>
      <c r="B26" s="11" t="s">
        <v>234</v>
      </c>
      <c r="C26" s="11">
        <v>0.1</v>
      </c>
    </row>
    <row r="27" spans="1:3" x14ac:dyDescent="0.25">
      <c r="A27" s="9"/>
    </row>
    <row r="28" spans="1:3" x14ac:dyDescent="0.25">
      <c r="A28" s="16" t="s">
        <v>235</v>
      </c>
    </row>
    <row r="29" spans="1:3" x14ac:dyDescent="0.25">
      <c r="A29" s="11" t="s">
        <v>165</v>
      </c>
      <c r="B29" s="17" t="s">
        <v>236</v>
      </c>
      <c r="C29" s="11">
        <v>0.25</v>
      </c>
    </row>
    <row r="30" spans="1:3" x14ac:dyDescent="0.25">
      <c r="A30" s="11" t="s">
        <v>167</v>
      </c>
      <c r="B30" s="17" t="s">
        <v>237</v>
      </c>
      <c r="C30" s="11">
        <v>0.15</v>
      </c>
    </row>
    <row r="32" spans="1:3" x14ac:dyDescent="0.25">
      <c r="A32" s="16" t="s">
        <v>238</v>
      </c>
    </row>
    <row r="33" spans="1:2" ht="47.25" x14ac:dyDescent="0.25">
      <c r="A33" s="11" t="s">
        <v>239</v>
      </c>
      <c r="B33" s="11" t="s">
        <v>240</v>
      </c>
    </row>
    <row r="34" spans="1:2" ht="31.5" x14ac:dyDescent="0.25">
      <c r="A34" s="11" t="s">
        <v>178</v>
      </c>
      <c r="B34" s="11" t="s">
        <v>241</v>
      </c>
    </row>
    <row r="36" spans="1:2" x14ac:dyDescent="0.25">
      <c r="A36" s="16" t="s">
        <v>242</v>
      </c>
    </row>
    <row r="37" spans="1:2" ht="31.5" x14ac:dyDescent="0.25">
      <c r="A37" s="11" t="s">
        <v>243</v>
      </c>
      <c r="B37" s="11" t="s">
        <v>244</v>
      </c>
    </row>
    <row r="38" spans="1:2" x14ac:dyDescent="0.25">
      <c r="A38" s="11" t="s">
        <v>245</v>
      </c>
      <c r="B38" s="11" t="s">
        <v>246</v>
      </c>
    </row>
    <row r="40" spans="1:2" x14ac:dyDescent="0.25">
      <c r="A40" s="16" t="s">
        <v>247</v>
      </c>
    </row>
    <row r="41" spans="1:2" x14ac:dyDescent="0.25">
      <c r="A41" s="11" t="s">
        <v>248</v>
      </c>
      <c r="B41" s="11" t="s">
        <v>249</v>
      </c>
    </row>
    <row r="42" spans="1:2" x14ac:dyDescent="0.25">
      <c r="A42" s="11" t="s">
        <v>194</v>
      </c>
      <c r="B42" s="11" t="s">
        <v>250</v>
      </c>
    </row>
    <row r="45" spans="1:2" x14ac:dyDescent="0.25">
      <c r="A45" s="16" t="s">
        <v>251</v>
      </c>
    </row>
    <row r="46" spans="1:2" ht="31.5" x14ac:dyDescent="0.25">
      <c r="A46" s="11" t="s">
        <v>252</v>
      </c>
      <c r="B46" s="11" t="s">
        <v>253</v>
      </c>
    </row>
    <row r="47" spans="1:2" ht="47.25" x14ac:dyDescent="0.25">
      <c r="A47" s="11" t="s">
        <v>254</v>
      </c>
      <c r="B47" s="11" t="s">
        <v>255</v>
      </c>
    </row>
    <row r="48" spans="1:2" x14ac:dyDescent="0.25">
      <c r="A48" s="11" t="s">
        <v>256</v>
      </c>
      <c r="B48" s="11" t="s">
        <v>257</v>
      </c>
    </row>
    <row r="49" spans="1:6" x14ac:dyDescent="0.25">
      <c r="A49" s="11" t="s">
        <v>258</v>
      </c>
      <c r="B49" s="11" t="s">
        <v>259</v>
      </c>
    </row>
    <row r="53" spans="1:6" x14ac:dyDescent="0.25">
      <c r="B53" s="8" t="s">
        <v>260</v>
      </c>
    </row>
    <row r="54" spans="1:6" x14ac:dyDescent="0.25">
      <c r="B54" s="8" t="s">
        <v>261</v>
      </c>
    </row>
    <row r="55" spans="1:6" x14ac:dyDescent="0.25">
      <c r="B55" s="8" t="s">
        <v>262</v>
      </c>
    </row>
    <row r="56" spans="1:6" x14ac:dyDescent="0.25">
      <c r="B56" s="8" t="s">
        <v>263</v>
      </c>
    </row>
    <row r="58" spans="1:6" x14ac:dyDescent="0.25">
      <c r="B58" s="9" t="s">
        <v>264</v>
      </c>
    </row>
    <row r="59" spans="1:6" x14ac:dyDescent="0.25">
      <c r="B59" s="8" t="s">
        <v>265</v>
      </c>
      <c r="C59" s="8" t="s">
        <v>266</v>
      </c>
    </row>
    <row r="60" spans="1:6" x14ac:dyDescent="0.25">
      <c r="B60" s="8" t="s">
        <v>267</v>
      </c>
      <c r="C60" s="8" t="s">
        <v>268</v>
      </c>
    </row>
    <row r="61" spans="1:6" x14ac:dyDescent="0.25">
      <c r="B61" s="8" t="s">
        <v>269</v>
      </c>
      <c r="C61" s="8" t="s">
        <v>270</v>
      </c>
    </row>
    <row r="62" spans="1:6" x14ac:dyDescent="0.25">
      <c r="B62" s="8" t="s">
        <v>271</v>
      </c>
      <c r="C62" s="8" t="s">
        <v>272</v>
      </c>
    </row>
    <row r="63" spans="1:6" x14ac:dyDescent="0.25">
      <c r="B63" s="8" t="s">
        <v>273</v>
      </c>
      <c r="C63" s="8" t="s">
        <v>274</v>
      </c>
    </row>
    <row r="64" spans="1:6" x14ac:dyDescent="0.25">
      <c r="B64" s="8" t="s">
        <v>275</v>
      </c>
      <c r="C64" s="8" t="s">
        <v>276</v>
      </c>
      <c r="F64" s="8" t="s">
        <v>277</v>
      </c>
    </row>
    <row r="65" spans="1:3" x14ac:dyDescent="0.25">
      <c r="B65" s="8" t="s">
        <v>278</v>
      </c>
      <c r="C65" s="8" t="s">
        <v>279</v>
      </c>
    </row>
    <row r="66" spans="1:3" x14ac:dyDescent="0.25">
      <c r="B66" s="8" t="s">
        <v>280</v>
      </c>
      <c r="C66" s="8" t="s">
        <v>281</v>
      </c>
    </row>
    <row r="67" spans="1:3" x14ac:dyDescent="0.25">
      <c r="B67" s="8" t="s">
        <v>282</v>
      </c>
      <c r="C67" s="8" t="s">
        <v>283</v>
      </c>
    </row>
    <row r="68" spans="1:3" x14ac:dyDescent="0.25">
      <c r="B68" s="8" t="s">
        <v>284</v>
      </c>
      <c r="C68" s="8" t="s">
        <v>285</v>
      </c>
    </row>
    <row r="69" spans="1:3" x14ac:dyDescent="0.25">
      <c r="B69" s="8" t="s">
        <v>286</v>
      </c>
      <c r="C69" s="8" t="s">
        <v>287</v>
      </c>
    </row>
    <row r="70" spans="1:3" x14ac:dyDescent="0.25">
      <c r="B70" s="8" t="s">
        <v>288</v>
      </c>
      <c r="C70" s="8" t="s">
        <v>289</v>
      </c>
    </row>
    <row r="71" spans="1:3" x14ac:dyDescent="0.25">
      <c r="B71" s="8" t="s">
        <v>290</v>
      </c>
      <c r="C71" s="8" t="s">
        <v>291</v>
      </c>
    </row>
    <row r="72" spans="1:3" x14ac:dyDescent="0.25">
      <c r="B72" s="15" t="s">
        <v>292</v>
      </c>
      <c r="C72" s="15" t="s">
        <v>293</v>
      </c>
    </row>
    <row r="73" spans="1:3" x14ac:dyDescent="0.25">
      <c r="B73" s="15" t="s">
        <v>294</v>
      </c>
      <c r="C73" s="15" t="s">
        <v>295</v>
      </c>
    </row>
    <row r="74" spans="1:3" x14ac:dyDescent="0.25">
      <c r="B74" s="8" t="s">
        <v>296</v>
      </c>
      <c r="C74" s="8" t="s">
        <v>297</v>
      </c>
    </row>
    <row r="76" spans="1:3" x14ac:dyDescent="0.25">
      <c r="A76" s="8" t="s">
        <v>298</v>
      </c>
    </row>
    <row r="77" spans="1:3" x14ac:dyDescent="0.25">
      <c r="A77" s="8" t="s">
        <v>299</v>
      </c>
    </row>
    <row r="78" spans="1:3" x14ac:dyDescent="0.25">
      <c r="A78" s="8" t="s">
        <v>300</v>
      </c>
    </row>
    <row r="81" spans="1:9" x14ac:dyDescent="0.25">
      <c r="A81" s="9" t="s">
        <v>301</v>
      </c>
      <c r="B81" s="8" t="s">
        <v>302</v>
      </c>
    </row>
    <row r="82" spans="1:9" x14ac:dyDescent="0.25">
      <c r="B82" s="8" t="s">
        <v>303</v>
      </c>
      <c r="I82" s="9"/>
    </row>
    <row r="83" spans="1:9" x14ac:dyDescent="0.25">
      <c r="B83" s="8" t="s">
        <v>304</v>
      </c>
      <c r="I83" s="9"/>
    </row>
    <row r="84" spans="1:9" x14ac:dyDescent="0.25">
      <c r="B84" s="8" t="s">
        <v>305</v>
      </c>
      <c r="I84" s="9"/>
    </row>
    <row r="85" spans="1:9" x14ac:dyDescent="0.25">
      <c r="B85" s="8" t="s">
        <v>306</v>
      </c>
      <c r="I85" s="9"/>
    </row>
    <row r="86" spans="1:9" x14ac:dyDescent="0.25">
      <c r="B86" s="8" t="s">
        <v>307</v>
      </c>
    </row>
    <row r="87" spans="1:9" x14ac:dyDescent="0.25">
      <c r="B87" s="8" t="s">
        <v>308</v>
      </c>
      <c r="C87" s="24"/>
    </row>
    <row r="88" spans="1:9" x14ac:dyDescent="0.25">
      <c r="B88" s="8" t="s">
        <v>309</v>
      </c>
    </row>
    <row r="89" spans="1:9" x14ac:dyDescent="0.25">
      <c r="B89" s="8" t="s">
        <v>310</v>
      </c>
    </row>
    <row r="90" spans="1:9" x14ac:dyDescent="0.25">
      <c r="B90" s="8" t="s">
        <v>311</v>
      </c>
    </row>
    <row r="91" spans="1:9" x14ac:dyDescent="0.25">
      <c r="B91" s="8" t="s">
        <v>312</v>
      </c>
    </row>
    <row r="92" spans="1:9" x14ac:dyDescent="0.25">
      <c r="B92" s="8" t="s">
        <v>313</v>
      </c>
    </row>
    <row r="93" spans="1:9" x14ac:dyDescent="0.25">
      <c r="B93" s="8" t="s">
        <v>314</v>
      </c>
    </row>
    <row r="95" spans="1:9" x14ac:dyDescent="0.25">
      <c r="A95" s="9" t="s">
        <v>315</v>
      </c>
    </row>
    <row r="96" spans="1:9" x14ac:dyDescent="0.25">
      <c r="A96" s="26" t="s">
        <v>316</v>
      </c>
    </row>
    <row r="97" spans="1:2" x14ac:dyDescent="0.25">
      <c r="A97" s="26" t="s">
        <v>317</v>
      </c>
    </row>
    <row r="98" spans="1:2" x14ac:dyDescent="0.25">
      <c r="A98" s="26" t="s">
        <v>318</v>
      </c>
    </row>
    <row r="99" spans="1:2" x14ac:dyDescent="0.25">
      <c r="A99" s="26" t="s">
        <v>319</v>
      </c>
    </row>
    <row r="100" spans="1:2" x14ac:dyDescent="0.25">
      <c r="A100" s="26" t="s">
        <v>320</v>
      </c>
    </row>
    <row r="101" spans="1:2" x14ac:dyDescent="0.25">
      <c r="A101" s="26" t="s">
        <v>321</v>
      </c>
    </row>
    <row r="102" spans="1:2" x14ac:dyDescent="0.25">
      <c r="A102" s="26" t="s">
        <v>322</v>
      </c>
    </row>
    <row r="103" spans="1:2" x14ac:dyDescent="0.25">
      <c r="A103" s="26" t="s">
        <v>323</v>
      </c>
    </row>
    <row r="104" spans="1:2" x14ac:dyDescent="0.25">
      <c r="A104" s="8" t="s">
        <v>324</v>
      </c>
    </row>
    <row r="105" spans="1:2" x14ac:dyDescent="0.25">
      <c r="A105" s="8" t="s">
        <v>325</v>
      </c>
    </row>
    <row r="107" spans="1:2" x14ac:dyDescent="0.25">
      <c r="B107" s="9" t="s">
        <v>326</v>
      </c>
    </row>
    <row r="108" spans="1:2" ht="31.5" x14ac:dyDescent="0.25">
      <c r="A108" s="8" t="s">
        <v>327</v>
      </c>
      <c r="B108" s="28" t="s">
        <v>328</v>
      </c>
    </row>
    <row r="109" spans="1:2" ht="47.25" x14ac:dyDescent="0.25">
      <c r="A109" s="8" t="s">
        <v>329</v>
      </c>
      <c r="B109" s="28" t="s">
        <v>330</v>
      </c>
    </row>
    <row r="110" spans="1:2" ht="47.25" x14ac:dyDescent="0.25">
      <c r="A110" s="8" t="s">
        <v>331</v>
      </c>
      <c r="B110" s="28" t="s">
        <v>332</v>
      </c>
    </row>
    <row r="111" spans="1:2" ht="78.75" x14ac:dyDescent="0.25">
      <c r="A111" s="8" t="s">
        <v>333</v>
      </c>
      <c r="B111" s="28" t="s">
        <v>334</v>
      </c>
    </row>
  </sheetData>
  <pageMargins left="0.7" right="0.7" top="0.75" bottom="0.75" header="0.3" footer="0.3"/>
  <pageSetup scale="3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D443-BA4E-466D-A318-8C3A2A898F21}">
  <dimension ref="A1:BV165"/>
  <sheetViews>
    <sheetView topLeftCell="A162" zoomScale="55" zoomScaleNormal="55" workbookViewId="0">
      <selection activeCell="J8" sqref="J8:J163"/>
    </sheetView>
  </sheetViews>
  <sheetFormatPr baseColWidth="10" defaultColWidth="9.140625" defaultRowHeight="15" x14ac:dyDescent="0.25"/>
  <cols>
    <col min="1" max="1" width="23.7109375" customWidth="1"/>
    <col min="2" max="2" width="26.28515625" customWidth="1"/>
    <col min="3" max="3" width="28" customWidth="1"/>
    <col min="7" max="7" width="25.5703125" customWidth="1"/>
    <col min="8" max="9" width="16.140625" hidden="1" customWidth="1"/>
    <col min="10" max="10" width="46.28515625" customWidth="1"/>
    <col min="12" max="12" width="16.5703125" customWidth="1"/>
    <col min="13" max="13" width="33.85546875" customWidth="1"/>
    <col min="14" max="15" width="15.28515625" hidden="1" customWidth="1"/>
    <col min="16" max="16" width="17.28515625" hidden="1" customWidth="1"/>
    <col min="17" max="17" width="13" hidden="1" customWidth="1"/>
    <col min="22" max="22" width="12.7109375" customWidth="1"/>
    <col min="24" max="24" width="13.85546875" customWidth="1"/>
    <col min="26" max="26" width="12.5703125" customWidth="1"/>
    <col min="27" max="27" width="12.7109375" customWidth="1"/>
    <col min="29" max="29" width="85.5703125" customWidth="1"/>
    <col min="30" max="30" width="5.7109375" customWidth="1"/>
    <col min="31" max="31" width="78.28515625" customWidth="1"/>
    <col min="44" max="44" width="40" customWidth="1"/>
    <col min="47" max="47" width="13" customWidth="1"/>
    <col min="50" max="53" width="13" customWidth="1"/>
    <col min="54" max="54" width="72.28515625" customWidth="1"/>
    <col min="55" max="55" width="38" customWidth="1"/>
    <col min="56" max="56" width="15.85546875" customWidth="1"/>
    <col min="61" max="61" width="21.85546875" customWidth="1"/>
    <col min="62" max="62" width="27.85546875" customWidth="1"/>
    <col min="63" max="63" width="19.42578125" customWidth="1"/>
    <col min="69" max="69" width="11.42578125" customWidth="1"/>
    <col min="71" max="71" width="29" customWidth="1"/>
    <col min="72" max="74" width="23.5703125" customWidth="1"/>
  </cols>
  <sheetData>
    <row r="1" spans="1:74" ht="15.75" x14ac:dyDescent="0.25">
      <c r="A1" s="705" t="s">
        <v>335</v>
      </c>
      <c r="B1" s="706"/>
      <c r="C1" s="706"/>
      <c r="D1" s="706"/>
      <c r="E1" s="706"/>
      <c r="F1" s="706"/>
      <c r="G1" s="706"/>
      <c r="H1" s="256"/>
    </row>
    <row r="2" spans="1:74" x14ac:dyDescent="0.25">
      <c r="A2" s="257"/>
      <c r="B2" s="257"/>
      <c r="C2" s="257"/>
      <c r="D2" s="257"/>
      <c r="E2" s="257"/>
      <c r="F2" s="257"/>
      <c r="G2" s="257"/>
      <c r="H2" s="257"/>
    </row>
    <row r="3" spans="1:74" ht="15.75" x14ac:dyDescent="0.25">
      <c r="A3" s="707" t="s">
        <v>336</v>
      </c>
      <c r="B3" s="708"/>
      <c r="C3" s="708"/>
      <c r="D3" s="708"/>
      <c r="E3" s="708"/>
      <c r="F3" s="708"/>
      <c r="G3" s="708"/>
      <c r="H3" s="258"/>
    </row>
    <row r="5" spans="1:74" ht="15.75" x14ac:dyDescent="0.25">
      <c r="A5" s="765" t="s">
        <v>337</v>
      </c>
      <c r="B5" s="765" t="s">
        <v>338</v>
      </c>
      <c r="C5" s="765" t="s">
        <v>339</v>
      </c>
      <c r="D5" s="773" t="s">
        <v>340</v>
      </c>
      <c r="E5" s="781"/>
      <c r="F5" s="781"/>
      <c r="G5" s="781"/>
      <c r="H5" s="781"/>
      <c r="I5" s="781"/>
      <c r="J5" s="781"/>
      <c r="K5" s="781"/>
      <c r="L5" s="781"/>
      <c r="M5" s="781"/>
      <c r="N5" s="781"/>
      <c r="O5" s="781"/>
      <c r="P5" s="781"/>
      <c r="Q5" s="774"/>
      <c r="R5" s="775" t="s">
        <v>341</v>
      </c>
      <c r="S5" s="775"/>
      <c r="T5" s="775"/>
      <c r="U5" s="775"/>
      <c r="V5" s="775"/>
      <c r="W5" s="775"/>
      <c r="X5" s="775"/>
      <c r="Y5" s="775"/>
      <c r="Z5" s="775"/>
      <c r="AA5" s="775"/>
      <c r="AB5" s="776" t="s">
        <v>342</v>
      </c>
      <c r="AC5" s="777"/>
      <c r="AD5" s="777"/>
      <c r="AE5" s="777"/>
      <c r="AF5" s="777"/>
      <c r="AG5" s="777"/>
      <c r="AH5" s="777"/>
      <c r="AI5" s="777"/>
      <c r="AJ5" s="777"/>
      <c r="AK5" s="777"/>
      <c r="AL5" s="777"/>
      <c r="AM5" s="777"/>
      <c r="AN5" s="777"/>
      <c r="AO5" s="777"/>
      <c r="AP5" s="777"/>
      <c r="AQ5" s="777"/>
      <c r="AR5" s="782" t="s">
        <v>343</v>
      </c>
      <c r="AS5" s="779" t="s">
        <v>344</v>
      </c>
      <c r="AT5" s="779"/>
      <c r="AU5" s="779"/>
      <c r="AV5" s="779"/>
      <c r="AW5" s="779"/>
      <c r="AX5" s="779"/>
      <c r="AY5" s="779"/>
      <c r="AZ5" s="779"/>
      <c r="BA5" s="779"/>
      <c r="BB5" s="785" t="s">
        <v>345</v>
      </c>
      <c r="BC5" s="785"/>
      <c r="BD5" s="785"/>
      <c r="BE5" s="785"/>
      <c r="BF5" s="785"/>
      <c r="BG5" s="785"/>
      <c r="BH5" s="785"/>
      <c r="BI5" s="785"/>
      <c r="BJ5" s="785"/>
      <c r="BK5" s="767" t="s">
        <v>346</v>
      </c>
      <c r="BL5" s="768"/>
      <c r="BM5" s="768"/>
      <c r="BN5" s="768"/>
      <c r="BO5" s="768"/>
      <c r="BP5" s="768"/>
      <c r="BQ5" s="768"/>
      <c r="BR5" s="769"/>
      <c r="BS5" s="770"/>
      <c r="BT5" s="771"/>
      <c r="BU5" s="771"/>
      <c r="BV5" s="772"/>
    </row>
    <row r="6" spans="1:74" ht="21" customHeight="1" x14ac:dyDescent="0.25">
      <c r="A6" s="765"/>
      <c r="B6" s="765"/>
      <c r="C6" s="765"/>
      <c r="D6" s="107"/>
      <c r="E6" s="108"/>
      <c r="F6" s="108"/>
      <c r="G6" s="108"/>
      <c r="H6" s="108"/>
      <c r="I6" s="108"/>
      <c r="J6" s="108"/>
      <c r="K6" s="108"/>
      <c r="L6" s="108"/>
      <c r="M6" s="108"/>
      <c r="N6" s="108"/>
      <c r="O6" s="108"/>
      <c r="P6" s="773" t="s">
        <v>347</v>
      </c>
      <c r="Q6" s="774"/>
      <c r="R6" s="775" t="s">
        <v>348</v>
      </c>
      <c r="S6" s="775"/>
      <c r="T6" s="775" t="s">
        <v>349</v>
      </c>
      <c r="U6" s="775"/>
      <c r="V6" s="775"/>
      <c r="W6" s="775"/>
      <c r="X6" s="775"/>
      <c r="Y6" s="775"/>
      <c r="Z6" s="80"/>
      <c r="AA6" s="81"/>
      <c r="AB6" s="776"/>
      <c r="AC6" s="777"/>
      <c r="AD6" s="777"/>
      <c r="AE6" s="777"/>
      <c r="AF6" s="105"/>
      <c r="AG6" s="778"/>
      <c r="AH6" s="778"/>
      <c r="AI6" s="778"/>
      <c r="AJ6" s="778"/>
      <c r="AK6" s="778"/>
      <c r="AL6" s="778"/>
      <c r="AM6" s="778"/>
      <c r="AN6" s="778"/>
      <c r="AO6" s="778"/>
      <c r="AP6" s="776"/>
      <c r="AQ6" s="776"/>
      <c r="AR6" s="783"/>
      <c r="AS6" s="768" t="s">
        <v>350</v>
      </c>
      <c r="AT6" s="768"/>
      <c r="AU6" s="768"/>
      <c r="AV6" s="779" t="s">
        <v>351</v>
      </c>
      <c r="AW6" s="779"/>
      <c r="AX6" s="779"/>
      <c r="AY6" s="109"/>
      <c r="AZ6" s="109"/>
      <c r="BA6" s="110"/>
      <c r="BB6" s="82"/>
      <c r="BC6" s="83"/>
      <c r="BD6" s="83"/>
      <c r="BE6" s="780" t="s">
        <v>352</v>
      </c>
      <c r="BF6" s="780"/>
      <c r="BG6" s="780"/>
      <c r="BH6" s="780"/>
      <c r="BI6" s="83"/>
      <c r="BJ6" s="83"/>
      <c r="BK6" s="767" t="s">
        <v>353</v>
      </c>
      <c r="BL6" s="786"/>
      <c r="BM6" s="786"/>
      <c r="BN6" s="786"/>
      <c r="BO6" s="786"/>
      <c r="BP6" s="786"/>
      <c r="BQ6" s="786"/>
      <c r="BR6" s="787"/>
      <c r="BS6" s="111" t="s">
        <v>354</v>
      </c>
      <c r="BT6" s="782" t="s">
        <v>355</v>
      </c>
      <c r="BU6" s="782"/>
      <c r="BV6" s="782"/>
    </row>
    <row r="7" spans="1:74" ht="246" customHeight="1" thickBot="1" x14ac:dyDescent="0.3">
      <c r="A7" s="766"/>
      <c r="B7" s="766"/>
      <c r="C7" s="766"/>
      <c r="D7" s="788" t="s">
        <v>356</v>
      </c>
      <c r="E7" s="789"/>
      <c r="F7" s="790"/>
      <c r="G7" s="84" t="s">
        <v>357</v>
      </c>
      <c r="H7" s="85" t="s">
        <v>358</v>
      </c>
      <c r="I7" s="85" t="s">
        <v>359</v>
      </c>
      <c r="J7" s="400" t="s">
        <v>360</v>
      </c>
      <c r="K7" s="86" t="s">
        <v>361</v>
      </c>
      <c r="L7" s="84" t="s">
        <v>362</v>
      </c>
      <c r="M7" s="84" t="s">
        <v>363</v>
      </c>
      <c r="N7" s="85" t="s">
        <v>364</v>
      </c>
      <c r="O7" s="85" t="s">
        <v>365</v>
      </c>
      <c r="P7" s="84" t="s">
        <v>366</v>
      </c>
      <c r="Q7" s="84" t="s">
        <v>367</v>
      </c>
      <c r="R7" s="747" t="s">
        <v>368</v>
      </c>
      <c r="S7" s="747"/>
      <c r="T7" s="747" t="s">
        <v>369</v>
      </c>
      <c r="U7" s="747"/>
      <c r="V7" s="747" t="s">
        <v>370</v>
      </c>
      <c r="W7" s="747"/>
      <c r="X7" s="747" t="s">
        <v>371</v>
      </c>
      <c r="Y7" s="747"/>
      <c r="Z7" s="87"/>
      <c r="AA7" s="87" t="s">
        <v>372</v>
      </c>
      <c r="AB7" s="88" t="s">
        <v>373</v>
      </c>
      <c r="AC7" s="88" t="s">
        <v>374</v>
      </c>
      <c r="AD7" s="89" t="s">
        <v>375</v>
      </c>
      <c r="AE7" s="88" t="s">
        <v>376</v>
      </c>
      <c r="AF7" s="89" t="s">
        <v>377</v>
      </c>
      <c r="AG7" s="748" t="s">
        <v>378</v>
      </c>
      <c r="AH7" s="748"/>
      <c r="AI7" s="749" t="s">
        <v>164</v>
      </c>
      <c r="AJ7" s="749"/>
      <c r="AK7" s="89" t="s">
        <v>379</v>
      </c>
      <c r="AL7" s="88" t="s">
        <v>380</v>
      </c>
      <c r="AM7" s="88" t="s">
        <v>381</v>
      </c>
      <c r="AN7" s="89" t="s">
        <v>170</v>
      </c>
      <c r="AO7" s="89" t="s">
        <v>180</v>
      </c>
      <c r="AP7" s="90" t="s">
        <v>190</v>
      </c>
      <c r="AQ7" s="90" t="s">
        <v>382</v>
      </c>
      <c r="AR7" s="784"/>
      <c r="AS7" s="91" t="s">
        <v>383</v>
      </c>
      <c r="AT7" s="750" t="s">
        <v>384</v>
      </c>
      <c r="AU7" s="751"/>
      <c r="AV7" s="87" t="s">
        <v>385</v>
      </c>
      <c r="AW7" s="750" t="s">
        <v>386</v>
      </c>
      <c r="AX7" s="751"/>
      <c r="AY7" s="87" t="s">
        <v>387</v>
      </c>
      <c r="AZ7" s="92" t="s">
        <v>388</v>
      </c>
      <c r="BA7" s="92" t="s">
        <v>389</v>
      </c>
      <c r="BB7" s="85" t="s">
        <v>390</v>
      </c>
      <c r="BC7" s="85" t="s">
        <v>391</v>
      </c>
      <c r="BD7" s="93" t="s">
        <v>392</v>
      </c>
      <c r="BE7" s="106" t="s">
        <v>205</v>
      </c>
      <c r="BF7" s="106" t="s">
        <v>207</v>
      </c>
      <c r="BG7" s="106" t="s">
        <v>209</v>
      </c>
      <c r="BH7" s="106" t="s">
        <v>211</v>
      </c>
      <c r="BI7" s="94" t="s">
        <v>393</v>
      </c>
      <c r="BJ7" s="85" t="s">
        <v>394</v>
      </c>
      <c r="BK7" s="92" t="s">
        <v>395</v>
      </c>
      <c r="BL7" s="92" t="s">
        <v>396</v>
      </c>
      <c r="BM7" s="92" t="s">
        <v>205</v>
      </c>
      <c r="BN7" s="92" t="s">
        <v>207</v>
      </c>
      <c r="BO7" s="92" t="s">
        <v>209</v>
      </c>
      <c r="BP7" s="92" t="s">
        <v>211</v>
      </c>
      <c r="BQ7" s="92" t="s">
        <v>397</v>
      </c>
      <c r="BR7" s="92" t="s">
        <v>398</v>
      </c>
      <c r="BS7" s="95" t="s">
        <v>399</v>
      </c>
      <c r="BT7" s="79" t="s">
        <v>400</v>
      </c>
      <c r="BU7" s="79" t="s">
        <v>401</v>
      </c>
      <c r="BV7" s="79" t="s">
        <v>402</v>
      </c>
    </row>
    <row r="8" spans="1:74" ht="69.75" customHeight="1" x14ac:dyDescent="0.25">
      <c r="A8" s="451" t="s">
        <v>267</v>
      </c>
      <c r="B8" s="794" t="s">
        <v>334</v>
      </c>
      <c r="C8" s="457" t="s">
        <v>403</v>
      </c>
      <c r="D8" s="463" t="s">
        <v>404</v>
      </c>
      <c r="E8" s="466" t="s">
        <v>268</v>
      </c>
      <c r="F8" s="469">
        <v>1</v>
      </c>
      <c r="G8" s="690" t="s">
        <v>405</v>
      </c>
      <c r="H8" s="475"/>
      <c r="I8" s="478"/>
      <c r="J8" s="481" t="s">
        <v>406</v>
      </c>
      <c r="K8" s="493" t="s">
        <v>407</v>
      </c>
      <c r="L8" s="472" t="s">
        <v>216</v>
      </c>
      <c r="M8" s="484" t="s">
        <v>408</v>
      </c>
      <c r="N8" s="472"/>
      <c r="O8" s="472"/>
      <c r="P8" s="487"/>
      <c r="Q8" s="791" t="s">
        <v>409</v>
      </c>
      <c r="R8" s="478" t="s">
        <v>123</v>
      </c>
      <c r="S8" s="502">
        <f>IF(R8="Muy Alta",100%,IF(R8="Alta",80%,IF(R8="Media",60%,IF(R8="Baja",40%,IF(R8="Muy Baja",20%,"")))))</f>
        <v>0.4</v>
      </c>
      <c r="T8" s="478" t="s">
        <v>141</v>
      </c>
      <c r="U8" s="502">
        <f>IF(T8="Catastrófico",100%,IF(T8="Mayor",80%,IF(T8="Moderado",60%,IF(T8="Menor",40%,IF(T8="Leve",20%,"")))))</f>
        <v>0.6</v>
      </c>
      <c r="V8" s="478" t="s">
        <v>141</v>
      </c>
      <c r="W8" s="502">
        <f>IF(V8="Catastrófico",100%,IF(V8="Mayor",80%,IF(V8="Moderado",60%,IF(V8="Menor",40%,IF(V8="Leve",20%,"")))))</f>
        <v>0.6</v>
      </c>
      <c r="X8" s="517" t="str">
        <f>IF(Y8=100%,"Catastrófico",IF(Y8=80%,"Mayor",IF(Y8=60%,"Moderado",IF(Y8=40%,"Menor",IF(Y8=20%,"Leve","")))))</f>
        <v>Moderado</v>
      </c>
      <c r="Y8" s="502">
        <f>IF(AND(U8="",W8=""),"",MAX(U8,W8))</f>
        <v>0.6</v>
      </c>
      <c r="Z8" s="502" t="str">
        <f>CONCATENATE(R8,X8)</f>
        <v>BajaModerado</v>
      </c>
      <c r="AA8" s="505" t="str">
        <f>IF(Z8="Muy AltaLeve","Alto",IF(Z8="Muy AltaMenor","Alto",IF(Z8="Muy AltaModerado","Alto",IF(Z8="Muy AltaMayor","Alto",IF(Z8="Muy AltaCatastrófico","Extremo",IF(Z8="AltaLeve","Moderado",IF(Z8="AltaMenor","Moderado",IF(Z8="AltaModerado","Alto",IF(Z8="AltaMayor","Alto",IF(Z8="AltaCatastrófico","Extremo",IF(Z8="MediaLeve","Moderado",IF(Z8="MediaMenor","Moderado",IF(Z8="MediaModerado","Moderado",IF(Z8="MediaMayor","Alto",IF(Z8="MediaCatastrófico","Extremo",IF(Z8="BajaLeve","Bajo",IF(Z8="BajaMenor","Moderado",IF(Z8="BajaModerado","Moderado",IF(Z8="BajaMayor","Alto",IF(Z8="BajaCatastrófico","Extremo",IF(Z8="Muy BajaLeve","Bajo",IF(Z8="Muy BajaMenor","Bajo",IF(Z8="Muy BajaModerado","Moderado",IF(Z8="Muy BajaMayor","Alto",IF(Z8="Muy BajaCatastrófico","Extremo","")))))))))))))))))))))))))</f>
        <v>Moderado</v>
      </c>
      <c r="AB8" s="72">
        <v>1</v>
      </c>
      <c r="AC8" s="241" t="s">
        <v>410</v>
      </c>
      <c r="AD8" s="138" t="s">
        <v>411</v>
      </c>
      <c r="AE8" s="1" t="s">
        <v>412</v>
      </c>
      <c r="AF8" s="179" t="str">
        <f t="shared" ref="AF8:AF19" si="0">IF(OR(AG8="Preventivo",AG8="Detectivo"),"Probabilidad",IF(AG8="Correctivo","Impacto",""))</f>
        <v>Probabilidad</v>
      </c>
      <c r="AG8" s="180" t="s">
        <v>156</v>
      </c>
      <c r="AH8" s="6">
        <f t="shared" ref="AH8:AH19" si="1">IF(AG8="","",IF(AG8="Preventivo",25%,IF(AG8="Detectivo",15%,IF(AG8="Correctivo",10%))))</f>
        <v>0.25</v>
      </c>
      <c r="AI8" s="180" t="s">
        <v>167</v>
      </c>
      <c r="AJ8" s="6">
        <f t="shared" ref="AJ8:AJ19" si="2">IF(AI8="Automático",25%,IF(AI8="Manual",15%,""))</f>
        <v>0.15</v>
      </c>
      <c r="AK8" s="76">
        <f t="shared" ref="AK8:AK19" si="3">IF(OR(AH8="",AJ8=""),"",AH8+AJ8)</f>
        <v>0.4</v>
      </c>
      <c r="AL8" s="75">
        <f>IFERROR(IF(AF8="Probabilidad",(S8-(+S8*AK8)),IF(AF8="Impacto",S8,"")),"")</f>
        <v>0.24</v>
      </c>
      <c r="AM8" s="75">
        <f>IFERROR(IF(AF8="Impacto",(Y8-(+Y8*AK8)),IF(AF8="Probabilidad",Y8,"")),"")</f>
        <v>0.6</v>
      </c>
      <c r="AN8" s="31" t="s">
        <v>171</v>
      </c>
      <c r="AO8" s="31" t="s">
        <v>181</v>
      </c>
      <c r="AP8" s="31" t="s">
        <v>191</v>
      </c>
      <c r="AQ8" s="31" t="s">
        <v>196</v>
      </c>
      <c r="AR8" s="475" t="s">
        <v>413</v>
      </c>
      <c r="AS8" s="460">
        <f>S8</f>
        <v>0.4</v>
      </c>
      <c r="AT8" s="460">
        <f>IF(AL8="","",MIN(AL8:AL13))</f>
        <v>0.14399999999999999</v>
      </c>
      <c r="AU8" s="505" t="str">
        <f>IFERROR(IF(AT8="","",IF(AT8&lt;=0.2,"Muy Baja",IF(AT8&lt;=0.4,"Baja",IF(AT8&lt;=0.6,"Media",IF(AT8&lt;=0.8,"Alta","Muy Alta"))))),"")</f>
        <v>Muy Baja</v>
      </c>
      <c r="AV8" s="460">
        <f>Y8</f>
        <v>0.6</v>
      </c>
      <c r="AW8" s="460">
        <f>IF(AM8="","",MIN(AM8:AM13))</f>
        <v>0.6</v>
      </c>
      <c r="AX8" s="505" t="str">
        <f>IFERROR(IF(AW8="","",IF(AW8&lt;=0.2,"Leve",IF(AW8&lt;=0.4,"Menor",IF(AW8&lt;=0.6,"Moderado",IF(AW8&lt;=0.8,"Mayor","Catastrófico"))))),"")</f>
        <v>Moderado</v>
      </c>
      <c r="AY8" s="505" t="str">
        <f>AA8</f>
        <v>Moderado</v>
      </c>
      <c r="AZ8" s="505" t="str">
        <f>IFERROR(IF(OR(AND(AU8="Muy Baja",AX8="Leve"),AND(AU8="Muy Baja",AX8="Menor"),AND(AU8="Baja",AX8="Leve")),"Bajo",IF(OR(AND(AU8="Muy baja",AX8="Moderado"),AND(AU8="Baja",AX8="Menor"),AND(AU8="Baja",AX8="Moderado"),AND(AU8="Media",AX8="Leve"),AND(AU8="Media",AX8="Menor"),AND(AU8="Media",AX8="Moderado"),AND(AU8="Alta",AX8="Leve"),AND(AU8="Alta",AX8="Menor")),"Moderado",IF(OR(AND(AU8="Muy Baja",AX8="Mayor"),AND(AU8="Baja",AX8="Mayor"),AND(AU8="Media",AX8="Mayor"),AND(AU8="Alta",AX8="Moderado"),AND(AU8="Alta",AX8="Mayor"),AND(AU8="Muy Alta",AX8="Leve"),AND(AU8="Muy Alta",AX8="Menor"),AND(AU8="Muy Alta",AX8="Moderado"),AND(AU8="Muy Alta",AX8="Mayor")),"Alto",IF(OR(AND(AU8="Muy Baja",AX8="Catastrófico"),AND(AU8="Baja",AX8="Catastrófico"),AND(AU8="Media",AX8="Catastrófico"),AND(AU8="Alta",AX8="Catastrófico"),AND(AU8="Muy Alta",AX8="Catastrófico")),"Extremo","")))),"")</f>
        <v>Moderado</v>
      </c>
      <c r="BA8" s="478" t="s">
        <v>252</v>
      </c>
      <c r="BB8" s="253" t="s">
        <v>414</v>
      </c>
      <c r="BC8" s="100" t="s">
        <v>415</v>
      </c>
      <c r="BD8" s="77">
        <f t="shared" ref="BD8:BD19" si="4">IF(SUM(BE8:BH8)=0,"",SUM(BE8:BH8))</f>
        <v>12</v>
      </c>
      <c r="BE8" s="1">
        <v>3</v>
      </c>
      <c r="BF8" s="1">
        <v>3</v>
      </c>
      <c r="BG8" s="1">
        <v>3</v>
      </c>
      <c r="BH8" s="1">
        <v>3</v>
      </c>
      <c r="BI8" s="100" t="s">
        <v>416</v>
      </c>
      <c r="BJ8" s="100" t="s">
        <v>417</v>
      </c>
      <c r="BK8" s="29"/>
      <c r="BL8" s="29"/>
      <c r="BM8" s="30"/>
      <c r="BN8" s="30"/>
      <c r="BO8" s="30"/>
      <c r="BP8" s="30"/>
      <c r="BQ8" s="78" t="str">
        <f t="shared" ref="BQ8:BQ19" si="5">IF(SUM(BM8:BP8)=0,"",SUM(BM8:BP8))</f>
        <v/>
      </c>
      <c r="BR8" s="98" t="str">
        <f t="shared" ref="BR8:BR19" si="6">IF(ISERROR(BQ8/BD8),"",(BQ8/BD8))</f>
        <v/>
      </c>
      <c r="BS8" s="511"/>
      <c r="BT8" s="472"/>
      <c r="BU8" s="472"/>
      <c r="BV8" s="514"/>
    </row>
    <row r="9" spans="1:74" ht="68.25" customHeight="1" x14ac:dyDescent="0.25">
      <c r="A9" s="452"/>
      <c r="B9" s="795"/>
      <c r="C9" s="458"/>
      <c r="D9" s="464"/>
      <c r="E9" s="467"/>
      <c r="F9" s="470"/>
      <c r="G9" s="691"/>
      <c r="H9" s="476"/>
      <c r="I9" s="479"/>
      <c r="J9" s="482"/>
      <c r="K9" s="494"/>
      <c r="L9" s="473"/>
      <c r="M9" s="485"/>
      <c r="N9" s="473"/>
      <c r="O9" s="473"/>
      <c r="P9" s="488"/>
      <c r="Q9" s="792"/>
      <c r="R9" s="479"/>
      <c r="S9" s="503"/>
      <c r="T9" s="479"/>
      <c r="U9" s="503"/>
      <c r="V9" s="479"/>
      <c r="W9" s="503"/>
      <c r="X9" s="518"/>
      <c r="Y9" s="503"/>
      <c r="Z9" s="503"/>
      <c r="AA9" s="506"/>
      <c r="AB9" s="116">
        <v>2</v>
      </c>
      <c r="AC9" s="254" t="s">
        <v>418</v>
      </c>
      <c r="AD9" s="138" t="s">
        <v>411</v>
      </c>
      <c r="AE9" s="19" t="s">
        <v>412</v>
      </c>
      <c r="AF9" s="112" t="str">
        <f t="shared" si="0"/>
        <v>Probabilidad</v>
      </c>
      <c r="AG9" s="117" t="s">
        <v>156</v>
      </c>
      <c r="AH9" s="113">
        <f t="shared" si="1"/>
        <v>0.25</v>
      </c>
      <c r="AI9" s="117" t="s">
        <v>167</v>
      </c>
      <c r="AJ9" s="113">
        <f t="shared" si="2"/>
        <v>0.15</v>
      </c>
      <c r="AK9" s="114">
        <f t="shared" si="3"/>
        <v>0.4</v>
      </c>
      <c r="AL9" s="118">
        <f>IFERROR(IF(AND(AF8="Probabilidad",AF9="Probabilidad"),(AL8-(+AL8*AK9)),IF(AF9="Probabilidad",(S8-(+S8*AK9)),IF(AF9="Impacto",AL8,""))),"")</f>
        <v>0.14399999999999999</v>
      </c>
      <c r="AM9" s="118">
        <f>IFERROR(IF(AND(AF8="Impacto",AF9="Impacto"),(AM8-(+AM8*AK9)),IF(AF9="Impacto",(Y8-(Y8*AK9)),IF(AF9="Probabilidad",AM8,""))),"")</f>
        <v>0.6</v>
      </c>
      <c r="AN9" s="119" t="s">
        <v>171</v>
      </c>
      <c r="AO9" s="119" t="s">
        <v>181</v>
      </c>
      <c r="AP9" s="119" t="s">
        <v>191</v>
      </c>
      <c r="AQ9" s="119" t="s">
        <v>196</v>
      </c>
      <c r="AR9" s="476"/>
      <c r="AS9" s="461"/>
      <c r="AT9" s="461"/>
      <c r="AU9" s="506"/>
      <c r="AV9" s="461"/>
      <c r="AW9" s="461"/>
      <c r="AX9" s="506"/>
      <c r="AY9" s="506"/>
      <c r="AZ9" s="506"/>
      <c r="BA9" s="479"/>
      <c r="BB9" s="183" t="s">
        <v>419</v>
      </c>
      <c r="BC9" s="100" t="s">
        <v>420</v>
      </c>
      <c r="BD9" s="133">
        <f t="shared" si="4"/>
        <v>1</v>
      </c>
      <c r="BE9" s="115"/>
      <c r="BF9" s="115"/>
      <c r="BG9" s="115">
        <v>1</v>
      </c>
      <c r="BH9" s="115"/>
      <c r="BI9" s="269" t="s">
        <v>416</v>
      </c>
      <c r="BJ9" s="269" t="s">
        <v>417</v>
      </c>
      <c r="BK9" s="100"/>
      <c r="BL9" s="100"/>
      <c r="BM9" s="120"/>
      <c r="BN9" s="120"/>
      <c r="BO9" s="120"/>
      <c r="BP9" s="120"/>
      <c r="BQ9" s="121" t="str">
        <f t="shared" si="5"/>
        <v/>
      </c>
      <c r="BR9" s="122" t="str">
        <f t="shared" si="6"/>
        <v/>
      </c>
      <c r="BS9" s="512"/>
      <c r="BT9" s="473"/>
      <c r="BU9" s="473"/>
      <c r="BV9" s="515"/>
    </row>
    <row r="10" spans="1:74" x14ac:dyDescent="0.25">
      <c r="A10" s="452"/>
      <c r="B10" s="795"/>
      <c r="C10" s="458"/>
      <c r="D10" s="464"/>
      <c r="E10" s="467"/>
      <c r="F10" s="470"/>
      <c r="G10" s="691"/>
      <c r="H10" s="476"/>
      <c r="I10" s="479"/>
      <c r="J10" s="482"/>
      <c r="K10" s="494"/>
      <c r="L10" s="473"/>
      <c r="M10" s="485"/>
      <c r="N10" s="473"/>
      <c r="O10" s="473"/>
      <c r="P10" s="488"/>
      <c r="Q10" s="792"/>
      <c r="R10" s="479"/>
      <c r="S10" s="503"/>
      <c r="T10" s="479"/>
      <c r="U10" s="503"/>
      <c r="V10" s="479"/>
      <c r="W10" s="503"/>
      <c r="X10" s="518"/>
      <c r="Y10" s="503"/>
      <c r="Z10" s="503"/>
      <c r="AA10" s="506"/>
      <c r="AB10" s="116">
        <v>3</v>
      </c>
      <c r="AC10" s="134"/>
      <c r="AD10" s="115"/>
      <c r="AE10" s="115" t="s">
        <v>409</v>
      </c>
      <c r="AF10" s="112" t="str">
        <f t="shared" si="0"/>
        <v/>
      </c>
      <c r="AG10" s="117"/>
      <c r="AH10" s="113" t="str">
        <f t="shared" si="1"/>
        <v/>
      </c>
      <c r="AI10" s="117"/>
      <c r="AJ10" s="113" t="str">
        <f t="shared" si="2"/>
        <v/>
      </c>
      <c r="AK10" s="114" t="str">
        <f t="shared" si="3"/>
        <v/>
      </c>
      <c r="AL10" s="118" t="str">
        <f>IFERROR(IF(AND(AF9="Probabilidad",AF10="Probabilidad"),(AL9-(+AL9*AK10)),IF(AND(AF9="Impacto",AF10="Probabilidad"),(AL8-(+AL8*AK10)),IF(AF10="Impacto",AL9,""))),"")</f>
        <v/>
      </c>
      <c r="AM10" s="118" t="str">
        <f>IFERROR(IF(AND(AF9="Impacto",AF10="Impacto"),(AM9-(+AM9*AK10)),IF(AND(AF9="Probabilidad",AF10="Impacto"),(AM8-(+AM8*AK10)),IF(AF10="Probabilidad",AM9,""))),"")</f>
        <v/>
      </c>
      <c r="AN10" s="119"/>
      <c r="AO10" s="119"/>
      <c r="AP10" s="119"/>
      <c r="AQ10" s="119"/>
      <c r="AR10" s="476"/>
      <c r="AS10" s="461"/>
      <c r="AT10" s="461"/>
      <c r="AU10" s="506"/>
      <c r="AV10" s="461"/>
      <c r="AW10" s="461"/>
      <c r="AX10" s="506"/>
      <c r="AY10" s="506"/>
      <c r="AZ10" s="506"/>
      <c r="BA10" s="479"/>
      <c r="BB10" s="100"/>
      <c r="BC10" s="100"/>
      <c r="BD10" s="133" t="str">
        <f t="shared" si="4"/>
        <v/>
      </c>
      <c r="BE10" s="115"/>
      <c r="BF10" s="115"/>
      <c r="BG10" s="115"/>
      <c r="BH10" s="115"/>
      <c r="BI10" s="100"/>
      <c r="BJ10" s="100"/>
      <c r="BK10" s="100"/>
      <c r="BL10" s="100"/>
      <c r="BM10" s="120"/>
      <c r="BN10" s="120"/>
      <c r="BO10" s="120"/>
      <c r="BP10" s="120"/>
      <c r="BQ10" s="121" t="str">
        <f t="shared" si="5"/>
        <v/>
      </c>
      <c r="BR10" s="122" t="str">
        <f t="shared" si="6"/>
        <v/>
      </c>
      <c r="BS10" s="512"/>
      <c r="BT10" s="473"/>
      <c r="BU10" s="473"/>
      <c r="BV10" s="515"/>
    </row>
    <row r="11" spans="1:74" x14ac:dyDescent="0.25">
      <c r="A11" s="452"/>
      <c r="B11" s="795"/>
      <c r="C11" s="458"/>
      <c r="D11" s="464"/>
      <c r="E11" s="467"/>
      <c r="F11" s="470"/>
      <c r="G11" s="691"/>
      <c r="H11" s="476"/>
      <c r="I11" s="479"/>
      <c r="J11" s="482"/>
      <c r="K11" s="494"/>
      <c r="L11" s="473"/>
      <c r="M11" s="485"/>
      <c r="N11" s="473"/>
      <c r="O11" s="473"/>
      <c r="P11" s="488"/>
      <c r="Q11" s="792"/>
      <c r="R11" s="479"/>
      <c r="S11" s="503"/>
      <c r="T11" s="479"/>
      <c r="U11" s="503"/>
      <c r="V11" s="479"/>
      <c r="W11" s="503"/>
      <c r="X11" s="518"/>
      <c r="Y11" s="503"/>
      <c r="Z11" s="503"/>
      <c r="AA11" s="506"/>
      <c r="AB11" s="116">
        <v>4</v>
      </c>
      <c r="AC11" s="134"/>
      <c r="AD11" s="115"/>
      <c r="AE11" s="115"/>
      <c r="AF11" s="112" t="str">
        <f t="shared" si="0"/>
        <v/>
      </c>
      <c r="AG11" s="117"/>
      <c r="AH11" s="113" t="str">
        <f t="shared" si="1"/>
        <v/>
      </c>
      <c r="AI11" s="117"/>
      <c r="AJ11" s="113" t="str">
        <f t="shared" si="2"/>
        <v/>
      </c>
      <c r="AK11" s="114" t="str">
        <f t="shared" si="3"/>
        <v/>
      </c>
      <c r="AL11" s="118" t="str">
        <f>IFERROR(IF(AND(AF10="Probabilidad",AF11="Probabilidad"),(AL10-(+AL10*AK11)),IF(AND(AF10="Impacto",AF11="Probabilidad"),(AL9-(+AL9*AK11)),IF(AF11="Impacto",AL10,""))),"")</f>
        <v/>
      </c>
      <c r="AM11" s="118" t="str">
        <f>IFERROR(IF(AND(AF10="Impacto",AF11="Impacto"),(AM10-(+AM10*AK11)),IF(AND(AF10="Probabilidad",AF11="Impacto"),(AM9-(+AM9*AK11)),IF(AF11="Probabilidad",AM10,""))),"")</f>
        <v/>
      </c>
      <c r="AN11" s="119"/>
      <c r="AO11" s="119"/>
      <c r="AP11" s="119"/>
      <c r="AQ11" s="119"/>
      <c r="AR11" s="476"/>
      <c r="AS11" s="461"/>
      <c r="AT11" s="461"/>
      <c r="AU11" s="506"/>
      <c r="AV11" s="461"/>
      <c r="AW11" s="461"/>
      <c r="AX11" s="506"/>
      <c r="AY11" s="506"/>
      <c r="AZ11" s="506"/>
      <c r="BA11" s="479"/>
      <c r="BB11" s="100"/>
      <c r="BC11" s="100"/>
      <c r="BD11" s="133" t="str">
        <f t="shared" si="4"/>
        <v/>
      </c>
      <c r="BE11" s="115"/>
      <c r="BF11" s="115"/>
      <c r="BG11" s="115"/>
      <c r="BH11" s="115"/>
      <c r="BI11" s="100"/>
      <c r="BJ11" s="100"/>
      <c r="BK11" s="100"/>
      <c r="BL11" s="100"/>
      <c r="BM11" s="120"/>
      <c r="BN11" s="120"/>
      <c r="BO11" s="120"/>
      <c r="BP11" s="120"/>
      <c r="BQ11" s="121" t="str">
        <f t="shared" si="5"/>
        <v/>
      </c>
      <c r="BR11" s="122" t="str">
        <f t="shared" si="6"/>
        <v/>
      </c>
      <c r="BS11" s="512"/>
      <c r="BT11" s="473"/>
      <c r="BU11" s="473"/>
      <c r="BV11" s="515"/>
    </row>
    <row r="12" spans="1:74" x14ac:dyDescent="0.25">
      <c r="A12" s="452"/>
      <c r="B12" s="795"/>
      <c r="C12" s="458"/>
      <c r="D12" s="464"/>
      <c r="E12" s="467"/>
      <c r="F12" s="470"/>
      <c r="G12" s="691"/>
      <c r="H12" s="476"/>
      <c r="I12" s="479"/>
      <c r="J12" s="482"/>
      <c r="K12" s="494"/>
      <c r="L12" s="473"/>
      <c r="M12" s="485"/>
      <c r="N12" s="473"/>
      <c r="O12" s="473"/>
      <c r="P12" s="488"/>
      <c r="Q12" s="792"/>
      <c r="R12" s="479"/>
      <c r="S12" s="503"/>
      <c r="T12" s="479"/>
      <c r="U12" s="503"/>
      <c r="V12" s="479"/>
      <c r="W12" s="503"/>
      <c r="X12" s="518"/>
      <c r="Y12" s="503"/>
      <c r="Z12" s="503"/>
      <c r="AA12" s="506"/>
      <c r="AB12" s="116">
        <v>5</v>
      </c>
      <c r="AC12" s="134"/>
      <c r="AD12" s="115"/>
      <c r="AE12" s="115"/>
      <c r="AF12" s="112" t="str">
        <f t="shared" si="0"/>
        <v/>
      </c>
      <c r="AG12" s="117"/>
      <c r="AH12" s="113" t="str">
        <f t="shared" si="1"/>
        <v/>
      </c>
      <c r="AI12" s="117"/>
      <c r="AJ12" s="113" t="str">
        <f t="shared" si="2"/>
        <v/>
      </c>
      <c r="AK12" s="114" t="str">
        <f t="shared" si="3"/>
        <v/>
      </c>
      <c r="AL12" s="118" t="str">
        <f>IFERROR(IF(AND(AF11="Probabilidad",AF12="Probabilidad"),(AL11-(+AL11*AK12)),IF(AND(AF11="Impacto",AF12="Probabilidad"),(AL10-(+AL10*AK12)),IF(AF12="Impacto",AL11,""))),"")</f>
        <v/>
      </c>
      <c r="AM12" s="118" t="str">
        <f>IFERROR(IF(AND(AF11="Impacto",AF12="Impacto"),(AM11-(+AM11*AK12)),IF(AND(AF11="Probabilidad",AF12="Impacto"),(AM10-(+AM10*AK12)),IF(AF12="Probabilidad",AM11,""))),"")</f>
        <v/>
      </c>
      <c r="AN12" s="119"/>
      <c r="AO12" s="119"/>
      <c r="AP12" s="119"/>
      <c r="AQ12" s="119"/>
      <c r="AR12" s="476"/>
      <c r="AS12" s="461"/>
      <c r="AT12" s="461"/>
      <c r="AU12" s="506"/>
      <c r="AV12" s="461"/>
      <c r="AW12" s="461"/>
      <c r="AX12" s="506"/>
      <c r="AY12" s="506"/>
      <c r="AZ12" s="506"/>
      <c r="BA12" s="479"/>
      <c r="BB12" s="100"/>
      <c r="BC12" s="100"/>
      <c r="BD12" s="133" t="str">
        <f t="shared" si="4"/>
        <v/>
      </c>
      <c r="BE12" s="115"/>
      <c r="BF12" s="115"/>
      <c r="BG12" s="115"/>
      <c r="BH12" s="115"/>
      <c r="BI12" s="100"/>
      <c r="BJ12" s="100"/>
      <c r="BK12" s="100"/>
      <c r="BL12" s="100"/>
      <c r="BM12" s="120"/>
      <c r="BN12" s="120"/>
      <c r="BO12" s="120"/>
      <c r="BP12" s="120"/>
      <c r="BQ12" s="121" t="str">
        <f t="shared" si="5"/>
        <v/>
      </c>
      <c r="BR12" s="122" t="str">
        <f t="shared" si="6"/>
        <v/>
      </c>
      <c r="BS12" s="512"/>
      <c r="BT12" s="473"/>
      <c r="BU12" s="473"/>
      <c r="BV12" s="515"/>
    </row>
    <row r="13" spans="1:74" ht="15.75" thickBot="1" x14ac:dyDescent="0.3">
      <c r="A13" s="452"/>
      <c r="B13" s="795"/>
      <c r="C13" s="458"/>
      <c r="D13" s="465"/>
      <c r="E13" s="468"/>
      <c r="F13" s="471"/>
      <c r="G13" s="692"/>
      <c r="H13" s="477"/>
      <c r="I13" s="480"/>
      <c r="J13" s="483"/>
      <c r="K13" s="495"/>
      <c r="L13" s="474"/>
      <c r="M13" s="486"/>
      <c r="N13" s="474"/>
      <c r="O13" s="474"/>
      <c r="P13" s="489"/>
      <c r="Q13" s="793"/>
      <c r="R13" s="480"/>
      <c r="S13" s="504"/>
      <c r="T13" s="480"/>
      <c r="U13" s="504"/>
      <c r="V13" s="480"/>
      <c r="W13" s="504"/>
      <c r="X13" s="519"/>
      <c r="Y13" s="504"/>
      <c r="Z13" s="504"/>
      <c r="AA13" s="507"/>
      <c r="AB13" s="125">
        <v>6</v>
      </c>
      <c r="AC13" s="398"/>
      <c r="AD13" s="123"/>
      <c r="AE13" s="123"/>
      <c r="AF13" s="73" t="str">
        <f t="shared" si="0"/>
        <v/>
      </c>
      <c r="AG13" s="187"/>
      <c r="AH13" s="124" t="str">
        <f t="shared" si="1"/>
        <v/>
      </c>
      <c r="AI13" s="187"/>
      <c r="AJ13" s="124" t="str">
        <f t="shared" si="2"/>
        <v/>
      </c>
      <c r="AK13" s="127" t="str">
        <f t="shared" si="3"/>
        <v/>
      </c>
      <c r="AL13" s="118" t="str">
        <f>IFERROR(IF(AND(AF12="Probabilidad",AF13="Probabilidad"),(AL12-(+AL12*AK13)),IF(AND(AF12="Impacto",AF13="Probabilidad"),(AL11-(+AL11*AK13)),IF(AF13="Impacto",AL12,""))),"")</f>
        <v/>
      </c>
      <c r="AM13" s="118" t="str">
        <f>IFERROR(IF(AND(AF12="Impacto",AF13="Impacto"),(AM12-(+AM12*AK13)),IF(AND(AF12="Probabilidad",AF13="Impacto"),(AM11-(+AM11*AK13)),IF(AF13="Probabilidad",AM12,""))),"")</f>
        <v/>
      </c>
      <c r="AN13" s="32"/>
      <c r="AO13" s="32"/>
      <c r="AP13" s="32"/>
      <c r="AQ13" s="32"/>
      <c r="AR13" s="477"/>
      <c r="AS13" s="462"/>
      <c r="AT13" s="462"/>
      <c r="AU13" s="507"/>
      <c r="AV13" s="462"/>
      <c r="AW13" s="462"/>
      <c r="AX13" s="507"/>
      <c r="AY13" s="507"/>
      <c r="AZ13" s="507"/>
      <c r="BA13" s="480"/>
      <c r="BB13" s="128"/>
      <c r="BC13" s="128"/>
      <c r="BD13" s="136" t="str">
        <f t="shared" si="4"/>
        <v/>
      </c>
      <c r="BE13" s="123"/>
      <c r="BF13" s="123"/>
      <c r="BG13" s="123"/>
      <c r="BH13" s="123"/>
      <c r="BI13" s="128"/>
      <c r="BJ13" s="128"/>
      <c r="BK13" s="128"/>
      <c r="BL13" s="128"/>
      <c r="BM13" s="129"/>
      <c r="BN13" s="129"/>
      <c r="BO13" s="129"/>
      <c r="BP13" s="129"/>
      <c r="BQ13" s="130" t="str">
        <f t="shared" si="5"/>
        <v/>
      </c>
      <c r="BR13" s="131" t="str">
        <f t="shared" si="6"/>
        <v/>
      </c>
      <c r="BS13" s="513"/>
      <c r="BT13" s="474"/>
      <c r="BU13" s="474"/>
      <c r="BV13" s="516"/>
    </row>
    <row r="14" spans="1:74" ht="70.5" customHeight="1" x14ac:dyDescent="0.25">
      <c r="A14" s="452"/>
      <c r="B14" s="795"/>
      <c r="C14" s="458"/>
      <c r="D14" s="463" t="s">
        <v>404</v>
      </c>
      <c r="E14" s="466" t="s">
        <v>268</v>
      </c>
      <c r="F14" s="469">
        <v>2</v>
      </c>
      <c r="G14" s="709" t="s">
        <v>421</v>
      </c>
      <c r="H14" s="475"/>
      <c r="I14" s="478"/>
      <c r="J14" s="481" t="s">
        <v>422</v>
      </c>
      <c r="K14" s="493" t="s">
        <v>407</v>
      </c>
      <c r="L14" s="472" t="s">
        <v>216</v>
      </c>
      <c r="M14" s="484" t="s">
        <v>423</v>
      </c>
      <c r="N14" s="472"/>
      <c r="O14" s="472"/>
      <c r="P14" s="487"/>
      <c r="Q14" s="791" t="s">
        <v>409</v>
      </c>
      <c r="R14" s="478" t="s">
        <v>123</v>
      </c>
      <c r="S14" s="502">
        <f>IF(R14="Muy Alta",100%,IF(R14="Alta",80%,IF(R14="Media",60%,IF(R14="Baja",40%,IF(R14="Muy Baja",20%,"")))))</f>
        <v>0.4</v>
      </c>
      <c r="T14" s="478" t="s">
        <v>138</v>
      </c>
      <c r="U14" s="502">
        <f>IF(T14="Catastrófico",100%,IF(T14="Mayor",80%,IF(T14="Moderado",60%,IF(T14="Menor",40%,IF(T14="Leve",20%,"")))))</f>
        <v>0.4</v>
      </c>
      <c r="V14" s="478" t="s">
        <v>141</v>
      </c>
      <c r="W14" s="502">
        <f>IF(V14="Catastrófico",100%,IF(V14="Mayor",80%,IF(V14="Moderado",60%,IF(V14="Menor",40%,IF(V14="Leve",20%,"")))))</f>
        <v>0.6</v>
      </c>
      <c r="X14" s="517" t="str">
        <f>IF(Y14=100%,"Catastrófico",IF(Y14=80%,"Mayor",IF(Y14=60%,"Moderado",IF(Y14=40%,"Menor",IF(Y14=20%,"Leve","")))))</f>
        <v>Moderado</v>
      </c>
      <c r="Y14" s="502">
        <f>IF(AND(U14="",W14=""),"",MAX(U14,W14))</f>
        <v>0.6</v>
      </c>
      <c r="Z14" s="502" t="str">
        <f>CONCATENATE(R14,X14)</f>
        <v>BajaModerado</v>
      </c>
      <c r="AA14" s="505" t="str">
        <f>IF(Z14="Muy AltaLeve","Alto",IF(Z14="Muy AltaMenor","Alto",IF(Z14="Muy AltaModerado","Alto",IF(Z14="Muy AltaMayor","Alto",IF(Z14="Muy AltaCatastrófico","Extremo",IF(Z14="AltaLeve","Moderado",IF(Z14="AltaMenor","Moderado",IF(Z14="AltaModerado","Alto",IF(Z14="AltaMayor","Alto",IF(Z14="AltaCatastrófico","Extremo",IF(Z14="MediaLeve","Moderado",IF(Z14="MediaMenor","Moderado",IF(Z14="MediaModerado","Moderado",IF(Z14="MediaMayor","Alto",IF(Z14="MediaCatastrófico","Extremo",IF(Z14="BajaLeve","Bajo",IF(Z14="BajaMenor","Moderado",IF(Z14="BajaModerado","Moderado",IF(Z14="BajaMayor","Alto",IF(Z14="BajaCatastrófico","Extremo",IF(Z14="Muy BajaLeve","Bajo",IF(Z14="Muy BajaMenor","Bajo",IF(Z14="Muy BajaModerado","Moderado",IF(Z14="Muy BajaMayor","Alto",IF(Z14="Muy BajaCatastrófico","Extremo","")))))))))))))))))))))))))</f>
        <v>Moderado</v>
      </c>
      <c r="AB14" s="72">
        <v>1</v>
      </c>
      <c r="AC14" s="241" t="s">
        <v>424</v>
      </c>
      <c r="AD14" s="138" t="s">
        <v>411</v>
      </c>
      <c r="AE14" s="1" t="s">
        <v>425</v>
      </c>
      <c r="AF14" s="74" t="str">
        <f t="shared" si="0"/>
        <v>Probabilidad</v>
      </c>
      <c r="AG14" s="2" t="s">
        <v>156</v>
      </c>
      <c r="AH14" s="6">
        <f t="shared" si="1"/>
        <v>0.25</v>
      </c>
      <c r="AI14" s="2" t="s">
        <v>167</v>
      </c>
      <c r="AJ14" s="6">
        <f t="shared" si="2"/>
        <v>0.15</v>
      </c>
      <c r="AK14" s="76">
        <f t="shared" si="3"/>
        <v>0.4</v>
      </c>
      <c r="AL14" s="75">
        <f>IFERROR(IF(AF14="Probabilidad",(S14-(+S14*AK14)),IF(AF14="Impacto",S14,"")),"")</f>
        <v>0.24</v>
      </c>
      <c r="AM14" s="75">
        <f>IFERROR(IF(AF14="Impacto",(Y14-(+Y14*AK14)),IF(AF14="Probabilidad",Y14,"")),"")</f>
        <v>0.6</v>
      </c>
      <c r="AN14" s="119" t="s">
        <v>171</v>
      </c>
      <c r="AO14" s="119" t="s">
        <v>181</v>
      </c>
      <c r="AP14" s="119" t="s">
        <v>191</v>
      </c>
      <c r="AQ14" s="119" t="s">
        <v>196</v>
      </c>
      <c r="AR14" s="797" t="s">
        <v>426</v>
      </c>
      <c r="AS14" s="460">
        <f>S14</f>
        <v>0.4</v>
      </c>
      <c r="AT14" s="460">
        <f>IF(AL14="","",MIN(AL14:AL19))</f>
        <v>0.14399999999999999</v>
      </c>
      <c r="AU14" s="505" t="str">
        <f>IFERROR(IF(AT14="","",IF(AT14&lt;=0.2,"Muy Baja",IF(AT14&lt;=0.4,"Baja",IF(AT14&lt;=0.6,"Media",IF(AT14&lt;=0.8,"Alta","Muy Alta"))))),"")</f>
        <v>Muy Baja</v>
      </c>
      <c r="AV14" s="460">
        <f>Y14</f>
        <v>0.6</v>
      </c>
      <c r="AW14" s="460">
        <f>IF(AM14="","",MIN(AM14:AM19))</f>
        <v>0.6</v>
      </c>
      <c r="AX14" s="505" t="str">
        <f>IFERROR(IF(AW14="","",IF(AW14&lt;=0.2,"Leve",IF(AW14&lt;=0.4,"Menor",IF(AW14&lt;=0.6,"Moderado",IF(AW14&lt;=0.8,"Mayor","Catastrófico"))))),"")</f>
        <v>Moderado</v>
      </c>
      <c r="AY14" s="505" t="str">
        <f>AA14</f>
        <v>Moderado</v>
      </c>
      <c r="AZ14" s="505" t="str">
        <f>IFERROR(IF(OR(AND(AU14="Muy Baja",AX14="Leve"),AND(AU14="Muy Baja",AX14="Menor"),AND(AU14="Baja",AX14="Leve")),"Bajo",IF(OR(AND(AU14="Muy baja",AX14="Moderado"),AND(AU14="Baja",AX14="Menor"),AND(AU14="Baja",AX14="Moderado"),AND(AU14="Media",AX14="Leve"),AND(AU14="Media",AX14="Menor"),AND(AU14="Media",AX14="Moderado"),AND(AU14="Alta",AX14="Leve"),AND(AU14="Alta",AX14="Menor")),"Moderado",IF(OR(AND(AU14="Muy Baja",AX14="Mayor"),AND(AU14="Baja",AX14="Mayor"),AND(AU14="Media",AX14="Mayor"),AND(AU14="Alta",AX14="Moderado"),AND(AU14="Alta",AX14="Mayor"),AND(AU14="Muy Alta",AX14="Leve"),AND(AU14="Muy Alta",AX14="Menor"),AND(AU14="Muy Alta",AX14="Moderado"),AND(AU14="Muy Alta",AX14="Mayor")),"Alto",IF(OR(AND(AU14="Muy Baja",AX14="Catastrófico"),AND(AU14="Baja",AX14="Catastrófico"),AND(AU14="Media",AX14="Catastrófico"),AND(AU14="Alta",AX14="Catastrófico"),AND(AU14="Muy Alta",AX14="Catastrófico")),"Extremo","")))),"")</f>
        <v>Moderado</v>
      </c>
      <c r="BA14" s="478" t="s">
        <v>252</v>
      </c>
      <c r="BB14" s="100" t="s">
        <v>427</v>
      </c>
      <c r="BC14" s="100" t="s">
        <v>428</v>
      </c>
      <c r="BD14" s="77">
        <f t="shared" si="4"/>
        <v>4</v>
      </c>
      <c r="BE14" s="1">
        <v>1</v>
      </c>
      <c r="BF14" s="1">
        <v>1</v>
      </c>
      <c r="BG14" s="1">
        <v>1</v>
      </c>
      <c r="BH14" s="1">
        <v>1</v>
      </c>
      <c r="BI14" s="100" t="s">
        <v>429</v>
      </c>
      <c r="BJ14" s="100" t="s">
        <v>430</v>
      </c>
      <c r="BK14" s="29"/>
      <c r="BL14" s="29"/>
      <c r="BM14" s="30"/>
      <c r="BN14" s="30"/>
      <c r="BO14" s="30"/>
      <c r="BP14" s="30"/>
      <c r="BQ14" s="78" t="str">
        <f t="shared" si="5"/>
        <v/>
      </c>
      <c r="BR14" s="98" t="str">
        <f t="shared" si="6"/>
        <v/>
      </c>
      <c r="BS14" s="511"/>
      <c r="BT14" s="472"/>
      <c r="BU14" s="472"/>
      <c r="BV14" s="514"/>
    </row>
    <row r="15" spans="1:74" ht="95.25" x14ac:dyDescent="0.25">
      <c r="A15" s="452"/>
      <c r="B15" s="795"/>
      <c r="C15" s="458"/>
      <c r="D15" s="464"/>
      <c r="E15" s="467"/>
      <c r="F15" s="470"/>
      <c r="G15" s="710"/>
      <c r="H15" s="476"/>
      <c r="I15" s="479"/>
      <c r="J15" s="482"/>
      <c r="K15" s="494"/>
      <c r="L15" s="473"/>
      <c r="M15" s="485"/>
      <c r="N15" s="473"/>
      <c r="O15" s="473"/>
      <c r="P15" s="488"/>
      <c r="Q15" s="792"/>
      <c r="R15" s="479"/>
      <c r="S15" s="503"/>
      <c r="T15" s="479"/>
      <c r="U15" s="503"/>
      <c r="V15" s="479"/>
      <c r="W15" s="503"/>
      <c r="X15" s="518"/>
      <c r="Y15" s="503"/>
      <c r="Z15" s="503"/>
      <c r="AA15" s="506"/>
      <c r="AB15" s="116">
        <v>2</v>
      </c>
      <c r="AC15" s="100" t="s">
        <v>431</v>
      </c>
      <c r="AD15" s="138" t="s">
        <v>411</v>
      </c>
      <c r="AE15" s="115" t="s">
        <v>425</v>
      </c>
      <c r="AF15" s="112" t="str">
        <f t="shared" si="0"/>
        <v>Probabilidad</v>
      </c>
      <c r="AG15" s="180" t="s">
        <v>156</v>
      </c>
      <c r="AH15" s="176">
        <f t="shared" si="1"/>
        <v>0.25</v>
      </c>
      <c r="AI15" s="180" t="s">
        <v>167</v>
      </c>
      <c r="AJ15" s="113">
        <f t="shared" si="2"/>
        <v>0.15</v>
      </c>
      <c r="AK15" s="114">
        <f t="shared" si="3"/>
        <v>0.4</v>
      </c>
      <c r="AL15" s="118">
        <f>IFERROR(IF(AND(AF14="Probabilidad",AF15="Probabilidad"),(AL14-(+AL14*AK15)),IF(AF15="Probabilidad",(S14-(+S14*AK15)),IF(AF15="Impacto",AL14,""))),"")</f>
        <v>0.14399999999999999</v>
      </c>
      <c r="AM15" s="118">
        <f>IFERROR(IF(AND(AF14="Impacto",AF15="Impacto"),(AM14-(+AM14*AK15)),IF(AF15="Impacto",(Y14-(Y14*AK15)),IF(AF15="Probabilidad",AM14,""))),"")</f>
        <v>0.6</v>
      </c>
      <c r="AN15" s="119" t="s">
        <v>171</v>
      </c>
      <c r="AO15" s="119" t="s">
        <v>181</v>
      </c>
      <c r="AP15" s="119" t="s">
        <v>191</v>
      </c>
      <c r="AQ15" s="119" t="s">
        <v>196</v>
      </c>
      <c r="AR15" s="798"/>
      <c r="AS15" s="461"/>
      <c r="AT15" s="461"/>
      <c r="AU15" s="506"/>
      <c r="AV15" s="461"/>
      <c r="AW15" s="461"/>
      <c r="AX15" s="506"/>
      <c r="AY15" s="506"/>
      <c r="AZ15" s="506"/>
      <c r="BA15" s="479"/>
      <c r="BB15" s="100" t="s">
        <v>432</v>
      </c>
      <c r="BC15" s="100" t="s">
        <v>433</v>
      </c>
      <c r="BD15" s="133">
        <f t="shared" si="4"/>
        <v>4</v>
      </c>
      <c r="BE15" s="115">
        <v>1</v>
      </c>
      <c r="BF15" s="115">
        <v>1</v>
      </c>
      <c r="BG15" s="115">
        <v>1</v>
      </c>
      <c r="BH15" s="115">
        <v>1</v>
      </c>
      <c r="BI15" s="100" t="s">
        <v>429</v>
      </c>
      <c r="BJ15" s="100" t="s">
        <v>434</v>
      </c>
      <c r="BK15" s="100"/>
      <c r="BL15" s="100"/>
      <c r="BM15" s="120"/>
      <c r="BN15" s="120"/>
      <c r="BO15" s="120"/>
      <c r="BP15" s="120"/>
      <c r="BQ15" s="121" t="str">
        <f t="shared" si="5"/>
        <v/>
      </c>
      <c r="BR15" s="122" t="str">
        <f t="shared" si="6"/>
        <v/>
      </c>
      <c r="BS15" s="512"/>
      <c r="BT15" s="473"/>
      <c r="BU15" s="473"/>
      <c r="BV15" s="515"/>
    </row>
    <row r="16" spans="1:74" x14ac:dyDescent="0.25">
      <c r="A16" s="452"/>
      <c r="B16" s="795"/>
      <c r="C16" s="458"/>
      <c r="D16" s="464"/>
      <c r="E16" s="467"/>
      <c r="F16" s="470"/>
      <c r="G16" s="710"/>
      <c r="H16" s="476"/>
      <c r="I16" s="479"/>
      <c r="J16" s="482"/>
      <c r="K16" s="494"/>
      <c r="L16" s="473"/>
      <c r="M16" s="485"/>
      <c r="N16" s="473"/>
      <c r="O16" s="473"/>
      <c r="P16" s="488"/>
      <c r="Q16" s="792"/>
      <c r="R16" s="479"/>
      <c r="S16" s="503"/>
      <c r="T16" s="479"/>
      <c r="U16" s="503"/>
      <c r="V16" s="479"/>
      <c r="W16" s="503"/>
      <c r="X16" s="518"/>
      <c r="Y16" s="503"/>
      <c r="Z16" s="503"/>
      <c r="AA16" s="506"/>
      <c r="AB16" s="116">
        <v>3</v>
      </c>
      <c r="AC16" s="115"/>
      <c r="AD16" s="115"/>
      <c r="AE16" s="19"/>
      <c r="AF16" s="112" t="str">
        <f t="shared" si="0"/>
        <v/>
      </c>
      <c r="AG16" s="117"/>
      <c r="AH16" s="113" t="str">
        <f t="shared" si="1"/>
        <v/>
      </c>
      <c r="AI16" s="117"/>
      <c r="AJ16" s="113" t="str">
        <f t="shared" si="2"/>
        <v/>
      </c>
      <c r="AK16" s="114" t="str">
        <f t="shared" si="3"/>
        <v/>
      </c>
      <c r="AL16" s="118" t="str">
        <f>IFERROR(IF(AND(AF15="Probabilidad",AF16="Probabilidad"),(AL15-(+AL15*AK16)),IF(AND(AF15="Impacto",AF16="Probabilidad"),(AL14-(+AL14*AK16)),IF(AF16="Impacto",AL15,""))),"")</f>
        <v/>
      </c>
      <c r="AM16" s="118" t="str">
        <f>IFERROR(IF(AND(AF15="Impacto",AF16="Impacto"),(AM15-(+AM15*AK16)),IF(AND(AF15="Probabilidad",AF16="Impacto"),(AM14-(+AM14*AK16)),IF(AF16="Probabilidad",AM15,""))),"")</f>
        <v/>
      </c>
      <c r="AN16" s="119"/>
      <c r="AO16" s="119"/>
      <c r="AP16" s="119"/>
      <c r="AQ16" s="119"/>
      <c r="AR16" s="798"/>
      <c r="AS16" s="461"/>
      <c r="AT16" s="461"/>
      <c r="AU16" s="506"/>
      <c r="AV16" s="461"/>
      <c r="AW16" s="461"/>
      <c r="AX16" s="506"/>
      <c r="AY16" s="506"/>
      <c r="AZ16" s="506"/>
      <c r="BA16" s="479"/>
      <c r="BB16" s="100"/>
      <c r="BC16" s="100"/>
      <c r="BD16" s="133" t="str">
        <f t="shared" si="4"/>
        <v/>
      </c>
      <c r="BE16" s="115"/>
      <c r="BF16" s="115"/>
      <c r="BG16" s="115"/>
      <c r="BH16" s="115"/>
      <c r="BI16" s="100"/>
      <c r="BJ16" s="100"/>
      <c r="BK16" s="100"/>
      <c r="BL16" s="100"/>
      <c r="BM16" s="120"/>
      <c r="BN16" s="120"/>
      <c r="BO16" s="120"/>
      <c r="BP16" s="120"/>
      <c r="BQ16" s="121" t="str">
        <f t="shared" si="5"/>
        <v/>
      </c>
      <c r="BR16" s="122" t="str">
        <f t="shared" si="6"/>
        <v/>
      </c>
      <c r="BS16" s="512"/>
      <c r="BT16" s="473"/>
      <c r="BU16" s="473"/>
      <c r="BV16" s="515"/>
    </row>
    <row r="17" spans="1:74" x14ac:dyDescent="0.25">
      <c r="A17" s="452"/>
      <c r="B17" s="795"/>
      <c r="C17" s="458"/>
      <c r="D17" s="464"/>
      <c r="E17" s="467"/>
      <c r="F17" s="470"/>
      <c r="G17" s="710"/>
      <c r="H17" s="476"/>
      <c r="I17" s="479"/>
      <c r="J17" s="482"/>
      <c r="K17" s="494"/>
      <c r="L17" s="473"/>
      <c r="M17" s="485"/>
      <c r="N17" s="473"/>
      <c r="O17" s="473"/>
      <c r="P17" s="488"/>
      <c r="Q17" s="792"/>
      <c r="R17" s="479"/>
      <c r="S17" s="503"/>
      <c r="T17" s="479"/>
      <c r="U17" s="503"/>
      <c r="V17" s="479"/>
      <c r="W17" s="503"/>
      <c r="X17" s="518"/>
      <c r="Y17" s="503"/>
      <c r="Z17" s="503"/>
      <c r="AA17" s="506"/>
      <c r="AB17" s="116">
        <v>4</v>
      </c>
      <c r="AC17" s="115"/>
      <c r="AD17" s="115"/>
      <c r="AE17" s="115"/>
      <c r="AF17" s="112" t="str">
        <f t="shared" si="0"/>
        <v/>
      </c>
      <c r="AG17" s="117"/>
      <c r="AH17" s="113" t="str">
        <f t="shared" si="1"/>
        <v/>
      </c>
      <c r="AI17" s="117"/>
      <c r="AJ17" s="113" t="str">
        <f t="shared" si="2"/>
        <v/>
      </c>
      <c r="AK17" s="114" t="str">
        <f t="shared" si="3"/>
        <v/>
      </c>
      <c r="AL17" s="118" t="str">
        <f>IFERROR(IF(AND(AF16="Probabilidad",AF17="Probabilidad"),(AL16-(+AL16*AK17)),IF(AND(AF16="Impacto",AF17="Probabilidad"),(AL15-(+AL15*AK17)),IF(AF17="Impacto",AL16,""))),"")</f>
        <v/>
      </c>
      <c r="AM17" s="118" t="str">
        <f>IFERROR(IF(AND(AF16="Impacto",AF17="Impacto"),(AM16-(+AM16*AK17)),IF(AND(AF16="Probabilidad",AF17="Impacto"),(AM15-(+AM15*AK17)),IF(AF17="Probabilidad",AM16,""))),"")</f>
        <v/>
      </c>
      <c r="AN17" s="119"/>
      <c r="AO17" s="119"/>
      <c r="AP17" s="119"/>
      <c r="AQ17" s="119"/>
      <c r="AR17" s="798"/>
      <c r="AS17" s="461"/>
      <c r="AT17" s="461"/>
      <c r="AU17" s="506"/>
      <c r="AV17" s="461"/>
      <c r="AW17" s="461"/>
      <c r="AX17" s="506"/>
      <c r="AY17" s="506"/>
      <c r="AZ17" s="506"/>
      <c r="BA17" s="479"/>
      <c r="BB17" s="100"/>
      <c r="BC17" s="100"/>
      <c r="BD17" s="133" t="str">
        <f t="shared" si="4"/>
        <v/>
      </c>
      <c r="BE17" s="115"/>
      <c r="BF17" s="115"/>
      <c r="BG17" s="115"/>
      <c r="BH17" s="115"/>
      <c r="BI17" s="100"/>
      <c r="BJ17" s="100"/>
      <c r="BK17" s="100"/>
      <c r="BL17" s="100"/>
      <c r="BM17" s="120"/>
      <c r="BN17" s="120"/>
      <c r="BO17" s="120"/>
      <c r="BP17" s="120"/>
      <c r="BQ17" s="121" t="str">
        <f t="shared" si="5"/>
        <v/>
      </c>
      <c r="BR17" s="122" t="str">
        <f t="shared" si="6"/>
        <v/>
      </c>
      <c r="BS17" s="512"/>
      <c r="BT17" s="473"/>
      <c r="BU17" s="473"/>
      <c r="BV17" s="515"/>
    </row>
    <row r="18" spans="1:74" x14ac:dyDescent="0.25">
      <c r="A18" s="452"/>
      <c r="B18" s="795"/>
      <c r="C18" s="458"/>
      <c r="D18" s="464"/>
      <c r="E18" s="467"/>
      <c r="F18" s="470"/>
      <c r="G18" s="710"/>
      <c r="H18" s="476"/>
      <c r="I18" s="479"/>
      <c r="J18" s="482"/>
      <c r="K18" s="494"/>
      <c r="L18" s="473"/>
      <c r="M18" s="485"/>
      <c r="N18" s="473"/>
      <c r="O18" s="473"/>
      <c r="P18" s="488"/>
      <c r="Q18" s="792"/>
      <c r="R18" s="479"/>
      <c r="S18" s="503"/>
      <c r="T18" s="479"/>
      <c r="U18" s="503"/>
      <c r="V18" s="479"/>
      <c r="W18" s="503"/>
      <c r="X18" s="518"/>
      <c r="Y18" s="503"/>
      <c r="Z18" s="503"/>
      <c r="AA18" s="506"/>
      <c r="AB18" s="116">
        <v>5</v>
      </c>
      <c r="AC18" s="115"/>
      <c r="AD18" s="115"/>
      <c r="AE18" s="115"/>
      <c r="AF18" s="112" t="str">
        <f t="shared" si="0"/>
        <v/>
      </c>
      <c r="AG18" s="117"/>
      <c r="AH18" s="113" t="str">
        <f t="shared" si="1"/>
        <v/>
      </c>
      <c r="AI18" s="117"/>
      <c r="AJ18" s="113" t="str">
        <f t="shared" si="2"/>
        <v/>
      </c>
      <c r="AK18" s="114" t="str">
        <f t="shared" si="3"/>
        <v/>
      </c>
      <c r="AL18" s="118" t="str">
        <f>IFERROR(IF(AND(AF17="Probabilidad",AF18="Probabilidad"),(AL17-(+AL17*AK18)),IF(AND(AF17="Impacto",AF18="Probabilidad"),(AL16-(+AL16*AK18)),IF(AF18="Impacto",AL17,""))),"")</f>
        <v/>
      </c>
      <c r="AM18" s="118" t="str">
        <f>IFERROR(IF(AND(AF17="Impacto",AF18="Impacto"),(AM17-(+AM17*AK18)),IF(AND(AF17="Probabilidad",AF18="Impacto"),(AM16-(+AM16*AK18)),IF(AF18="Probabilidad",AM17,""))),"")</f>
        <v/>
      </c>
      <c r="AN18" s="119"/>
      <c r="AO18" s="119"/>
      <c r="AP18" s="119"/>
      <c r="AQ18" s="119"/>
      <c r="AR18" s="798"/>
      <c r="AS18" s="461"/>
      <c r="AT18" s="461"/>
      <c r="AU18" s="506"/>
      <c r="AV18" s="461"/>
      <c r="AW18" s="461"/>
      <c r="AX18" s="506"/>
      <c r="AY18" s="506"/>
      <c r="AZ18" s="506"/>
      <c r="BA18" s="479"/>
      <c r="BB18" s="100"/>
      <c r="BC18" s="100"/>
      <c r="BD18" s="133" t="str">
        <f t="shared" si="4"/>
        <v/>
      </c>
      <c r="BE18" s="115"/>
      <c r="BF18" s="115"/>
      <c r="BG18" s="115"/>
      <c r="BH18" s="115"/>
      <c r="BI18" s="100"/>
      <c r="BJ18" s="100"/>
      <c r="BK18" s="100"/>
      <c r="BL18" s="100"/>
      <c r="BM18" s="120"/>
      <c r="BN18" s="120"/>
      <c r="BO18" s="120"/>
      <c r="BP18" s="120"/>
      <c r="BQ18" s="121" t="str">
        <f t="shared" si="5"/>
        <v/>
      </c>
      <c r="BR18" s="122" t="str">
        <f t="shared" si="6"/>
        <v/>
      </c>
      <c r="BS18" s="512"/>
      <c r="BT18" s="473"/>
      <c r="BU18" s="473"/>
      <c r="BV18" s="515"/>
    </row>
    <row r="19" spans="1:74" ht="15.75" thickBot="1" x14ac:dyDescent="0.3">
      <c r="A19" s="453"/>
      <c r="B19" s="796"/>
      <c r="C19" s="459"/>
      <c r="D19" s="465"/>
      <c r="E19" s="468"/>
      <c r="F19" s="471"/>
      <c r="G19" s="711"/>
      <c r="H19" s="477"/>
      <c r="I19" s="480"/>
      <c r="J19" s="483"/>
      <c r="K19" s="495"/>
      <c r="L19" s="474"/>
      <c r="M19" s="486"/>
      <c r="N19" s="474"/>
      <c r="O19" s="474"/>
      <c r="P19" s="489"/>
      <c r="Q19" s="793"/>
      <c r="R19" s="480"/>
      <c r="S19" s="504"/>
      <c r="T19" s="480"/>
      <c r="U19" s="504"/>
      <c r="V19" s="480"/>
      <c r="W19" s="504"/>
      <c r="X19" s="519"/>
      <c r="Y19" s="504"/>
      <c r="Z19" s="504"/>
      <c r="AA19" s="507"/>
      <c r="AB19" s="125">
        <v>6</v>
      </c>
      <c r="AC19" s="123"/>
      <c r="AD19" s="123"/>
      <c r="AE19" s="123"/>
      <c r="AF19" s="135" t="str">
        <f t="shared" si="0"/>
        <v/>
      </c>
      <c r="AG19" s="126"/>
      <c r="AH19" s="124" t="str">
        <f t="shared" si="1"/>
        <v/>
      </c>
      <c r="AI19" s="126"/>
      <c r="AJ19" s="124" t="str">
        <f t="shared" si="2"/>
        <v/>
      </c>
      <c r="AK19" s="127" t="str">
        <f t="shared" si="3"/>
        <v/>
      </c>
      <c r="AL19" s="172" t="str">
        <f>IFERROR(IF(AND(AF18="Probabilidad",AF19="Probabilidad"),(AL18-(+AL18*AK19)),IF(AND(AF18="Impacto",AF19="Probabilidad"),(AL17-(+AL17*AK19)),IF(AF19="Impacto",AL18,""))),"")</f>
        <v/>
      </c>
      <c r="AM19" s="172" t="str">
        <f>IFERROR(IF(AND(AF18="Impacto",AF19="Impacto"),(AM18-(+AM18*AK19)),IF(AND(AF18="Probabilidad",AF19="Impacto"),(AM17-(+AM17*AK19)),IF(AF19="Probabilidad",AM18,""))),"")</f>
        <v/>
      </c>
      <c r="AN19" s="32"/>
      <c r="AO19" s="32"/>
      <c r="AP19" s="32"/>
      <c r="AQ19" s="32"/>
      <c r="AR19" s="799"/>
      <c r="AS19" s="462"/>
      <c r="AT19" s="462"/>
      <c r="AU19" s="507"/>
      <c r="AV19" s="462"/>
      <c r="AW19" s="462"/>
      <c r="AX19" s="507"/>
      <c r="AY19" s="507"/>
      <c r="AZ19" s="507"/>
      <c r="BA19" s="480"/>
      <c r="BB19" s="128"/>
      <c r="BC19" s="128"/>
      <c r="BD19" s="136" t="str">
        <f t="shared" si="4"/>
        <v/>
      </c>
      <c r="BE19" s="123"/>
      <c r="BF19" s="123"/>
      <c r="BG19" s="123"/>
      <c r="BH19" s="123"/>
      <c r="BI19" s="128"/>
      <c r="BJ19" s="128"/>
      <c r="BK19" s="128"/>
      <c r="BL19" s="128"/>
      <c r="BM19" s="129"/>
      <c r="BN19" s="129"/>
      <c r="BO19" s="129"/>
      <c r="BP19" s="129"/>
      <c r="BQ19" s="130" t="str">
        <f t="shared" si="5"/>
        <v/>
      </c>
      <c r="BR19" s="131" t="str">
        <f t="shared" si="6"/>
        <v/>
      </c>
      <c r="BS19" s="513"/>
      <c r="BT19" s="474"/>
      <c r="BU19" s="474"/>
      <c r="BV19" s="516"/>
    </row>
    <row r="20" spans="1:74" ht="95.25" x14ac:dyDescent="0.25">
      <c r="A20" s="635" t="s">
        <v>271</v>
      </c>
      <c r="B20" s="638" t="s">
        <v>332</v>
      </c>
      <c r="C20" s="640" t="s">
        <v>435</v>
      </c>
      <c r="D20" s="463" t="s">
        <v>404</v>
      </c>
      <c r="E20" s="466" t="s">
        <v>272</v>
      </c>
      <c r="F20" s="469">
        <v>1</v>
      </c>
      <c r="G20" s="649" t="s">
        <v>436</v>
      </c>
      <c r="H20" s="475"/>
      <c r="I20" s="478"/>
      <c r="J20" s="651" t="s">
        <v>437</v>
      </c>
      <c r="K20" s="493" t="s">
        <v>407</v>
      </c>
      <c r="L20" s="472" t="s">
        <v>216</v>
      </c>
      <c r="M20" s="484" t="s">
        <v>438</v>
      </c>
      <c r="N20" s="472"/>
      <c r="O20" s="472"/>
      <c r="P20" s="487" t="s">
        <v>439</v>
      </c>
      <c r="Q20" s="548" t="s">
        <v>439</v>
      </c>
      <c r="R20" s="478" t="s">
        <v>125</v>
      </c>
      <c r="S20" s="502">
        <f>IF(R20="Muy Alta",100%,IF(R20="Alta",80%,IF(R20="Media",60%,IF(R20="Baja",40%,IF(R20="Muy Baja",20%,"")))))</f>
        <v>0.6</v>
      </c>
      <c r="T20" s="478"/>
      <c r="U20" s="502" t="str">
        <f>IF(T20="Catastrófico",100%,IF(T20="Mayor",80%,IF(T20="Moderado",60%,IF(T20="Menor",40%,IF(T20="Leve",20%,"")))))</f>
        <v/>
      </c>
      <c r="V20" s="478" t="s">
        <v>141</v>
      </c>
      <c r="W20" s="502">
        <f>IF(V20="Catastrófico",100%,IF(V20="Mayor",80%,IF(V20="Moderado",60%,IF(V20="Menor",40%,IF(V20="Leve",20%,"")))))</f>
        <v>0.6</v>
      </c>
      <c r="X20" s="517" t="str">
        <f>IF(Y20=100%,"Catastrófico",IF(Y20=80%,"Mayor",IF(Y20=60%,"Moderado",IF(Y20=40%,"Menor",IF(Y20=20%,"Leve","")))))</f>
        <v>Moderado</v>
      </c>
      <c r="Y20" s="502">
        <f>IF(AND(U20="",W20=""),"",MAX(U20,W20))</f>
        <v>0.6</v>
      </c>
      <c r="Z20" s="502" t="str">
        <f>CONCATENATE(R20,X20)</f>
        <v>MediaModerado</v>
      </c>
      <c r="AA20" s="505" t="str">
        <f>IF(Z20="Muy AltaLeve","Alto",IF(Z20="Muy AltaMenor","Alto",IF(Z20="Muy AltaModerado","Alto",IF(Z20="Muy AltaMayor","Alto",IF(Z20="Muy AltaCatastrófico","Extremo",IF(Z20="AltaLeve","Moderado",IF(Z20="AltaMenor","Moderado",IF(Z20="AltaModerado","Alto",IF(Z20="AltaMayor","Alto",IF(Z20="AltaCatastrófico","Extremo",IF(Z20="MediaLeve","Moderado",IF(Z20="MediaMenor","Moderado",IF(Z20="MediaModerado","Moderado",IF(Z20="MediaMayor","Alto",IF(Z20="MediaCatastrófico","Extremo",IF(Z20="BajaLeve","Bajo",IF(Z20="BajaMenor","Moderado",IF(Z20="BajaModerado","Moderado",IF(Z20="BajaMayor","Alto",IF(Z20="BajaCatastrófico","Extremo",IF(Z20="Muy BajaLeve","Bajo",IF(Z20="Muy BajaMenor","Bajo",IF(Z20="Muy BajaModerado","Moderado",IF(Z20="Muy BajaMayor","Alto",IF(Z20="Muy BajaCatastrófico","Extremo","")))))))))))))))))))))))))</f>
        <v>Moderado</v>
      </c>
      <c r="AB20" s="72">
        <v>1</v>
      </c>
      <c r="AC20" s="248" t="s">
        <v>440</v>
      </c>
      <c r="AD20" s="288" t="s">
        <v>441</v>
      </c>
      <c r="AE20" s="289" t="s">
        <v>442</v>
      </c>
      <c r="AF20" s="74" t="str">
        <f t="shared" ref="AF20:AF35" si="7">IF(OR(AG20="Preventivo",AG20="Detectivo"),"Probabilidad",IF(AG20="Correctivo","Impacto",""))</f>
        <v>Probabilidad</v>
      </c>
      <c r="AG20" s="2" t="s">
        <v>156</v>
      </c>
      <c r="AH20" s="6">
        <f t="shared" ref="AH20:AH35" si="8">IF(AG20="","",IF(AG20="Preventivo",25%,IF(AG20="Detectivo",15%,IF(AG20="Correctivo",10%))))</f>
        <v>0.25</v>
      </c>
      <c r="AI20" s="2" t="s">
        <v>167</v>
      </c>
      <c r="AJ20" s="6">
        <f t="shared" ref="AJ20:AJ35" si="9">IF(AI20="Automático",25%,IF(AI20="Manual",15%,""))</f>
        <v>0.15</v>
      </c>
      <c r="AK20" s="76">
        <f t="shared" ref="AK20:AK35" si="10">IF(OR(AH20="",AJ20=""),"",AH20+AJ20)</f>
        <v>0.4</v>
      </c>
      <c r="AL20" s="75">
        <f>IFERROR(IF(AF20="Probabilidad",(S20-(+S20*AK20)),IF(AF20="Impacto",S20,"")),"")</f>
        <v>0.36</v>
      </c>
      <c r="AM20" s="75">
        <f>IFERROR(IF(AF20="Impacto",(Y20-(+Y20*AK20)),IF(AF20="Probabilidad",Y20,"")),"")</f>
        <v>0.6</v>
      </c>
      <c r="AN20" s="31" t="s">
        <v>171</v>
      </c>
      <c r="AO20" s="31" t="s">
        <v>181</v>
      </c>
      <c r="AP20" s="31" t="s">
        <v>193</v>
      </c>
      <c r="AQ20" s="31" t="s">
        <v>196</v>
      </c>
      <c r="AR20" s="475" t="s">
        <v>443</v>
      </c>
      <c r="AS20" s="460">
        <f>S20</f>
        <v>0.6</v>
      </c>
      <c r="AT20" s="460">
        <f>IF(AL20="","",MIN(AL20:AL25))</f>
        <v>0.216</v>
      </c>
      <c r="AU20" s="505" t="str">
        <f>IFERROR(IF(AT20="","",IF(AT20&lt;=0.2,"Muy Baja",IF(AT20&lt;=0.4,"Baja",IF(AT20&lt;=0.6,"Media",IF(AT20&lt;=0.8,"Alta","Muy Alta"))))),"")</f>
        <v>Baja</v>
      </c>
      <c r="AV20" s="460">
        <f>Y20</f>
        <v>0.6</v>
      </c>
      <c r="AW20" s="460">
        <f>IF(AM20="","",MIN(AM20:AM25))</f>
        <v>0.6</v>
      </c>
      <c r="AX20" s="505" t="str">
        <f>IFERROR(IF(AW20="","",IF(AW20&lt;=0.2,"Leve",IF(AW20&lt;=0.4,"Menor",IF(AW20&lt;=0.6,"Moderado",IF(AW20&lt;=0.8,"Mayor","Catastrófico"))))),"")</f>
        <v>Moderado</v>
      </c>
      <c r="AY20" s="505" t="str">
        <f>AA20</f>
        <v>Moderado</v>
      </c>
      <c r="AZ20" s="505" t="str">
        <f>IFERROR(IF(OR(AND(AU20="Muy Baja",AX20="Leve"),AND(AU20="Muy Baja",AX20="Menor"),AND(AU20="Baja",AX20="Leve")),"Bajo",IF(OR(AND(AU20="Muy baja",AX20="Moderado"),AND(AU20="Baja",AX20="Menor"),AND(AU20="Baja",AX20="Moderado"),AND(AU20="Media",AX20="Leve"),AND(AU20="Media",AX20="Menor"),AND(AU20="Media",AX20="Moderado"),AND(AU20="Alta",AX20="Leve"),AND(AU20="Alta",AX20="Menor")),"Moderado",IF(OR(AND(AU20="Muy Baja",AX20="Mayor"),AND(AU20="Baja",AX20="Mayor"),AND(AU20="Media",AX20="Mayor"),AND(AU20="Alta",AX20="Moderado"),AND(AU20="Alta",AX20="Mayor"),AND(AU20="Muy Alta",AX20="Leve"),AND(AU20="Muy Alta",AX20="Menor"),AND(AU20="Muy Alta",AX20="Moderado"),AND(AU20="Muy Alta",AX20="Mayor")),"Alto",IF(OR(AND(AU20="Muy Baja",AX20="Catastrófico"),AND(AU20="Baja",AX20="Catastrófico"),AND(AU20="Media",AX20="Catastrófico"),AND(AU20="Alta",AX20="Catastrófico"),AND(AU20="Muy Alta",AX20="Catastrófico")),"Extremo","")))),"")</f>
        <v>Moderado</v>
      </c>
      <c r="BA20" s="478" t="s">
        <v>252</v>
      </c>
      <c r="BB20" s="251" t="s">
        <v>444</v>
      </c>
      <c r="BC20" s="252" t="s">
        <v>445</v>
      </c>
      <c r="BD20" s="77">
        <f t="shared" ref="BD20:BD36" si="11">IF(SUM(BE20:BH20)=0,"",SUM(BE20:BH20))</f>
        <v>4</v>
      </c>
      <c r="BE20" s="1">
        <v>1</v>
      </c>
      <c r="BF20" s="1">
        <v>1</v>
      </c>
      <c r="BG20" s="1">
        <v>1</v>
      </c>
      <c r="BH20" s="1">
        <v>1</v>
      </c>
      <c r="BI20" s="29" t="s">
        <v>446</v>
      </c>
      <c r="BJ20" s="29" t="s">
        <v>447</v>
      </c>
      <c r="BK20" s="29"/>
      <c r="BL20" s="29"/>
      <c r="BM20" s="30"/>
      <c r="BN20" s="30"/>
      <c r="BO20" s="30"/>
      <c r="BP20" s="30"/>
      <c r="BQ20" s="78" t="str">
        <f t="shared" ref="BQ20:BQ55" si="12">IF(SUM(BM20:BP20)=0,"",SUM(BM20:BP20))</f>
        <v/>
      </c>
      <c r="BR20" s="98" t="str">
        <f t="shared" ref="BR20:BR55" si="13">IF(ISERROR(BQ20/BD20),"",(BQ20/BD20))</f>
        <v/>
      </c>
      <c r="BS20" s="511"/>
      <c r="BT20" s="472"/>
      <c r="BU20" s="472"/>
      <c r="BV20" s="514"/>
    </row>
    <row r="21" spans="1:74" ht="145.5" x14ac:dyDescent="0.25">
      <c r="A21" s="636"/>
      <c r="B21" s="608"/>
      <c r="C21" s="641"/>
      <c r="D21" s="464"/>
      <c r="E21" s="467"/>
      <c r="F21" s="470"/>
      <c r="G21" s="650"/>
      <c r="H21" s="476"/>
      <c r="I21" s="479"/>
      <c r="J21" s="652"/>
      <c r="K21" s="494"/>
      <c r="L21" s="473"/>
      <c r="M21" s="485"/>
      <c r="N21" s="473"/>
      <c r="O21" s="473"/>
      <c r="P21" s="488"/>
      <c r="Q21" s="549"/>
      <c r="R21" s="479"/>
      <c r="S21" s="503"/>
      <c r="T21" s="479"/>
      <c r="U21" s="503"/>
      <c r="V21" s="479"/>
      <c r="W21" s="503"/>
      <c r="X21" s="518"/>
      <c r="Y21" s="503"/>
      <c r="Z21" s="503"/>
      <c r="AA21" s="506"/>
      <c r="AB21" s="274">
        <v>2</v>
      </c>
      <c r="AC21" s="275" t="s">
        <v>448</v>
      </c>
      <c r="AD21" s="276" t="s">
        <v>449</v>
      </c>
      <c r="AE21" s="277" t="s">
        <v>450</v>
      </c>
      <c r="AF21" s="278" t="str">
        <f t="shared" si="7"/>
        <v>Probabilidad</v>
      </c>
      <c r="AG21" s="117" t="s">
        <v>156</v>
      </c>
      <c r="AH21" s="113">
        <f t="shared" si="8"/>
        <v>0.25</v>
      </c>
      <c r="AI21" s="117" t="s">
        <v>167</v>
      </c>
      <c r="AJ21" s="113">
        <f t="shared" si="9"/>
        <v>0.15</v>
      </c>
      <c r="AK21" s="114">
        <f t="shared" si="10"/>
        <v>0.4</v>
      </c>
      <c r="AL21" s="118">
        <f>IFERROR(IF(AND(AF20="Probabilidad",AF21="Probabilidad"),(AL20-(+AL20*AK21)),IF(AF21="Probabilidad",(S20-(+S20*AK21)),IF(AF21="Impacto",AL20,""))),"")</f>
        <v>0.216</v>
      </c>
      <c r="AM21" s="118">
        <f>IFERROR(IF(AND(AF20="Impacto",AF21="Impacto"),(AM20-(+AM20*AK21)),IF(AF21="Impacto",(Y20-(Y20*AK21)),IF(AF21="Probabilidad",AM20,""))),"")</f>
        <v>0.6</v>
      </c>
      <c r="AN21" s="279" t="s">
        <v>171</v>
      </c>
      <c r="AO21" s="222" t="s">
        <v>189</v>
      </c>
      <c r="AP21" s="222" t="s">
        <v>193</v>
      </c>
      <c r="AQ21" s="222" t="s">
        <v>196</v>
      </c>
      <c r="AR21" s="686"/>
      <c r="AS21" s="461"/>
      <c r="AT21" s="461"/>
      <c r="AU21" s="506"/>
      <c r="AV21" s="461"/>
      <c r="AW21" s="461"/>
      <c r="AX21" s="506"/>
      <c r="AY21" s="506"/>
      <c r="AZ21" s="506"/>
      <c r="BA21" s="479"/>
      <c r="BB21" s="100"/>
      <c r="BC21" s="100"/>
      <c r="BD21" s="133" t="str">
        <f t="shared" si="11"/>
        <v/>
      </c>
      <c r="BE21" s="115"/>
      <c r="BF21" s="115"/>
      <c r="BG21" s="115"/>
      <c r="BH21" s="115"/>
      <c r="BI21" s="100"/>
      <c r="BJ21" s="100"/>
      <c r="BK21" s="100"/>
      <c r="BL21" s="100"/>
      <c r="BM21" s="120"/>
      <c r="BN21" s="120"/>
      <c r="BO21" s="120"/>
      <c r="BP21" s="120"/>
      <c r="BQ21" s="121" t="str">
        <f t="shared" si="12"/>
        <v/>
      </c>
      <c r="BR21" s="122" t="str">
        <f t="shared" si="13"/>
        <v/>
      </c>
      <c r="BS21" s="512"/>
      <c r="BT21" s="473"/>
      <c r="BU21" s="473"/>
      <c r="BV21" s="515"/>
    </row>
    <row r="22" spans="1:74" x14ac:dyDescent="0.25">
      <c r="A22" s="636"/>
      <c r="B22" s="608"/>
      <c r="C22" s="641"/>
      <c r="D22" s="464"/>
      <c r="E22" s="467"/>
      <c r="F22" s="470"/>
      <c r="G22" s="650"/>
      <c r="H22" s="476"/>
      <c r="I22" s="479"/>
      <c r="J22" s="652"/>
      <c r="K22" s="494"/>
      <c r="L22" s="473"/>
      <c r="M22" s="485"/>
      <c r="N22" s="473"/>
      <c r="O22" s="473"/>
      <c r="P22" s="488"/>
      <c r="Q22" s="549"/>
      <c r="R22" s="479"/>
      <c r="S22" s="503"/>
      <c r="T22" s="479"/>
      <c r="U22" s="503"/>
      <c r="V22" s="479"/>
      <c r="W22" s="503"/>
      <c r="X22" s="518"/>
      <c r="Y22" s="503"/>
      <c r="Z22" s="503"/>
      <c r="AA22" s="506"/>
      <c r="AB22" s="116">
        <v>3</v>
      </c>
      <c r="AC22" s="183"/>
      <c r="AD22" s="19"/>
      <c r="AE22" s="280"/>
      <c r="AF22" s="112" t="str">
        <f t="shared" si="7"/>
        <v/>
      </c>
      <c r="AG22" s="117"/>
      <c r="AH22" s="113" t="str">
        <f t="shared" si="8"/>
        <v/>
      </c>
      <c r="AI22" s="117"/>
      <c r="AJ22" s="113" t="str">
        <f t="shared" si="9"/>
        <v/>
      </c>
      <c r="AK22" s="114" t="str">
        <f t="shared" si="10"/>
        <v/>
      </c>
      <c r="AL22" s="118" t="str">
        <f>IFERROR(IF(AND(AF21="Probabilidad",AF22="Probabilidad"),(AL21-(+AL21*AK22)),IF(AND(AF21="Impacto",AF22="Probabilidad"),(AL20-(+AL20*AK22)),IF(AF22="Impacto",AL21,""))),"")</f>
        <v/>
      </c>
      <c r="AM22" s="118" t="str">
        <f>IFERROR(IF(AND(AF21="Impacto",AF22="Impacto"),(AM21-(+AM21*AK22)),IF(AND(AF21="Probabilidad",AF22="Impacto"),(AM20-(+AM20*AK22)),IF(AF22="Probabilidad",AM21,""))),"")</f>
        <v/>
      </c>
      <c r="AN22" s="119"/>
      <c r="AO22" s="32"/>
      <c r="AP22" s="32"/>
      <c r="AQ22" s="32"/>
      <c r="AR22" s="476"/>
      <c r="AS22" s="461"/>
      <c r="AT22" s="461"/>
      <c r="AU22" s="506"/>
      <c r="AV22" s="461"/>
      <c r="AW22" s="461"/>
      <c r="AX22" s="506"/>
      <c r="AY22" s="506"/>
      <c r="AZ22" s="506"/>
      <c r="BA22" s="479"/>
      <c r="BB22" s="100"/>
      <c r="BC22" s="100"/>
      <c r="BD22" s="133" t="str">
        <f t="shared" si="11"/>
        <v/>
      </c>
      <c r="BE22" s="115"/>
      <c r="BF22" s="115"/>
      <c r="BG22" s="115"/>
      <c r="BH22" s="115"/>
      <c r="BI22" s="100"/>
      <c r="BJ22" s="100"/>
      <c r="BK22" s="100"/>
      <c r="BL22" s="100"/>
      <c r="BM22" s="120"/>
      <c r="BN22" s="120"/>
      <c r="BO22" s="120"/>
      <c r="BP22" s="120"/>
      <c r="BQ22" s="121" t="str">
        <f t="shared" si="12"/>
        <v/>
      </c>
      <c r="BR22" s="122" t="str">
        <f t="shared" si="13"/>
        <v/>
      </c>
      <c r="BS22" s="512"/>
      <c r="BT22" s="473"/>
      <c r="BU22" s="473"/>
      <c r="BV22" s="515"/>
    </row>
    <row r="23" spans="1:74" x14ac:dyDescent="0.25">
      <c r="A23" s="636"/>
      <c r="B23" s="608"/>
      <c r="C23" s="641"/>
      <c r="D23" s="464"/>
      <c r="E23" s="467"/>
      <c r="F23" s="470"/>
      <c r="G23" s="650"/>
      <c r="H23" s="476"/>
      <c r="I23" s="479"/>
      <c r="J23" s="652"/>
      <c r="K23" s="494"/>
      <c r="L23" s="473"/>
      <c r="M23" s="485"/>
      <c r="N23" s="473"/>
      <c r="O23" s="473"/>
      <c r="P23" s="488"/>
      <c r="Q23" s="549"/>
      <c r="R23" s="479"/>
      <c r="S23" s="503"/>
      <c r="T23" s="479"/>
      <c r="U23" s="503"/>
      <c r="V23" s="479"/>
      <c r="W23" s="503"/>
      <c r="X23" s="518"/>
      <c r="Y23" s="503"/>
      <c r="Z23" s="503"/>
      <c r="AA23" s="506"/>
      <c r="AB23" s="116">
        <v>4</v>
      </c>
      <c r="AC23" s="100"/>
      <c r="AD23" s="115"/>
      <c r="AE23" s="171"/>
      <c r="AF23" s="112" t="str">
        <f t="shared" si="7"/>
        <v/>
      </c>
      <c r="AG23" s="117"/>
      <c r="AH23" s="113" t="str">
        <f t="shared" si="8"/>
        <v/>
      </c>
      <c r="AI23" s="117"/>
      <c r="AJ23" s="113" t="str">
        <f t="shared" si="9"/>
        <v/>
      </c>
      <c r="AK23" s="114" t="str">
        <f t="shared" si="10"/>
        <v/>
      </c>
      <c r="AL23" s="118" t="str">
        <f>IFERROR(IF(AND(AF22="Probabilidad",AF23="Probabilidad"),(AL22-(+AL22*AK23)),IF(AND(AF22="Impacto",AF23="Probabilidad"),(AL21-(+AL21*AK23)),IF(AF23="Impacto",AL22,""))),"")</f>
        <v/>
      </c>
      <c r="AM23" s="118" t="str">
        <f>IFERROR(IF(AND(AF22="Impacto",AF23="Impacto"),(AM22-(+AM22*AK23)),IF(AND(AF22="Probabilidad",AF23="Impacto"),(AM21-(+AM21*AK23)),IF(AF23="Probabilidad",AM22,""))),"")</f>
        <v/>
      </c>
      <c r="AN23" s="119"/>
      <c r="AO23" s="119"/>
      <c r="AP23" s="119"/>
      <c r="AQ23" s="119"/>
      <c r="AR23" s="476"/>
      <c r="AS23" s="461"/>
      <c r="AT23" s="461"/>
      <c r="AU23" s="506"/>
      <c r="AV23" s="461"/>
      <c r="AW23" s="461"/>
      <c r="AX23" s="506"/>
      <c r="AY23" s="506"/>
      <c r="AZ23" s="506"/>
      <c r="BA23" s="479"/>
      <c r="BB23" s="100"/>
      <c r="BC23" s="100"/>
      <c r="BD23" s="133" t="str">
        <f t="shared" si="11"/>
        <v/>
      </c>
      <c r="BE23" s="115"/>
      <c r="BF23" s="115"/>
      <c r="BG23" s="115"/>
      <c r="BH23" s="115"/>
      <c r="BI23" s="100"/>
      <c r="BJ23" s="100"/>
      <c r="BK23" s="100"/>
      <c r="BL23" s="100"/>
      <c r="BM23" s="120"/>
      <c r="BN23" s="120"/>
      <c r="BO23" s="120"/>
      <c r="BP23" s="120"/>
      <c r="BQ23" s="121" t="str">
        <f t="shared" si="12"/>
        <v/>
      </c>
      <c r="BR23" s="122" t="str">
        <f t="shared" si="13"/>
        <v/>
      </c>
      <c r="BS23" s="512"/>
      <c r="BT23" s="473"/>
      <c r="BU23" s="473"/>
      <c r="BV23" s="515"/>
    </row>
    <row r="24" spans="1:74" x14ac:dyDescent="0.25">
      <c r="A24" s="636"/>
      <c r="B24" s="608"/>
      <c r="C24" s="641"/>
      <c r="D24" s="464"/>
      <c r="E24" s="467"/>
      <c r="F24" s="470"/>
      <c r="G24" s="650"/>
      <c r="H24" s="476"/>
      <c r="I24" s="479"/>
      <c r="J24" s="652"/>
      <c r="K24" s="494"/>
      <c r="L24" s="473"/>
      <c r="M24" s="485"/>
      <c r="N24" s="473"/>
      <c r="O24" s="473"/>
      <c r="P24" s="488"/>
      <c r="Q24" s="549"/>
      <c r="R24" s="479"/>
      <c r="S24" s="503"/>
      <c r="T24" s="479"/>
      <c r="U24" s="503"/>
      <c r="V24" s="479"/>
      <c r="W24" s="503"/>
      <c r="X24" s="518"/>
      <c r="Y24" s="503"/>
      <c r="Z24" s="503"/>
      <c r="AA24" s="506"/>
      <c r="AB24" s="116">
        <v>5</v>
      </c>
      <c r="AC24" s="100"/>
      <c r="AD24" s="115"/>
      <c r="AE24" s="171"/>
      <c r="AF24" s="112" t="str">
        <f t="shared" si="7"/>
        <v/>
      </c>
      <c r="AG24" s="117"/>
      <c r="AH24" s="113" t="str">
        <f t="shared" si="8"/>
        <v/>
      </c>
      <c r="AI24" s="117"/>
      <c r="AJ24" s="113" t="str">
        <f t="shared" si="9"/>
        <v/>
      </c>
      <c r="AK24" s="114" t="str">
        <f t="shared" si="10"/>
        <v/>
      </c>
      <c r="AL24" s="118" t="str">
        <f>IFERROR(IF(AND(AF23="Probabilidad",AF24="Probabilidad"),(AL23-(+AL23*AK24)),IF(AND(AF23="Impacto",AF24="Probabilidad"),(AL22-(+AL22*AK24)),IF(AF24="Impacto",AL23,""))),"")</f>
        <v/>
      </c>
      <c r="AM24" s="118" t="str">
        <f>IFERROR(IF(AND(AF23="Impacto",AF24="Impacto"),(AM23-(+AM23*AK24)),IF(AND(AF23="Probabilidad",AF24="Impacto"),(AM22-(+AM22*AK24)),IF(AF24="Probabilidad",AM23,""))),"")</f>
        <v/>
      </c>
      <c r="AN24" s="119"/>
      <c r="AO24" s="119"/>
      <c r="AP24" s="119"/>
      <c r="AQ24" s="119"/>
      <c r="AR24" s="476"/>
      <c r="AS24" s="461"/>
      <c r="AT24" s="461"/>
      <c r="AU24" s="506"/>
      <c r="AV24" s="461"/>
      <c r="AW24" s="461"/>
      <c r="AX24" s="506"/>
      <c r="AY24" s="506"/>
      <c r="AZ24" s="506"/>
      <c r="BA24" s="479"/>
      <c r="BB24" s="100"/>
      <c r="BC24" s="100"/>
      <c r="BD24" s="133" t="str">
        <f t="shared" si="11"/>
        <v/>
      </c>
      <c r="BE24" s="115"/>
      <c r="BF24" s="115"/>
      <c r="BG24" s="115"/>
      <c r="BH24" s="115"/>
      <c r="BI24" s="100"/>
      <c r="BJ24" s="100"/>
      <c r="BK24" s="100"/>
      <c r="BL24" s="100"/>
      <c r="BM24" s="120"/>
      <c r="BN24" s="120"/>
      <c r="BO24" s="120"/>
      <c r="BP24" s="120"/>
      <c r="BQ24" s="121" t="str">
        <f t="shared" si="12"/>
        <v/>
      </c>
      <c r="BR24" s="122" t="str">
        <f t="shared" si="13"/>
        <v/>
      </c>
      <c r="BS24" s="512"/>
      <c r="BT24" s="473"/>
      <c r="BU24" s="473"/>
      <c r="BV24" s="515"/>
    </row>
    <row r="25" spans="1:74" ht="15.75" thickBot="1" x14ac:dyDescent="0.3">
      <c r="A25" s="636"/>
      <c r="B25" s="608"/>
      <c r="C25" s="641"/>
      <c r="D25" s="647"/>
      <c r="E25" s="467"/>
      <c r="F25" s="648"/>
      <c r="G25" s="650"/>
      <c r="H25" s="476"/>
      <c r="I25" s="520"/>
      <c r="J25" s="653"/>
      <c r="K25" s="494"/>
      <c r="L25" s="621"/>
      <c r="M25" s="654"/>
      <c r="N25" s="621"/>
      <c r="O25" s="621"/>
      <c r="P25" s="663"/>
      <c r="Q25" s="664"/>
      <c r="R25" s="520"/>
      <c r="S25" s="665"/>
      <c r="T25" s="520"/>
      <c r="U25" s="665"/>
      <c r="V25" s="520"/>
      <c r="W25" s="665"/>
      <c r="X25" s="683"/>
      <c r="Y25" s="665"/>
      <c r="Z25" s="665"/>
      <c r="AA25" s="620"/>
      <c r="AB25" s="234">
        <v>6</v>
      </c>
      <c r="AC25" s="164"/>
      <c r="AD25" s="232"/>
      <c r="AE25" s="264"/>
      <c r="AF25" s="73" t="str">
        <f t="shared" si="7"/>
        <v/>
      </c>
      <c r="AG25" s="187"/>
      <c r="AH25" s="233" t="str">
        <f t="shared" si="8"/>
        <v/>
      </c>
      <c r="AI25" s="187"/>
      <c r="AJ25" s="233" t="str">
        <f t="shared" si="9"/>
        <v/>
      </c>
      <c r="AK25" s="235" t="str">
        <f t="shared" si="10"/>
        <v/>
      </c>
      <c r="AL25" s="236" t="str">
        <f>IFERROR(IF(AND(AF24="Probabilidad",AF25="Probabilidad"),(AL24-(+AL24*AK25)),IF(AND(AF24="Impacto",AF25="Probabilidad"),(AL23-(+AL23*AK25)),IF(AF25="Impacto",AL24,""))),"")</f>
        <v/>
      </c>
      <c r="AM25" s="236" t="str">
        <f>IFERROR(IF(AND(AF24="Impacto",AF25="Impacto"),(AM24-(+AM24*AK25)),IF(AND(AF24="Probabilidad",AF25="Impacto"),(AM23-(+AM23*AK25)),IF(AF25="Probabilidad",AM24,""))),"")</f>
        <v/>
      </c>
      <c r="AN25" s="96"/>
      <c r="AO25" s="96"/>
      <c r="AP25" s="96"/>
      <c r="AQ25" s="96"/>
      <c r="AR25" s="476"/>
      <c r="AS25" s="619"/>
      <c r="AT25" s="619"/>
      <c r="AU25" s="620"/>
      <c r="AV25" s="619"/>
      <c r="AW25" s="619"/>
      <c r="AX25" s="620"/>
      <c r="AY25" s="620"/>
      <c r="AZ25" s="620"/>
      <c r="BA25" s="520"/>
      <c r="BB25" s="164"/>
      <c r="BC25" s="164"/>
      <c r="BD25" s="245" t="str">
        <f t="shared" si="11"/>
        <v/>
      </c>
      <c r="BE25" s="232"/>
      <c r="BF25" s="232"/>
      <c r="BG25" s="232"/>
      <c r="BH25" s="232"/>
      <c r="BI25" s="164"/>
      <c r="BJ25" s="164"/>
      <c r="BK25" s="164"/>
      <c r="BL25" s="164"/>
      <c r="BM25" s="237"/>
      <c r="BN25" s="237"/>
      <c r="BO25" s="237"/>
      <c r="BP25" s="237"/>
      <c r="BQ25" s="238" t="str">
        <f t="shared" si="12"/>
        <v/>
      </c>
      <c r="BR25" s="239" t="str">
        <f t="shared" si="13"/>
        <v/>
      </c>
      <c r="BS25" s="512"/>
      <c r="BT25" s="621"/>
      <c r="BU25" s="621"/>
      <c r="BV25" s="685"/>
    </row>
    <row r="26" spans="1:74" ht="117.75" x14ac:dyDescent="0.25">
      <c r="A26" s="636"/>
      <c r="B26" s="608"/>
      <c r="C26" s="641"/>
      <c r="D26" s="659" t="s">
        <v>404</v>
      </c>
      <c r="E26" s="657" t="s">
        <v>272</v>
      </c>
      <c r="F26" s="658">
        <v>2</v>
      </c>
      <c r="G26" s="570" t="s">
        <v>451</v>
      </c>
      <c r="H26" s="589"/>
      <c r="I26" s="566"/>
      <c r="J26" s="655" t="s">
        <v>452</v>
      </c>
      <c r="K26" s="656" t="s">
        <v>407</v>
      </c>
      <c r="L26" s="570" t="s">
        <v>216</v>
      </c>
      <c r="M26" s="660" t="s">
        <v>453</v>
      </c>
      <c r="N26" s="570"/>
      <c r="O26" s="570"/>
      <c r="P26" s="644" t="s">
        <v>439</v>
      </c>
      <c r="Q26" s="645" t="s">
        <v>439</v>
      </c>
      <c r="R26" s="566" t="s">
        <v>129</v>
      </c>
      <c r="S26" s="646">
        <f>IF(R26="Muy Alta",100%,IF(R26="Alta",80%,IF(R26="Media",60%,IF(R26="Baja",40%,IF(R26="Muy Baja",20%,"")))))</f>
        <v>1</v>
      </c>
      <c r="T26" s="566"/>
      <c r="U26" s="646" t="str">
        <f>IF(T26="Catastrófico",100%,IF(T26="Mayor",80%,IF(T26="Moderado",60%,IF(T26="Menor",40%,IF(T26="Leve",20%,"")))))</f>
        <v/>
      </c>
      <c r="V26" s="566" t="s">
        <v>141</v>
      </c>
      <c r="W26" s="646">
        <f>IF(V26="Catastrófico",100%,IF(V26="Mayor",80%,IF(V26="Moderado",60%,IF(V26="Menor",40%,IF(V26="Leve",20%,"")))))</f>
        <v>0.6</v>
      </c>
      <c r="X26" s="682" t="str">
        <f>IF(Y26=100%,"Catastrófico",IF(Y26=80%,"Mayor",IF(Y26=60%,"Moderado",IF(Y26=40%,"Menor",IF(Y26=20%,"Leve","")))))</f>
        <v>Moderado</v>
      </c>
      <c r="Y26" s="646">
        <f>IF(AND(U26="",W26=""),"",MAX(U26,W26))</f>
        <v>0.6</v>
      </c>
      <c r="Z26" s="646" t="str">
        <f>CONCATENATE(R26,X26)</f>
        <v>Muy AltaModerado</v>
      </c>
      <c r="AA26" s="564" t="str">
        <f>IF(Z26="Muy AltaLeve","Alto",IF(Z26="Muy AltaMenor","Alto",IF(Z26="Muy AltaModerado","Alto",IF(Z26="Muy AltaMayor","Alto",IF(Z26="Muy AltaCatastrófico","Extremo",IF(Z26="AltaLeve","Moderado",IF(Z26="AltaMenor","Moderado",IF(Z26="AltaModerado","Alto",IF(Z26="AltaMayor","Alto",IF(Z26="AltaCatastrófico","Extremo",IF(Z26="MediaLeve","Moderado",IF(Z26="MediaMenor","Moderado",IF(Z26="MediaModerado","Moderado",IF(Z26="MediaMayor","Alto",IF(Z26="MediaCatastrófico","Extremo",IF(Z26="BajaLeve","Bajo",IF(Z26="BajaMenor","Moderado",IF(Z26="BajaModerado","Moderado",IF(Z26="BajaMayor","Alto",IF(Z26="BajaCatastrófico","Extremo",IF(Z26="Muy BajaLeve","Bajo",IF(Z26="Muy BajaMenor","Bajo",IF(Z26="Muy BajaModerado","Moderado",IF(Z26="Muy BajaMayor","Alto",IF(Z26="Muy BajaCatastrófico","Extremo","")))))))))))))))))))))))))</f>
        <v>Alto</v>
      </c>
      <c r="AB26" s="190">
        <v>1</v>
      </c>
      <c r="AC26" s="196" t="s">
        <v>454</v>
      </c>
      <c r="AD26" s="188">
        <v>1</v>
      </c>
      <c r="AE26" s="270" t="s">
        <v>455</v>
      </c>
      <c r="AF26" s="191" t="str">
        <f t="shared" si="7"/>
        <v>Probabilidad</v>
      </c>
      <c r="AG26" s="192" t="s">
        <v>156</v>
      </c>
      <c r="AH26" s="189">
        <f t="shared" si="8"/>
        <v>0.25</v>
      </c>
      <c r="AI26" s="192" t="s">
        <v>167</v>
      </c>
      <c r="AJ26" s="189">
        <f t="shared" si="9"/>
        <v>0.15</v>
      </c>
      <c r="AK26" s="193">
        <f t="shared" si="10"/>
        <v>0.4</v>
      </c>
      <c r="AL26" s="194">
        <f>IFERROR(IF(AF26="Probabilidad",(S26-(+S26*AK26)),IF(AF26="Impacto",S26,"")),"")</f>
        <v>0.6</v>
      </c>
      <c r="AM26" s="194">
        <f>IFERROR(IF(AF26="Impacto",(Y26-(+Y26*AK26)),IF(AF26="Probabilidad",Y26,"")),"")</f>
        <v>0.6</v>
      </c>
      <c r="AN26" s="195" t="s">
        <v>171</v>
      </c>
      <c r="AO26" s="195" t="s">
        <v>189</v>
      </c>
      <c r="AP26" s="195" t="s">
        <v>193</v>
      </c>
      <c r="AQ26" s="195" t="s">
        <v>196</v>
      </c>
      <c r="AR26" s="589" t="s">
        <v>456</v>
      </c>
      <c r="AS26" s="565">
        <f>S26</f>
        <v>1</v>
      </c>
      <c r="AT26" s="565">
        <f>IF(AL26="","",MIN(AL26:AL31))</f>
        <v>0.29399999999999998</v>
      </c>
      <c r="AU26" s="564" t="str">
        <f>IFERROR(IF(AT26="","",IF(AT26&lt;=0.2,"Muy Baja",IF(AT26&lt;=0.4,"Baja",IF(AT26&lt;=0.6,"Media",IF(AT26&lt;=0.8,"Alta","Muy Alta"))))),"")</f>
        <v>Baja</v>
      </c>
      <c r="AV26" s="565">
        <f>Y26</f>
        <v>0.6</v>
      </c>
      <c r="AW26" s="565">
        <f>IF(AM26="","",MIN(AM26:AM31))</f>
        <v>0.6</v>
      </c>
      <c r="AX26" s="564" t="str">
        <f>IFERROR(IF(AW26="","",IF(AW26&lt;=0.2,"Leve",IF(AW26&lt;=0.4,"Menor",IF(AW26&lt;=0.6,"Moderado",IF(AW26&lt;=0.8,"Mayor","Catastrófico"))))),"")</f>
        <v>Moderado</v>
      </c>
      <c r="AY26" s="564" t="str">
        <f>AA26</f>
        <v>Alto</v>
      </c>
      <c r="AZ26" s="564" t="str">
        <f>IFERROR(IF(OR(AND(AU26="Muy Baja",AX26="Leve"),AND(AU26="Muy Baja",AX26="Menor"),AND(AU26="Baja",AX26="Leve")),"Bajo",IF(OR(AND(AU26="Muy baja",AX26="Moderado"),AND(AU26="Baja",AX26="Menor"),AND(AU26="Baja",AX26="Moderado"),AND(AU26="Media",AX26="Leve"),AND(AU26="Media",AX26="Menor"),AND(AU26="Media",AX26="Moderado"),AND(AU26="Alta",AX26="Leve"),AND(AU26="Alta",AX26="Menor")),"Moderado",IF(OR(AND(AU26="Muy Baja",AX26="Mayor"),AND(AU26="Baja",AX26="Mayor"),AND(AU26="Media",AX26="Mayor"),AND(AU26="Alta",AX26="Moderado"),AND(AU26="Alta",AX26="Mayor"),AND(AU26="Muy Alta",AX26="Leve"),AND(AU26="Muy Alta",AX26="Menor"),AND(AU26="Muy Alta",AX26="Moderado"),AND(AU26="Muy Alta",AX26="Mayor")),"Alto",IF(OR(AND(AU26="Muy Baja",AX26="Catastrófico"),AND(AU26="Baja",AX26="Catastrófico"),AND(AU26="Media",AX26="Catastrófico"),AND(AU26="Alta",AX26="Catastrófico"),AND(AU26="Muy Alta",AX26="Catastrófico")),"Extremo","")))),"")</f>
        <v>Moderado</v>
      </c>
      <c r="BA26" s="566" t="s">
        <v>252</v>
      </c>
      <c r="BB26" s="265" t="s">
        <v>457</v>
      </c>
      <c r="BC26" s="266" t="s">
        <v>458</v>
      </c>
      <c r="BD26" s="213">
        <f t="shared" si="11"/>
        <v>4</v>
      </c>
      <c r="BE26" s="261">
        <v>1</v>
      </c>
      <c r="BF26" s="262">
        <v>1</v>
      </c>
      <c r="BG26" s="262">
        <v>1</v>
      </c>
      <c r="BH26" s="262">
        <v>1</v>
      </c>
      <c r="BI26" s="260" t="s">
        <v>459</v>
      </c>
      <c r="BJ26" s="260" t="s">
        <v>460</v>
      </c>
      <c r="BK26" s="196"/>
      <c r="BL26" s="196"/>
      <c r="BM26" s="197"/>
      <c r="BN26" s="197"/>
      <c r="BO26" s="197"/>
      <c r="BP26" s="197"/>
      <c r="BQ26" s="198" t="str">
        <f t="shared" si="12"/>
        <v/>
      </c>
      <c r="BR26" s="199" t="str">
        <f t="shared" si="13"/>
        <v/>
      </c>
      <c r="BS26" s="568"/>
      <c r="BT26" s="570"/>
      <c r="BU26" s="570"/>
      <c r="BV26" s="684"/>
    </row>
    <row r="27" spans="1:74" ht="90" x14ac:dyDescent="0.25">
      <c r="A27" s="636"/>
      <c r="B27" s="608"/>
      <c r="C27" s="641"/>
      <c r="D27" s="464"/>
      <c r="E27" s="467"/>
      <c r="F27" s="470"/>
      <c r="G27" s="473"/>
      <c r="H27" s="476"/>
      <c r="I27" s="479"/>
      <c r="J27" s="652"/>
      <c r="K27" s="494"/>
      <c r="L27" s="473"/>
      <c r="M27" s="661"/>
      <c r="N27" s="473"/>
      <c r="O27" s="473"/>
      <c r="P27" s="488"/>
      <c r="Q27" s="549"/>
      <c r="R27" s="479"/>
      <c r="S27" s="503"/>
      <c r="T27" s="479"/>
      <c r="U27" s="503"/>
      <c r="V27" s="479"/>
      <c r="W27" s="503"/>
      <c r="X27" s="518"/>
      <c r="Y27" s="503"/>
      <c r="Z27" s="503"/>
      <c r="AA27" s="506"/>
      <c r="AB27" s="116">
        <v>2</v>
      </c>
      <c r="AC27" s="100" t="s">
        <v>461</v>
      </c>
      <c r="AD27" s="115">
        <v>1</v>
      </c>
      <c r="AE27" s="171" t="s">
        <v>462</v>
      </c>
      <c r="AF27" s="112" t="str">
        <f t="shared" si="7"/>
        <v>Probabilidad</v>
      </c>
      <c r="AG27" s="117" t="s">
        <v>159</v>
      </c>
      <c r="AH27" s="113">
        <f t="shared" si="8"/>
        <v>0.15</v>
      </c>
      <c r="AI27" s="117" t="s">
        <v>167</v>
      </c>
      <c r="AJ27" s="113">
        <f t="shared" si="9"/>
        <v>0.15</v>
      </c>
      <c r="AK27" s="114">
        <f t="shared" si="10"/>
        <v>0.3</v>
      </c>
      <c r="AL27" s="118">
        <f>IFERROR(IF(AND(AF26="Probabilidad",AF27="Probabilidad"),(AL26-(+AL26*AK27)),IF(AF27="Probabilidad",(S26-(+S26*AK27)),IF(AF27="Impacto",AL26,""))),"")</f>
        <v>0.42</v>
      </c>
      <c r="AM27" s="118">
        <f>IFERROR(IF(AND(AF26="Impacto",AF27="Impacto"),(AM26-(+AM26*AK27)),IF(AF27="Impacto",(Y26-(Y26*AK27)),IF(AF27="Probabilidad",AM26,""))),"")</f>
        <v>0.6</v>
      </c>
      <c r="AN27" s="119" t="s">
        <v>171</v>
      </c>
      <c r="AO27" s="119" t="s">
        <v>185</v>
      </c>
      <c r="AP27" s="119" t="s">
        <v>193</v>
      </c>
      <c r="AQ27" s="119" t="s">
        <v>196</v>
      </c>
      <c r="AR27" s="476"/>
      <c r="AS27" s="461"/>
      <c r="AT27" s="461"/>
      <c r="AU27" s="506"/>
      <c r="AV27" s="461"/>
      <c r="AW27" s="461"/>
      <c r="AX27" s="506"/>
      <c r="AY27" s="506"/>
      <c r="AZ27" s="506"/>
      <c r="BA27" s="479"/>
      <c r="BB27" s="281"/>
      <c r="BC27" s="282"/>
      <c r="BD27" s="133" t="str">
        <f t="shared" si="11"/>
        <v/>
      </c>
      <c r="BE27" s="283"/>
      <c r="BF27" s="284"/>
      <c r="BG27" s="284"/>
      <c r="BH27" s="284"/>
      <c r="BI27" s="263"/>
      <c r="BJ27" s="263"/>
      <c r="BK27" s="100"/>
      <c r="BL27" s="100"/>
      <c r="BM27" s="120"/>
      <c r="BN27" s="120"/>
      <c r="BO27" s="120"/>
      <c r="BP27" s="120"/>
      <c r="BQ27" s="121" t="str">
        <f t="shared" si="12"/>
        <v/>
      </c>
      <c r="BR27" s="122" t="str">
        <f t="shared" si="13"/>
        <v/>
      </c>
      <c r="BS27" s="512"/>
      <c r="BT27" s="473"/>
      <c r="BU27" s="473"/>
      <c r="BV27" s="515"/>
    </row>
    <row r="28" spans="1:74" ht="90" x14ac:dyDescent="0.25">
      <c r="A28" s="636"/>
      <c r="B28" s="608"/>
      <c r="C28" s="641"/>
      <c r="D28" s="464"/>
      <c r="E28" s="467"/>
      <c r="F28" s="470"/>
      <c r="G28" s="473"/>
      <c r="H28" s="476"/>
      <c r="I28" s="479"/>
      <c r="J28" s="652"/>
      <c r="K28" s="494"/>
      <c r="L28" s="473"/>
      <c r="M28" s="661"/>
      <c r="N28" s="473"/>
      <c r="O28" s="473"/>
      <c r="P28" s="488"/>
      <c r="Q28" s="549"/>
      <c r="R28" s="479"/>
      <c r="S28" s="503"/>
      <c r="T28" s="479"/>
      <c r="U28" s="503"/>
      <c r="V28" s="479"/>
      <c r="W28" s="503"/>
      <c r="X28" s="518"/>
      <c r="Y28" s="503"/>
      <c r="Z28" s="503"/>
      <c r="AA28" s="506"/>
      <c r="AB28" s="116">
        <v>3</v>
      </c>
      <c r="AC28" s="100" t="s">
        <v>463</v>
      </c>
      <c r="AD28" s="115">
        <v>1</v>
      </c>
      <c r="AE28" s="171" t="s">
        <v>464</v>
      </c>
      <c r="AF28" s="112" t="str">
        <f t="shared" si="7"/>
        <v>Probabilidad</v>
      </c>
      <c r="AG28" s="117" t="s">
        <v>159</v>
      </c>
      <c r="AH28" s="113">
        <f t="shared" si="8"/>
        <v>0.15</v>
      </c>
      <c r="AI28" s="117" t="s">
        <v>167</v>
      </c>
      <c r="AJ28" s="113">
        <f t="shared" si="9"/>
        <v>0.15</v>
      </c>
      <c r="AK28" s="114">
        <f t="shared" si="10"/>
        <v>0.3</v>
      </c>
      <c r="AL28" s="118">
        <f>IFERROR(IF(AND(AF27="Probabilidad",AF28="Probabilidad"),(AL27-(+AL27*AK28)),IF(AND(AF27="Impacto",AF28="Probabilidad"),(AL26-(+AL26*AK28)),IF(AF28="Impacto",AL27,""))),"")</f>
        <v>0.29399999999999998</v>
      </c>
      <c r="AM28" s="118">
        <f>IFERROR(IF(AND(AF27="Impacto",AF28="Impacto"),(AM27-(+AM27*AK28)),IF(AND(AF27="Probabilidad",AF28="Impacto"),(AM26-(+AM26*AK28)),IF(AF28="Probabilidad",AM27,""))),"")</f>
        <v>0.6</v>
      </c>
      <c r="AN28" s="119" t="s">
        <v>171</v>
      </c>
      <c r="AO28" s="119" t="s">
        <v>185</v>
      </c>
      <c r="AP28" s="119" t="s">
        <v>193</v>
      </c>
      <c r="AQ28" s="119" t="s">
        <v>196</v>
      </c>
      <c r="AR28" s="476"/>
      <c r="AS28" s="461"/>
      <c r="AT28" s="461"/>
      <c r="AU28" s="506"/>
      <c r="AV28" s="461"/>
      <c r="AW28" s="461"/>
      <c r="AX28" s="506"/>
      <c r="AY28" s="506"/>
      <c r="AZ28" s="506"/>
      <c r="BA28" s="479"/>
      <c r="BB28" s="100"/>
      <c r="BC28" s="100"/>
      <c r="BD28" s="133" t="str">
        <f t="shared" si="11"/>
        <v/>
      </c>
      <c r="BE28" s="115"/>
      <c r="BF28" s="115"/>
      <c r="BG28" s="115"/>
      <c r="BH28" s="115"/>
      <c r="BI28" s="100"/>
      <c r="BJ28" s="100"/>
      <c r="BK28" s="100"/>
      <c r="BL28" s="100"/>
      <c r="BM28" s="120"/>
      <c r="BN28" s="120"/>
      <c r="BO28" s="120"/>
      <c r="BP28" s="120"/>
      <c r="BQ28" s="121" t="str">
        <f t="shared" si="12"/>
        <v/>
      </c>
      <c r="BR28" s="122" t="str">
        <f t="shared" si="13"/>
        <v/>
      </c>
      <c r="BS28" s="512"/>
      <c r="BT28" s="473"/>
      <c r="BU28" s="473"/>
      <c r="BV28" s="515"/>
    </row>
    <row r="29" spans="1:74" x14ac:dyDescent="0.25">
      <c r="A29" s="636"/>
      <c r="B29" s="608"/>
      <c r="C29" s="641"/>
      <c r="D29" s="464"/>
      <c r="E29" s="467"/>
      <c r="F29" s="470"/>
      <c r="G29" s="473"/>
      <c r="H29" s="476"/>
      <c r="I29" s="479"/>
      <c r="J29" s="652"/>
      <c r="K29" s="494"/>
      <c r="L29" s="473"/>
      <c r="M29" s="661"/>
      <c r="N29" s="473"/>
      <c r="O29" s="473"/>
      <c r="P29" s="488"/>
      <c r="Q29" s="549"/>
      <c r="R29" s="479"/>
      <c r="S29" s="503"/>
      <c r="T29" s="479"/>
      <c r="U29" s="503"/>
      <c r="V29" s="479"/>
      <c r="W29" s="503"/>
      <c r="X29" s="518"/>
      <c r="Y29" s="503"/>
      <c r="Z29" s="503"/>
      <c r="AA29" s="506"/>
      <c r="AB29" s="116">
        <v>4</v>
      </c>
      <c r="AC29" s="100"/>
      <c r="AD29" s="115"/>
      <c r="AE29" s="171"/>
      <c r="AF29" s="112" t="str">
        <f t="shared" si="7"/>
        <v/>
      </c>
      <c r="AG29" s="117"/>
      <c r="AH29" s="113" t="str">
        <f t="shared" si="8"/>
        <v/>
      </c>
      <c r="AI29" s="117"/>
      <c r="AJ29" s="113" t="str">
        <f t="shared" si="9"/>
        <v/>
      </c>
      <c r="AK29" s="114" t="str">
        <f t="shared" si="10"/>
        <v/>
      </c>
      <c r="AL29" s="118" t="str">
        <f>IFERROR(IF(AND(AF28="Probabilidad",AF29="Probabilidad"),(AL28-(+AL28*AK29)),IF(AND(AF28="Impacto",AF29="Probabilidad"),(AL27-(+AL27*AK29)),IF(AF29="Impacto",AL28,""))),"")</f>
        <v/>
      </c>
      <c r="AM29" s="118" t="str">
        <f>IFERROR(IF(AND(AF28="Impacto",AF29="Impacto"),(AM28-(+AM28*AK29)),IF(AND(AF28="Probabilidad",AF29="Impacto"),(AM27-(+AM27*AK29)),IF(AF29="Probabilidad",AM28,""))),"")</f>
        <v/>
      </c>
      <c r="AN29" s="119"/>
      <c r="AO29" s="119"/>
      <c r="AP29" s="119"/>
      <c r="AQ29" s="119"/>
      <c r="AR29" s="476"/>
      <c r="AS29" s="461"/>
      <c r="AT29" s="461"/>
      <c r="AU29" s="506"/>
      <c r="AV29" s="461"/>
      <c r="AW29" s="461"/>
      <c r="AX29" s="506"/>
      <c r="AY29" s="506"/>
      <c r="AZ29" s="506"/>
      <c r="BA29" s="479"/>
      <c r="BB29" s="100"/>
      <c r="BC29" s="100"/>
      <c r="BD29" s="133" t="str">
        <f t="shared" si="11"/>
        <v/>
      </c>
      <c r="BE29" s="115"/>
      <c r="BF29" s="115"/>
      <c r="BG29" s="115"/>
      <c r="BH29" s="115"/>
      <c r="BI29" s="100"/>
      <c r="BJ29" s="100"/>
      <c r="BK29" s="100"/>
      <c r="BL29" s="100"/>
      <c r="BM29" s="120"/>
      <c r="BN29" s="120"/>
      <c r="BO29" s="120"/>
      <c r="BP29" s="120"/>
      <c r="BQ29" s="121" t="str">
        <f t="shared" si="12"/>
        <v/>
      </c>
      <c r="BR29" s="122" t="str">
        <f t="shared" si="13"/>
        <v/>
      </c>
      <c r="BS29" s="512"/>
      <c r="BT29" s="473"/>
      <c r="BU29" s="473"/>
      <c r="BV29" s="515"/>
    </row>
    <row r="30" spans="1:74" x14ac:dyDescent="0.25">
      <c r="A30" s="636"/>
      <c r="B30" s="608"/>
      <c r="C30" s="641"/>
      <c r="D30" s="464"/>
      <c r="E30" s="467"/>
      <c r="F30" s="470"/>
      <c r="G30" s="473"/>
      <c r="H30" s="476"/>
      <c r="I30" s="479"/>
      <c r="J30" s="652"/>
      <c r="K30" s="494"/>
      <c r="L30" s="473"/>
      <c r="M30" s="661"/>
      <c r="N30" s="473"/>
      <c r="O30" s="473"/>
      <c r="P30" s="488"/>
      <c r="Q30" s="549"/>
      <c r="R30" s="479"/>
      <c r="S30" s="503"/>
      <c r="T30" s="479"/>
      <c r="U30" s="503"/>
      <c r="V30" s="479"/>
      <c r="W30" s="503"/>
      <c r="X30" s="518"/>
      <c r="Y30" s="503"/>
      <c r="Z30" s="503"/>
      <c r="AA30" s="506"/>
      <c r="AB30" s="116">
        <v>5</v>
      </c>
      <c r="AC30" s="100"/>
      <c r="AD30" s="115"/>
      <c r="AE30" s="171"/>
      <c r="AF30" s="112" t="str">
        <f t="shared" si="7"/>
        <v/>
      </c>
      <c r="AG30" s="117"/>
      <c r="AH30" s="113" t="str">
        <f t="shared" si="8"/>
        <v/>
      </c>
      <c r="AI30" s="117"/>
      <c r="AJ30" s="113" t="str">
        <f t="shared" si="9"/>
        <v/>
      </c>
      <c r="AK30" s="114" t="str">
        <f t="shared" si="10"/>
        <v/>
      </c>
      <c r="AL30" s="118" t="str">
        <f>IFERROR(IF(AND(AF29="Probabilidad",AF30="Probabilidad"),(AL29-(+AL29*AK30)),IF(AND(AF29="Impacto",AF30="Probabilidad"),(AL28-(+AL28*AK30)),IF(AF30="Impacto",AL29,""))),"")</f>
        <v/>
      </c>
      <c r="AM30" s="118" t="str">
        <f>IFERROR(IF(AND(AF29="Impacto",AF30="Impacto"),(AM29-(+AM29*AK30)),IF(AND(AF29="Probabilidad",AF30="Impacto"),(AM28-(+AM28*AK30)),IF(AF30="Probabilidad",AM29,""))),"")</f>
        <v/>
      </c>
      <c r="AN30" s="119"/>
      <c r="AO30" s="119"/>
      <c r="AP30" s="119"/>
      <c r="AQ30" s="119"/>
      <c r="AR30" s="476"/>
      <c r="AS30" s="461"/>
      <c r="AT30" s="461"/>
      <c r="AU30" s="506"/>
      <c r="AV30" s="461"/>
      <c r="AW30" s="461"/>
      <c r="AX30" s="506"/>
      <c r="AY30" s="506"/>
      <c r="AZ30" s="506"/>
      <c r="BA30" s="479"/>
      <c r="BB30" s="100"/>
      <c r="BC30" s="100"/>
      <c r="BD30" s="133" t="str">
        <f t="shared" si="11"/>
        <v/>
      </c>
      <c r="BE30" s="115"/>
      <c r="BF30" s="115"/>
      <c r="BG30" s="115"/>
      <c r="BH30" s="115"/>
      <c r="BI30" s="100"/>
      <c r="BJ30" s="100"/>
      <c r="BK30" s="100"/>
      <c r="BL30" s="100"/>
      <c r="BM30" s="120"/>
      <c r="BN30" s="120"/>
      <c r="BO30" s="120"/>
      <c r="BP30" s="120"/>
      <c r="BQ30" s="121" t="str">
        <f t="shared" si="12"/>
        <v/>
      </c>
      <c r="BR30" s="122" t="str">
        <f t="shared" si="13"/>
        <v/>
      </c>
      <c r="BS30" s="512"/>
      <c r="BT30" s="473"/>
      <c r="BU30" s="473"/>
      <c r="BV30" s="515"/>
    </row>
    <row r="31" spans="1:74" ht="15.75" thickBot="1" x14ac:dyDescent="0.3">
      <c r="A31" s="636"/>
      <c r="B31" s="608"/>
      <c r="C31" s="641"/>
      <c r="D31" s="647"/>
      <c r="E31" s="467"/>
      <c r="F31" s="648"/>
      <c r="G31" s="621"/>
      <c r="H31" s="476"/>
      <c r="I31" s="520"/>
      <c r="J31" s="653"/>
      <c r="K31" s="494"/>
      <c r="L31" s="621"/>
      <c r="M31" s="662"/>
      <c r="N31" s="621"/>
      <c r="O31" s="621"/>
      <c r="P31" s="663"/>
      <c r="Q31" s="664"/>
      <c r="R31" s="520"/>
      <c r="S31" s="665"/>
      <c r="T31" s="520"/>
      <c r="U31" s="665"/>
      <c r="V31" s="520"/>
      <c r="W31" s="665"/>
      <c r="X31" s="683"/>
      <c r="Y31" s="665"/>
      <c r="Z31" s="665"/>
      <c r="AA31" s="620"/>
      <c r="AB31" s="234">
        <v>6</v>
      </c>
      <c r="AC31" s="164"/>
      <c r="AD31" s="232"/>
      <c r="AE31" s="264"/>
      <c r="AF31" s="73" t="str">
        <f t="shared" si="7"/>
        <v/>
      </c>
      <c r="AG31" s="187"/>
      <c r="AH31" s="233" t="str">
        <f t="shared" si="8"/>
        <v/>
      </c>
      <c r="AI31" s="187"/>
      <c r="AJ31" s="233" t="str">
        <f t="shared" si="9"/>
        <v/>
      </c>
      <c r="AK31" s="235" t="str">
        <f t="shared" si="10"/>
        <v/>
      </c>
      <c r="AL31" s="236" t="str">
        <f>IFERROR(IF(AND(AF30="Probabilidad",AF31="Probabilidad"),(AL30-(+AL30*AK31)),IF(AND(AF30="Impacto",AF31="Probabilidad"),(AL29-(+AL29*AK31)),IF(AF31="Impacto",AL30,""))),"")</f>
        <v/>
      </c>
      <c r="AM31" s="236" t="str">
        <f>IFERROR(IF(AND(AF30="Impacto",AF31="Impacto"),(AM30-(+AM30*AK31)),IF(AND(AF30="Probabilidad",AF31="Impacto"),(AM29-(+AM29*AK31)),IF(AF31="Probabilidad",AM30,""))),"")</f>
        <v/>
      </c>
      <c r="AN31" s="96"/>
      <c r="AO31" s="96"/>
      <c r="AP31" s="96"/>
      <c r="AQ31" s="96"/>
      <c r="AR31" s="476"/>
      <c r="AS31" s="619"/>
      <c r="AT31" s="619"/>
      <c r="AU31" s="620"/>
      <c r="AV31" s="619"/>
      <c r="AW31" s="619"/>
      <c r="AX31" s="620"/>
      <c r="AY31" s="620"/>
      <c r="AZ31" s="620"/>
      <c r="BA31" s="520"/>
      <c r="BB31" s="164"/>
      <c r="BC31" s="164"/>
      <c r="BD31" s="245" t="str">
        <f t="shared" si="11"/>
        <v/>
      </c>
      <c r="BE31" s="232"/>
      <c r="BF31" s="232"/>
      <c r="BG31" s="232"/>
      <c r="BH31" s="232"/>
      <c r="BI31" s="164"/>
      <c r="BJ31" s="164"/>
      <c r="BK31" s="164"/>
      <c r="BL31" s="164"/>
      <c r="BM31" s="237"/>
      <c r="BN31" s="237"/>
      <c r="BO31" s="237"/>
      <c r="BP31" s="237"/>
      <c r="BQ31" s="238" t="str">
        <f t="shared" si="12"/>
        <v/>
      </c>
      <c r="BR31" s="239" t="str">
        <f t="shared" si="13"/>
        <v/>
      </c>
      <c r="BS31" s="512"/>
      <c r="BT31" s="621"/>
      <c r="BU31" s="621"/>
      <c r="BV31" s="685"/>
    </row>
    <row r="32" spans="1:74" ht="115.5" x14ac:dyDescent="0.25">
      <c r="A32" s="636"/>
      <c r="B32" s="608"/>
      <c r="C32" s="641"/>
      <c r="D32" s="659" t="s">
        <v>404</v>
      </c>
      <c r="E32" s="657" t="s">
        <v>272</v>
      </c>
      <c r="F32" s="658">
        <v>3</v>
      </c>
      <c r="G32" s="570" t="s">
        <v>465</v>
      </c>
      <c r="H32" s="589"/>
      <c r="I32" s="566"/>
      <c r="J32" s="655" t="s">
        <v>466</v>
      </c>
      <c r="K32" s="656" t="s">
        <v>407</v>
      </c>
      <c r="L32" s="570" t="s">
        <v>216</v>
      </c>
      <c r="M32" s="643" t="s">
        <v>467</v>
      </c>
      <c r="N32" s="570"/>
      <c r="O32" s="570"/>
      <c r="P32" s="644" t="s">
        <v>439</v>
      </c>
      <c r="Q32" s="645" t="s">
        <v>439</v>
      </c>
      <c r="R32" s="566" t="s">
        <v>129</v>
      </c>
      <c r="S32" s="646">
        <f>IF(R32="Muy Alta",100%,IF(R32="Alta",80%,IF(R32="Media",60%,IF(R32="Baja",40%,IF(R32="Muy Baja",20%,"")))))</f>
        <v>1</v>
      </c>
      <c r="T32" s="566" t="s">
        <v>135</v>
      </c>
      <c r="U32" s="646">
        <f>IF(T32="Catastrófico",100%,IF(T32="Mayor",80%,IF(T32="Moderado",60%,IF(T32="Menor",40%,IF(T32="Leve",20%,"")))))</f>
        <v>0.2</v>
      </c>
      <c r="V32" s="566" t="s">
        <v>141</v>
      </c>
      <c r="W32" s="646">
        <f>IF(V32="Catastrófico",100%,IF(V32="Mayor",80%,IF(V32="Moderado",60%,IF(V32="Menor",40%,IF(V32="Leve",20%,"")))))</f>
        <v>0.6</v>
      </c>
      <c r="X32" s="682" t="str">
        <f>IF(Y32=100%,"Catastrófico",IF(Y32=80%,"Mayor",IF(Y32=60%,"Moderado",IF(Y32=40%,"Menor",IF(Y32=20%,"Leve","")))))</f>
        <v>Moderado</v>
      </c>
      <c r="Y32" s="646">
        <f>IF(AND(U32="",W32=""),"",MAX(U32,W32))</f>
        <v>0.6</v>
      </c>
      <c r="Z32" s="646" t="str">
        <f>CONCATENATE(R32,X32)</f>
        <v>Muy AltaModerado</v>
      </c>
      <c r="AA32" s="564" t="str">
        <f>IF(Z32="Muy AltaLeve","Alto",IF(Z32="Muy AltaMenor","Alto",IF(Z32="Muy AltaModerado","Alto",IF(Z32="Muy AltaMayor","Alto",IF(Z32="Muy AltaCatastrófico","Extremo",IF(Z32="AltaLeve","Moderado",IF(Z32="AltaMenor","Moderado",IF(Z32="AltaModerado","Alto",IF(Z32="AltaMayor","Alto",IF(Z32="AltaCatastrófico","Extremo",IF(Z32="MediaLeve","Moderado",IF(Z32="MediaMenor","Moderado",IF(Z32="MediaModerado","Moderado",IF(Z32="MediaMayor","Alto",IF(Z32="MediaCatastrófico","Extremo",IF(Z32="BajaLeve","Bajo",IF(Z32="BajaMenor","Moderado",IF(Z32="BajaModerado","Moderado",IF(Z32="BajaMayor","Alto",IF(Z32="BajaCatastrófico","Extremo",IF(Z32="Muy BajaLeve","Bajo",IF(Z32="Muy BajaMenor","Bajo",IF(Z32="Muy BajaModerado","Moderado",IF(Z32="Muy BajaMayor","Alto",IF(Z32="Muy BajaCatastrófico","Extremo","")))))))))))))))))))))))))</f>
        <v>Alto</v>
      </c>
      <c r="AB32" s="190">
        <v>1</v>
      </c>
      <c r="AC32" s="268" t="s">
        <v>468</v>
      </c>
      <c r="AD32" s="246" t="s">
        <v>411</v>
      </c>
      <c r="AE32" s="246" t="s">
        <v>469</v>
      </c>
      <c r="AF32" s="191" t="str">
        <f t="shared" si="7"/>
        <v>Probabilidad</v>
      </c>
      <c r="AG32" s="192" t="s">
        <v>156</v>
      </c>
      <c r="AH32" s="189">
        <f t="shared" si="8"/>
        <v>0.25</v>
      </c>
      <c r="AI32" s="192" t="s">
        <v>167</v>
      </c>
      <c r="AJ32" s="189">
        <f t="shared" si="9"/>
        <v>0.15</v>
      </c>
      <c r="AK32" s="193">
        <f t="shared" si="10"/>
        <v>0.4</v>
      </c>
      <c r="AL32" s="194">
        <f>IFERROR(IF(AF32="Probabilidad",(S32-(+S32*AK32)),IF(AF32="Impacto",S32,"")),"")</f>
        <v>0.6</v>
      </c>
      <c r="AM32" s="194">
        <f>IFERROR(IF(AF32="Impacto",(Y32-(+Y32*AK32)),IF(AF32="Probabilidad",Y32,"")),"")</f>
        <v>0.6</v>
      </c>
      <c r="AN32" s="195" t="s">
        <v>171</v>
      </c>
      <c r="AO32" s="195" t="s">
        <v>181</v>
      </c>
      <c r="AP32" s="195" t="s">
        <v>191</v>
      </c>
      <c r="AQ32" s="195" t="s">
        <v>200</v>
      </c>
      <c r="AR32" s="589" t="s">
        <v>443</v>
      </c>
      <c r="AS32" s="565">
        <f>S32</f>
        <v>1</v>
      </c>
      <c r="AT32" s="565">
        <f>IF(AL32="","",MIN(AL32:AL37))</f>
        <v>0.252</v>
      </c>
      <c r="AU32" s="564" t="str">
        <f>IFERROR(IF(AT32="","",IF(AT32&lt;=0.2,"Muy Baja",IF(AT32&lt;=0.4,"Baja",IF(AT32&lt;=0.6,"Media",IF(AT32&lt;=0.8,"Alta","Muy Alta"))))),"")</f>
        <v>Baja</v>
      </c>
      <c r="AV32" s="565">
        <f>Y32</f>
        <v>0.6</v>
      </c>
      <c r="AW32" s="565">
        <f>IF(AM32="","",MIN(AM32:AM37))</f>
        <v>0.6</v>
      </c>
      <c r="AX32" s="564" t="str">
        <f>IFERROR(IF(AW32="","",IF(AW32&lt;=0.2,"Leve",IF(AW32&lt;=0.4,"Menor",IF(AW32&lt;=0.6,"Moderado",IF(AW32&lt;=0.8,"Mayor","Catastrófico"))))),"")</f>
        <v>Moderado</v>
      </c>
      <c r="AY32" s="564" t="str">
        <f>AA32</f>
        <v>Alto</v>
      </c>
      <c r="AZ32" s="564" t="str">
        <f>IFERROR(IF(OR(AND(AU32="Muy Baja",AX32="Leve"),AND(AU32="Muy Baja",AX32="Menor"),AND(AU32="Baja",AX32="Leve")),"Bajo",IF(OR(AND(AU32="Muy baja",AX32="Moderado"),AND(AU32="Baja",AX32="Menor"),AND(AU32="Baja",AX32="Moderado"),AND(AU32="Media",AX32="Leve"),AND(AU32="Media",AX32="Menor"),AND(AU32="Media",AX32="Moderado"),AND(AU32="Alta",AX32="Leve"),AND(AU32="Alta",AX32="Menor")),"Moderado",IF(OR(AND(AU32="Muy Baja",AX32="Mayor"),AND(AU32="Baja",AX32="Mayor"),AND(AU32="Media",AX32="Mayor"),AND(AU32="Alta",AX32="Moderado"),AND(AU32="Alta",AX32="Mayor"),AND(AU32="Muy Alta",AX32="Leve"),AND(AU32="Muy Alta",AX32="Menor"),AND(AU32="Muy Alta",AX32="Moderado"),AND(AU32="Muy Alta",AX32="Mayor")),"Alto",IF(OR(AND(AU32="Muy Baja",AX32="Catastrófico"),AND(AU32="Baja",AX32="Catastrófico"),AND(AU32="Media",AX32="Catastrófico"),AND(AU32="Alta",AX32="Catastrófico"),AND(AU32="Muy Alta",AX32="Catastrófico")),"Extremo","")))),"")</f>
        <v>Moderado</v>
      </c>
      <c r="BA32" s="566" t="s">
        <v>252</v>
      </c>
      <c r="BB32" s="259" t="s">
        <v>470</v>
      </c>
      <c r="BC32" s="271" t="s">
        <v>471</v>
      </c>
      <c r="BD32" s="213">
        <f t="shared" si="11"/>
        <v>4</v>
      </c>
      <c r="BE32" s="285">
        <v>1</v>
      </c>
      <c r="BF32" s="286">
        <v>1</v>
      </c>
      <c r="BG32" s="286">
        <v>1</v>
      </c>
      <c r="BH32" s="286">
        <v>1</v>
      </c>
      <c r="BI32" s="260" t="s">
        <v>459</v>
      </c>
      <c r="BJ32" s="260" t="s">
        <v>472</v>
      </c>
      <c r="BK32" s="196"/>
      <c r="BL32" s="196"/>
      <c r="BM32" s="197"/>
      <c r="BN32" s="197"/>
      <c r="BO32" s="197"/>
      <c r="BP32" s="197"/>
      <c r="BQ32" s="198" t="str">
        <f t="shared" si="12"/>
        <v/>
      </c>
      <c r="BR32" s="199" t="str">
        <f t="shared" si="13"/>
        <v/>
      </c>
      <c r="BS32" s="568"/>
      <c r="BT32" s="570"/>
      <c r="BU32" s="570"/>
      <c r="BV32" s="684"/>
    </row>
    <row r="33" spans="1:74" ht="115.5" x14ac:dyDescent="0.25">
      <c r="A33" s="636"/>
      <c r="B33" s="608"/>
      <c r="C33" s="641"/>
      <c r="D33" s="464"/>
      <c r="E33" s="467"/>
      <c r="F33" s="470"/>
      <c r="G33" s="473"/>
      <c r="H33" s="476"/>
      <c r="I33" s="479"/>
      <c r="J33" s="652"/>
      <c r="K33" s="494"/>
      <c r="L33" s="473"/>
      <c r="M33" s="485"/>
      <c r="N33" s="473"/>
      <c r="O33" s="473"/>
      <c r="P33" s="488"/>
      <c r="Q33" s="549"/>
      <c r="R33" s="479"/>
      <c r="S33" s="503"/>
      <c r="T33" s="479"/>
      <c r="U33" s="503"/>
      <c r="V33" s="479"/>
      <c r="W33" s="503"/>
      <c r="X33" s="518"/>
      <c r="Y33" s="503"/>
      <c r="Z33" s="503"/>
      <c r="AA33" s="506"/>
      <c r="AB33" s="116">
        <v>2</v>
      </c>
      <c r="AC33" s="269" t="s">
        <v>473</v>
      </c>
      <c r="AD33" s="174" t="s">
        <v>411</v>
      </c>
      <c r="AE33" s="174" t="s">
        <v>474</v>
      </c>
      <c r="AF33" s="112" t="str">
        <f t="shared" si="7"/>
        <v>Probabilidad</v>
      </c>
      <c r="AG33" s="117" t="s">
        <v>156</v>
      </c>
      <c r="AH33" s="113">
        <f t="shared" si="8"/>
        <v>0.25</v>
      </c>
      <c r="AI33" s="117" t="s">
        <v>167</v>
      </c>
      <c r="AJ33" s="113">
        <f t="shared" si="9"/>
        <v>0.15</v>
      </c>
      <c r="AK33" s="114">
        <f t="shared" si="10"/>
        <v>0.4</v>
      </c>
      <c r="AL33" s="118">
        <f>IFERROR(IF(AND(AF32="Probabilidad",AF33="Probabilidad"),(AL32-(+AL32*AK33)),IF(AF33="Probabilidad",(S32-(+S32*AK33)),IF(AF33="Impacto",AL32,""))),"")</f>
        <v>0.36</v>
      </c>
      <c r="AM33" s="118">
        <f>IFERROR(IF(AND(AF32="Impacto",AF33="Impacto"),(AM32-(+AM32*AK33)),IF(AF33="Impacto",(Y32-(Y32*AK33)),IF(AF33="Probabilidad",AM32,""))),"")</f>
        <v>0.6</v>
      </c>
      <c r="AN33" s="119" t="s">
        <v>171</v>
      </c>
      <c r="AO33" s="119" t="s">
        <v>181</v>
      </c>
      <c r="AP33" s="119" t="s">
        <v>191</v>
      </c>
      <c r="AQ33" s="119" t="s">
        <v>198</v>
      </c>
      <c r="AR33" s="476"/>
      <c r="AS33" s="461"/>
      <c r="AT33" s="461"/>
      <c r="AU33" s="506"/>
      <c r="AV33" s="461"/>
      <c r="AW33" s="461"/>
      <c r="AX33" s="506"/>
      <c r="AY33" s="506"/>
      <c r="AZ33" s="506"/>
      <c r="BA33" s="479"/>
      <c r="BB33" s="281"/>
      <c r="BC33" s="282"/>
      <c r="BD33" s="133" t="str">
        <f t="shared" si="11"/>
        <v/>
      </c>
      <c r="BE33" s="283"/>
      <c r="BF33" s="284"/>
      <c r="BG33" s="284"/>
      <c r="BH33" s="284"/>
      <c r="BI33" s="263"/>
      <c r="BJ33" s="263"/>
      <c r="BK33" s="100"/>
      <c r="BL33" s="100"/>
      <c r="BM33" s="120"/>
      <c r="BN33" s="120"/>
      <c r="BO33" s="120"/>
      <c r="BP33" s="120"/>
      <c r="BQ33" s="121" t="str">
        <f t="shared" si="12"/>
        <v/>
      </c>
      <c r="BR33" s="122" t="str">
        <f t="shared" si="13"/>
        <v/>
      </c>
      <c r="BS33" s="512"/>
      <c r="BT33" s="473"/>
      <c r="BU33" s="473"/>
      <c r="BV33" s="515"/>
    </row>
    <row r="34" spans="1:74" ht="90" x14ac:dyDescent="0.25">
      <c r="A34" s="636"/>
      <c r="B34" s="608"/>
      <c r="C34" s="641"/>
      <c r="D34" s="464"/>
      <c r="E34" s="467"/>
      <c r="F34" s="470"/>
      <c r="G34" s="473"/>
      <c r="H34" s="476"/>
      <c r="I34" s="479"/>
      <c r="J34" s="652"/>
      <c r="K34" s="494"/>
      <c r="L34" s="473"/>
      <c r="M34" s="485"/>
      <c r="N34" s="473"/>
      <c r="O34" s="473"/>
      <c r="P34" s="488"/>
      <c r="Q34" s="549"/>
      <c r="R34" s="479"/>
      <c r="S34" s="503"/>
      <c r="T34" s="479"/>
      <c r="U34" s="503"/>
      <c r="V34" s="479"/>
      <c r="W34" s="503"/>
      <c r="X34" s="518"/>
      <c r="Y34" s="503"/>
      <c r="Z34" s="503"/>
      <c r="AA34" s="506"/>
      <c r="AB34" s="116">
        <v>3</v>
      </c>
      <c r="AC34" s="269" t="s">
        <v>475</v>
      </c>
      <c r="AD34" s="174" t="s">
        <v>476</v>
      </c>
      <c r="AE34" s="174" t="s">
        <v>477</v>
      </c>
      <c r="AF34" s="112" t="str">
        <f t="shared" si="7"/>
        <v>Probabilidad</v>
      </c>
      <c r="AG34" s="117" t="s">
        <v>159</v>
      </c>
      <c r="AH34" s="113">
        <f t="shared" si="8"/>
        <v>0.15</v>
      </c>
      <c r="AI34" s="117" t="s">
        <v>167</v>
      </c>
      <c r="AJ34" s="113">
        <f t="shared" si="9"/>
        <v>0.15</v>
      </c>
      <c r="AK34" s="114">
        <f t="shared" si="10"/>
        <v>0.3</v>
      </c>
      <c r="AL34" s="118">
        <f>IFERROR(IF(AND(AF33="Probabilidad",AF34="Probabilidad"),(AL33-(+AL33*AK34)),IF(AND(AF33="Impacto",AF34="Probabilidad"),(AL32-(+AL32*AK34)),IF(AF34="Impacto",AL33,""))),"")</f>
        <v>0.252</v>
      </c>
      <c r="AM34" s="118">
        <f>IFERROR(IF(AND(AF33="Impacto",AF34="Impacto"),(AM33-(+AM33*AK34)),IF(AND(AF33="Probabilidad",AF34="Impacto"),(AM32-(+AM32*AK34)),IF(AF34="Probabilidad",AM33,""))),"")</f>
        <v>0.6</v>
      </c>
      <c r="AN34" s="119" t="s">
        <v>171</v>
      </c>
      <c r="AO34" s="119" t="s">
        <v>183</v>
      </c>
      <c r="AP34" s="119" t="s">
        <v>191</v>
      </c>
      <c r="AQ34" s="119" t="s">
        <v>196</v>
      </c>
      <c r="AR34" s="476"/>
      <c r="AS34" s="461"/>
      <c r="AT34" s="461"/>
      <c r="AU34" s="506"/>
      <c r="AV34" s="461"/>
      <c r="AW34" s="461"/>
      <c r="AX34" s="506"/>
      <c r="AY34" s="506"/>
      <c r="AZ34" s="506"/>
      <c r="BA34" s="479"/>
      <c r="BB34" s="100"/>
      <c r="BC34" s="100"/>
      <c r="BD34" s="133" t="str">
        <f t="shared" si="11"/>
        <v/>
      </c>
      <c r="BE34" s="115"/>
      <c r="BF34" s="115"/>
      <c r="BG34" s="115"/>
      <c r="BH34" s="115"/>
      <c r="BI34" s="100"/>
      <c r="BJ34" s="100"/>
      <c r="BK34" s="100"/>
      <c r="BL34" s="100"/>
      <c r="BM34" s="120"/>
      <c r="BN34" s="120"/>
      <c r="BO34" s="120"/>
      <c r="BP34" s="120"/>
      <c r="BQ34" s="121" t="str">
        <f t="shared" si="12"/>
        <v/>
      </c>
      <c r="BR34" s="122" t="str">
        <f t="shared" si="13"/>
        <v/>
      </c>
      <c r="BS34" s="512"/>
      <c r="BT34" s="473"/>
      <c r="BU34" s="473"/>
      <c r="BV34" s="515"/>
    </row>
    <row r="35" spans="1:74" x14ac:dyDescent="0.25">
      <c r="A35" s="636"/>
      <c r="B35" s="608"/>
      <c r="C35" s="641"/>
      <c r="D35" s="464"/>
      <c r="E35" s="467"/>
      <c r="F35" s="470"/>
      <c r="G35" s="473"/>
      <c r="H35" s="476"/>
      <c r="I35" s="479"/>
      <c r="J35" s="652"/>
      <c r="K35" s="494"/>
      <c r="L35" s="473"/>
      <c r="M35" s="485"/>
      <c r="N35" s="473"/>
      <c r="O35" s="473"/>
      <c r="P35" s="488"/>
      <c r="Q35" s="549"/>
      <c r="R35" s="479"/>
      <c r="S35" s="503"/>
      <c r="T35" s="479"/>
      <c r="U35" s="503"/>
      <c r="V35" s="479"/>
      <c r="W35" s="503"/>
      <c r="X35" s="518"/>
      <c r="Y35" s="503"/>
      <c r="Z35" s="503"/>
      <c r="AA35" s="506"/>
      <c r="AB35" s="116">
        <v>4</v>
      </c>
      <c r="AC35" s="137"/>
      <c r="AD35" s="134"/>
      <c r="AE35" s="287"/>
      <c r="AF35" s="112" t="str">
        <f t="shared" si="7"/>
        <v/>
      </c>
      <c r="AG35" s="117"/>
      <c r="AH35" s="113" t="str">
        <f t="shared" si="8"/>
        <v/>
      </c>
      <c r="AI35" s="117"/>
      <c r="AJ35" s="113" t="str">
        <f t="shared" si="9"/>
        <v/>
      </c>
      <c r="AK35" s="114" t="str">
        <f t="shared" si="10"/>
        <v/>
      </c>
      <c r="AL35" s="118" t="str">
        <f>IFERROR(IF(AND(AF34="Probabilidad",AF35="Probabilidad"),(AL34-(+AL34*AK35)),IF(AND(AF34="Impacto",AF35="Probabilidad"),(AL33-(+AL33*AK35)),IF(AF35="Impacto",AL34,""))),"")</f>
        <v/>
      </c>
      <c r="AM35" s="118" t="str">
        <f>IFERROR(IF(AND(AF34="Impacto",AF35="Impacto"),(AM34-(+AM34*AK35)),IF(AND(AF34="Probabilidad",AF35="Impacto"),(AM33-(+AM33*AK35)),IF(AF35="Probabilidad",AM34,""))),"")</f>
        <v/>
      </c>
      <c r="AN35" s="119"/>
      <c r="AO35" s="119"/>
      <c r="AP35" s="119"/>
      <c r="AQ35" s="119"/>
      <c r="AR35" s="476"/>
      <c r="AS35" s="461"/>
      <c r="AT35" s="461"/>
      <c r="AU35" s="506"/>
      <c r="AV35" s="461"/>
      <c r="AW35" s="461"/>
      <c r="AX35" s="506"/>
      <c r="AY35" s="506"/>
      <c r="AZ35" s="506"/>
      <c r="BA35" s="479"/>
      <c r="BB35" s="100"/>
      <c r="BC35" s="100"/>
      <c r="BD35" s="133" t="str">
        <f t="shared" si="11"/>
        <v/>
      </c>
      <c r="BE35" s="115"/>
      <c r="BF35" s="115"/>
      <c r="BG35" s="115"/>
      <c r="BH35" s="115"/>
      <c r="BI35" s="100"/>
      <c r="BJ35" s="100"/>
      <c r="BK35" s="100"/>
      <c r="BL35" s="100"/>
      <c r="BM35" s="120"/>
      <c r="BN35" s="120"/>
      <c r="BO35" s="120"/>
      <c r="BP35" s="120"/>
      <c r="BQ35" s="121" t="str">
        <f t="shared" si="12"/>
        <v/>
      </c>
      <c r="BR35" s="122" t="str">
        <f t="shared" si="13"/>
        <v/>
      </c>
      <c r="BS35" s="512"/>
      <c r="BT35" s="473"/>
      <c r="BU35" s="473"/>
      <c r="BV35" s="515"/>
    </row>
    <row r="36" spans="1:74" x14ac:dyDescent="0.25">
      <c r="A36" s="636"/>
      <c r="B36" s="608"/>
      <c r="C36" s="641"/>
      <c r="D36" s="464"/>
      <c r="E36" s="467"/>
      <c r="F36" s="470"/>
      <c r="G36" s="473"/>
      <c r="H36" s="476"/>
      <c r="I36" s="479"/>
      <c r="J36" s="652"/>
      <c r="K36" s="494"/>
      <c r="L36" s="473"/>
      <c r="M36" s="485"/>
      <c r="N36" s="473"/>
      <c r="O36" s="473"/>
      <c r="P36" s="488"/>
      <c r="Q36" s="549"/>
      <c r="R36" s="479"/>
      <c r="S36" s="503"/>
      <c r="T36" s="479"/>
      <c r="U36" s="503"/>
      <c r="V36" s="479"/>
      <c r="W36" s="503"/>
      <c r="X36" s="518"/>
      <c r="Y36" s="503"/>
      <c r="Z36" s="503"/>
      <c r="AA36" s="506"/>
      <c r="AB36" s="116">
        <v>5</v>
      </c>
      <c r="AC36" s="100"/>
      <c r="AD36" s="115"/>
      <c r="AE36" s="171"/>
      <c r="AF36" s="112" t="str">
        <f>IF(OR(AG36="Preventivo",AG36="Detectivo"),"Probabilidad",IF(AG36="Correctivo","Impacto",""))</f>
        <v/>
      </c>
      <c r="AG36" s="117"/>
      <c r="AH36" s="113" t="str">
        <f>IF(AG36="","",IF(AG36="Preventivo",25%,IF(AG36="Detectivo",15%,IF(AG36="Correctivo",10%))))</f>
        <v/>
      </c>
      <c r="AI36" s="117"/>
      <c r="AJ36" s="113" t="str">
        <f>IF(AI36="Automático",25%,IF(AI36="Manual",15%,""))</f>
        <v/>
      </c>
      <c r="AK36" s="114" t="str">
        <f>IF(OR(AH36="",AJ36=""),"",AH36+AJ36)</f>
        <v/>
      </c>
      <c r="AL36" s="118" t="str">
        <f>IFERROR(IF(AND(AF35="Probabilidad",AF36="Probabilidad"),(AL35-(+AL35*AK36)),IF(AND(AF35="Impacto",AF36="Probabilidad"),(AL34-(+AL34*AK36)),IF(AF36="Impacto",AL35,""))),"")</f>
        <v/>
      </c>
      <c r="AM36" s="118" t="str">
        <f>IFERROR(IF(AND(AF35="Impacto",AF36="Impacto"),(AM35-(+AM35*AK36)),IF(AND(AF35="Probabilidad",AF36="Impacto"),(AM34-(+AM34*AK36)),IF(AF36="Probabilidad",AM35,""))),"")</f>
        <v/>
      </c>
      <c r="AN36" s="119"/>
      <c r="AO36" s="119"/>
      <c r="AP36" s="119"/>
      <c r="AQ36" s="119"/>
      <c r="AR36" s="476"/>
      <c r="AS36" s="461"/>
      <c r="AT36" s="461"/>
      <c r="AU36" s="506"/>
      <c r="AV36" s="461"/>
      <c r="AW36" s="461"/>
      <c r="AX36" s="506"/>
      <c r="AY36" s="506"/>
      <c r="AZ36" s="506"/>
      <c r="BA36" s="479"/>
      <c r="BB36" s="100"/>
      <c r="BC36" s="100"/>
      <c r="BD36" s="133" t="str">
        <f t="shared" si="11"/>
        <v/>
      </c>
      <c r="BE36" s="115"/>
      <c r="BF36" s="115"/>
      <c r="BG36" s="115"/>
      <c r="BH36" s="115"/>
      <c r="BI36" s="100"/>
      <c r="BJ36" s="100"/>
      <c r="BK36" s="100"/>
      <c r="BL36" s="100"/>
      <c r="BM36" s="120"/>
      <c r="BN36" s="120"/>
      <c r="BO36" s="120"/>
      <c r="BP36" s="120"/>
      <c r="BQ36" s="121" t="str">
        <f t="shared" si="12"/>
        <v/>
      </c>
      <c r="BR36" s="122" t="str">
        <f t="shared" si="13"/>
        <v/>
      </c>
      <c r="BS36" s="512"/>
      <c r="BT36" s="473"/>
      <c r="BU36" s="473"/>
      <c r="BV36" s="515"/>
    </row>
    <row r="37" spans="1:74" ht="15.75" thickBot="1" x14ac:dyDescent="0.3">
      <c r="A37" s="637"/>
      <c r="B37" s="639"/>
      <c r="C37" s="642"/>
      <c r="D37" s="465"/>
      <c r="E37" s="468"/>
      <c r="F37" s="471"/>
      <c r="G37" s="474"/>
      <c r="H37" s="477"/>
      <c r="I37" s="480"/>
      <c r="J37" s="681"/>
      <c r="K37" s="495"/>
      <c r="L37" s="474"/>
      <c r="M37" s="486"/>
      <c r="N37" s="474"/>
      <c r="O37" s="474"/>
      <c r="P37" s="489"/>
      <c r="Q37" s="550"/>
      <c r="R37" s="480"/>
      <c r="S37" s="504"/>
      <c r="T37" s="480"/>
      <c r="U37" s="504"/>
      <c r="V37" s="480"/>
      <c r="W37" s="504"/>
      <c r="X37" s="519"/>
      <c r="Y37" s="504"/>
      <c r="Z37" s="504"/>
      <c r="AA37" s="507"/>
      <c r="AB37" s="125">
        <v>6</v>
      </c>
      <c r="AC37" s="128"/>
      <c r="AD37" s="123"/>
      <c r="AE37" s="250"/>
      <c r="AF37" s="135" t="str">
        <f>IF(OR(AG37="Preventivo",AG37="Detectivo"),"Probabilidad",IF(AG37="Correctivo","Impacto",""))</f>
        <v/>
      </c>
      <c r="AG37" s="126"/>
      <c r="AH37" s="124" t="str">
        <f>IF(AG37="","",IF(AG37="Preventivo",25%,IF(AG37="Detectivo",15%,IF(AG37="Correctivo",10%))))</f>
        <v/>
      </c>
      <c r="AI37" s="126"/>
      <c r="AJ37" s="124" t="str">
        <f>IF(AI37="Automático",25%,IF(AI37="Manual",15%,""))</f>
        <v/>
      </c>
      <c r="AK37" s="127" t="str">
        <f>IF(OR(AH37="",AJ37=""),"",AH37+AJ37)</f>
        <v/>
      </c>
      <c r="AL37" s="172" t="str">
        <f>IFERROR(IF(AND(AF36="Probabilidad",AF37="Probabilidad"),(AL36-(+AL36*AK37)),IF(AND(AF36="Impacto",AF37="Probabilidad"),(AL35-(+AL35*AK37)),IF(AF37="Impacto",AL36,""))),"")</f>
        <v/>
      </c>
      <c r="AM37" s="172" t="str">
        <f>IFERROR(IF(AND(AF36="Impacto",AF37="Impacto"),(AM36-(+AM36*AK37)),IF(AND(AF36="Probabilidad",AF37="Impacto"),(AM35-(+AM35*AK37)),IF(AF37="Probabilidad",AM36,""))),"")</f>
        <v/>
      </c>
      <c r="AN37" s="173"/>
      <c r="AO37" s="173"/>
      <c r="AP37" s="173"/>
      <c r="AQ37" s="173"/>
      <c r="AR37" s="477"/>
      <c r="AS37" s="462"/>
      <c r="AT37" s="462"/>
      <c r="AU37" s="507"/>
      <c r="AV37" s="462"/>
      <c r="AW37" s="462"/>
      <c r="AX37" s="507"/>
      <c r="AY37" s="507"/>
      <c r="AZ37" s="507"/>
      <c r="BA37" s="480"/>
      <c r="BB37" s="128"/>
      <c r="BC37" s="128"/>
      <c r="BD37" s="136" t="str">
        <f>IF(SUM(BE37:BH37)=0,"",SUM(BE37:BH37))</f>
        <v/>
      </c>
      <c r="BE37" s="123"/>
      <c r="BF37" s="123"/>
      <c r="BG37" s="123"/>
      <c r="BH37" s="123"/>
      <c r="BI37" s="128"/>
      <c r="BJ37" s="128"/>
      <c r="BK37" s="128"/>
      <c r="BL37" s="128"/>
      <c r="BM37" s="129"/>
      <c r="BN37" s="129"/>
      <c r="BO37" s="129"/>
      <c r="BP37" s="129"/>
      <c r="BQ37" s="130" t="str">
        <f t="shared" si="12"/>
        <v/>
      </c>
      <c r="BR37" s="131" t="str">
        <f t="shared" si="13"/>
        <v/>
      </c>
      <c r="BS37" s="513"/>
      <c r="BT37" s="474"/>
      <c r="BU37" s="474"/>
      <c r="BV37" s="516"/>
    </row>
    <row r="38" spans="1:74" ht="225" x14ac:dyDescent="0.25">
      <c r="A38" s="451" t="s">
        <v>275</v>
      </c>
      <c r="B38" s="454" t="s">
        <v>328</v>
      </c>
      <c r="C38" s="457" t="s">
        <v>478</v>
      </c>
      <c r="D38" s="573" t="s">
        <v>404</v>
      </c>
      <c r="E38" s="576" t="s">
        <v>276</v>
      </c>
      <c r="F38" s="578">
        <v>1</v>
      </c>
      <c r="G38" s="668" t="s">
        <v>479</v>
      </c>
      <c r="H38" s="600"/>
      <c r="I38" s="602"/>
      <c r="J38" s="671" t="s">
        <v>480</v>
      </c>
      <c r="K38" s="608" t="s">
        <v>407</v>
      </c>
      <c r="L38" s="581" t="s">
        <v>216</v>
      </c>
      <c r="M38" s="673" t="s">
        <v>481</v>
      </c>
      <c r="N38" s="581"/>
      <c r="O38" s="581"/>
      <c r="P38" s="613" t="s">
        <v>439</v>
      </c>
      <c r="Q38" s="616"/>
      <c r="R38" s="602" t="s">
        <v>129</v>
      </c>
      <c r="S38" s="679">
        <f>IF(R38="Muy Alta",100%,IF(R38="Alta",80%,IF(R38="Media",60%,IF(R38="Baja",40%,IF(R38="Muy Baja",20%,"")))))</f>
        <v>1</v>
      </c>
      <c r="T38" s="602"/>
      <c r="U38" s="679" t="str">
        <f>IF(T38="Catastrófico",100%,IF(T38="Mayor",80%,IF(T38="Moderado",60%,IF(T38="Menor",40%,IF(T38="Leve",20%,"")))))</f>
        <v/>
      </c>
      <c r="V38" s="602" t="s">
        <v>141</v>
      </c>
      <c r="W38" s="679">
        <f>IF(V38="Catastrófico",100%,IF(V38="Mayor",80%,IF(V38="Moderado",60%,IF(V38="Menor",40%,IF(V38="Leve",20%,"")))))</f>
        <v>0.6</v>
      </c>
      <c r="X38" s="687" t="str">
        <f>IF(Y38=100%,"Catastrófico",IF(Y38=80%,"Mayor",IF(Y38=60%,"Moderado",IF(Y38=40%,"Menor",IF(Y38=20%,"Leve","")))))</f>
        <v>Moderado</v>
      </c>
      <c r="Y38" s="679">
        <f>IF(AND(U38="",W38=""),"",MAX(U38,W38))</f>
        <v>0.6</v>
      </c>
      <c r="Z38" s="679" t="str">
        <f>CONCATENATE(R38,X38)</f>
        <v>Muy AltaModerado</v>
      </c>
      <c r="AA38" s="688" t="str">
        <f>IF(Z38="Muy AltaLeve","Alto",IF(Z38="Muy AltaMenor","Alto",IF(Z38="Muy AltaModerado","Alto",IF(Z38="Muy AltaMayor","Alto",IF(Z38="Muy AltaCatastrófico","Extremo",IF(Z38="AltaLeve","Moderado",IF(Z38="AltaMenor","Moderado",IF(Z38="AltaModerado","Alto",IF(Z38="AltaMayor","Alto",IF(Z38="AltaCatastrófico","Extremo",IF(Z38="MediaLeve","Moderado",IF(Z38="MediaMenor","Moderado",IF(Z38="MediaModerado","Moderado",IF(Z38="MediaMayor","Alto",IF(Z38="MediaCatastrófico","Extremo",IF(Z38="BajaLeve","Bajo",IF(Z38="BajaMenor","Moderado",IF(Z38="BajaModerado","Moderado",IF(Z38="BajaMayor","Alto",IF(Z38="BajaCatastrófico","Extremo",IF(Z38="Muy BajaLeve","Bajo",IF(Z38="Muy BajaMenor","Bajo",IF(Z38="Muy BajaModerado","Moderado",IF(Z38="Muy BajaMayor","Alto",IF(Z38="Muy BajaCatastrófico","Extremo","")))))))))))))))))))))))))</f>
        <v>Alto</v>
      </c>
      <c r="AB38" s="341">
        <v>1</v>
      </c>
      <c r="AC38" s="19" t="s">
        <v>482</v>
      </c>
      <c r="AD38" s="19">
        <v>3</v>
      </c>
      <c r="AE38" s="19" t="s">
        <v>483</v>
      </c>
      <c r="AF38" s="179" t="str">
        <f t="shared" ref="AF38:AF55" si="14">IF(OR(AG38="Preventivo",AG38="Detectivo"),"Probabilidad",IF(AG38="Correctivo","Impacto",""))</f>
        <v>Probabilidad</v>
      </c>
      <c r="AG38" s="180" t="s">
        <v>156</v>
      </c>
      <c r="AH38" s="176">
        <f t="shared" ref="AH38:AH55" si="15">IF(AG38="","",IF(AG38="Preventivo",25%,IF(AG38="Detectivo",15%,IF(AG38="Correctivo",10%))))</f>
        <v>0.25</v>
      </c>
      <c r="AI38" s="180" t="s">
        <v>167</v>
      </c>
      <c r="AJ38" s="176">
        <f t="shared" ref="AJ38:AJ55" si="16">IF(AI38="Automático",25%,IF(AI38="Manual",15%,""))</f>
        <v>0.15</v>
      </c>
      <c r="AK38" s="181">
        <f t="shared" ref="AK38:AK55" si="17">IF(OR(AH38="",AJ38=""),"",AH38+AJ38)</f>
        <v>0.4</v>
      </c>
      <c r="AL38" s="182">
        <f>IFERROR(IF(AF38="Probabilidad",(S38-(+S38*AK38)),IF(AF38="Impacto",S38,"")),"")</f>
        <v>0.6</v>
      </c>
      <c r="AM38" s="182">
        <f>IFERROR(IF(AF38="Impacto",(Y38-(+Y38*AK38)),IF(AF38="Probabilidad",Y38,"")),"")</f>
        <v>0.6</v>
      </c>
      <c r="AN38" s="96" t="s">
        <v>171</v>
      </c>
      <c r="AO38" s="96" t="s">
        <v>181</v>
      </c>
      <c r="AP38" s="96" t="s">
        <v>193</v>
      </c>
      <c r="AQ38" s="96" t="s">
        <v>196</v>
      </c>
      <c r="AR38" s="476" t="s">
        <v>484</v>
      </c>
      <c r="AS38" s="557">
        <f>S38</f>
        <v>1</v>
      </c>
      <c r="AT38" s="557">
        <f>IF(AL38="","",MIN(AL38:AL43))</f>
        <v>4.6655999999999996E-2</v>
      </c>
      <c r="AU38" s="559" t="str">
        <f>IFERROR(IF(AT38="","",IF(AT38&lt;=0.2,"Muy Baja",IF(AT38&lt;=0.4,"Baja",IF(AT38&lt;=0.6,"Media",IF(AT38&lt;=0.8,"Alta","Muy Alta"))))),"")</f>
        <v>Muy Baja</v>
      </c>
      <c r="AV38" s="557">
        <f>Y38</f>
        <v>0.6</v>
      </c>
      <c r="AW38" s="557">
        <f>IF(AM38="","",MIN(AM38:AM43))</f>
        <v>0.6</v>
      </c>
      <c r="AX38" s="559" t="str">
        <f>IFERROR(IF(AW38="","",IF(AW38&lt;=0.2,"Leve",IF(AW38&lt;=0.4,"Menor",IF(AW38&lt;=0.6,"Moderado",IF(AW38&lt;=0.8,"Mayor","Catastrófico"))))),"")</f>
        <v>Moderado</v>
      </c>
      <c r="AY38" s="559" t="str">
        <f>AA38</f>
        <v>Alto</v>
      </c>
      <c r="AZ38" s="559" t="str">
        <f>IFERROR(IF(OR(AND(AU38="Muy Baja",AX38="Leve"),AND(AU38="Muy Baja",AX38="Menor"),AND(AU38="Baja",AX38="Leve")),"Bajo",IF(OR(AND(AU38="Muy baja",AX38="Moderado"),AND(AU38="Baja",AX38="Menor"),AND(AU38="Baja",AX38="Moderado"),AND(AU38="Media",AX38="Leve"),AND(AU38="Media",AX38="Menor"),AND(AU38="Media",AX38="Moderado"),AND(AU38="Alta",AX38="Leve"),AND(AU38="Alta",AX38="Menor")),"Moderado",IF(OR(AND(AU38="Muy Baja",AX38="Mayor"),AND(AU38="Baja",AX38="Mayor"),AND(AU38="Media",AX38="Mayor"),AND(AU38="Alta",AX38="Moderado"),AND(AU38="Alta",AX38="Mayor"),AND(AU38="Muy Alta",AX38="Leve"),AND(AU38="Muy Alta",AX38="Menor"),AND(AU38="Muy Alta",AX38="Moderado"),AND(AU38="Muy Alta",AX38="Mayor")),"Alto",IF(OR(AND(AU38="Muy Baja",AX38="Catastrófico"),AND(AU38="Baja",AX38="Catastrófico"),AND(AU38="Media",AX38="Catastrófico"),AND(AU38="Alta",AX38="Catastrófico"),AND(AU38="Muy Alta",AX38="Catastrófico")),"Extremo","")))),"")</f>
        <v>Moderado</v>
      </c>
      <c r="BA38" s="584" t="s">
        <v>252</v>
      </c>
      <c r="BB38" s="272" t="s">
        <v>485</v>
      </c>
      <c r="BC38" s="342" t="s">
        <v>486</v>
      </c>
      <c r="BD38" s="343">
        <f t="shared" ref="BD38:BD55" si="18">IF(SUM(BE38:BH38)=0,"",SUM(BE38:BH38))</f>
        <v>12</v>
      </c>
      <c r="BE38" s="344">
        <v>3</v>
      </c>
      <c r="BF38" s="19">
        <v>3</v>
      </c>
      <c r="BG38" s="19">
        <v>3</v>
      </c>
      <c r="BH38" s="19">
        <v>3</v>
      </c>
      <c r="BI38" s="183" t="s">
        <v>459</v>
      </c>
      <c r="BJ38" s="183" t="s">
        <v>487</v>
      </c>
      <c r="BK38" s="345"/>
      <c r="BL38" s="345"/>
      <c r="BM38" s="346"/>
      <c r="BN38" s="346"/>
      <c r="BO38" s="346"/>
      <c r="BP38" s="346"/>
      <c r="BQ38" s="347" t="str">
        <f t="shared" si="12"/>
        <v/>
      </c>
      <c r="BR38" s="348" t="str">
        <f t="shared" si="13"/>
        <v/>
      </c>
      <c r="BS38" s="512"/>
      <c r="BT38" s="591"/>
      <c r="BU38" s="591"/>
      <c r="BV38" s="561"/>
    </row>
    <row r="39" spans="1:74" ht="95.25" x14ac:dyDescent="0.25">
      <c r="A39" s="452"/>
      <c r="B39" s="455"/>
      <c r="C39" s="458"/>
      <c r="D39" s="574"/>
      <c r="E39" s="576"/>
      <c r="F39" s="579"/>
      <c r="G39" s="627"/>
      <c r="H39" s="600"/>
      <c r="I39" s="603"/>
      <c r="J39" s="606"/>
      <c r="K39" s="608"/>
      <c r="L39" s="582"/>
      <c r="M39" s="611"/>
      <c r="N39" s="582"/>
      <c r="O39" s="582"/>
      <c r="P39" s="614"/>
      <c r="Q39" s="617"/>
      <c r="R39" s="603"/>
      <c r="S39" s="593"/>
      <c r="T39" s="603"/>
      <c r="U39" s="593"/>
      <c r="V39" s="603"/>
      <c r="W39" s="593"/>
      <c r="X39" s="455"/>
      <c r="Y39" s="593"/>
      <c r="Z39" s="593"/>
      <c r="AA39" s="598"/>
      <c r="AB39" s="116">
        <v>2</v>
      </c>
      <c r="AC39" s="174" t="s">
        <v>488</v>
      </c>
      <c r="AD39" s="174">
        <v>3</v>
      </c>
      <c r="AE39" s="174" t="s">
        <v>489</v>
      </c>
      <c r="AF39" s="112" t="str">
        <f t="shared" si="14"/>
        <v>Probabilidad</v>
      </c>
      <c r="AG39" s="117" t="s">
        <v>156</v>
      </c>
      <c r="AH39" s="113">
        <f t="shared" si="15"/>
        <v>0.25</v>
      </c>
      <c r="AI39" s="117" t="s">
        <v>167</v>
      </c>
      <c r="AJ39" s="113">
        <f t="shared" si="16"/>
        <v>0.15</v>
      </c>
      <c r="AK39" s="114">
        <f t="shared" si="17"/>
        <v>0.4</v>
      </c>
      <c r="AL39" s="118">
        <f>IFERROR(IF(AND(AF38="Probabilidad",AF39="Probabilidad"),(AL38-(+AL38*AK39)),IF(AF39="Probabilidad",(S38-(+S38*AK39)),IF(AF39="Impacto",AL38,""))),"")</f>
        <v>0.36</v>
      </c>
      <c r="AM39" s="118">
        <f>IFERROR(IF(AND(AF38="Impacto",AF39="Impacto"),(AM38-(+AM38*AK39)),IF(AF39="Impacto",(Y38-(Y38*AK39)),IF(AF39="Probabilidad",AM38,""))),"")</f>
        <v>0.6</v>
      </c>
      <c r="AN39" s="119" t="s">
        <v>171</v>
      </c>
      <c r="AO39" s="119" t="s">
        <v>181</v>
      </c>
      <c r="AP39" s="119" t="s">
        <v>193</v>
      </c>
      <c r="AQ39" s="119" t="s">
        <v>196</v>
      </c>
      <c r="AR39" s="476"/>
      <c r="AS39" s="461"/>
      <c r="AT39" s="461"/>
      <c r="AU39" s="506"/>
      <c r="AV39" s="461"/>
      <c r="AW39" s="461"/>
      <c r="AX39" s="506"/>
      <c r="AY39" s="506"/>
      <c r="AZ39" s="506"/>
      <c r="BA39" s="479"/>
      <c r="BB39" s="349" t="s">
        <v>490</v>
      </c>
      <c r="BC39" s="249" t="s">
        <v>491</v>
      </c>
      <c r="BD39" s="133">
        <f t="shared" si="18"/>
        <v>4</v>
      </c>
      <c r="BE39" s="19">
        <v>1</v>
      </c>
      <c r="BF39" s="19">
        <v>1</v>
      </c>
      <c r="BG39" s="19">
        <v>1</v>
      </c>
      <c r="BH39" s="19">
        <v>1</v>
      </c>
      <c r="BI39" s="183" t="s">
        <v>459</v>
      </c>
      <c r="BJ39" s="183" t="s">
        <v>492</v>
      </c>
      <c r="BK39" s="100"/>
      <c r="BL39" s="100"/>
      <c r="BM39" s="120"/>
      <c r="BN39" s="120"/>
      <c r="BO39" s="120"/>
      <c r="BP39" s="120"/>
      <c r="BQ39" s="121" t="str">
        <f t="shared" si="12"/>
        <v/>
      </c>
      <c r="BR39" s="122" t="str">
        <f t="shared" si="13"/>
        <v/>
      </c>
      <c r="BS39" s="512"/>
      <c r="BT39" s="473"/>
      <c r="BU39" s="473"/>
      <c r="BV39" s="562"/>
    </row>
    <row r="40" spans="1:74" ht="95.25" x14ac:dyDescent="0.25">
      <c r="A40" s="452"/>
      <c r="B40" s="455"/>
      <c r="C40" s="458"/>
      <c r="D40" s="574"/>
      <c r="E40" s="576"/>
      <c r="F40" s="579"/>
      <c r="G40" s="627"/>
      <c r="H40" s="600"/>
      <c r="I40" s="603"/>
      <c r="J40" s="606"/>
      <c r="K40" s="608"/>
      <c r="L40" s="582"/>
      <c r="M40" s="611"/>
      <c r="N40" s="582"/>
      <c r="O40" s="582"/>
      <c r="P40" s="614"/>
      <c r="Q40" s="617"/>
      <c r="R40" s="603"/>
      <c r="S40" s="593"/>
      <c r="T40" s="603"/>
      <c r="U40" s="593"/>
      <c r="V40" s="603"/>
      <c r="W40" s="593"/>
      <c r="X40" s="455"/>
      <c r="Y40" s="593"/>
      <c r="Z40" s="593"/>
      <c r="AA40" s="598"/>
      <c r="AB40" s="116">
        <v>3</v>
      </c>
      <c r="AC40" s="115" t="s">
        <v>493</v>
      </c>
      <c r="AD40" s="115">
        <v>3</v>
      </c>
      <c r="AE40" s="115" t="s">
        <v>494</v>
      </c>
      <c r="AF40" s="112" t="str">
        <f t="shared" si="14"/>
        <v>Probabilidad</v>
      </c>
      <c r="AG40" s="117" t="s">
        <v>156</v>
      </c>
      <c r="AH40" s="113">
        <f t="shared" si="15"/>
        <v>0.25</v>
      </c>
      <c r="AI40" s="117" t="s">
        <v>167</v>
      </c>
      <c r="AJ40" s="113">
        <f t="shared" si="16"/>
        <v>0.15</v>
      </c>
      <c r="AK40" s="114">
        <f t="shared" si="17"/>
        <v>0.4</v>
      </c>
      <c r="AL40" s="118">
        <f>IFERROR(IF(AND(AF39="Probabilidad",AF40="Probabilidad"),(AL39-(+AL39*AK40)),IF(AND(AF39="Impacto",AF40="Probabilidad"),(AL38-(+AL38*AK40)),IF(AF40="Impacto",AL39,""))),"")</f>
        <v>0.216</v>
      </c>
      <c r="AM40" s="118">
        <f>IFERROR(IF(AND(AF39="Impacto",AF40="Impacto"),(AM39-(+AM39*AK40)),IF(AND(AF39="Probabilidad",AF40="Impacto"),(AM38-(+AM38*AK40)),IF(AF40="Probabilidad",AM39,""))),"")</f>
        <v>0.6</v>
      </c>
      <c r="AN40" s="119" t="s">
        <v>171</v>
      </c>
      <c r="AO40" s="119" t="s">
        <v>181</v>
      </c>
      <c r="AP40" s="119" t="s">
        <v>193</v>
      </c>
      <c r="AQ40" s="119" t="s">
        <v>196</v>
      </c>
      <c r="AR40" s="476"/>
      <c r="AS40" s="461"/>
      <c r="AT40" s="461"/>
      <c r="AU40" s="506"/>
      <c r="AV40" s="461"/>
      <c r="AW40" s="461"/>
      <c r="AX40" s="506"/>
      <c r="AY40" s="506"/>
      <c r="AZ40" s="506"/>
      <c r="BA40" s="479"/>
      <c r="BB40" s="100"/>
      <c r="BC40" s="100"/>
      <c r="BD40" s="133" t="str">
        <f t="shared" si="18"/>
        <v/>
      </c>
      <c r="BE40" s="115"/>
      <c r="BF40" s="115"/>
      <c r="BG40" s="115"/>
      <c r="BH40" s="115"/>
      <c r="BI40" s="100"/>
      <c r="BJ40" s="100"/>
      <c r="BK40" s="100"/>
      <c r="BL40" s="100"/>
      <c r="BM40" s="120"/>
      <c r="BN40" s="120"/>
      <c r="BO40" s="120"/>
      <c r="BP40" s="120"/>
      <c r="BQ40" s="121" t="str">
        <f t="shared" si="12"/>
        <v/>
      </c>
      <c r="BR40" s="122" t="str">
        <f t="shared" si="13"/>
        <v/>
      </c>
      <c r="BS40" s="512"/>
      <c r="BT40" s="473"/>
      <c r="BU40" s="473"/>
      <c r="BV40" s="562"/>
    </row>
    <row r="41" spans="1:74" ht="95.25" x14ac:dyDescent="0.25">
      <c r="A41" s="452"/>
      <c r="B41" s="455"/>
      <c r="C41" s="458"/>
      <c r="D41" s="574"/>
      <c r="E41" s="576"/>
      <c r="F41" s="579"/>
      <c r="G41" s="627"/>
      <c r="H41" s="600"/>
      <c r="I41" s="603"/>
      <c r="J41" s="606"/>
      <c r="K41" s="608"/>
      <c r="L41" s="582"/>
      <c r="M41" s="611"/>
      <c r="N41" s="582"/>
      <c r="O41" s="582"/>
      <c r="P41" s="614"/>
      <c r="Q41" s="617"/>
      <c r="R41" s="603"/>
      <c r="S41" s="593"/>
      <c r="T41" s="603"/>
      <c r="U41" s="593"/>
      <c r="V41" s="603"/>
      <c r="W41" s="593"/>
      <c r="X41" s="455"/>
      <c r="Y41" s="593"/>
      <c r="Z41" s="593"/>
      <c r="AA41" s="598"/>
      <c r="AB41" s="116">
        <v>4</v>
      </c>
      <c r="AC41" s="174" t="s">
        <v>495</v>
      </c>
      <c r="AD41" s="174">
        <v>3</v>
      </c>
      <c r="AE41" s="174" t="s">
        <v>496</v>
      </c>
      <c r="AF41" s="112" t="str">
        <f t="shared" si="14"/>
        <v>Probabilidad</v>
      </c>
      <c r="AG41" s="117" t="s">
        <v>156</v>
      </c>
      <c r="AH41" s="113">
        <f t="shared" si="15"/>
        <v>0.25</v>
      </c>
      <c r="AI41" s="117" t="s">
        <v>167</v>
      </c>
      <c r="AJ41" s="113">
        <f t="shared" si="16"/>
        <v>0.15</v>
      </c>
      <c r="AK41" s="114">
        <f t="shared" si="17"/>
        <v>0.4</v>
      </c>
      <c r="AL41" s="118">
        <f>IFERROR(IF(AND(AF40="Probabilidad",AF41="Probabilidad"),(AL40-(+AL40*AK41)),IF(AND(AF40="Impacto",AF41="Probabilidad"),(AL39-(+AL39*AK41)),IF(AF41="Impacto",AL40,""))),"")</f>
        <v>0.12959999999999999</v>
      </c>
      <c r="AM41" s="118">
        <f>IFERROR(IF(AND(AF40="Impacto",AF41="Impacto"),(AM40-(+AM40*AK41)),IF(AND(AF40="Probabilidad",AF41="Impacto"),(AM39-(+AM39*AK41)),IF(AF41="Probabilidad",AM40,""))),"")</f>
        <v>0.6</v>
      </c>
      <c r="AN41" s="119" t="s">
        <v>171</v>
      </c>
      <c r="AO41" s="119" t="s">
        <v>181</v>
      </c>
      <c r="AP41" s="119" t="s">
        <v>193</v>
      </c>
      <c r="AQ41" s="119" t="s">
        <v>196</v>
      </c>
      <c r="AR41" s="476"/>
      <c r="AS41" s="461"/>
      <c r="AT41" s="461"/>
      <c r="AU41" s="506"/>
      <c r="AV41" s="461"/>
      <c r="AW41" s="461"/>
      <c r="AX41" s="506"/>
      <c r="AY41" s="506"/>
      <c r="AZ41" s="506"/>
      <c r="BA41" s="479"/>
      <c r="BB41" s="100"/>
      <c r="BC41" s="100"/>
      <c r="BD41" s="133" t="str">
        <f t="shared" si="18"/>
        <v/>
      </c>
      <c r="BE41" s="115"/>
      <c r="BF41" s="115"/>
      <c r="BG41" s="115"/>
      <c r="BH41" s="115"/>
      <c r="BI41" s="100"/>
      <c r="BJ41" s="100"/>
      <c r="BK41" s="100"/>
      <c r="BL41" s="100"/>
      <c r="BM41" s="120"/>
      <c r="BN41" s="120"/>
      <c r="BO41" s="120"/>
      <c r="BP41" s="120"/>
      <c r="BQ41" s="121" t="str">
        <f t="shared" si="12"/>
        <v/>
      </c>
      <c r="BR41" s="122" t="str">
        <f t="shared" si="13"/>
        <v/>
      </c>
      <c r="BS41" s="512"/>
      <c r="BT41" s="473"/>
      <c r="BU41" s="473"/>
      <c r="BV41" s="562"/>
    </row>
    <row r="42" spans="1:74" ht="74.25" x14ac:dyDescent="0.25">
      <c r="A42" s="452"/>
      <c r="B42" s="455"/>
      <c r="C42" s="458"/>
      <c r="D42" s="574"/>
      <c r="E42" s="576"/>
      <c r="F42" s="579"/>
      <c r="G42" s="627"/>
      <c r="H42" s="600"/>
      <c r="I42" s="603"/>
      <c r="J42" s="606"/>
      <c r="K42" s="608"/>
      <c r="L42" s="582"/>
      <c r="M42" s="611"/>
      <c r="N42" s="582"/>
      <c r="O42" s="582"/>
      <c r="P42" s="614"/>
      <c r="Q42" s="617"/>
      <c r="R42" s="603"/>
      <c r="S42" s="593"/>
      <c r="T42" s="603"/>
      <c r="U42" s="593"/>
      <c r="V42" s="603"/>
      <c r="W42" s="593"/>
      <c r="X42" s="455"/>
      <c r="Y42" s="593"/>
      <c r="Z42" s="593"/>
      <c r="AA42" s="598"/>
      <c r="AB42" s="116">
        <v>5</v>
      </c>
      <c r="AC42" s="115" t="s">
        <v>497</v>
      </c>
      <c r="AD42" s="115">
        <v>3</v>
      </c>
      <c r="AE42" s="115" t="s">
        <v>498</v>
      </c>
      <c r="AF42" s="112" t="str">
        <f t="shared" si="14"/>
        <v>Probabilidad</v>
      </c>
      <c r="AG42" s="117" t="s">
        <v>156</v>
      </c>
      <c r="AH42" s="113">
        <f t="shared" si="15"/>
        <v>0.25</v>
      </c>
      <c r="AI42" s="117" t="s">
        <v>167</v>
      </c>
      <c r="AJ42" s="113">
        <f t="shared" si="16"/>
        <v>0.15</v>
      </c>
      <c r="AK42" s="114">
        <f t="shared" si="17"/>
        <v>0.4</v>
      </c>
      <c r="AL42" s="118">
        <f>IFERROR(IF(AND(AF41="Probabilidad",AF42="Probabilidad"),(AL41-(+AL41*AK42)),IF(AND(AF41="Impacto",AF42="Probabilidad"),(AL40-(+AL40*AK42)),IF(AF42="Impacto",AL41,""))),"")</f>
        <v>7.7759999999999996E-2</v>
      </c>
      <c r="AM42" s="118">
        <f>IFERROR(IF(AND(AF41="Impacto",AF42="Impacto"),(AM41-(+AM41*AK42)),IF(AND(AF41="Probabilidad",AF42="Impacto"),(AM40-(+AM40*AK42)),IF(AF42="Probabilidad",AM41,""))),"")</f>
        <v>0.6</v>
      </c>
      <c r="AN42" s="119" t="s">
        <v>171</v>
      </c>
      <c r="AO42" s="119" t="s">
        <v>185</v>
      </c>
      <c r="AP42" s="119" t="s">
        <v>193</v>
      </c>
      <c r="AQ42" s="119" t="s">
        <v>196</v>
      </c>
      <c r="AR42" s="476"/>
      <c r="AS42" s="461"/>
      <c r="AT42" s="461"/>
      <c r="AU42" s="506"/>
      <c r="AV42" s="461"/>
      <c r="AW42" s="461"/>
      <c r="AX42" s="506"/>
      <c r="AY42" s="506"/>
      <c r="AZ42" s="506"/>
      <c r="BA42" s="479"/>
      <c r="BB42" s="100"/>
      <c r="BC42" s="100"/>
      <c r="BD42" s="133" t="str">
        <f t="shared" si="18"/>
        <v/>
      </c>
      <c r="BE42" s="115"/>
      <c r="BF42" s="115"/>
      <c r="BG42" s="115"/>
      <c r="BH42" s="115"/>
      <c r="BI42" s="100"/>
      <c r="BJ42" s="100"/>
      <c r="BK42" s="100"/>
      <c r="BL42" s="100"/>
      <c r="BM42" s="120"/>
      <c r="BN42" s="120"/>
      <c r="BO42" s="120"/>
      <c r="BP42" s="120"/>
      <c r="BQ42" s="121" t="str">
        <f t="shared" si="12"/>
        <v/>
      </c>
      <c r="BR42" s="122" t="str">
        <f t="shared" si="13"/>
        <v/>
      </c>
      <c r="BS42" s="512"/>
      <c r="BT42" s="473"/>
      <c r="BU42" s="473"/>
      <c r="BV42" s="562"/>
    </row>
    <row r="43" spans="1:74" ht="96" thickBot="1" x14ac:dyDescent="0.3">
      <c r="A43" s="452"/>
      <c r="B43" s="455"/>
      <c r="C43" s="458"/>
      <c r="D43" s="666"/>
      <c r="E43" s="576"/>
      <c r="F43" s="667"/>
      <c r="G43" s="669"/>
      <c r="H43" s="600"/>
      <c r="I43" s="670"/>
      <c r="J43" s="607"/>
      <c r="K43" s="608"/>
      <c r="L43" s="672"/>
      <c r="M43" s="612"/>
      <c r="N43" s="672"/>
      <c r="O43" s="672"/>
      <c r="P43" s="674"/>
      <c r="Q43" s="678"/>
      <c r="R43" s="670"/>
      <c r="S43" s="680"/>
      <c r="T43" s="670"/>
      <c r="U43" s="680"/>
      <c r="V43" s="670"/>
      <c r="W43" s="680"/>
      <c r="X43" s="534"/>
      <c r="Y43" s="680"/>
      <c r="Z43" s="680"/>
      <c r="AA43" s="689"/>
      <c r="AB43" s="234">
        <v>6</v>
      </c>
      <c r="AC43" s="232" t="s">
        <v>499</v>
      </c>
      <c r="AD43" s="232">
        <v>3</v>
      </c>
      <c r="AE43" s="232" t="s">
        <v>500</v>
      </c>
      <c r="AF43" s="73" t="str">
        <f t="shared" si="14"/>
        <v>Probabilidad</v>
      </c>
      <c r="AG43" s="187" t="s">
        <v>156</v>
      </c>
      <c r="AH43" s="233">
        <f t="shared" si="15"/>
        <v>0.25</v>
      </c>
      <c r="AI43" s="187" t="s">
        <v>167</v>
      </c>
      <c r="AJ43" s="233">
        <f t="shared" si="16"/>
        <v>0.15</v>
      </c>
      <c r="AK43" s="235">
        <f t="shared" si="17"/>
        <v>0.4</v>
      </c>
      <c r="AL43" s="236">
        <f>IFERROR(IF(AND(AF42="Probabilidad",AF43="Probabilidad"),(AL42-(+AL42*AK43)),IF(AND(AF42="Impacto",AF43="Probabilidad"),(AL41-(+AL41*AK43)),IF(AF43="Impacto",AL42,""))),"")</f>
        <v>4.6655999999999996E-2</v>
      </c>
      <c r="AM43" s="236">
        <f>IFERROR(IF(AND(AF42="Impacto",AF43="Impacto"),(AM42-(+AM42*AK43)),IF(AND(AF42="Probabilidad",AF43="Impacto"),(AM41-(+AM41*AK43)),IF(AF43="Probabilidad",AM42,""))),"")</f>
        <v>0.6</v>
      </c>
      <c r="AN43" s="255" t="s">
        <v>171</v>
      </c>
      <c r="AO43" s="96" t="s">
        <v>181</v>
      </c>
      <c r="AP43" s="96" t="s">
        <v>193</v>
      </c>
      <c r="AQ43" s="96" t="s">
        <v>196</v>
      </c>
      <c r="AR43" s="476"/>
      <c r="AS43" s="619"/>
      <c r="AT43" s="619"/>
      <c r="AU43" s="620"/>
      <c r="AV43" s="619"/>
      <c r="AW43" s="619"/>
      <c r="AX43" s="620"/>
      <c r="AY43" s="620"/>
      <c r="AZ43" s="620"/>
      <c r="BA43" s="520"/>
      <c r="BB43" s="164"/>
      <c r="BC43" s="164"/>
      <c r="BD43" s="245" t="str">
        <f t="shared" si="18"/>
        <v/>
      </c>
      <c r="BE43" s="232"/>
      <c r="BF43" s="232"/>
      <c r="BG43" s="232"/>
      <c r="BH43" s="232"/>
      <c r="BI43" s="164"/>
      <c r="BJ43" s="164"/>
      <c r="BK43" s="164"/>
      <c r="BL43" s="164"/>
      <c r="BM43" s="237"/>
      <c r="BN43" s="237"/>
      <c r="BO43" s="237"/>
      <c r="BP43" s="237"/>
      <c r="BQ43" s="238" t="str">
        <f t="shared" si="12"/>
        <v/>
      </c>
      <c r="BR43" s="239" t="str">
        <f t="shared" si="13"/>
        <v/>
      </c>
      <c r="BS43" s="512"/>
      <c r="BT43" s="621"/>
      <c r="BU43" s="621"/>
      <c r="BV43" s="622"/>
    </row>
    <row r="44" spans="1:74" ht="95.25" x14ac:dyDescent="0.25">
      <c r="A44" s="452"/>
      <c r="B44" s="455"/>
      <c r="C44" s="458"/>
      <c r="D44" s="623" t="s">
        <v>404</v>
      </c>
      <c r="E44" s="624" t="s">
        <v>276</v>
      </c>
      <c r="F44" s="625">
        <v>2</v>
      </c>
      <c r="G44" s="626" t="s">
        <v>501</v>
      </c>
      <c r="H44" s="629"/>
      <c r="I44" s="630"/>
      <c r="J44" s="605" t="s">
        <v>502</v>
      </c>
      <c r="K44" s="631" t="s">
        <v>407</v>
      </c>
      <c r="L44" s="632" t="s">
        <v>216</v>
      </c>
      <c r="M44" s="610" t="s">
        <v>503</v>
      </c>
      <c r="N44" s="632"/>
      <c r="O44" s="632"/>
      <c r="P44" s="633" t="s">
        <v>439</v>
      </c>
      <c r="Q44" s="634"/>
      <c r="R44" s="630" t="s">
        <v>127</v>
      </c>
      <c r="S44" s="592">
        <f>IF(R44="Muy Alta",100%,IF(R44="Alta",80%,IF(R44="Media",60%,IF(R44="Baja",40%,IF(R44="Muy Baja",20%,"")))))</f>
        <v>0.8</v>
      </c>
      <c r="T44" s="630"/>
      <c r="U44" s="592" t="str">
        <f>IF(T44="Catastrófico",100%,IF(T44="Mayor",80%,IF(T44="Moderado",60%,IF(T44="Menor",40%,IF(T44="Leve",20%,"")))))</f>
        <v/>
      </c>
      <c r="V44" s="630" t="s">
        <v>141</v>
      </c>
      <c r="W44" s="592">
        <f>IF(V44="Catastrófico",100%,IF(V44="Mayor",80%,IF(V44="Moderado",60%,IF(V44="Menor",40%,IF(V44="Leve",20%,"")))))</f>
        <v>0.6</v>
      </c>
      <c r="X44" s="595" t="str">
        <f>IF(Y44=100%,"Catastrófico",IF(Y44=80%,"Mayor",IF(Y44=60%,"Moderado",IF(Y44=40%,"Menor",IF(Y44=20%,"Leve","")))))</f>
        <v>Moderado</v>
      </c>
      <c r="Y44" s="592">
        <f>IF(AND(U44="",W44=""),"",MAX(U44,W44))</f>
        <v>0.6</v>
      </c>
      <c r="Z44" s="592" t="str">
        <f>CONCATENATE(R44,X44)</f>
        <v>AltaModerado</v>
      </c>
      <c r="AA44" s="597" t="str">
        <f>IF(Z44="Muy AltaLeve","Alto",IF(Z44="Muy AltaMenor","Alto",IF(Z44="Muy AltaModerado","Alto",IF(Z44="Muy AltaMayor","Alto",IF(Z44="Muy AltaCatastrófico","Extremo",IF(Z44="AltaLeve","Moderado",IF(Z44="AltaMenor","Moderado",IF(Z44="AltaModerado","Alto",IF(Z44="AltaMayor","Alto",IF(Z44="AltaCatastrófico","Extremo",IF(Z44="MediaLeve","Moderado",IF(Z44="MediaMenor","Moderado",IF(Z44="MediaModerado","Moderado",IF(Z44="MediaMayor","Alto",IF(Z44="MediaCatastrófico","Extremo",IF(Z44="BajaLeve","Bajo",IF(Z44="BajaMenor","Moderado",IF(Z44="BajaModerado","Moderado",IF(Z44="BajaMayor","Alto",IF(Z44="BajaCatastrófico","Extremo",IF(Z44="Muy BajaLeve","Bajo",IF(Z44="Muy BajaMenor","Bajo",IF(Z44="Muy BajaModerado","Moderado",IF(Z44="Muy BajaMayor","Alto",IF(Z44="Muy BajaCatastrófico","Extremo","")))))))))))))))))))))))))</f>
        <v>Alto</v>
      </c>
      <c r="AB44" s="190">
        <v>1</v>
      </c>
      <c r="AC44" s="188" t="s">
        <v>504</v>
      </c>
      <c r="AD44" s="188">
        <v>2</v>
      </c>
      <c r="AE44" s="188" t="s">
        <v>505</v>
      </c>
      <c r="AF44" s="191" t="str">
        <f t="shared" si="14"/>
        <v>Probabilidad</v>
      </c>
      <c r="AG44" s="192" t="s">
        <v>156</v>
      </c>
      <c r="AH44" s="189">
        <f t="shared" si="15"/>
        <v>0.25</v>
      </c>
      <c r="AI44" s="192" t="s">
        <v>167</v>
      </c>
      <c r="AJ44" s="189">
        <f t="shared" si="16"/>
        <v>0.15</v>
      </c>
      <c r="AK44" s="193">
        <f t="shared" si="17"/>
        <v>0.4</v>
      </c>
      <c r="AL44" s="194">
        <f>IFERROR(IF(AF44="Probabilidad",(S44-(+S44*AK44)),IF(AF44="Impacto",S44,"")),"")</f>
        <v>0.48</v>
      </c>
      <c r="AM44" s="194">
        <f>IFERROR(IF(AF44="Impacto",(Y44-(+Y44*AK44)),IF(AF44="Probabilidad",Y44,"")),"")</f>
        <v>0.6</v>
      </c>
      <c r="AN44" s="195" t="s">
        <v>171</v>
      </c>
      <c r="AO44" s="195" t="s">
        <v>181</v>
      </c>
      <c r="AP44" s="195" t="s">
        <v>193</v>
      </c>
      <c r="AQ44" s="195" t="s">
        <v>196</v>
      </c>
      <c r="AR44" s="589" t="s">
        <v>484</v>
      </c>
      <c r="AS44" s="565">
        <f>S44</f>
        <v>0.8</v>
      </c>
      <c r="AT44" s="565">
        <f>IF(AL44="","",MIN(AL44:AL49))</f>
        <v>3.7324799999999991E-2</v>
      </c>
      <c r="AU44" s="564" t="str">
        <f>IFERROR(IF(AT44="","",IF(AT44&lt;=0.2,"Muy Baja",IF(AT44&lt;=0.4,"Baja",IF(AT44&lt;=0.6,"Media",IF(AT44&lt;=0.8,"Alta","Muy Alta"))))),"")</f>
        <v>Muy Baja</v>
      </c>
      <c r="AV44" s="565">
        <f>Y44</f>
        <v>0.6</v>
      </c>
      <c r="AW44" s="565">
        <f>IF(AM44="","",MIN(AM44:AM49))</f>
        <v>0.6</v>
      </c>
      <c r="AX44" s="564" t="str">
        <f>IFERROR(IF(AW44="","",IF(AW44&lt;=0.2,"Leve",IF(AW44&lt;=0.4,"Menor",IF(AW44&lt;=0.6,"Moderado",IF(AW44&lt;=0.8,"Mayor","Catastrófico"))))),"")</f>
        <v>Moderado</v>
      </c>
      <c r="AY44" s="564" t="str">
        <f>AA44</f>
        <v>Alto</v>
      </c>
      <c r="AZ44" s="564" t="str">
        <f>IFERROR(IF(OR(AND(AU44="Muy Baja",AX44="Leve"),AND(AU44="Muy Baja",AX44="Menor"),AND(AU44="Baja",AX44="Leve")),"Bajo",IF(OR(AND(AU44="Muy baja",AX44="Moderado"),AND(AU44="Baja",AX44="Menor"),AND(AU44="Baja",AX44="Moderado"),AND(AU44="Media",AX44="Leve"),AND(AU44="Media",AX44="Menor"),AND(AU44="Media",AX44="Moderado"),AND(AU44="Alta",AX44="Leve"),AND(AU44="Alta",AX44="Menor")),"Moderado",IF(OR(AND(AU44="Muy Baja",AX44="Mayor"),AND(AU44="Baja",AX44="Mayor"),AND(AU44="Media",AX44="Mayor"),AND(AU44="Alta",AX44="Moderado"),AND(AU44="Alta",AX44="Mayor"),AND(AU44="Muy Alta",AX44="Leve"),AND(AU44="Muy Alta",AX44="Menor"),AND(AU44="Muy Alta",AX44="Moderado"),AND(AU44="Muy Alta",AX44="Mayor")),"Alto",IF(OR(AND(AU44="Muy Baja",AX44="Catastrófico"),AND(AU44="Baja",AX44="Catastrófico"),AND(AU44="Media",AX44="Catastrófico"),AND(AU44="Alta",AX44="Catastrófico"),AND(AU44="Muy Alta",AX44="Catastrófico")),"Extremo","")))),"")</f>
        <v>Moderado</v>
      </c>
      <c r="BA44" s="566" t="s">
        <v>252</v>
      </c>
      <c r="BB44" s="268" t="s">
        <v>506</v>
      </c>
      <c r="BC44" s="340" t="s">
        <v>507</v>
      </c>
      <c r="BD44" s="350">
        <f t="shared" si="18"/>
        <v>12</v>
      </c>
      <c r="BE44" s="351">
        <v>3</v>
      </c>
      <c r="BF44" s="352">
        <v>3</v>
      </c>
      <c r="BG44" s="352">
        <v>3</v>
      </c>
      <c r="BH44" s="352">
        <v>3</v>
      </c>
      <c r="BI44" s="268" t="s">
        <v>459</v>
      </c>
      <c r="BJ44" s="268" t="s">
        <v>508</v>
      </c>
      <c r="BK44" s="196"/>
      <c r="BL44" s="196"/>
      <c r="BM44" s="197"/>
      <c r="BN44" s="197"/>
      <c r="BO44" s="197"/>
      <c r="BP44" s="197"/>
      <c r="BQ44" s="198" t="str">
        <f t="shared" si="12"/>
        <v/>
      </c>
      <c r="BR44" s="199" t="str">
        <f t="shared" si="13"/>
        <v/>
      </c>
      <c r="BS44" s="568"/>
      <c r="BT44" s="570"/>
      <c r="BU44" s="570"/>
      <c r="BV44" s="572"/>
    </row>
    <row r="45" spans="1:74" ht="95.25" x14ac:dyDescent="0.25">
      <c r="A45" s="452"/>
      <c r="B45" s="455"/>
      <c r="C45" s="458"/>
      <c r="D45" s="574"/>
      <c r="E45" s="576"/>
      <c r="F45" s="579"/>
      <c r="G45" s="627"/>
      <c r="H45" s="600"/>
      <c r="I45" s="603"/>
      <c r="J45" s="606"/>
      <c r="K45" s="608"/>
      <c r="L45" s="582"/>
      <c r="M45" s="611"/>
      <c r="N45" s="582"/>
      <c r="O45" s="582"/>
      <c r="P45" s="614"/>
      <c r="Q45" s="617"/>
      <c r="R45" s="603"/>
      <c r="S45" s="593"/>
      <c r="T45" s="603"/>
      <c r="U45" s="593"/>
      <c r="V45" s="603"/>
      <c r="W45" s="593"/>
      <c r="X45" s="455"/>
      <c r="Y45" s="593"/>
      <c r="Z45" s="593"/>
      <c r="AA45" s="598"/>
      <c r="AB45" s="116">
        <v>2</v>
      </c>
      <c r="AC45" s="115" t="s">
        <v>509</v>
      </c>
      <c r="AD45" s="115">
        <v>2</v>
      </c>
      <c r="AE45" s="115" t="s">
        <v>510</v>
      </c>
      <c r="AF45" s="112" t="str">
        <f t="shared" si="14"/>
        <v>Probabilidad</v>
      </c>
      <c r="AG45" s="117" t="s">
        <v>156</v>
      </c>
      <c r="AH45" s="113">
        <f t="shared" si="15"/>
        <v>0.25</v>
      </c>
      <c r="AI45" s="117" t="s">
        <v>167</v>
      </c>
      <c r="AJ45" s="113">
        <f t="shared" si="16"/>
        <v>0.15</v>
      </c>
      <c r="AK45" s="114">
        <f t="shared" si="17"/>
        <v>0.4</v>
      </c>
      <c r="AL45" s="118">
        <f>IFERROR(IF(AND(AF44="Probabilidad",AF45="Probabilidad"),(AL44-(+AL44*AK45)),IF(AF45="Probabilidad",(S44-(+S44*AK45)),IF(AF45="Impacto",AL44,""))),"")</f>
        <v>0.28799999999999998</v>
      </c>
      <c r="AM45" s="118">
        <f>IFERROR(IF(AND(AF44="Impacto",AF45="Impacto"),(AM44-(+AM44*AK45)),IF(AF45="Impacto",(Y44-(Y44*AK45)),IF(AF45="Probabilidad",AM44,""))),"")</f>
        <v>0.6</v>
      </c>
      <c r="AN45" s="119" t="s">
        <v>171</v>
      </c>
      <c r="AO45" s="119" t="s">
        <v>181</v>
      </c>
      <c r="AP45" s="119" t="s">
        <v>193</v>
      </c>
      <c r="AQ45" s="119" t="s">
        <v>196</v>
      </c>
      <c r="AR45" s="476"/>
      <c r="AS45" s="461"/>
      <c r="AT45" s="461"/>
      <c r="AU45" s="506"/>
      <c r="AV45" s="461"/>
      <c r="AW45" s="461"/>
      <c r="AX45" s="506"/>
      <c r="AY45" s="506"/>
      <c r="AZ45" s="506"/>
      <c r="BA45" s="479"/>
      <c r="BB45" s="337" t="s">
        <v>511</v>
      </c>
      <c r="BC45" s="337" t="s">
        <v>507</v>
      </c>
      <c r="BD45" s="334">
        <f t="shared" si="18"/>
        <v>12</v>
      </c>
      <c r="BE45" s="174">
        <v>3</v>
      </c>
      <c r="BF45" s="174">
        <v>3</v>
      </c>
      <c r="BG45" s="174">
        <v>3</v>
      </c>
      <c r="BH45" s="174">
        <v>3</v>
      </c>
      <c r="BI45" s="338" t="s">
        <v>459</v>
      </c>
      <c r="BJ45" s="339" t="s">
        <v>512</v>
      </c>
      <c r="BK45" s="100"/>
      <c r="BL45" s="100"/>
      <c r="BM45" s="120"/>
      <c r="BN45" s="120"/>
      <c r="BO45" s="120"/>
      <c r="BP45" s="120"/>
      <c r="BQ45" s="121" t="str">
        <f t="shared" si="12"/>
        <v/>
      </c>
      <c r="BR45" s="122" t="str">
        <f t="shared" si="13"/>
        <v/>
      </c>
      <c r="BS45" s="512"/>
      <c r="BT45" s="473"/>
      <c r="BU45" s="473"/>
      <c r="BV45" s="562"/>
    </row>
    <row r="46" spans="1:74" ht="95.25" x14ac:dyDescent="0.25">
      <c r="A46" s="452"/>
      <c r="B46" s="455"/>
      <c r="C46" s="458"/>
      <c r="D46" s="574"/>
      <c r="E46" s="576"/>
      <c r="F46" s="579"/>
      <c r="G46" s="627"/>
      <c r="H46" s="600"/>
      <c r="I46" s="603"/>
      <c r="J46" s="606"/>
      <c r="K46" s="608"/>
      <c r="L46" s="582"/>
      <c r="M46" s="611"/>
      <c r="N46" s="582"/>
      <c r="O46" s="582"/>
      <c r="P46" s="614"/>
      <c r="Q46" s="617"/>
      <c r="R46" s="603"/>
      <c r="S46" s="593"/>
      <c r="T46" s="603"/>
      <c r="U46" s="593"/>
      <c r="V46" s="603"/>
      <c r="W46" s="593"/>
      <c r="X46" s="455"/>
      <c r="Y46" s="593"/>
      <c r="Z46" s="593"/>
      <c r="AA46" s="598"/>
      <c r="AB46" s="116">
        <v>3</v>
      </c>
      <c r="AC46" s="115" t="s">
        <v>513</v>
      </c>
      <c r="AD46" s="115">
        <v>2</v>
      </c>
      <c r="AE46" s="115" t="s">
        <v>514</v>
      </c>
      <c r="AF46" s="112" t="str">
        <f t="shared" si="14"/>
        <v>Probabilidad</v>
      </c>
      <c r="AG46" s="117" t="s">
        <v>156</v>
      </c>
      <c r="AH46" s="113">
        <f t="shared" si="15"/>
        <v>0.25</v>
      </c>
      <c r="AI46" s="117" t="s">
        <v>167</v>
      </c>
      <c r="AJ46" s="113">
        <f t="shared" si="16"/>
        <v>0.15</v>
      </c>
      <c r="AK46" s="114">
        <f t="shared" si="17"/>
        <v>0.4</v>
      </c>
      <c r="AL46" s="118">
        <f>IFERROR(IF(AND(AF45="Probabilidad",AF46="Probabilidad"),(AL45-(+AL45*AK46)),IF(AND(AF45="Impacto",AF46="Probabilidad"),(AL44-(+AL44*AK46)),IF(AF46="Impacto",AL45,""))),"")</f>
        <v>0.17279999999999998</v>
      </c>
      <c r="AM46" s="118">
        <f>IFERROR(IF(AND(AF45="Impacto",AF46="Impacto"),(AM45-(+AM45*AK46)),IF(AND(AF45="Probabilidad",AF46="Impacto"),(AM44-(+AM44*AK46)),IF(AF46="Probabilidad",AM45,""))),"")</f>
        <v>0.6</v>
      </c>
      <c r="AN46" s="119" t="s">
        <v>171</v>
      </c>
      <c r="AO46" s="119" t="s">
        <v>181</v>
      </c>
      <c r="AP46" s="119" t="s">
        <v>193</v>
      </c>
      <c r="AQ46" s="119" t="s">
        <v>196</v>
      </c>
      <c r="AR46" s="476"/>
      <c r="AS46" s="461"/>
      <c r="AT46" s="461"/>
      <c r="AU46" s="506"/>
      <c r="AV46" s="461"/>
      <c r="AW46" s="461"/>
      <c r="AX46" s="506"/>
      <c r="AY46" s="506"/>
      <c r="AZ46" s="506"/>
      <c r="BA46" s="479"/>
      <c r="BB46" s="100"/>
      <c r="BC46" s="100"/>
      <c r="BD46" s="133" t="str">
        <f t="shared" si="18"/>
        <v/>
      </c>
      <c r="BE46" s="115"/>
      <c r="BF46" s="115"/>
      <c r="BG46" s="115"/>
      <c r="BH46" s="115"/>
      <c r="BI46" s="100"/>
      <c r="BJ46" s="100"/>
      <c r="BK46" s="100"/>
      <c r="BL46" s="100"/>
      <c r="BM46" s="120"/>
      <c r="BN46" s="120"/>
      <c r="BO46" s="120"/>
      <c r="BP46" s="120"/>
      <c r="BQ46" s="121" t="str">
        <f t="shared" si="12"/>
        <v/>
      </c>
      <c r="BR46" s="122" t="str">
        <f t="shared" si="13"/>
        <v/>
      </c>
      <c r="BS46" s="512"/>
      <c r="BT46" s="473"/>
      <c r="BU46" s="473"/>
      <c r="BV46" s="562"/>
    </row>
    <row r="47" spans="1:74" ht="95.25" x14ac:dyDescent="0.25">
      <c r="A47" s="452"/>
      <c r="B47" s="455"/>
      <c r="C47" s="458"/>
      <c r="D47" s="574"/>
      <c r="E47" s="576"/>
      <c r="F47" s="579"/>
      <c r="G47" s="627"/>
      <c r="H47" s="600"/>
      <c r="I47" s="603"/>
      <c r="J47" s="606"/>
      <c r="K47" s="608"/>
      <c r="L47" s="582"/>
      <c r="M47" s="611"/>
      <c r="N47" s="582"/>
      <c r="O47" s="582"/>
      <c r="P47" s="614"/>
      <c r="Q47" s="617"/>
      <c r="R47" s="603"/>
      <c r="S47" s="593"/>
      <c r="T47" s="603"/>
      <c r="U47" s="593"/>
      <c r="V47" s="603"/>
      <c r="W47" s="593"/>
      <c r="X47" s="455"/>
      <c r="Y47" s="593"/>
      <c r="Z47" s="593"/>
      <c r="AA47" s="598"/>
      <c r="AB47" s="116">
        <v>4</v>
      </c>
      <c r="AC47" s="115" t="s">
        <v>515</v>
      </c>
      <c r="AD47" s="115">
        <v>2</v>
      </c>
      <c r="AE47" s="115" t="s">
        <v>516</v>
      </c>
      <c r="AF47" s="112" t="str">
        <f t="shared" si="14"/>
        <v>Probabilidad</v>
      </c>
      <c r="AG47" s="117" t="s">
        <v>156</v>
      </c>
      <c r="AH47" s="113">
        <f t="shared" si="15"/>
        <v>0.25</v>
      </c>
      <c r="AI47" s="117" t="s">
        <v>167</v>
      </c>
      <c r="AJ47" s="113">
        <f t="shared" si="16"/>
        <v>0.15</v>
      </c>
      <c r="AK47" s="114">
        <f t="shared" si="17"/>
        <v>0.4</v>
      </c>
      <c r="AL47" s="118">
        <f>IFERROR(IF(AND(AF46="Probabilidad",AF47="Probabilidad"),(AL46-(+AL46*AK47)),IF(AND(AF46="Impacto",AF47="Probabilidad"),(AL45-(+AL45*AK47)),IF(AF47="Impacto",AL46,""))),"")</f>
        <v>0.10367999999999998</v>
      </c>
      <c r="AM47" s="132">
        <f>IFERROR(IF(AND(AF46="Impacto",AF47="Impacto"),(AM46-(+AM46*AK47)),IF(AND(AF46="Probabilidad",AF47="Impacto"),(AM45-(+AM45*AK47)),IF(AF47="Probabilidad",AM46,""))),"")</f>
        <v>0.6</v>
      </c>
      <c r="AN47" s="119" t="s">
        <v>171</v>
      </c>
      <c r="AO47" s="119" t="s">
        <v>181</v>
      </c>
      <c r="AP47" s="119" t="s">
        <v>193</v>
      </c>
      <c r="AQ47" s="119" t="s">
        <v>196</v>
      </c>
      <c r="AR47" s="476"/>
      <c r="AS47" s="461"/>
      <c r="AT47" s="461"/>
      <c r="AU47" s="506"/>
      <c r="AV47" s="461"/>
      <c r="AW47" s="461"/>
      <c r="AX47" s="506"/>
      <c r="AY47" s="506"/>
      <c r="AZ47" s="506"/>
      <c r="BA47" s="479"/>
      <c r="BB47" s="100"/>
      <c r="BC47" s="100"/>
      <c r="BD47" s="133" t="str">
        <f t="shared" si="18"/>
        <v/>
      </c>
      <c r="BE47" s="115"/>
      <c r="BF47" s="115"/>
      <c r="BG47" s="115"/>
      <c r="BH47" s="115"/>
      <c r="BI47" s="100"/>
      <c r="BJ47" s="100"/>
      <c r="BK47" s="100"/>
      <c r="BL47" s="100"/>
      <c r="BM47" s="120"/>
      <c r="BN47" s="120"/>
      <c r="BO47" s="120"/>
      <c r="BP47" s="120"/>
      <c r="BQ47" s="121" t="str">
        <f t="shared" si="12"/>
        <v/>
      </c>
      <c r="BR47" s="122" t="str">
        <f t="shared" si="13"/>
        <v/>
      </c>
      <c r="BS47" s="512"/>
      <c r="BT47" s="473"/>
      <c r="BU47" s="473"/>
      <c r="BV47" s="562"/>
    </row>
    <row r="48" spans="1:74" ht="95.25" x14ac:dyDescent="0.25">
      <c r="A48" s="452"/>
      <c r="B48" s="455"/>
      <c r="C48" s="458"/>
      <c r="D48" s="574"/>
      <c r="E48" s="576"/>
      <c r="F48" s="579"/>
      <c r="G48" s="627"/>
      <c r="H48" s="600"/>
      <c r="I48" s="603"/>
      <c r="J48" s="606"/>
      <c r="K48" s="608"/>
      <c r="L48" s="582"/>
      <c r="M48" s="611"/>
      <c r="N48" s="582"/>
      <c r="O48" s="582"/>
      <c r="P48" s="614"/>
      <c r="Q48" s="617"/>
      <c r="R48" s="603"/>
      <c r="S48" s="593"/>
      <c r="T48" s="603"/>
      <c r="U48" s="593"/>
      <c r="V48" s="603"/>
      <c r="W48" s="593"/>
      <c r="X48" s="455"/>
      <c r="Y48" s="593"/>
      <c r="Z48" s="593"/>
      <c r="AA48" s="598"/>
      <c r="AB48" s="116">
        <v>5</v>
      </c>
      <c r="AC48" s="115" t="s">
        <v>517</v>
      </c>
      <c r="AD48" s="115">
        <v>2</v>
      </c>
      <c r="AE48" s="115" t="s">
        <v>518</v>
      </c>
      <c r="AF48" s="112" t="str">
        <f t="shared" si="14"/>
        <v>Probabilidad</v>
      </c>
      <c r="AG48" s="117" t="s">
        <v>156</v>
      </c>
      <c r="AH48" s="113">
        <f t="shared" si="15"/>
        <v>0.25</v>
      </c>
      <c r="AI48" s="117" t="s">
        <v>167</v>
      </c>
      <c r="AJ48" s="113">
        <f t="shared" si="16"/>
        <v>0.15</v>
      </c>
      <c r="AK48" s="114">
        <f t="shared" si="17"/>
        <v>0.4</v>
      </c>
      <c r="AL48" s="118">
        <f>IFERROR(IF(AND(AF47="Probabilidad",AF48="Probabilidad"),(AL47-(+AL47*AK48)),IF(AND(AF47="Impacto",AF48="Probabilidad"),(AL46-(+AL46*AK48)),IF(AF48="Impacto",AL47,""))),"")</f>
        <v>6.2207999999999986E-2</v>
      </c>
      <c r="AM48" s="118">
        <f>IFERROR(IF(AND(AF47="Impacto",AF48="Impacto"),(AM47-(+AM47*AK48)),IF(AND(AF47="Probabilidad",AF48="Impacto"),(AM46-(+AM46*AK48)),IF(AF48="Probabilidad",AM47,""))),"")</f>
        <v>0.6</v>
      </c>
      <c r="AN48" s="119" t="s">
        <v>171</v>
      </c>
      <c r="AO48" s="119" t="s">
        <v>181</v>
      </c>
      <c r="AP48" s="119" t="s">
        <v>193</v>
      </c>
      <c r="AQ48" s="119" t="s">
        <v>196</v>
      </c>
      <c r="AR48" s="476"/>
      <c r="AS48" s="461"/>
      <c r="AT48" s="461"/>
      <c r="AU48" s="506"/>
      <c r="AV48" s="461"/>
      <c r="AW48" s="461"/>
      <c r="AX48" s="506"/>
      <c r="AY48" s="506"/>
      <c r="AZ48" s="506"/>
      <c r="BA48" s="479"/>
      <c r="BB48" s="100"/>
      <c r="BC48" s="100"/>
      <c r="BD48" s="133" t="str">
        <f t="shared" si="18"/>
        <v/>
      </c>
      <c r="BE48" s="115"/>
      <c r="BF48" s="115"/>
      <c r="BG48" s="115"/>
      <c r="BH48" s="115"/>
      <c r="BI48" s="100"/>
      <c r="BJ48" s="100"/>
      <c r="BK48" s="100"/>
      <c r="BL48" s="100"/>
      <c r="BM48" s="120"/>
      <c r="BN48" s="120"/>
      <c r="BO48" s="120"/>
      <c r="BP48" s="120"/>
      <c r="BQ48" s="121" t="str">
        <f t="shared" si="12"/>
        <v/>
      </c>
      <c r="BR48" s="122" t="str">
        <f t="shared" si="13"/>
        <v/>
      </c>
      <c r="BS48" s="512"/>
      <c r="BT48" s="473"/>
      <c r="BU48" s="473"/>
      <c r="BV48" s="562"/>
    </row>
    <row r="49" spans="1:74" ht="96" thickBot="1" x14ac:dyDescent="0.3">
      <c r="A49" s="452"/>
      <c r="B49" s="455"/>
      <c r="C49" s="458"/>
      <c r="D49" s="575"/>
      <c r="E49" s="577"/>
      <c r="F49" s="580"/>
      <c r="G49" s="628"/>
      <c r="H49" s="601"/>
      <c r="I49" s="604"/>
      <c r="J49" s="607"/>
      <c r="K49" s="609"/>
      <c r="L49" s="583"/>
      <c r="M49" s="612"/>
      <c r="N49" s="583"/>
      <c r="O49" s="583"/>
      <c r="P49" s="615"/>
      <c r="Q49" s="618"/>
      <c r="R49" s="604"/>
      <c r="S49" s="594"/>
      <c r="T49" s="604"/>
      <c r="U49" s="594"/>
      <c r="V49" s="604"/>
      <c r="W49" s="594"/>
      <c r="X49" s="596"/>
      <c r="Y49" s="594"/>
      <c r="Z49" s="594"/>
      <c r="AA49" s="599"/>
      <c r="AB49" s="202">
        <v>6</v>
      </c>
      <c r="AC49" s="200" t="s">
        <v>519</v>
      </c>
      <c r="AD49" s="200">
        <v>2</v>
      </c>
      <c r="AE49" s="200" t="s">
        <v>520</v>
      </c>
      <c r="AF49" s="203" t="str">
        <f t="shared" si="14"/>
        <v>Probabilidad</v>
      </c>
      <c r="AG49" s="204" t="s">
        <v>156</v>
      </c>
      <c r="AH49" s="201">
        <f t="shared" si="15"/>
        <v>0.25</v>
      </c>
      <c r="AI49" s="204" t="s">
        <v>167</v>
      </c>
      <c r="AJ49" s="201">
        <f t="shared" si="16"/>
        <v>0.15</v>
      </c>
      <c r="AK49" s="205">
        <f t="shared" si="17"/>
        <v>0.4</v>
      </c>
      <c r="AL49" s="206">
        <f>IFERROR(IF(AND(AF48="Probabilidad",AF49="Probabilidad"),(AL48-(+AL48*AK49)),IF(AND(AF48="Impacto",AF49="Probabilidad"),(AL47-(+AL47*AK49)),IF(AF49="Impacto",AL48,""))),"")</f>
        <v>3.7324799999999991E-2</v>
      </c>
      <c r="AM49" s="206">
        <f>IFERROR(IF(AND(AF48="Impacto",AF49="Impacto"),(AM48-(+AM48*AK49)),IF(AND(AF48="Probabilidad",AF49="Impacto"),(AM47-(+AM47*AK49)),IF(AF49="Probabilidad",AM48,""))),"")</f>
        <v>0.6</v>
      </c>
      <c r="AN49" s="353" t="s">
        <v>171</v>
      </c>
      <c r="AO49" s="207" t="s">
        <v>181</v>
      </c>
      <c r="AP49" s="207" t="s">
        <v>193</v>
      </c>
      <c r="AQ49" s="207" t="s">
        <v>196</v>
      </c>
      <c r="AR49" s="590"/>
      <c r="AS49" s="558"/>
      <c r="AT49" s="558"/>
      <c r="AU49" s="560"/>
      <c r="AV49" s="558"/>
      <c r="AW49" s="558"/>
      <c r="AX49" s="560"/>
      <c r="AY49" s="560"/>
      <c r="AZ49" s="560"/>
      <c r="BA49" s="567"/>
      <c r="BB49" s="208"/>
      <c r="BC49" s="208"/>
      <c r="BD49" s="209" t="str">
        <f t="shared" si="18"/>
        <v/>
      </c>
      <c r="BE49" s="200"/>
      <c r="BF49" s="200"/>
      <c r="BG49" s="200"/>
      <c r="BH49" s="200"/>
      <c r="BI49" s="208"/>
      <c r="BJ49" s="208"/>
      <c r="BK49" s="208"/>
      <c r="BL49" s="208"/>
      <c r="BM49" s="210"/>
      <c r="BN49" s="210"/>
      <c r="BO49" s="210"/>
      <c r="BP49" s="210"/>
      <c r="BQ49" s="211" t="str">
        <f t="shared" si="12"/>
        <v/>
      </c>
      <c r="BR49" s="212" t="str">
        <f t="shared" si="13"/>
        <v/>
      </c>
      <c r="BS49" s="569"/>
      <c r="BT49" s="571"/>
      <c r="BU49" s="571"/>
      <c r="BV49" s="563"/>
    </row>
    <row r="50" spans="1:74" ht="120" x14ac:dyDescent="0.25">
      <c r="A50" s="452"/>
      <c r="B50" s="455"/>
      <c r="C50" s="458"/>
      <c r="D50" s="573" t="s">
        <v>404</v>
      </c>
      <c r="E50" s="576" t="s">
        <v>276</v>
      </c>
      <c r="F50" s="578">
        <v>3</v>
      </c>
      <c r="G50" s="581" t="s">
        <v>521</v>
      </c>
      <c r="H50" s="600"/>
      <c r="I50" s="602"/>
      <c r="J50" s="605" t="s">
        <v>522</v>
      </c>
      <c r="K50" s="608" t="s">
        <v>407</v>
      </c>
      <c r="L50" s="581" t="s">
        <v>216</v>
      </c>
      <c r="M50" s="610" t="s">
        <v>503</v>
      </c>
      <c r="N50" s="581"/>
      <c r="O50" s="581"/>
      <c r="P50" s="613" t="s">
        <v>439</v>
      </c>
      <c r="Q50" s="616"/>
      <c r="R50" s="584" t="s">
        <v>123</v>
      </c>
      <c r="S50" s="585">
        <f>IF(R50="Muy Alta",100%,IF(R50="Alta",80%,IF(R50="Media",60%,IF(R50="Baja",40%,IF(R50="Muy Baja",20%,"")))))</f>
        <v>0.4</v>
      </c>
      <c r="T50" s="584" t="s">
        <v>141</v>
      </c>
      <c r="U50" s="585">
        <f>IF(T50="Catastrófico",100%,IF(T50="Mayor",80%,IF(T50="Moderado",60%,IF(T50="Menor",40%,IF(T50="Leve",20%,"")))))</f>
        <v>0.6</v>
      </c>
      <c r="V50" s="584" t="s">
        <v>141</v>
      </c>
      <c r="W50" s="585">
        <f>IF(V50="Catastrófico",100%,IF(V50="Mayor",80%,IF(V50="Moderado",60%,IF(V50="Menor",40%,IF(V50="Leve",20%,"")))))</f>
        <v>0.6</v>
      </c>
      <c r="X50" s="587" t="str">
        <f>IF(Y50=100%,"Catastrófico",IF(Y50=80%,"Mayor",IF(Y50=60%,"Moderado",IF(Y50=40%,"Menor",IF(Y50=20%,"Leve","")))))</f>
        <v>Moderado</v>
      </c>
      <c r="Y50" s="585">
        <f>IF(AND(U50="",W50=""),"",MAX(U50,W50))</f>
        <v>0.6</v>
      </c>
      <c r="Z50" s="585" t="str">
        <f>CONCATENATE(R50,X50)</f>
        <v>BajaModerado</v>
      </c>
      <c r="AA50" s="559" t="str">
        <f>IF(Z50="Muy AltaLeve","Alto",IF(Z50="Muy AltaMenor","Alto",IF(Z50="Muy AltaModerado","Alto",IF(Z50="Muy AltaMayor","Alto",IF(Z50="Muy AltaCatastrófico","Extremo",IF(Z50="AltaLeve","Moderado",IF(Z50="AltaMenor","Moderado",IF(Z50="AltaModerado","Alto",IF(Z50="AltaMayor","Alto",IF(Z50="AltaCatastrófico","Extremo",IF(Z50="MediaLeve","Moderado",IF(Z50="MediaMenor","Moderado",IF(Z50="MediaModerado","Moderado",IF(Z50="MediaMayor","Alto",IF(Z50="MediaCatastrófico","Extremo",IF(Z50="BajaLeve","Bajo",IF(Z50="BajaMenor","Moderado",IF(Z50="BajaModerado","Moderado",IF(Z50="BajaMayor","Alto",IF(Z50="BajaCatastrófico","Extremo",IF(Z50="Muy BajaLeve","Bajo",IF(Z50="Muy BajaMenor","Bajo",IF(Z50="Muy BajaModerado","Moderado",IF(Z50="Muy BajaMayor","Alto",IF(Z50="Muy BajaCatastrófico","Extremo","")))))))))))))))))))))))))</f>
        <v>Moderado</v>
      </c>
      <c r="AB50" s="177">
        <v>1</v>
      </c>
      <c r="AC50" s="19" t="s">
        <v>523</v>
      </c>
      <c r="AD50" s="19">
        <v>2</v>
      </c>
      <c r="AE50" s="19" t="s">
        <v>524</v>
      </c>
      <c r="AF50" s="179" t="str">
        <f t="shared" si="14"/>
        <v>Probabilidad</v>
      </c>
      <c r="AG50" s="180" t="s">
        <v>156</v>
      </c>
      <c r="AH50" s="176">
        <f t="shared" si="15"/>
        <v>0.25</v>
      </c>
      <c r="AI50" s="180" t="s">
        <v>167</v>
      </c>
      <c r="AJ50" s="176">
        <f t="shared" si="16"/>
        <v>0.15</v>
      </c>
      <c r="AK50" s="181">
        <f t="shared" si="17"/>
        <v>0.4</v>
      </c>
      <c r="AL50" s="182">
        <f>IFERROR(IF(AF50="Probabilidad",(S50-(+S50*AK50)),IF(AF50="Impacto",S50,"")),"")</f>
        <v>0.24</v>
      </c>
      <c r="AM50" s="182">
        <f>IFERROR(IF(AF50="Impacto",(Y50-(+Y50*AK50)),IF(AF50="Probabilidad",Y50,"")),"")</f>
        <v>0.6</v>
      </c>
      <c r="AN50" s="195" t="s">
        <v>171</v>
      </c>
      <c r="AO50" s="195" t="s">
        <v>181</v>
      </c>
      <c r="AP50" s="195" t="s">
        <v>193</v>
      </c>
      <c r="AQ50" s="195" t="s">
        <v>196</v>
      </c>
      <c r="AR50" s="589" t="s">
        <v>484</v>
      </c>
      <c r="AS50" s="557">
        <f>S50</f>
        <v>0.4</v>
      </c>
      <c r="AT50" s="557">
        <f>IF(AL50="","",MIN(AL50:AL55))</f>
        <v>5.183999999999999E-2</v>
      </c>
      <c r="AU50" s="559" t="str">
        <f>IFERROR(IF(AT50="","",IF(AT50&lt;=0.2,"Muy Baja",IF(AT50&lt;=0.4,"Baja",IF(AT50&lt;=0.6,"Media",IF(AT50&lt;=0.8,"Alta","Muy Alta"))))),"")</f>
        <v>Muy Baja</v>
      </c>
      <c r="AV50" s="557">
        <f>Y50</f>
        <v>0.6</v>
      </c>
      <c r="AW50" s="557">
        <f>IF(AM50="","",MIN(AM50:AM55))</f>
        <v>0.6</v>
      </c>
      <c r="AX50" s="559" t="str">
        <f>IFERROR(IF(AW50="","",IF(AW50&lt;=0.2,"Leve",IF(AW50&lt;=0.4,"Menor",IF(AW50&lt;=0.6,"Moderado",IF(AW50&lt;=0.8,"Mayor","Catastrófico"))))),"")</f>
        <v>Moderado</v>
      </c>
      <c r="AY50" s="559" t="str">
        <f>AA50</f>
        <v>Moderado</v>
      </c>
      <c r="AZ50" s="559" t="str">
        <f>IFERROR(IF(OR(AND(AU50="Muy Baja",AX50="Leve"),AND(AU50="Muy Baja",AX50="Menor"),AND(AU50="Baja",AX50="Leve")),"Bajo",IF(OR(AND(AU50="Muy baja",AX50="Moderado"),AND(AU50="Baja",AX50="Menor"),AND(AU50="Baja",AX50="Moderado"),AND(AU50="Media",AX50="Leve"),AND(AU50="Media",AX50="Menor"),AND(AU50="Media",AX50="Moderado"),AND(AU50="Alta",AX50="Leve"),AND(AU50="Alta",AX50="Menor")),"Moderado",IF(OR(AND(AU50="Muy Baja",AX50="Mayor"),AND(AU50="Baja",AX50="Mayor"),AND(AU50="Media",AX50="Mayor"),AND(AU50="Alta",AX50="Moderado"),AND(AU50="Alta",AX50="Mayor"),AND(AU50="Muy Alta",AX50="Leve"),AND(AU50="Muy Alta",AX50="Menor"),AND(AU50="Muy Alta",AX50="Moderado"),AND(AU50="Muy Alta",AX50="Mayor")),"Alto",IF(OR(AND(AU50="Muy Baja",AX50="Catastrófico"),AND(AU50="Baja",AX50="Catastrófico"),AND(AU50="Media",AX50="Catastrófico"),AND(AU50="Alta",AX50="Catastrófico"),AND(AU50="Muy Alta",AX50="Catastrófico")),"Extremo","")))),"")</f>
        <v>Moderado</v>
      </c>
      <c r="BA50" s="584" t="s">
        <v>252</v>
      </c>
      <c r="BB50" s="268" t="s">
        <v>525</v>
      </c>
      <c r="BC50" s="340" t="s">
        <v>507</v>
      </c>
      <c r="BD50" s="334">
        <f t="shared" si="18"/>
        <v>12</v>
      </c>
      <c r="BE50" s="19">
        <v>3</v>
      </c>
      <c r="BF50" s="19">
        <v>3</v>
      </c>
      <c r="BG50" s="19">
        <v>3</v>
      </c>
      <c r="BH50" s="19">
        <v>3</v>
      </c>
      <c r="BI50" s="338" t="s">
        <v>459</v>
      </c>
      <c r="BJ50" s="339" t="s">
        <v>526</v>
      </c>
      <c r="BK50" s="183"/>
      <c r="BL50" s="183"/>
      <c r="BM50" s="184"/>
      <c r="BN50" s="184"/>
      <c r="BO50" s="184"/>
      <c r="BP50" s="184"/>
      <c r="BQ50" s="185" t="str">
        <f t="shared" si="12"/>
        <v/>
      </c>
      <c r="BR50" s="186" t="str">
        <f t="shared" si="13"/>
        <v/>
      </c>
      <c r="BS50" s="512"/>
      <c r="BT50" s="591"/>
      <c r="BU50" s="591"/>
      <c r="BV50" s="561"/>
    </row>
    <row r="51" spans="1:74" ht="95.25" x14ac:dyDescent="0.25">
      <c r="A51" s="452"/>
      <c r="B51" s="455"/>
      <c r="C51" s="458"/>
      <c r="D51" s="574"/>
      <c r="E51" s="576"/>
      <c r="F51" s="579"/>
      <c r="G51" s="582"/>
      <c r="H51" s="600"/>
      <c r="I51" s="603"/>
      <c r="J51" s="606"/>
      <c r="K51" s="608"/>
      <c r="L51" s="582"/>
      <c r="M51" s="611"/>
      <c r="N51" s="582"/>
      <c r="O51" s="582"/>
      <c r="P51" s="614"/>
      <c r="Q51" s="617"/>
      <c r="R51" s="479"/>
      <c r="S51" s="503"/>
      <c r="T51" s="479"/>
      <c r="U51" s="503"/>
      <c r="V51" s="479"/>
      <c r="W51" s="503"/>
      <c r="X51" s="518"/>
      <c r="Y51" s="503"/>
      <c r="Z51" s="503"/>
      <c r="AA51" s="506"/>
      <c r="AB51" s="116">
        <v>2</v>
      </c>
      <c r="AC51" s="115" t="s">
        <v>527</v>
      </c>
      <c r="AD51" s="115">
        <v>2</v>
      </c>
      <c r="AE51" s="115" t="s">
        <v>528</v>
      </c>
      <c r="AF51" s="112" t="str">
        <f t="shared" si="14"/>
        <v>Probabilidad</v>
      </c>
      <c r="AG51" s="117" t="s">
        <v>156</v>
      </c>
      <c r="AH51" s="113">
        <f t="shared" si="15"/>
        <v>0.25</v>
      </c>
      <c r="AI51" s="117" t="s">
        <v>167</v>
      </c>
      <c r="AJ51" s="113">
        <f t="shared" si="16"/>
        <v>0.15</v>
      </c>
      <c r="AK51" s="114">
        <f t="shared" si="17"/>
        <v>0.4</v>
      </c>
      <c r="AL51" s="118">
        <f>IFERROR(IF(AND(AF50="Probabilidad",AF51="Probabilidad"),(AL50-(+AL50*AK51)),IF(AF51="Probabilidad",(S50-(+S50*AK51)),IF(AF51="Impacto",AL50,""))),"")</f>
        <v>0.14399999999999999</v>
      </c>
      <c r="AM51" s="118">
        <f>IFERROR(IF(AND(AF50="Impacto",AF51="Impacto"),(AM50-(+AM50*AK51)),IF(AF51="Impacto",(Y50-(Y50*AK51)),IF(AF51="Probabilidad",AM50,""))),"")</f>
        <v>0.6</v>
      </c>
      <c r="AN51" s="119" t="s">
        <v>171</v>
      </c>
      <c r="AO51" s="119" t="s">
        <v>181</v>
      </c>
      <c r="AP51" s="119" t="s">
        <v>193</v>
      </c>
      <c r="AQ51" s="119" t="s">
        <v>196</v>
      </c>
      <c r="AR51" s="476"/>
      <c r="AS51" s="461"/>
      <c r="AT51" s="461"/>
      <c r="AU51" s="506"/>
      <c r="AV51" s="461"/>
      <c r="AW51" s="461"/>
      <c r="AX51" s="506"/>
      <c r="AY51" s="506"/>
      <c r="AZ51" s="506"/>
      <c r="BA51" s="479"/>
      <c r="BB51" s="100"/>
      <c r="BC51" s="100"/>
      <c r="BD51" s="133" t="str">
        <f t="shared" si="18"/>
        <v/>
      </c>
      <c r="BE51" s="115"/>
      <c r="BF51" s="115"/>
      <c r="BG51" s="115"/>
      <c r="BH51" s="115"/>
      <c r="BI51" s="100"/>
      <c r="BJ51" s="100"/>
      <c r="BK51" s="100"/>
      <c r="BL51" s="100"/>
      <c r="BM51" s="120"/>
      <c r="BN51" s="120"/>
      <c r="BO51" s="120"/>
      <c r="BP51" s="120"/>
      <c r="BQ51" s="121" t="str">
        <f t="shared" si="12"/>
        <v/>
      </c>
      <c r="BR51" s="122" t="str">
        <f t="shared" si="13"/>
        <v/>
      </c>
      <c r="BS51" s="512"/>
      <c r="BT51" s="473"/>
      <c r="BU51" s="473"/>
      <c r="BV51" s="562"/>
    </row>
    <row r="52" spans="1:74" ht="95.25" x14ac:dyDescent="0.25">
      <c r="A52" s="452"/>
      <c r="B52" s="455"/>
      <c r="C52" s="458"/>
      <c r="D52" s="574"/>
      <c r="E52" s="576"/>
      <c r="F52" s="579"/>
      <c r="G52" s="582"/>
      <c r="H52" s="600"/>
      <c r="I52" s="603"/>
      <c r="J52" s="606"/>
      <c r="K52" s="608"/>
      <c r="L52" s="582"/>
      <c r="M52" s="611"/>
      <c r="N52" s="582"/>
      <c r="O52" s="582"/>
      <c r="P52" s="614"/>
      <c r="Q52" s="617"/>
      <c r="R52" s="479"/>
      <c r="S52" s="503"/>
      <c r="T52" s="479"/>
      <c r="U52" s="503"/>
      <c r="V52" s="479"/>
      <c r="W52" s="503"/>
      <c r="X52" s="518"/>
      <c r="Y52" s="503"/>
      <c r="Z52" s="503"/>
      <c r="AA52" s="506"/>
      <c r="AB52" s="116">
        <v>3</v>
      </c>
      <c r="AC52" s="115" t="s">
        <v>529</v>
      </c>
      <c r="AD52" s="115">
        <v>2</v>
      </c>
      <c r="AE52" s="115" t="s">
        <v>530</v>
      </c>
      <c r="AF52" s="112" t="str">
        <f t="shared" si="14"/>
        <v>Probabilidad</v>
      </c>
      <c r="AG52" s="117" t="s">
        <v>156</v>
      </c>
      <c r="AH52" s="113">
        <f t="shared" si="15"/>
        <v>0.25</v>
      </c>
      <c r="AI52" s="117" t="s">
        <v>167</v>
      </c>
      <c r="AJ52" s="113">
        <f t="shared" si="16"/>
        <v>0.15</v>
      </c>
      <c r="AK52" s="114">
        <f t="shared" si="17"/>
        <v>0.4</v>
      </c>
      <c r="AL52" s="118">
        <f>IFERROR(IF(AND(AF51="Probabilidad",AF52="Probabilidad"),(AL51-(+AL51*AK52)),IF(AND(AF51="Impacto",AF52="Probabilidad"),(AL50-(+AL50*AK52)),IF(AF52="Impacto",AL51,""))),"")</f>
        <v>8.6399999999999991E-2</v>
      </c>
      <c r="AM52" s="118">
        <f>IFERROR(IF(AND(AF51="Impacto",AF52="Impacto"),(AM51-(+AM51*AK52)),IF(AND(AF51="Probabilidad",AF52="Impacto"),(AM50-(+AM50*AK52)),IF(AF52="Probabilidad",AM51,""))),"")</f>
        <v>0.6</v>
      </c>
      <c r="AN52" s="119" t="s">
        <v>171</v>
      </c>
      <c r="AO52" s="119" t="s">
        <v>181</v>
      </c>
      <c r="AP52" s="119" t="s">
        <v>193</v>
      </c>
      <c r="AQ52" s="119" t="s">
        <v>196</v>
      </c>
      <c r="AR52" s="476"/>
      <c r="AS52" s="461"/>
      <c r="AT52" s="461"/>
      <c r="AU52" s="506"/>
      <c r="AV52" s="461"/>
      <c r="AW52" s="461"/>
      <c r="AX52" s="506"/>
      <c r="AY52" s="506"/>
      <c r="AZ52" s="506"/>
      <c r="BA52" s="479"/>
      <c r="BB52" s="100"/>
      <c r="BC52" s="100"/>
      <c r="BD52" s="133" t="str">
        <f t="shared" si="18"/>
        <v/>
      </c>
      <c r="BE52" s="115"/>
      <c r="BF52" s="115"/>
      <c r="BG52" s="115"/>
      <c r="BH52" s="115"/>
      <c r="BI52" s="100"/>
      <c r="BJ52" s="100"/>
      <c r="BK52" s="100"/>
      <c r="BL52" s="100"/>
      <c r="BM52" s="120"/>
      <c r="BN52" s="120"/>
      <c r="BO52" s="120"/>
      <c r="BP52" s="120"/>
      <c r="BQ52" s="121" t="str">
        <f t="shared" si="12"/>
        <v/>
      </c>
      <c r="BR52" s="122" t="str">
        <f t="shared" si="13"/>
        <v/>
      </c>
      <c r="BS52" s="512"/>
      <c r="BT52" s="473"/>
      <c r="BU52" s="473"/>
      <c r="BV52" s="562"/>
    </row>
    <row r="53" spans="1:74" ht="95.25" x14ac:dyDescent="0.25">
      <c r="A53" s="452"/>
      <c r="B53" s="455"/>
      <c r="C53" s="458"/>
      <c r="D53" s="574"/>
      <c r="E53" s="576"/>
      <c r="F53" s="579"/>
      <c r="G53" s="582"/>
      <c r="H53" s="600"/>
      <c r="I53" s="603"/>
      <c r="J53" s="606"/>
      <c r="K53" s="608"/>
      <c r="L53" s="582"/>
      <c r="M53" s="611"/>
      <c r="N53" s="582"/>
      <c r="O53" s="582"/>
      <c r="P53" s="614"/>
      <c r="Q53" s="617"/>
      <c r="R53" s="479"/>
      <c r="S53" s="503"/>
      <c r="T53" s="479"/>
      <c r="U53" s="503"/>
      <c r="V53" s="479"/>
      <c r="W53" s="503"/>
      <c r="X53" s="518"/>
      <c r="Y53" s="503"/>
      <c r="Z53" s="503"/>
      <c r="AA53" s="506"/>
      <c r="AB53" s="116">
        <v>4</v>
      </c>
      <c r="AC53" s="115" t="s">
        <v>531</v>
      </c>
      <c r="AD53" s="115">
        <v>2</v>
      </c>
      <c r="AE53" s="115" t="s">
        <v>532</v>
      </c>
      <c r="AF53" s="112" t="str">
        <f t="shared" si="14"/>
        <v>Probabilidad</v>
      </c>
      <c r="AG53" s="117" t="s">
        <v>156</v>
      </c>
      <c r="AH53" s="113">
        <f t="shared" si="15"/>
        <v>0.25</v>
      </c>
      <c r="AI53" s="117" t="s">
        <v>167</v>
      </c>
      <c r="AJ53" s="113">
        <f t="shared" si="16"/>
        <v>0.15</v>
      </c>
      <c r="AK53" s="114">
        <f t="shared" si="17"/>
        <v>0.4</v>
      </c>
      <c r="AL53" s="118">
        <f>IFERROR(IF(AND(AF52="Probabilidad",AF53="Probabilidad"),(AL52-(+AL52*AK53)),IF(AND(AF52="Impacto",AF53="Probabilidad"),(AL51-(+AL51*AK53)),IF(AF53="Impacto",AL52,""))),"")</f>
        <v>5.183999999999999E-2</v>
      </c>
      <c r="AM53" s="118">
        <f>IFERROR(IF(AND(AF52="Impacto",AF53="Impacto"),(AM52-(+AM52*AK53)),IF(AND(AF52="Probabilidad",AF53="Impacto"),(AM51-(+AM51*AK53)),IF(AF53="Probabilidad",AM52,""))),"")</f>
        <v>0.6</v>
      </c>
      <c r="AN53" s="119" t="s">
        <v>171</v>
      </c>
      <c r="AO53" s="119" t="s">
        <v>181</v>
      </c>
      <c r="AP53" s="119" t="s">
        <v>193</v>
      </c>
      <c r="AQ53" s="119" t="s">
        <v>196</v>
      </c>
      <c r="AR53" s="476"/>
      <c r="AS53" s="461"/>
      <c r="AT53" s="461"/>
      <c r="AU53" s="506"/>
      <c r="AV53" s="461"/>
      <c r="AW53" s="461"/>
      <c r="AX53" s="506"/>
      <c r="AY53" s="506"/>
      <c r="AZ53" s="506"/>
      <c r="BA53" s="479"/>
      <c r="BB53" s="100"/>
      <c r="BC53" s="100"/>
      <c r="BD53" s="133" t="str">
        <f t="shared" si="18"/>
        <v/>
      </c>
      <c r="BE53" s="115"/>
      <c r="BF53" s="115"/>
      <c r="BG53" s="115"/>
      <c r="BH53" s="115"/>
      <c r="BI53" s="100"/>
      <c r="BJ53" s="100"/>
      <c r="BK53" s="100"/>
      <c r="BL53" s="100"/>
      <c r="BM53" s="120"/>
      <c r="BN53" s="120"/>
      <c r="BO53" s="120"/>
      <c r="BP53" s="120"/>
      <c r="BQ53" s="121" t="str">
        <f t="shared" si="12"/>
        <v/>
      </c>
      <c r="BR53" s="122" t="str">
        <f t="shared" si="13"/>
        <v/>
      </c>
      <c r="BS53" s="512"/>
      <c r="BT53" s="473"/>
      <c r="BU53" s="473"/>
      <c r="BV53" s="562"/>
    </row>
    <row r="54" spans="1:74" x14ac:dyDescent="0.25">
      <c r="A54" s="452"/>
      <c r="B54" s="455"/>
      <c r="C54" s="458"/>
      <c r="D54" s="574"/>
      <c r="E54" s="576"/>
      <c r="F54" s="579"/>
      <c r="G54" s="582"/>
      <c r="H54" s="600"/>
      <c r="I54" s="603"/>
      <c r="J54" s="606"/>
      <c r="K54" s="608"/>
      <c r="L54" s="582"/>
      <c r="M54" s="611"/>
      <c r="N54" s="582"/>
      <c r="O54" s="582"/>
      <c r="P54" s="614"/>
      <c r="Q54" s="617"/>
      <c r="R54" s="479"/>
      <c r="S54" s="503"/>
      <c r="T54" s="479"/>
      <c r="U54" s="503"/>
      <c r="V54" s="479"/>
      <c r="W54" s="503"/>
      <c r="X54" s="518"/>
      <c r="Y54" s="503"/>
      <c r="Z54" s="503"/>
      <c r="AA54" s="506"/>
      <c r="AB54" s="116">
        <v>5</v>
      </c>
      <c r="AC54" s="115"/>
      <c r="AD54" s="115"/>
      <c r="AE54" s="115"/>
      <c r="AF54" s="112" t="str">
        <f t="shared" si="14"/>
        <v/>
      </c>
      <c r="AG54" s="117"/>
      <c r="AH54" s="113" t="str">
        <f t="shared" si="15"/>
        <v/>
      </c>
      <c r="AI54" s="117"/>
      <c r="AJ54" s="113" t="str">
        <f t="shared" si="16"/>
        <v/>
      </c>
      <c r="AK54" s="114" t="str">
        <f t="shared" si="17"/>
        <v/>
      </c>
      <c r="AL54" s="118" t="str">
        <f>IFERROR(IF(AND(AF53="Probabilidad",AF54="Probabilidad"),(AL53-(+AL53*AK54)),IF(AND(AF53="Impacto",AF54="Probabilidad"),(AL52-(+AL52*AK54)),IF(AF54="Impacto",AL53,""))),"")</f>
        <v/>
      </c>
      <c r="AM54" s="118" t="str">
        <f>IFERROR(IF(AND(AF53="Impacto",AF54="Impacto"),(AM53-(+AM53*AK54)),IF(AND(AF53="Probabilidad",AF54="Impacto"),(AM52-(+AM52*AK54)),IF(AF54="Probabilidad",AM53,""))),"")</f>
        <v/>
      </c>
      <c r="AN54" s="119"/>
      <c r="AO54" s="119"/>
      <c r="AP54" s="119"/>
      <c r="AQ54" s="119"/>
      <c r="AR54" s="476"/>
      <c r="AS54" s="461"/>
      <c r="AT54" s="461"/>
      <c r="AU54" s="506"/>
      <c r="AV54" s="461"/>
      <c r="AW54" s="461"/>
      <c r="AX54" s="506"/>
      <c r="AY54" s="506"/>
      <c r="AZ54" s="506"/>
      <c r="BA54" s="479"/>
      <c r="BB54" s="100"/>
      <c r="BC54" s="100"/>
      <c r="BD54" s="133" t="str">
        <f t="shared" si="18"/>
        <v/>
      </c>
      <c r="BE54" s="115"/>
      <c r="BF54" s="115"/>
      <c r="BG54" s="115"/>
      <c r="BH54" s="115"/>
      <c r="BI54" s="100"/>
      <c r="BJ54" s="100"/>
      <c r="BK54" s="100"/>
      <c r="BL54" s="100"/>
      <c r="BM54" s="120"/>
      <c r="BN54" s="120"/>
      <c r="BO54" s="120"/>
      <c r="BP54" s="120"/>
      <c r="BQ54" s="121" t="str">
        <f t="shared" si="12"/>
        <v/>
      </c>
      <c r="BR54" s="122" t="str">
        <f t="shared" si="13"/>
        <v/>
      </c>
      <c r="BS54" s="512"/>
      <c r="BT54" s="473"/>
      <c r="BU54" s="473"/>
      <c r="BV54" s="562"/>
    </row>
    <row r="55" spans="1:74" ht="15.75" thickBot="1" x14ac:dyDescent="0.3">
      <c r="A55" s="453"/>
      <c r="B55" s="456"/>
      <c r="C55" s="459"/>
      <c r="D55" s="575"/>
      <c r="E55" s="577"/>
      <c r="F55" s="580"/>
      <c r="G55" s="583"/>
      <c r="H55" s="601"/>
      <c r="I55" s="604"/>
      <c r="J55" s="607"/>
      <c r="K55" s="609"/>
      <c r="L55" s="583"/>
      <c r="M55" s="612"/>
      <c r="N55" s="583"/>
      <c r="O55" s="583"/>
      <c r="P55" s="615"/>
      <c r="Q55" s="618"/>
      <c r="R55" s="567"/>
      <c r="S55" s="586"/>
      <c r="T55" s="567"/>
      <c r="U55" s="586"/>
      <c r="V55" s="567"/>
      <c r="W55" s="586"/>
      <c r="X55" s="588"/>
      <c r="Y55" s="586"/>
      <c r="Z55" s="586"/>
      <c r="AA55" s="560"/>
      <c r="AB55" s="202">
        <v>6</v>
      </c>
      <c r="AC55" s="200"/>
      <c r="AD55" s="200"/>
      <c r="AE55" s="200"/>
      <c r="AF55" s="203" t="str">
        <f t="shared" si="14"/>
        <v/>
      </c>
      <c r="AG55" s="204"/>
      <c r="AH55" s="201" t="str">
        <f t="shared" si="15"/>
        <v/>
      </c>
      <c r="AI55" s="204"/>
      <c r="AJ55" s="201" t="str">
        <f t="shared" si="16"/>
        <v/>
      </c>
      <c r="AK55" s="205" t="str">
        <f t="shared" si="17"/>
        <v/>
      </c>
      <c r="AL55" s="206" t="str">
        <f>IFERROR(IF(AND(AF54="Probabilidad",AF55="Probabilidad"),(AL54-(+AL54*AK55)),IF(AND(AF54="Impacto",AF55="Probabilidad"),(AL53-(+AL53*AK55)),IF(AF55="Impacto",AL54,""))),"")</f>
        <v/>
      </c>
      <c r="AM55" s="206" t="str">
        <f>IFERROR(IF(AND(AF54="Impacto",AF55="Impacto"),(AM54-(+AM54*AK55)),IF(AND(AF54="Probabilidad",AF55="Impacto"),(AM53-(+AM53*AK55)),IF(AF55="Probabilidad",AM54,""))),"")</f>
        <v/>
      </c>
      <c r="AN55" s="207"/>
      <c r="AO55" s="207"/>
      <c r="AP55" s="207"/>
      <c r="AQ55" s="207"/>
      <c r="AR55" s="590"/>
      <c r="AS55" s="558"/>
      <c r="AT55" s="558"/>
      <c r="AU55" s="560"/>
      <c r="AV55" s="558"/>
      <c r="AW55" s="558"/>
      <c r="AX55" s="560"/>
      <c r="AY55" s="560"/>
      <c r="AZ55" s="560"/>
      <c r="BA55" s="567"/>
      <c r="BB55" s="208"/>
      <c r="BC55" s="208"/>
      <c r="BD55" s="209" t="str">
        <f t="shared" si="18"/>
        <v/>
      </c>
      <c r="BE55" s="200"/>
      <c r="BF55" s="200"/>
      <c r="BG55" s="200"/>
      <c r="BH55" s="200"/>
      <c r="BI55" s="208"/>
      <c r="BJ55" s="208"/>
      <c r="BK55" s="208"/>
      <c r="BL55" s="208"/>
      <c r="BM55" s="210"/>
      <c r="BN55" s="210"/>
      <c r="BO55" s="210"/>
      <c r="BP55" s="210"/>
      <c r="BQ55" s="211" t="str">
        <f t="shared" si="12"/>
        <v/>
      </c>
      <c r="BR55" s="212" t="str">
        <f t="shared" si="13"/>
        <v/>
      </c>
      <c r="BS55" s="569"/>
      <c r="BT55" s="571"/>
      <c r="BU55" s="571"/>
      <c r="BV55" s="563"/>
    </row>
    <row r="56" spans="1:74" ht="146.25" customHeight="1" x14ac:dyDescent="0.25">
      <c r="A56" s="451" t="s">
        <v>278</v>
      </c>
      <c r="B56" s="454" t="s">
        <v>330</v>
      </c>
      <c r="C56" s="457" t="s">
        <v>533</v>
      </c>
      <c r="D56" s="463" t="s">
        <v>404</v>
      </c>
      <c r="E56" s="466" t="s">
        <v>279</v>
      </c>
      <c r="F56" s="469">
        <v>1</v>
      </c>
      <c r="G56" s="472" t="s">
        <v>534</v>
      </c>
      <c r="H56" s="475"/>
      <c r="I56" s="478"/>
      <c r="J56" s="481" t="s">
        <v>535</v>
      </c>
      <c r="K56" s="493" t="s">
        <v>407</v>
      </c>
      <c r="L56" s="472" t="s">
        <v>216</v>
      </c>
      <c r="M56" s="484" t="s">
        <v>536</v>
      </c>
      <c r="N56" s="472"/>
      <c r="O56" s="472"/>
      <c r="P56" s="487" t="s">
        <v>537</v>
      </c>
      <c r="Q56" s="548" t="s">
        <v>537</v>
      </c>
      <c r="R56" s="478" t="s">
        <v>125</v>
      </c>
      <c r="S56" s="502">
        <f>IF(R56="Muy Alta",100%,IF(R56="Alta",80%,IF(R56="Media",60%,IF(R56="Baja",40%,IF(R56="Muy Baja",20%,"")))))</f>
        <v>0.6</v>
      </c>
      <c r="T56" s="478"/>
      <c r="U56" s="502" t="str">
        <f>IF(T56="Catastrófico",100%,IF(T56="Mayor",80%,IF(T56="Moderado",60%,IF(T56="Menor",40%,IF(T56="Leve",20%,"")))))</f>
        <v/>
      </c>
      <c r="V56" s="478" t="s">
        <v>141</v>
      </c>
      <c r="W56" s="502">
        <f>IF(V56="Catastrófico",100%,IF(V56="Mayor",80%,IF(V56="Moderado",60%,IF(V56="Menor",40%,IF(V56="Leve",20%,"")))))</f>
        <v>0.6</v>
      </c>
      <c r="X56" s="517" t="str">
        <f>IF(Y56=100%,"Catastrófico",IF(Y56=80%,"Mayor",IF(Y56=60%,"Moderado",IF(Y56=40%,"Menor",IF(Y56=20%,"Leve","")))))</f>
        <v>Moderado</v>
      </c>
      <c r="Y56" s="502">
        <f>IF(AND(U56="",W56=""),"",MAX(U56,W56))</f>
        <v>0.6</v>
      </c>
      <c r="Z56" s="502" t="str">
        <f>CONCATENATE(R56,X56)</f>
        <v>MediaModerado</v>
      </c>
      <c r="AA56" s="505" t="str">
        <f>IF(Z56="Muy AltaLeve","Alto",IF(Z56="Muy AltaMenor","Alto",IF(Z56="Muy AltaModerado","Alto",IF(Z56="Muy AltaMayor","Alto",IF(Z56="Muy AltaCatastrófico","Extremo",IF(Z56="AltaLeve","Moderado",IF(Z56="AltaMenor","Moderado",IF(Z56="AltaModerado","Alto",IF(Z56="AltaMayor","Alto",IF(Z56="AltaCatastrófico","Extremo",IF(Z56="MediaLeve","Moderado",IF(Z56="MediaMenor","Moderado",IF(Z56="MediaModerado","Moderado",IF(Z56="MediaMayor","Alto",IF(Z56="MediaCatastrófico","Extremo",IF(Z56="BajaLeve","Bajo",IF(Z56="BajaMenor","Moderado",IF(Z56="BajaModerado","Moderado",IF(Z56="BajaMayor","Alto",IF(Z56="BajaCatastrófico","Extremo",IF(Z56="Muy BajaLeve","Bajo",IF(Z56="Muy BajaMenor","Bajo",IF(Z56="Muy BajaModerado","Moderado",IF(Z56="Muy BajaMayor","Alto",IF(Z56="Muy BajaCatastrófico","Extremo","")))))))))))))))))))))))))</f>
        <v>Moderado</v>
      </c>
      <c r="AB56" s="72">
        <v>1</v>
      </c>
      <c r="AC56" s="1" t="s">
        <v>538</v>
      </c>
      <c r="AD56" s="1">
        <v>1</v>
      </c>
      <c r="AE56" s="1" t="s">
        <v>539</v>
      </c>
      <c r="AF56" s="74" t="str">
        <f t="shared" ref="AF56:AF85" si="19">IF(OR(AG56="Preventivo",AG56="Detectivo"),"Probabilidad",IF(AG56="Correctivo","Impacto",""))</f>
        <v>Probabilidad</v>
      </c>
      <c r="AG56" s="2" t="s">
        <v>156</v>
      </c>
      <c r="AH56" s="6">
        <f t="shared" ref="AH56:AH85" si="20">IF(AG56="","",IF(AG56="Preventivo",25%,IF(AG56="Detectivo",15%,IF(AG56="Correctivo",10%))))</f>
        <v>0.25</v>
      </c>
      <c r="AI56" s="2" t="s">
        <v>167</v>
      </c>
      <c r="AJ56" s="6">
        <f t="shared" ref="AJ56:AJ85" si="21">IF(AI56="Automático",25%,IF(AI56="Manual",15%,""))</f>
        <v>0.15</v>
      </c>
      <c r="AK56" s="76">
        <f t="shared" ref="AK56:AK85" si="22">IF(OR(AH56="",AJ56=""),"",AH56+AJ56)</f>
        <v>0.4</v>
      </c>
      <c r="AL56" s="75">
        <f>IFERROR(IF(AF56="Probabilidad",(S56-(+S56*AK56)),IF(AF56="Impacto",S56,"")),"")</f>
        <v>0.36</v>
      </c>
      <c r="AM56" s="75">
        <f>IFERROR(IF(AF56="Impacto",(Y56-(+Y56*AK56)),IF(AF56="Probabilidad",Y56,"")),"")</f>
        <v>0.6</v>
      </c>
      <c r="AN56" s="31" t="s">
        <v>171</v>
      </c>
      <c r="AO56" s="31" t="s">
        <v>181</v>
      </c>
      <c r="AP56" s="247" t="s">
        <v>191</v>
      </c>
      <c r="AQ56" s="247" t="s">
        <v>196</v>
      </c>
      <c r="AR56" s="493" t="s">
        <v>456</v>
      </c>
      <c r="AS56" s="460">
        <f>S56</f>
        <v>0.6</v>
      </c>
      <c r="AT56" s="460">
        <f>IF(AL56="","",MIN(AL56:AL61))</f>
        <v>0.10584</v>
      </c>
      <c r="AU56" s="505" t="str">
        <f>IFERROR(IF(AT56="","",IF(AT56&lt;=0.2,"Muy Baja",IF(AT56&lt;=0.4,"Baja",IF(AT56&lt;=0.6,"Media",IF(AT56&lt;=0.8,"Alta","Muy Alta"))))),"")</f>
        <v>Muy Baja</v>
      </c>
      <c r="AV56" s="460">
        <f>Y56</f>
        <v>0.6</v>
      </c>
      <c r="AW56" s="460">
        <f>IF(AM56="","",MIN(AM56:AM61))</f>
        <v>0.6</v>
      </c>
      <c r="AX56" s="505" t="str">
        <f>IFERROR(IF(AW56="","",IF(AW56&lt;=0.2,"Leve",IF(AW56&lt;=0.4,"Menor",IF(AW56&lt;=0.6,"Moderado",IF(AW56&lt;=0.8,"Mayor","Catastrófico"))))),"")</f>
        <v>Moderado</v>
      </c>
      <c r="AY56" s="505" t="str">
        <f>AA56</f>
        <v>Moderado</v>
      </c>
      <c r="AZ56" s="505" t="str">
        <f>IFERROR(IF(OR(AND(AU56="Muy Baja",AX56="Leve"),AND(AU56="Muy Baja",AX56="Menor"),AND(AU56="Baja",AX56="Leve")),"Bajo",IF(OR(AND(AU56="Muy baja",AX56="Moderado"),AND(AU56="Baja",AX56="Menor"),AND(AU56="Baja",AX56="Moderado"),AND(AU56="Media",AX56="Leve"),AND(AU56="Media",AX56="Menor"),AND(AU56="Media",AX56="Moderado"),AND(AU56="Alta",AX56="Leve"),AND(AU56="Alta",AX56="Menor")),"Moderado",IF(OR(AND(AU56="Muy Baja",AX56="Mayor"),AND(AU56="Baja",AX56="Mayor"),AND(AU56="Media",AX56="Mayor"),AND(AU56="Alta",AX56="Moderado"),AND(AU56="Alta",AX56="Mayor"),AND(AU56="Muy Alta",AX56="Leve"),AND(AU56="Muy Alta",AX56="Menor"),AND(AU56="Muy Alta",AX56="Moderado"),AND(AU56="Muy Alta",AX56="Mayor")),"Alto",IF(OR(AND(AU56="Muy Baja",AX56="Catastrófico"),AND(AU56="Baja",AX56="Catastrófico"),AND(AU56="Media",AX56="Catastrófico"),AND(AU56="Alta",AX56="Catastrófico"),AND(AU56="Muy Alta",AX56="Catastrófico")),"Extremo","")))),"")</f>
        <v>Moderado</v>
      </c>
      <c r="BA56" s="478" t="s">
        <v>252</v>
      </c>
      <c r="BB56" s="241" t="s">
        <v>540</v>
      </c>
      <c r="BC56" s="241" t="s">
        <v>541</v>
      </c>
      <c r="BD56" s="77">
        <f t="shared" ref="BD56:BD103" si="23">IF(SUM(BE56:BH56)=0,"",SUM(BE56:BH56))</f>
        <v>4</v>
      </c>
      <c r="BE56" s="1">
        <v>1</v>
      </c>
      <c r="BF56" s="1">
        <v>1</v>
      </c>
      <c r="BG56" s="1">
        <v>1</v>
      </c>
      <c r="BH56" s="1">
        <v>1</v>
      </c>
      <c r="BI56" s="29" t="s">
        <v>542</v>
      </c>
      <c r="BJ56" s="29" t="s">
        <v>543</v>
      </c>
      <c r="BK56" s="29"/>
      <c r="BL56" s="29"/>
      <c r="BM56" s="30"/>
      <c r="BN56" s="30"/>
      <c r="BO56" s="30"/>
      <c r="BP56" s="30"/>
      <c r="BQ56" s="78" t="str">
        <f t="shared" ref="BQ56:BQ103" si="24">IF(SUM(BM56:BP56)=0,"",SUM(BM56:BP56))</f>
        <v/>
      </c>
      <c r="BR56" s="98" t="str">
        <f t="shared" ref="BR56:BR119" si="25">IF(ISERROR(BQ56/BD56),"",(BQ56/BD56))</f>
        <v/>
      </c>
      <c r="BS56" s="511"/>
      <c r="BT56" s="472"/>
      <c r="BU56" s="472"/>
      <c r="BV56" s="514"/>
    </row>
    <row r="57" spans="1:74" ht="99" x14ac:dyDescent="0.25">
      <c r="A57" s="452"/>
      <c r="B57" s="455"/>
      <c r="C57" s="458"/>
      <c r="D57" s="464"/>
      <c r="E57" s="467"/>
      <c r="F57" s="470"/>
      <c r="G57" s="473"/>
      <c r="H57" s="476"/>
      <c r="I57" s="479"/>
      <c r="J57" s="482"/>
      <c r="K57" s="494"/>
      <c r="L57" s="473"/>
      <c r="M57" s="485"/>
      <c r="N57" s="473"/>
      <c r="O57" s="473"/>
      <c r="P57" s="488"/>
      <c r="Q57" s="549"/>
      <c r="R57" s="479"/>
      <c r="S57" s="503"/>
      <c r="T57" s="479"/>
      <c r="U57" s="503"/>
      <c r="V57" s="479"/>
      <c r="W57" s="503"/>
      <c r="X57" s="518"/>
      <c r="Y57" s="503"/>
      <c r="Z57" s="503"/>
      <c r="AA57" s="506"/>
      <c r="AB57" s="116">
        <v>2</v>
      </c>
      <c r="AC57" s="115" t="s">
        <v>544</v>
      </c>
      <c r="AD57" s="115">
        <v>1</v>
      </c>
      <c r="AE57" s="115" t="s">
        <v>545</v>
      </c>
      <c r="AF57" s="112" t="str">
        <f t="shared" si="19"/>
        <v>Probabilidad</v>
      </c>
      <c r="AG57" s="117" t="s">
        <v>159</v>
      </c>
      <c r="AH57" s="113">
        <f t="shared" si="20"/>
        <v>0.15</v>
      </c>
      <c r="AI57" s="117" t="s">
        <v>167</v>
      </c>
      <c r="AJ57" s="113">
        <f t="shared" si="21"/>
        <v>0.15</v>
      </c>
      <c r="AK57" s="114">
        <f t="shared" si="22"/>
        <v>0.3</v>
      </c>
      <c r="AL57" s="118">
        <f>IFERROR(IF(AND(AF56="Probabilidad",AF57="Probabilidad"),(AL56-(+AL56*AK57)),IF(AF57="Probabilidad",(S56-(+S56*AK57)),IF(AF57="Impacto",AL56,""))),"")</f>
        <v>0.252</v>
      </c>
      <c r="AM57" s="118">
        <f>IFERROR(IF(AND(AF56="Impacto",AF57="Impacto"),(AM56-(+AM56*AK57)),IF(AF57="Impacto",(Y56-(Y56*AK57)),IF(AF57="Probabilidad",AM56,""))),"")</f>
        <v>0.6</v>
      </c>
      <c r="AN57" s="119" t="s">
        <v>171</v>
      </c>
      <c r="AO57" s="119" t="s">
        <v>181</v>
      </c>
      <c r="AP57" s="119" t="s">
        <v>191</v>
      </c>
      <c r="AQ57" s="119" t="s">
        <v>196</v>
      </c>
      <c r="AR57" s="494"/>
      <c r="AS57" s="461"/>
      <c r="AT57" s="461"/>
      <c r="AU57" s="506"/>
      <c r="AV57" s="461"/>
      <c r="AW57" s="461"/>
      <c r="AX57" s="506"/>
      <c r="AY57" s="506"/>
      <c r="AZ57" s="506"/>
      <c r="BA57" s="479"/>
      <c r="BB57" s="100"/>
      <c r="BC57" s="100"/>
      <c r="BD57" s="133" t="str">
        <f t="shared" si="23"/>
        <v/>
      </c>
      <c r="BE57" s="115"/>
      <c r="BF57" s="115"/>
      <c r="BG57" s="115"/>
      <c r="BH57" s="115"/>
      <c r="BI57" s="100"/>
      <c r="BJ57" s="100"/>
      <c r="BK57" s="100"/>
      <c r="BL57" s="100"/>
      <c r="BM57" s="120"/>
      <c r="BN57" s="120"/>
      <c r="BO57" s="120"/>
      <c r="BP57" s="120"/>
      <c r="BQ57" s="121" t="str">
        <f t="shared" si="24"/>
        <v/>
      </c>
      <c r="BR57" s="122" t="str">
        <f t="shared" si="25"/>
        <v/>
      </c>
      <c r="BS57" s="512"/>
      <c r="BT57" s="473"/>
      <c r="BU57" s="473"/>
      <c r="BV57" s="515"/>
    </row>
    <row r="58" spans="1:74" ht="156" customHeight="1" x14ac:dyDescent="0.25">
      <c r="A58" s="452"/>
      <c r="B58" s="455"/>
      <c r="C58" s="458"/>
      <c r="D58" s="464"/>
      <c r="E58" s="467"/>
      <c r="F58" s="470"/>
      <c r="G58" s="473"/>
      <c r="H58" s="476"/>
      <c r="I58" s="479"/>
      <c r="J58" s="482"/>
      <c r="K58" s="494"/>
      <c r="L58" s="473"/>
      <c r="M58" s="485"/>
      <c r="N58" s="473"/>
      <c r="O58" s="473"/>
      <c r="P58" s="488"/>
      <c r="Q58" s="549"/>
      <c r="R58" s="479"/>
      <c r="S58" s="503"/>
      <c r="T58" s="479"/>
      <c r="U58" s="503"/>
      <c r="V58" s="479"/>
      <c r="W58" s="503"/>
      <c r="X58" s="518"/>
      <c r="Y58" s="503"/>
      <c r="Z58" s="503"/>
      <c r="AA58" s="506"/>
      <c r="AB58" s="116">
        <v>3</v>
      </c>
      <c r="AC58" s="115" t="s">
        <v>546</v>
      </c>
      <c r="AD58" s="115">
        <v>1</v>
      </c>
      <c r="AE58" s="115" t="s">
        <v>547</v>
      </c>
      <c r="AF58" s="112" t="str">
        <f t="shared" si="19"/>
        <v>Probabilidad</v>
      </c>
      <c r="AG58" s="117" t="s">
        <v>159</v>
      </c>
      <c r="AH58" s="113">
        <f t="shared" si="20"/>
        <v>0.15</v>
      </c>
      <c r="AI58" s="117" t="s">
        <v>167</v>
      </c>
      <c r="AJ58" s="113">
        <f t="shared" si="21"/>
        <v>0.15</v>
      </c>
      <c r="AK58" s="114">
        <f t="shared" si="22"/>
        <v>0.3</v>
      </c>
      <c r="AL58" s="118">
        <f>IFERROR(IF(AND(AF57="Probabilidad",AF58="Probabilidad"),(AL57-(+AL57*AK58)),IF(AND(AF57="Impacto",AF58="Probabilidad"),(AL56-(+AL56*AK58)),IF(AF58="Impacto",AL57,""))),"")</f>
        <v>0.1764</v>
      </c>
      <c r="AM58" s="118">
        <f>IFERROR(IF(AND(AF57="Impacto",AF58="Impacto"),(AM57-(+AM57*AK58)),IF(AND(AF57="Probabilidad",AF58="Impacto"),(AM56-(+AM56*AK58)),IF(AF58="Probabilidad",AM57,""))),"")</f>
        <v>0.6</v>
      </c>
      <c r="AN58" s="119" t="s">
        <v>171</v>
      </c>
      <c r="AO58" s="119" t="s">
        <v>181</v>
      </c>
      <c r="AP58" s="32" t="s">
        <v>191</v>
      </c>
      <c r="AQ58" s="32" t="s">
        <v>196</v>
      </c>
      <c r="AR58" s="494"/>
      <c r="AS58" s="461"/>
      <c r="AT58" s="461"/>
      <c r="AU58" s="506"/>
      <c r="AV58" s="461"/>
      <c r="AW58" s="461"/>
      <c r="AX58" s="506"/>
      <c r="AY58" s="506"/>
      <c r="AZ58" s="506"/>
      <c r="BA58" s="479"/>
      <c r="BB58" s="100"/>
      <c r="BC58" s="100"/>
      <c r="BD58" s="133" t="str">
        <f t="shared" si="23"/>
        <v/>
      </c>
      <c r="BE58" s="115"/>
      <c r="BF58" s="115"/>
      <c r="BG58" s="115"/>
      <c r="BH58" s="115"/>
      <c r="BI58" s="100"/>
      <c r="BJ58" s="100"/>
      <c r="BK58" s="100"/>
      <c r="BL58" s="100"/>
      <c r="BM58" s="120"/>
      <c r="BN58" s="120"/>
      <c r="BO58" s="120"/>
      <c r="BP58" s="120"/>
      <c r="BQ58" s="121" t="str">
        <f t="shared" si="24"/>
        <v/>
      </c>
      <c r="BR58" s="122" t="str">
        <f t="shared" si="25"/>
        <v/>
      </c>
      <c r="BS58" s="512"/>
      <c r="BT58" s="473"/>
      <c r="BU58" s="473"/>
      <c r="BV58" s="515"/>
    </row>
    <row r="59" spans="1:74" ht="135" x14ac:dyDescent="0.25">
      <c r="A59" s="452"/>
      <c r="B59" s="455"/>
      <c r="C59" s="458"/>
      <c r="D59" s="464"/>
      <c r="E59" s="467"/>
      <c r="F59" s="470"/>
      <c r="G59" s="473"/>
      <c r="H59" s="476"/>
      <c r="I59" s="479"/>
      <c r="J59" s="482"/>
      <c r="K59" s="494"/>
      <c r="L59" s="473"/>
      <c r="M59" s="485"/>
      <c r="N59" s="473"/>
      <c r="O59" s="473"/>
      <c r="P59" s="488"/>
      <c r="Q59" s="549"/>
      <c r="R59" s="479"/>
      <c r="S59" s="503"/>
      <c r="T59" s="479"/>
      <c r="U59" s="503"/>
      <c r="V59" s="479"/>
      <c r="W59" s="503"/>
      <c r="X59" s="518"/>
      <c r="Y59" s="503"/>
      <c r="Z59" s="503"/>
      <c r="AA59" s="506"/>
      <c r="AB59" s="116">
        <v>4</v>
      </c>
      <c r="AC59" s="101" t="s">
        <v>548</v>
      </c>
      <c r="AD59" s="138">
        <v>2</v>
      </c>
      <c r="AE59" s="115" t="s">
        <v>549</v>
      </c>
      <c r="AF59" s="112" t="str">
        <f t="shared" si="19"/>
        <v>Probabilidad</v>
      </c>
      <c r="AG59" s="117" t="s">
        <v>156</v>
      </c>
      <c r="AH59" s="113">
        <f t="shared" si="20"/>
        <v>0.25</v>
      </c>
      <c r="AI59" s="117" t="s">
        <v>167</v>
      </c>
      <c r="AJ59" s="113">
        <f t="shared" si="21"/>
        <v>0.15</v>
      </c>
      <c r="AK59" s="114">
        <f t="shared" si="22"/>
        <v>0.4</v>
      </c>
      <c r="AL59" s="118">
        <f>IFERROR(IF(AND(AF58="Probabilidad",AF59="Probabilidad"),(AL58-(+AL58*AK59)),IF(AND(AF58="Impacto",AF59="Probabilidad"),(AL57-(+AL57*AK59)),IF(AF59="Impacto",AL58,""))),"")</f>
        <v>0.10584</v>
      </c>
      <c r="AM59" s="118">
        <f>IFERROR(IF(AND(AF58="Impacto",AF59="Impacto"),(AM58-(+AM58*AK59)),IF(AND(AF58="Probabilidad",AF59="Impacto"),(AM57-(+AM57*AK59)),IF(AF59="Probabilidad",AM58,""))),"")</f>
        <v>0.6</v>
      </c>
      <c r="AN59" s="119" t="s">
        <v>171</v>
      </c>
      <c r="AO59" s="119" t="s">
        <v>181</v>
      </c>
      <c r="AP59" s="96" t="s">
        <v>191</v>
      </c>
      <c r="AQ59" s="96" t="s">
        <v>196</v>
      </c>
      <c r="AR59" s="494"/>
      <c r="AS59" s="461"/>
      <c r="AT59" s="461"/>
      <c r="AU59" s="506"/>
      <c r="AV59" s="461"/>
      <c r="AW59" s="461"/>
      <c r="AX59" s="506"/>
      <c r="AY59" s="506"/>
      <c r="AZ59" s="506"/>
      <c r="BA59" s="479"/>
      <c r="BB59" s="100"/>
      <c r="BC59" s="100"/>
      <c r="BD59" s="133" t="str">
        <f t="shared" si="23"/>
        <v/>
      </c>
      <c r="BE59" s="115"/>
      <c r="BF59" s="115"/>
      <c r="BG59" s="115"/>
      <c r="BH59" s="115"/>
      <c r="BI59" s="100"/>
      <c r="BJ59" s="100"/>
      <c r="BK59" s="100"/>
      <c r="BL59" s="100"/>
      <c r="BM59" s="120"/>
      <c r="BN59" s="120"/>
      <c r="BO59" s="120"/>
      <c r="BP59" s="120"/>
      <c r="BQ59" s="121" t="str">
        <f t="shared" si="24"/>
        <v/>
      </c>
      <c r="BR59" s="122" t="str">
        <f t="shared" si="25"/>
        <v/>
      </c>
      <c r="BS59" s="512"/>
      <c r="BT59" s="473"/>
      <c r="BU59" s="473"/>
      <c r="BV59" s="515"/>
    </row>
    <row r="60" spans="1:74" x14ac:dyDescent="0.25">
      <c r="A60" s="452"/>
      <c r="B60" s="455"/>
      <c r="C60" s="458"/>
      <c r="D60" s="464"/>
      <c r="E60" s="467"/>
      <c r="F60" s="470"/>
      <c r="G60" s="473"/>
      <c r="H60" s="476"/>
      <c r="I60" s="479"/>
      <c r="J60" s="482"/>
      <c r="K60" s="494"/>
      <c r="L60" s="473"/>
      <c r="M60" s="485"/>
      <c r="N60" s="473"/>
      <c r="O60" s="473"/>
      <c r="P60" s="488"/>
      <c r="Q60" s="549"/>
      <c r="R60" s="479"/>
      <c r="S60" s="503"/>
      <c r="T60" s="479"/>
      <c r="U60" s="503"/>
      <c r="V60" s="479"/>
      <c r="W60" s="503"/>
      <c r="X60" s="518"/>
      <c r="Y60" s="503"/>
      <c r="Z60" s="503"/>
      <c r="AA60" s="506"/>
      <c r="AB60" s="116">
        <v>5</v>
      </c>
      <c r="AC60" s="115"/>
      <c r="AD60" s="115"/>
      <c r="AE60" s="115"/>
      <c r="AF60" s="112" t="str">
        <f t="shared" si="19"/>
        <v/>
      </c>
      <c r="AG60" s="117"/>
      <c r="AH60" s="113" t="str">
        <f t="shared" si="20"/>
        <v/>
      </c>
      <c r="AI60" s="117"/>
      <c r="AJ60" s="113" t="str">
        <f t="shared" si="21"/>
        <v/>
      </c>
      <c r="AK60" s="114" t="str">
        <f t="shared" si="22"/>
        <v/>
      </c>
      <c r="AL60" s="118" t="str">
        <f>IFERROR(IF(AND(AF59="Probabilidad",AF60="Probabilidad"),(AL59-(+AL59*AK60)),IF(AND(AF59="Impacto",AF60="Probabilidad"),(AL58-(+AL58*AK60)),IF(AF60="Impacto",AL59,""))),"")</f>
        <v/>
      </c>
      <c r="AM60" s="118" t="str">
        <f>IFERROR(IF(AND(AF59="Impacto",AF60="Impacto"),(AM59-(+AM59*AK60)),IF(AND(AF59="Probabilidad",AF60="Impacto"),(AM58-(+AM58*AK60)),IF(AF60="Probabilidad",AM59,""))),"")</f>
        <v/>
      </c>
      <c r="AN60" s="119"/>
      <c r="AO60" s="119"/>
      <c r="AP60" s="119"/>
      <c r="AQ60" s="119"/>
      <c r="AR60" s="494"/>
      <c r="AS60" s="461"/>
      <c r="AT60" s="461"/>
      <c r="AU60" s="506"/>
      <c r="AV60" s="461"/>
      <c r="AW60" s="461"/>
      <c r="AX60" s="506"/>
      <c r="AY60" s="506"/>
      <c r="AZ60" s="506"/>
      <c r="BA60" s="479"/>
      <c r="BB60" s="100"/>
      <c r="BC60" s="100"/>
      <c r="BD60" s="133" t="str">
        <f t="shared" si="23"/>
        <v/>
      </c>
      <c r="BE60" s="115"/>
      <c r="BF60" s="115"/>
      <c r="BG60" s="115"/>
      <c r="BH60" s="115"/>
      <c r="BI60" s="100"/>
      <c r="BJ60" s="100"/>
      <c r="BK60" s="100"/>
      <c r="BL60" s="100"/>
      <c r="BM60" s="120"/>
      <c r="BN60" s="120"/>
      <c r="BO60" s="120"/>
      <c r="BP60" s="120"/>
      <c r="BQ60" s="121" t="str">
        <f t="shared" si="24"/>
        <v/>
      </c>
      <c r="BR60" s="122" t="str">
        <f t="shared" si="25"/>
        <v/>
      </c>
      <c r="BS60" s="512"/>
      <c r="BT60" s="473"/>
      <c r="BU60" s="473"/>
      <c r="BV60" s="515"/>
    </row>
    <row r="61" spans="1:74" ht="15.75" thickBot="1" x14ac:dyDescent="0.3">
      <c r="A61" s="533"/>
      <c r="B61" s="534"/>
      <c r="C61" s="535"/>
      <c r="D61" s="465"/>
      <c r="E61" s="468"/>
      <c r="F61" s="471"/>
      <c r="G61" s="474"/>
      <c r="H61" s="477"/>
      <c r="I61" s="480"/>
      <c r="J61" s="483"/>
      <c r="K61" s="495"/>
      <c r="L61" s="474"/>
      <c r="M61" s="486"/>
      <c r="N61" s="474"/>
      <c r="O61" s="474"/>
      <c r="P61" s="489"/>
      <c r="Q61" s="550"/>
      <c r="R61" s="480"/>
      <c r="S61" s="504"/>
      <c r="T61" s="480"/>
      <c r="U61" s="504"/>
      <c r="V61" s="480"/>
      <c r="W61" s="504"/>
      <c r="X61" s="519"/>
      <c r="Y61" s="504"/>
      <c r="Z61" s="504"/>
      <c r="AA61" s="507"/>
      <c r="AB61" s="125">
        <v>6</v>
      </c>
      <c r="AC61" s="123"/>
      <c r="AD61" s="123"/>
      <c r="AE61" s="123"/>
      <c r="AF61" s="135" t="str">
        <f t="shared" si="19"/>
        <v/>
      </c>
      <c r="AG61" s="126"/>
      <c r="AH61" s="124" t="str">
        <f t="shared" si="20"/>
        <v/>
      </c>
      <c r="AI61" s="126"/>
      <c r="AJ61" s="124" t="str">
        <f t="shared" si="21"/>
        <v/>
      </c>
      <c r="AK61" s="127" t="str">
        <f t="shared" si="22"/>
        <v/>
      </c>
      <c r="AL61" s="172" t="str">
        <f>IFERROR(IF(AND(AF60="Probabilidad",AF61="Probabilidad"),(AL60-(+AL60*AK61)),IF(AND(AF60="Impacto",AF61="Probabilidad"),(AL59-(+AL59*AK61)),IF(AF61="Impacto",AL60,""))),"")</f>
        <v/>
      </c>
      <c r="AM61" s="172" t="str">
        <f>IFERROR(IF(AND(AF60="Impacto",AF61="Impacto"),(AM60-(+AM60*AK61)),IF(AND(AF60="Probabilidad",AF61="Impacto"),(AM59-(+AM59*AK61)),IF(AF61="Probabilidad",AM60,""))),"")</f>
        <v/>
      </c>
      <c r="AN61" s="173"/>
      <c r="AO61" s="173"/>
      <c r="AP61" s="173"/>
      <c r="AQ61" s="173"/>
      <c r="AR61" s="495"/>
      <c r="AS61" s="462"/>
      <c r="AT61" s="462"/>
      <c r="AU61" s="507"/>
      <c r="AV61" s="462"/>
      <c r="AW61" s="462"/>
      <c r="AX61" s="507"/>
      <c r="AY61" s="507"/>
      <c r="AZ61" s="507"/>
      <c r="BA61" s="480"/>
      <c r="BB61" s="128"/>
      <c r="BC61" s="128"/>
      <c r="BD61" s="136" t="str">
        <f t="shared" si="23"/>
        <v/>
      </c>
      <c r="BE61" s="123"/>
      <c r="BF61" s="123"/>
      <c r="BG61" s="123"/>
      <c r="BH61" s="123"/>
      <c r="BI61" s="128"/>
      <c r="BJ61" s="128"/>
      <c r="BK61" s="128"/>
      <c r="BL61" s="128"/>
      <c r="BM61" s="129"/>
      <c r="BN61" s="129"/>
      <c r="BO61" s="129"/>
      <c r="BP61" s="129"/>
      <c r="BQ61" s="130" t="str">
        <f t="shared" si="24"/>
        <v/>
      </c>
      <c r="BR61" s="131" t="str">
        <f t="shared" si="25"/>
        <v/>
      </c>
      <c r="BS61" s="513"/>
      <c r="BT61" s="474"/>
      <c r="BU61" s="474"/>
      <c r="BV61" s="516"/>
    </row>
    <row r="62" spans="1:74" ht="105" customHeight="1" x14ac:dyDescent="0.25">
      <c r="A62" s="451" t="s">
        <v>280</v>
      </c>
      <c r="B62" s="454" t="s">
        <v>334</v>
      </c>
      <c r="C62" s="457" t="s">
        <v>550</v>
      </c>
      <c r="D62" s="463" t="s">
        <v>404</v>
      </c>
      <c r="E62" s="466" t="s">
        <v>281</v>
      </c>
      <c r="F62" s="469">
        <v>1</v>
      </c>
      <c r="G62" s="472" t="s">
        <v>551</v>
      </c>
      <c r="H62" s="475"/>
      <c r="I62" s="478"/>
      <c r="J62" s="481" t="s">
        <v>552</v>
      </c>
      <c r="K62" s="493" t="s">
        <v>407</v>
      </c>
      <c r="L62" s="472" t="s">
        <v>216</v>
      </c>
      <c r="M62" s="484" t="s">
        <v>553</v>
      </c>
      <c r="N62" s="472"/>
      <c r="O62" s="472"/>
      <c r="P62" s="487"/>
      <c r="Q62" s="548"/>
      <c r="R62" s="478" t="s">
        <v>129</v>
      </c>
      <c r="S62" s="502">
        <f>IF(R62="Muy Alta",100%,IF(R62="Alta",80%,IF(R62="Media",60%,IF(R62="Baja",40%,IF(R62="Muy Baja",20%,"")))))</f>
        <v>1</v>
      </c>
      <c r="T62" s="478"/>
      <c r="U62" s="502" t="str">
        <f>IF(T62="Catastrófico",100%,IF(T62="Mayor",80%,IF(T62="Moderado",60%,IF(T62="Menor",40%,IF(T62="Leve",20%,"")))))</f>
        <v/>
      </c>
      <c r="V62" s="478" t="s">
        <v>141</v>
      </c>
      <c r="W62" s="502">
        <f>IF(V62="Catastrófico",100%,IF(V62="Mayor",80%,IF(V62="Moderado",60%,IF(V62="Menor",40%,IF(V62="Leve",20%,"")))))</f>
        <v>0.6</v>
      </c>
      <c r="X62" s="517" t="str">
        <f>IF(Y62=100%,"Catastrófico",IF(Y62=80%,"Mayor",IF(Y62=60%,"Moderado",IF(Y62=40%,"Menor",IF(Y62=20%,"Leve","")))))</f>
        <v>Moderado</v>
      </c>
      <c r="Y62" s="502">
        <f>IF(AND(U62="",W62=""),"",MAX(U62,W62))</f>
        <v>0.6</v>
      </c>
      <c r="Z62" s="502" t="str">
        <f>CONCATENATE(R62,X62)</f>
        <v>Muy AltaModerado</v>
      </c>
      <c r="AA62" s="505" t="str">
        <f>IF(Z62="Muy AltaLeve","Alto",IF(Z62="Muy AltaMenor","Alto",IF(Z62="Muy AltaModerado","Alto",IF(Z62="Muy AltaMayor","Alto",IF(Z62="Muy AltaCatastrófico","Extremo",IF(Z62="AltaLeve","Moderado",IF(Z62="AltaMenor","Moderado",IF(Z62="AltaModerado","Alto",IF(Z62="AltaMayor","Alto",IF(Z62="AltaCatastrófico","Extremo",IF(Z62="MediaLeve","Moderado",IF(Z62="MediaMenor","Moderado",IF(Z62="MediaModerado","Moderado",IF(Z62="MediaMayor","Alto",IF(Z62="MediaCatastrófico","Extremo",IF(Z62="BajaLeve","Bajo",IF(Z62="BajaMenor","Moderado",IF(Z62="BajaModerado","Moderado",IF(Z62="BajaMayor","Alto",IF(Z62="BajaCatastrófico","Extremo",IF(Z62="Muy BajaLeve","Bajo",IF(Z62="Muy BajaMenor","Bajo",IF(Z62="Muy BajaModerado","Moderado",IF(Z62="Muy BajaMayor","Alto",IF(Z62="Muy BajaCatastrófico","Extremo","")))))))))))))))))))))))))</f>
        <v>Alto</v>
      </c>
      <c r="AB62" s="72">
        <v>1</v>
      </c>
      <c r="AC62" s="232" t="s">
        <v>554</v>
      </c>
      <c r="AD62" s="4" t="s">
        <v>555</v>
      </c>
      <c r="AE62" s="4" t="s">
        <v>556</v>
      </c>
      <c r="AF62" s="74" t="str">
        <f t="shared" si="19"/>
        <v>Probabilidad</v>
      </c>
      <c r="AG62" s="2" t="s">
        <v>156</v>
      </c>
      <c r="AH62" s="6">
        <f t="shared" si="20"/>
        <v>0.25</v>
      </c>
      <c r="AI62" s="2" t="s">
        <v>167</v>
      </c>
      <c r="AJ62" s="6">
        <f t="shared" si="21"/>
        <v>0.15</v>
      </c>
      <c r="AK62" s="76">
        <f t="shared" si="22"/>
        <v>0.4</v>
      </c>
      <c r="AL62" s="75">
        <f>IFERROR(IF(AF62="Probabilidad",(S62-(+S62*AK62)),IF(AF62="Impacto",S62,"")),"")</f>
        <v>0.6</v>
      </c>
      <c r="AM62" s="75">
        <f>IFERROR(IF(AF62="Impacto",(Y62-(+Y62*AK62)),IF(AF62="Probabilidad",Y62,"")),"")</f>
        <v>0.6</v>
      </c>
      <c r="AN62" s="31" t="s">
        <v>171</v>
      </c>
      <c r="AO62" s="31" t="s">
        <v>181</v>
      </c>
      <c r="AP62" s="31" t="s">
        <v>193</v>
      </c>
      <c r="AQ62" s="31" t="s">
        <v>200</v>
      </c>
      <c r="AR62" s="520" t="s">
        <v>557</v>
      </c>
      <c r="AS62" s="460">
        <f>S62</f>
        <v>1</v>
      </c>
      <c r="AT62" s="460">
        <f>IF(AL62="","",MIN(AL62:AL67))</f>
        <v>5.3999999999999999E-2</v>
      </c>
      <c r="AU62" s="505" t="str">
        <f>IFERROR(IF(AT62="","",IF(AT62&lt;=0.2,"Muy Baja",IF(AT62&lt;=0.4,"Baja",IF(AT62&lt;=0.6,"Media",IF(AT62&lt;=0.8,"Alta","Muy Alta"))))),"")</f>
        <v>Muy Baja</v>
      </c>
      <c r="AV62" s="460">
        <f>Y62</f>
        <v>0.6</v>
      </c>
      <c r="AW62" s="460">
        <f>IF(AM62="","",MIN(AM62:AM67))</f>
        <v>0.6</v>
      </c>
      <c r="AX62" s="505" t="str">
        <f>IFERROR(IF(AW62="","",IF(AW62&lt;=0.2,"Leve",IF(AW62&lt;=0.4,"Menor",IF(AW62&lt;=0.6,"Moderado",IF(AW62&lt;=0.8,"Mayor","Catastrófico"))))),"")</f>
        <v>Moderado</v>
      </c>
      <c r="AY62" s="505" t="str">
        <f>AA62</f>
        <v>Alto</v>
      </c>
      <c r="AZ62" s="505" t="str">
        <f>IFERROR(IF(OR(AND(AU62="Muy Baja",AX62="Leve"),AND(AU62="Muy Baja",AX62="Menor"),AND(AU62="Baja",AX62="Leve")),"Bajo",IF(OR(AND(AU62="Muy baja",AX62="Moderado"),AND(AU62="Baja",AX62="Menor"),AND(AU62="Baja",AX62="Moderado"),AND(AU62="Media",AX62="Leve"),AND(AU62="Media",AX62="Menor"),AND(AU62="Media",AX62="Moderado"),AND(AU62="Alta",AX62="Leve"),AND(AU62="Alta",AX62="Menor")),"Moderado",IF(OR(AND(AU62="Muy Baja",AX62="Mayor"),AND(AU62="Baja",AX62="Mayor"),AND(AU62="Media",AX62="Mayor"),AND(AU62="Alta",AX62="Moderado"),AND(AU62="Alta",AX62="Mayor"),AND(AU62="Muy Alta",AX62="Leve"),AND(AU62="Muy Alta",AX62="Menor"),AND(AU62="Muy Alta",AX62="Moderado"),AND(AU62="Muy Alta",AX62="Mayor")),"Alto",IF(OR(AND(AU62="Muy Baja",AX62="Catastrófico"),AND(AU62="Baja",AX62="Catastrófico"),AND(AU62="Media",AX62="Catastrófico"),AND(AU62="Alta",AX62="Catastrófico"),AND(AU62="Muy Alta",AX62="Catastrófico")),"Extremo","")))),"")</f>
        <v>Moderado</v>
      </c>
      <c r="BA62" s="478" t="s">
        <v>252</v>
      </c>
      <c r="BB62" s="361" t="s">
        <v>558</v>
      </c>
      <c r="BC62" s="361" t="s">
        <v>559</v>
      </c>
      <c r="BD62" s="77">
        <f t="shared" si="23"/>
        <v>4</v>
      </c>
      <c r="BE62" s="1">
        <v>1</v>
      </c>
      <c r="BF62" s="1">
        <v>1</v>
      </c>
      <c r="BG62" s="1">
        <v>1</v>
      </c>
      <c r="BH62" s="1">
        <v>1</v>
      </c>
      <c r="BI62" s="359" t="s">
        <v>560</v>
      </c>
      <c r="BJ62" s="359" t="s">
        <v>561</v>
      </c>
      <c r="BK62" s="29"/>
      <c r="BL62" s="29"/>
      <c r="BM62" s="30"/>
      <c r="BN62" s="30"/>
      <c r="BO62" s="30"/>
      <c r="BP62" s="30"/>
      <c r="BQ62" s="78" t="str">
        <f t="shared" si="24"/>
        <v/>
      </c>
      <c r="BR62" s="98" t="str">
        <f t="shared" si="25"/>
        <v/>
      </c>
      <c r="BS62" s="511"/>
      <c r="BT62" s="472"/>
      <c r="BU62" s="472"/>
      <c r="BV62" s="514"/>
    </row>
    <row r="63" spans="1:74" ht="95.25" x14ac:dyDescent="0.25">
      <c r="A63" s="452"/>
      <c r="B63" s="455"/>
      <c r="C63" s="458"/>
      <c r="D63" s="464"/>
      <c r="E63" s="467"/>
      <c r="F63" s="470"/>
      <c r="G63" s="473"/>
      <c r="H63" s="476"/>
      <c r="I63" s="479"/>
      <c r="J63" s="482"/>
      <c r="K63" s="494"/>
      <c r="L63" s="473"/>
      <c r="M63" s="485"/>
      <c r="N63" s="473"/>
      <c r="O63" s="473"/>
      <c r="P63" s="488"/>
      <c r="Q63" s="549"/>
      <c r="R63" s="479"/>
      <c r="S63" s="503"/>
      <c r="T63" s="479"/>
      <c r="U63" s="503"/>
      <c r="V63" s="479"/>
      <c r="W63" s="503"/>
      <c r="X63" s="518"/>
      <c r="Y63" s="503"/>
      <c r="Z63" s="503"/>
      <c r="AA63" s="506"/>
      <c r="AB63" s="116">
        <v>2</v>
      </c>
      <c r="AC63" s="115" t="s">
        <v>562</v>
      </c>
      <c r="AD63" s="115" t="s">
        <v>555</v>
      </c>
      <c r="AE63" s="115" t="s">
        <v>563</v>
      </c>
      <c r="AF63" s="112" t="str">
        <f t="shared" si="19"/>
        <v>Probabilidad</v>
      </c>
      <c r="AG63" s="117" t="s">
        <v>156</v>
      </c>
      <c r="AH63" s="113">
        <f t="shared" si="20"/>
        <v>0.25</v>
      </c>
      <c r="AI63" s="117" t="s">
        <v>165</v>
      </c>
      <c r="AJ63" s="113">
        <f t="shared" si="21"/>
        <v>0.25</v>
      </c>
      <c r="AK63" s="114">
        <f t="shared" si="22"/>
        <v>0.5</v>
      </c>
      <c r="AL63" s="118">
        <f>IFERROR(IF(AND(AF62="Probabilidad",AF63="Probabilidad"),(AL62-(+AL62*AK63)),IF(AF63="Probabilidad",(S62-(+S62*AK63)),IF(AF63="Impacto",AL62,""))),"")</f>
        <v>0.3</v>
      </c>
      <c r="AM63" s="118">
        <f>IFERROR(IF(AND(AF62="Impacto",AF63="Impacto"),(AM62-(+AM62*AK63)),IF(AF63="Impacto",(Y62-(Y62*AK63)),IF(AF63="Probabilidad",AM62,""))),"")</f>
        <v>0.6</v>
      </c>
      <c r="AN63" s="119" t="s">
        <v>171</v>
      </c>
      <c r="AO63" s="119" t="s">
        <v>181</v>
      </c>
      <c r="AP63" s="119" t="s">
        <v>193</v>
      </c>
      <c r="AQ63" s="119" t="s">
        <v>196</v>
      </c>
      <c r="AR63" s="476"/>
      <c r="AS63" s="461"/>
      <c r="AT63" s="461"/>
      <c r="AU63" s="506"/>
      <c r="AV63" s="461"/>
      <c r="AW63" s="461"/>
      <c r="AX63" s="506"/>
      <c r="AY63" s="506"/>
      <c r="AZ63" s="506"/>
      <c r="BA63" s="479"/>
      <c r="BB63" s="361" t="s">
        <v>564</v>
      </c>
      <c r="BC63" s="361" t="s">
        <v>565</v>
      </c>
      <c r="BD63" s="133">
        <f t="shared" si="23"/>
        <v>4</v>
      </c>
      <c r="BE63" s="115">
        <v>1</v>
      </c>
      <c r="BF63" s="115">
        <v>1</v>
      </c>
      <c r="BG63" s="115">
        <v>1</v>
      </c>
      <c r="BH63" s="115">
        <v>1</v>
      </c>
      <c r="BI63" s="359" t="s">
        <v>560</v>
      </c>
      <c r="BJ63" s="359" t="s">
        <v>566</v>
      </c>
      <c r="BK63" s="100"/>
      <c r="BL63" s="100"/>
      <c r="BM63" s="120"/>
      <c r="BN63" s="120"/>
      <c r="BO63" s="120"/>
      <c r="BP63" s="120"/>
      <c r="BQ63" s="121" t="str">
        <f t="shared" si="24"/>
        <v/>
      </c>
      <c r="BR63" s="122" t="str">
        <f t="shared" si="25"/>
        <v/>
      </c>
      <c r="BS63" s="512"/>
      <c r="BT63" s="473"/>
      <c r="BU63" s="473"/>
      <c r="BV63" s="515"/>
    </row>
    <row r="64" spans="1:74" ht="105" x14ac:dyDescent="0.25">
      <c r="A64" s="452"/>
      <c r="B64" s="455"/>
      <c r="C64" s="458"/>
      <c r="D64" s="464"/>
      <c r="E64" s="467"/>
      <c r="F64" s="470"/>
      <c r="G64" s="473"/>
      <c r="H64" s="476"/>
      <c r="I64" s="479"/>
      <c r="J64" s="482"/>
      <c r="K64" s="494"/>
      <c r="L64" s="473"/>
      <c r="M64" s="485"/>
      <c r="N64" s="473"/>
      <c r="O64" s="473"/>
      <c r="P64" s="488"/>
      <c r="Q64" s="549"/>
      <c r="R64" s="479"/>
      <c r="S64" s="503"/>
      <c r="T64" s="479"/>
      <c r="U64" s="503"/>
      <c r="V64" s="479"/>
      <c r="W64" s="503"/>
      <c r="X64" s="518"/>
      <c r="Y64" s="503"/>
      <c r="Z64" s="503"/>
      <c r="AA64" s="506"/>
      <c r="AB64" s="116">
        <v>3</v>
      </c>
      <c r="AC64" s="115" t="s">
        <v>567</v>
      </c>
      <c r="AD64" s="115" t="s">
        <v>555</v>
      </c>
      <c r="AE64" s="174" t="s">
        <v>568</v>
      </c>
      <c r="AF64" s="112" t="str">
        <f t="shared" si="19"/>
        <v>Probabilidad</v>
      </c>
      <c r="AG64" s="117" t="s">
        <v>156</v>
      </c>
      <c r="AH64" s="113">
        <f t="shared" si="20"/>
        <v>0.25</v>
      </c>
      <c r="AI64" s="117" t="s">
        <v>167</v>
      </c>
      <c r="AJ64" s="113">
        <f t="shared" si="21"/>
        <v>0.15</v>
      </c>
      <c r="AK64" s="114">
        <f t="shared" si="22"/>
        <v>0.4</v>
      </c>
      <c r="AL64" s="118">
        <f>IFERROR(IF(AND(AF63="Probabilidad",AF64="Probabilidad"),(AL63-(+AL63*AK64)),IF(AND(AF63="Impacto",AF64="Probabilidad"),(AL62-(+AL62*AK64)),IF(AF64="Impacto",AL63,""))),"")</f>
        <v>0.18</v>
      </c>
      <c r="AM64" s="118">
        <f>IFERROR(IF(AND(AF63="Impacto",AF64="Impacto"),(AM63-(+AM63*AK64)),IF(AND(AF63="Probabilidad",AF64="Impacto"),(AM62-(+AM62*AK64)),IF(AF64="Probabilidad",AM63,""))),"")</f>
        <v>0.6</v>
      </c>
      <c r="AN64" s="119" t="s">
        <v>171</v>
      </c>
      <c r="AO64" s="119" t="s">
        <v>181</v>
      </c>
      <c r="AP64" s="119" t="s">
        <v>193</v>
      </c>
      <c r="AQ64" s="119" t="s">
        <v>200</v>
      </c>
      <c r="AR64" s="476"/>
      <c r="AS64" s="461"/>
      <c r="AT64" s="461"/>
      <c r="AU64" s="506"/>
      <c r="AV64" s="461"/>
      <c r="AW64" s="461"/>
      <c r="AX64" s="506"/>
      <c r="AY64" s="506"/>
      <c r="AZ64" s="506"/>
      <c r="BA64" s="479"/>
      <c r="BB64" s="100"/>
      <c r="BC64" s="100"/>
      <c r="BD64" s="133" t="str">
        <f t="shared" si="23"/>
        <v/>
      </c>
      <c r="BE64" s="115"/>
      <c r="BF64" s="115"/>
      <c r="BG64" s="115"/>
      <c r="BH64" s="115"/>
      <c r="BI64" s="100"/>
      <c r="BJ64" s="100"/>
      <c r="BK64" s="100"/>
      <c r="BL64" s="100"/>
      <c r="BM64" s="120"/>
      <c r="BN64" s="120"/>
      <c r="BO64" s="120"/>
      <c r="BP64" s="120"/>
      <c r="BQ64" s="121" t="str">
        <f t="shared" si="24"/>
        <v/>
      </c>
      <c r="BR64" s="122" t="str">
        <f t="shared" si="25"/>
        <v/>
      </c>
      <c r="BS64" s="512"/>
      <c r="BT64" s="473"/>
      <c r="BU64" s="473"/>
      <c r="BV64" s="515"/>
    </row>
    <row r="65" spans="1:74" ht="95.25" x14ac:dyDescent="0.25">
      <c r="A65" s="452"/>
      <c r="B65" s="455"/>
      <c r="C65" s="458"/>
      <c r="D65" s="464"/>
      <c r="E65" s="467"/>
      <c r="F65" s="470"/>
      <c r="G65" s="473"/>
      <c r="H65" s="476"/>
      <c r="I65" s="479"/>
      <c r="J65" s="482"/>
      <c r="K65" s="494"/>
      <c r="L65" s="473"/>
      <c r="M65" s="485"/>
      <c r="N65" s="473"/>
      <c r="O65" s="473"/>
      <c r="P65" s="488"/>
      <c r="Q65" s="549"/>
      <c r="R65" s="479"/>
      <c r="S65" s="503"/>
      <c r="T65" s="479"/>
      <c r="U65" s="503"/>
      <c r="V65" s="479"/>
      <c r="W65" s="503"/>
      <c r="X65" s="518"/>
      <c r="Y65" s="503"/>
      <c r="Z65" s="503"/>
      <c r="AA65" s="506"/>
      <c r="AB65" s="116">
        <v>4</v>
      </c>
      <c r="AC65" s="101" t="s">
        <v>569</v>
      </c>
      <c r="AD65" s="115" t="s">
        <v>555</v>
      </c>
      <c r="AE65" s="174" t="s">
        <v>570</v>
      </c>
      <c r="AF65" s="112" t="str">
        <f t="shared" si="19"/>
        <v>Probabilidad</v>
      </c>
      <c r="AG65" s="117" t="s">
        <v>156</v>
      </c>
      <c r="AH65" s="113">
        <f t="shared" si="20"/>
        <v>0.25</v>
      </c>
      <c r="AI65" s="117" t="s">
        <v>167</v>
      </c>
      <c r="AJ65" s="113">
        <f t="shared" si="21"/>
        <v>0.15</v>
      </c>
      <c r="AK65" s="114">
        <f t="shared" si="22"/>
        <v>0.4</v>
      </c>
      <c r="AL65" s="118">
        <f>IFERROR(IF(AND(AF64="Probabilidad",AF65="Probabilidad"),(AL64-(+AL64*AK65)),IF(AND(AF64="Impacto",AF65="Probabilidad"),(AL63-(+AL63*AK65)),IF(AF65="Impacto",AL64,""))),"")</f>
        <v>0.108</v>
      </c>
      <c r="AM65" s="132">
        <f>IFERROR(IF(AND(AF64="Impacto",AF65="Impacto"),(AM64-(+AM64*AK65)),IF(AND(AF64="Probabilidad",AF65="Impacto"),(AM63-(+AM63*AK65)),IF(AF65="Probabilidad",AM64,""))),"")</f>
        <v>0.6</v>
      </c>
      <c r="AN65" s="119" t="s">
        <v>171</v>
      </c>
      <c r="AO65" s="119" t="s">
        <v>181</v>
      </c>
      <c r="AP65" s="119" t="s">
        <v>193</v>
      </c>
      <c r="AQ65" s="119" t="s">
        <v>200</v>
      </c>
      <c r="AR65" s="476"/>
      <c r="AS65" s="461"/>
      <c r="AT65" s="461"/>
      <c r="AU65" s="506"/>
      <c r="AV65" s="461"/>
      <c r="AW65" s="461"/>
      <c r="AX65" s="506"/>
      <c r="AY65" s="506"/>
      <c r="AZ65" s="506"/>
      <c r="BA65" s="479"/>
      <c r="BB65" s="100"/>
      <c r="BC65" s="100"/>
      <c r="BD65" s="133" t="str">
        <f t="shared" si="23"/>
        <v/>
      </c>
      <c r="BE65" s="115"/>
      <c r="BF65" s="115"/>
      <c r="BG65" s="115"/>
      <c r="BH65" s="115"/>
      <c r="BI65" s="100"/>
      <c r="BJ65" s="100"/>
      <c r="BK65" s="100"/>
      <c r="BL65" s="100"/>
      <c r="BM65" s="120"/>
      <c r="BN65" s="120"/>
      <c r="BO65" s="120"/>
      <c r="BP65" s="120"/>
      <c r="BQ65" s="121" t="str">
        <f t="shared" si="24"/>
        <v/>
      </c>
      <c r="BR65" s="122" t="str">
        <f t="shared" si="25"/>
        <v/>
      </c>
      <c r="BS65" s="512"/>
      <c r="BT65" s="473"/>
      <c r="BU65" s="473"/>
      <c r="BV65" s="515"/>
    </row>
    <row r="66" spans="1:74" ht="95.25" x14ac:dyDescent="0.25">
      <c r="A66" s="452"/>
      <c r="B66" s="455"/>
      <c r="C66" s="458"/>
      <c r="D66" s="464"/>
      <c r="E66" s="467"/>
      <c r="F66" s="470"/>
      <c r="G66" s="473"/>
      <c r="H66" s="476"/>
      <c r="I66" s="479"/>
      <c r="J66" s="482"/>
      <c r="K66" s="494"/>
      <c r="L66" s="473"/>
      <c r="M66" s="485"/>
      <c r="N66" s="473"/>
      <c r="O66" s="473"/>
      <c r="P66" s="488"/>
      <c r="Q66" s="549"/>
      <c r="R66" s="479"/>
      <c r="S66" s="503"/>
      <c r="T66" s="479"/>
      <c r="U66" s="503"/>
      <c r="V66" s="479"/>
      <c r="W66" s="503"/>
      <c r="X66" s="518"/>
      <c r="Y66" s="503"/>
      <c r="Z66" s="503"/>
      <c r="AA66" s="506"/>
      <c r="AB66" s="116">
        <v>5</v>
      </c>
      <c r="AC66" s="175" t="s">
        <v>571</v>
      </c>
      <c r="AD66" s="19" t="s">
        <v>555</v>
      </c>
      <c r="AE66" s="273" t="s">
        <v>572</v>
      </c>
      <c r="AF66" s="112" t="str">
        <f t="shared" si="19"/>
        <v>Probabilidad</v>
      </c>
      <c r="AG66" s="117" t="s">
        <v>156</v>
      </c>
      <c r="AH66" s="113">
        <f t="shared" si="20"/>
        <v>0.25</v>
      </c>
      <c r="AI66" s="117" t="s">
        <v>165</v>
      </c>
      <c r="AJ66" s="113">
        <f t="shared" si="21"/>
        <v>0.25</v>
      </c>
      <c r="AK66" s="114">
        <f t="shared" si="22"/>
        <v>0.5</v>
      </c>
      <c r="AL66" s="118">
        <f>IFERROR(IF(AND(AF65="Probabilidad",AF66="Probabilidad"),(AL65-(+AL65*AK66)),IF(AND(AF65="Impacto",AF66="Probabilidad"),(AL64-(+AL64*AK66)),IF(AF66="Impacto",AL65,""))),"")</f>
        <v>5.3999999999999999E-2</v>
      </c>
      <c r="AM66" s="118">
        <f>IFERROR(IF(AND(AF65="Impacto",AF66="Impacto"),(AM65-(+AM65*AK66)),IF(AND(AF65="Probabilidad",AF66="Impacto"),(AM64-(+AM64*AK66)),IF(AF66="Probabilidad",AM65,""))),"")</f>
        <v>0.6</v>
      </c>
      <c r="AN66" s="119" t="s">
        <v>171</v>
      </c>
      <c r="AO66" s="119" t="s">
        <v>181</v>
      </c>
      <c r="AP66" s="119" t="s">
        <v>193</v>
      </c>
      <c r="AQ66" s="119" t="s">
        <v>200</v>
      </c>
      <c r="AR66" s="476"/>
      <c r="AS66" s="461"/>
      <c r="AT66" s="461"/>
      <c r="AU66" s="506"/>
      <c r="AV66" s="461"/>
      <c r="AW66" s="461"/>
      <c r="AX66" s="506"/>
      <c r="AY66" s="506"/>
      <c r="AZ66" s="506"/>
      <c r="BA66" s="479"/>
      <c r="BB66" s="100"/>
      <c r="BC66" s="100"/>
      <c r="BD66" s="133" t="str">
        <f t="shared" si="23"/>
        <v/>
      </c>
      <c r="BE66" s="115"/>
      <c r="BF66" s="115"/>
      <c r="BG66" s="115"/>
      <c r="BH66" s="115"/>
      <c r="BI66" s="100"/>
      <c r="BJ66" s="100"/>
      <c r="BK66" s="100"/>
      <c r="BL66" s="100"/>
      <c r="BM66" s="120"/>
      <c r="BN66" s="120"/>
      <c r="BO66" s="120"/>
      <c r="BP66" s="120"/>
      <c r="BQ66" s="121" t="str">
        <f t="shared" si="24"/>
        <v/>
      </c>
      <c r="BR66" s="122" t="str">
        <f t="shared" si="25"/>
        <v/>
      </c>
      <c r="BS66" s="512"/>
      <c r="BT66" s="473"/>
      <c r="BU66" s="473"/>
      <c r="BV66" s="515"/>
    </row>
    <row r="67" spans="1:74" ht="15.75" thickBot="1" x14ac:dyDescent="0.3">
      <c r="A67" s="452"/>
      <c r="B67" s="455"/>
      <c r="C67" s="458"/>
      <c r="D67" s="465"/>
      <c r="E67" s="468"/>
      <c r="F67" s="471"/>
      <c r="G67" s="474"/>
      <c r="H67" s="477"/>
      <c r="I67" s="480"/>
      <c r="J67" s="483"/>
      <c r="K67" s="495"/>
      <c r="L67" s="474"/>
      <c r="M67" s="486"/>
      <c r="N67" s="474"/>
      <c r="O67" s="474"/>
      <c r="P67" s="489"/>
      <c r="Q67" s="550"/>
      <c r="R67" s="480"/>
      <c r="S67" s="504"/>
      <c r="T67" s="480"/>
      <c r="U67" s="504"/>
      <c r="V67" s="480"/>
      <c r="W67" s="504"/>
      <c r="X67" s="519"/>
      <c r="Y67" s="504"/>
      <c r="Z67" s="504"/>
      <c r="AA67" s="507"/>
      <c r="AB67" s="125">
        <v>6</v>
      </c>
      <c r="AC67" s="123"/>
      <c r="AD67" s="123"/>
      <c r="AE67" s="123"/>
      <c r="AF67" s="135" t="str">
        <f t="shared" si="19"/>
        <v/>
      </c>
      <c r="AG67" s="126"/>
      <c r="AH67" s="124" t="str">
        <f t="shared" si="20"/>
        <v/>
      </c>
      <c r="AI67" s="126"/>
      <c r="AJ67" s="124" t="str">
        <f t="shared" si="21"/>
        <v/>
      </c>
      <c r="AK67" s="127" t="str">
        <f t="shared" si="22"/>
        <v/>
      </c>
      <c r="AL67" s="118" t="str">
        <f>IFERROR(IF(AND(AF66="Probabilidad",AF67="Probabilidad"),(AL66-(+AL66*AK67)),IF(AND(AF66="Impacto",AF67="Probabilidad"),(AL65-(+AL65*AK67)),IF(AF67="Impacto",AL66,""))),"")</f>
        <v/>
      </c>
      <c r="AM67" s="118" t="str">
        <f>IFERROR(IF(AND(AF66="Impacto",AF67="Impacto"),(AM66-(+AM66*AK67)),IF(AND(AF66="Probabilidad",AF67="Impacto"),(AM65-(+AM65*AK67)),IF(AF67="Probabilidad",AM66,""))),"")</f>
        <v/>
      </c>
      <c r="AN67" s="32"/>
      <c r="AO67" s="32"/>
      <c r="AP67" s="32"/>
      <c r="AQ67" s="32"/>
      <c r="AR67" s="477"/>
      <c r="AS67" s="462"/>
      <c r="AT67" s="462"/>
      <c r="AU67" s="507"/>
      <c r="AV67" s="462"/>
      <c r="AW67" s="462"/>
      <c r="AX67" s="507"/>
      <c r="AY67" s="507"/>
      <c r="AZ67" s="507"/>
      <c r="BA67" s="480"/>
      <c r="BB67" s="128"/>
      <c r="BC67" s="128"/>
      <c r="BD67" s="136" t="str">
        <f t="shared" si="23"/>
        <v/>
      </c>
      <c r="BE67" s="123"/>
      <c r="BF67" s="123"/>
      <c r="BG67" s="123"/>
      <c r="BH67" s="123"/>
      <c r="BI67" s="128"/>
      <c r="BJ67" s="128"/>
      <c r="BK67" s="128"/>
      <c r="BL67" s="128"/>
      <c r="BM67" s="129"/>
      <c r="BN67" s="129"/>
      <c r="BO67" s="129"/>
      <c r="BP67" s="129"/>
      <c r="BQ67" s="130" t="str">
        <f t="shared" si="24"/>
        <v/>
      </c>
      <c r="BR67" s="131" t="str">
        <f t="shared" si="25"/>
        <v/>
      </c>
      <c r="BS67" s="513"/>
      <c r="BT67" s="474"/>
      <c r="BU67" s="474"/>
      <c r="BV67" s="516"/>
    </row>
    <row r="68" spans="1:74" ht="105" x14ac:dyDescent="0.25">
      <c r="A68" s="452"/>
      <c r="B68" s="455"/>
      <c r="C68" s="458"/>
      <c r="D68" s="463" t="s">
        <v>404</v>
      </c>
      <c r="E68" s="466" t="s">
        <v>281</v>
      </c>
      <c r="F68" s="469">
        <v>2</v>
      </c>
      <c r="G68" s="472" t="s">
        <v>573</v>
      </c>
      <c r="H68" s="475"/>
      <c r="I68" s="478"/>
      <c r="J68" s="481" t="s">
        <v>574</v>
      </c>
      <c r="K68" s="493" t="s">
        <v>407</v>
      </c>
      <c r="L68" s="472" t="s">
        <v>216</v>
      </c>
      <c r="M68" s="484" t="s">
        <v>553</v>
      </c>
      <c r="N68" s="472"/>
      <c r="O68" s="472"/>
      <c r="P68" s="487"/>
      <c r="Q68" s="548"/>
      <c r="R68" s="478" t="s">
        <v>127</v>
      </c>
      <c r="S68" s="502">
        <f>IF(R68="Muy Alta",100%,IF(R68="Alta",80%,IF(R68="Media",60%,IF(R68="Baja",40%,IF(R68="Muy Baja",20%,"")))))</f>
        <v>0.8</v>
      </c>
      <c r="T68" s="478"/>
      <c r="U68" s="502" t="str">
        <f>IF(T68="Catastrófico",100%,IF(T68="Mayor",80%,IF(T68="Moderado",60%,IF(T68="Menor",40%,IF(T68="Leve",20%,"")))))</f>
        <v/>
      </c>
      <c r="V68" s="478" t="s">
        <v>141</v>
      </c>
      <c r="W68" s="502">
        <f>IF(V68="Catastrófico",100%,IF(V68="Mayor",80%,IF(V68="Moderado",60%,IF(V68="Menor",40%,IF(V68="Leve",20%,"")))))</f>
        <v>0.6</v>
      </c>
      <c r="X68" s="517" t="str">
        <f>IF(Y68=100%,"Catastrófico",IF(Y68=80%,"Mayor",IF(Y68=60%,"Moderado",IF(Y68=40%,"Menor",IF(Y68=20%,"Leve","")))))</f>
        <v>Moderado</v>
      </c>
      <c r="Y68" s="502">
        <f>IF(AND(U68="",W68=""),"",MAX(U68,W68))</f>
        <v>0.6</v>
      </c>
      <c r="Z68" s="502" t="str">
        <f>CONCATENATE(R68,X68)</f>
        <v>AltaModerado</v>
      </c>
      <c r="AA68" s="505" t="str">
        <f>IF(Z68="Muy AltaLeve","Alto",IF(Z68="Muy AltaMenor","Alto",IF(Z68="Muy AltaModerado","Alto",IF(Z68="Muy AltaMayor","Alto",IF(Z68="Muy AltaCatastrófico","Extremo",IF(Z68="AltaLeve","Moderado",IF(Z68="AltaMenor","Moderado",IF(Z68="AltaModerado","Alto",IF(Z68="AltaMayor","Alto",IF(Z68="AltaCatastrófico","Extremo",IF(Z68="MediaLeve","Moderado",IF(Z68="MediaMenor","Moderado",IF(Z68="MediaModerado","Moderado",IF(Z68="MediaMayor","Alto",IF(Z68="MediaCatastrófico","Extremo",IF(Z68="BajaLeve","Bajo",IF(Z68="BajaMenor","Moderado",IF(Z68="BajaModerado","Moderado",IF(Z68="BajaMayor","Alto",IF(Z68="BajaCatastrófico","Extremo",IF(Z68="Muy BajaLeve","Bajo",IF(Z68="Muy BajaMenor","Bajo",IF(Z68="Muy BajaModerado","Moderado",IF(Z68="Muy BajaMayor","Alto",IF(Z68="Muy BajaCatastrófico","Extremo","")))))))))))))))))))))))))</f>
        <v>Alto</v>
      </c>
      <c r="AB68" s="72">
        <v>1</v>
      </c>
      <c r="AC68" s="101" t="s">
        <v>575</v>
      </c>
      <c r="AD68" s="101" t="s">
        <v>555</v>
      </c>
      <c r="AE68" s="101" t="s">
        <v>576</v>
      </c>
      <c r="AF68" s="179" t="str">
        <f t="shared" si="19"/>
        <v>Probabilidad</v>
      </c>
      <c r="AG68" s="180" t="s">
        <v>156</v>
      </c>
      <c r="AH68" s="6">
        <f t="shared" si="20"/>
        <v>0.25</v>
      </c>
      <c r="AI68" s="180" t="s">
        <v>167</v>
      </c>
      <c r="AJ68" s="6">
        <f t="shared" si="21"/>
        <v>0.15</v>
      </c>
      <c r="AK68" s="76">
        <f t="shared" si="22"/>
        <v>0.4</v>
      </c>
      <c r="AL68" s="75">
        <f>IFERROR(IF(AF68="Probabilidad",(S68-(+S68*AK68)),IF(AF68="Impacto",S68,"")),"")</f>
        <v>0.48</v>
      </c>
      <c r="AM68" s="75">
        <f>IFERROR(IF(AF68="Impacto",(Y68-(+Y68*AK68)),IF(AF68="Probabilidad",Y68,"")),"")</f>
        <v>0.6</v>
      </c>
      <c r="AN68" s="31" t="s">
        <v>176</v>
      </c>
      <c r="AO68" s="31" t="s">
        <v>181</v>
      </c>
      <c r="AP68" s="31" t="s">
        <v>191</v>
      </c>
      <c r="AQ68" s="31" t="s">
        <v>200</v>
      </c>
      <c r="AR68" s="520" t="s">
        <v>557</v>
      </c>
      <c r="AS68" s="460">
        <f>S68</f>
        <v>0.8</v>
      </c>
      <c r="AT68" s="460">
        <f>IF(AL68="","",MIN(AL68:AL73))</f>
        <v>3.7324799999999991E-2</v>
      </c>
      <c r="AU68" s="505" t="str">
        <f>IFERROR(IF(AT68="","",IF(AT68&lt;=0.2,"Muy Baja",IF(AT68&lt;=0.4,"Baja",IF(AT68&lt;=0.6,"Media",IF(AT68&lt;=0.8,"Alta","Muy Alta"))))),"")</f>
        <v>Muy Baja</v>
      </c>
      <c r="AV68" s="460">
        <f>Y68</f>
        <v>0.6</v>
      </c>
      <c r="AW68" s="460">
        <f>IF(AM68="","",MIN(AM68:AM73))</f>
        <v>0.6</v>
      </c>
      <c r="AX68" s="505" t="str">
        <f>IFERROR(IF(AW68="","",IF(AW68&lt;=0.2,"Leve",IF(AW68&lt;=0.4,"Menor",IF(AW68&lt;=0.6,"Moderado",IF(AW68&lt;=0.8,"Mayor","Catastrófico"))))),"")</f>
        <v>Moderado</v>
      </c>
      <c r="AY68" s="505" t="str">
        <f>AA68</f>
        <v>Alto</v>
      </c>
      <c r="AZ68" s="505" t="str">
        <f>IFERROR(IF(OR(AND(AU68="Muy Baja",AX68="Leve"),AND(AU68="Muy Baja",AX68="Menor"),AND(AU68="Baja",AX68="Leve")),"Bajo",IF(OR(AND(AU68="Muy baja",AX68="Moderado"),AND(AU68="Baja",AX68="Menor"),AND(AU68="Baja",AX68="Moderado"),AND(AU68="Media",AX68="Leve"),AND(AU68="Media",AX68="Menor"),AND(AU68="Media",AX68="Moderado"),AND(AU68="Alta",AX68="Leve"),AND(AU68="Alta",AX68="Menor")),"Moderado",IF(OR(AND(AU68="Muy Baja",AX68="Mayor"),AND(AU68="Baja",AX68="Mayor"),AND(AU68="Media",AX68="Mayor"),AND(AU68="Alta",AX68="Moderado"),AND(AU68="Alta",AX68="Mayor"),AND(AU68="Muy Alta",AX68="Leve"),AND(AU68="Muy Alta",AX68="Menor"),AND(AU68="Muy Alta",AX68="Moderado"),AND(AU68="Muy Alta",AX68="Mayor")),"Alto",IF(OR(AND(AU68="Muy Baja",AX68="Catastrófico"),AND(AU68="Baja",AX68="Catastrófico"),AND(AU68="Media",AX68="Catastrófico"),AND(AU68="Alta",AX68="Catastrófico"),AND(AU68="Muy Alta",AX68="Catastrófico")),"Extremo","")))),"")</f>
        <v>Moderado</v>
      </c>
      <c r="BA68" s="478" t="s">
        <v>252</v>
      </c>
      <c r="BB68" s="360" t="s">
        <v>577</v>
      </c>
      <c r="BC68" s="360" t="s">
        <v>578</v>
      </c>
      <c r="BD68" s="77">
        <f t="shared" si="23"/>
        <v>4</v>
      </c>
      <c r="BE68" s="1">
        <v>1</v>
      </c>
      <c r="BF68" s="1">
        <v>1</v>
      </c>
      <c r="BG68" s="1">
        <v>1</v>
      </c>
      <c r="BH68" s="1">
        <v>1</v>
      </c>
      <c r="BI68" s="359" t="s">
        <v>560</v>
      </c>
      <c r="BJ68" s="360" t="s">
        <v>579</v>
      </c>
      <c r="BK68" s="29"/>
      <c r="BL68" s="29"/>
      <c r="BM68" s="30"/>
      <c r="BN68" s="30"/>
      <c r="BO68" s="30"/>
      <c r="BP68" s="30"/>
      <c r="BQ68" s="78" t="str">
        <f t="shared" si="24"/>
        <v/>
      </c>
      <c r="BR68" s="98" t="str">
        <f t="shared" si="25"/>
        <v/>
      </c>
      <c r="BS68" s="511"/>
      <c r="BT68" s="472"/>
      <c r="BU68" s="472"/>
      <c r="BV68" s="514"/>
    </row>
    <row r="69" spans="1:74" ht="95.25" x14ac:dyDescent="0.25">
      <c r="A69" s="452"/>
      <c r="B69" s="455"/>
      <c r="C69" s="458"/>
      <c r="D69" s="464"/>
      <c r="E69" s="467"/>
      <c r="F69" s="470"/>
      <c r="G69" s="473"/>
      <c r="H69" s="476"/>
      <c r="I69" s="479"/>
      <c r="J69" s="482"/>
      <c r="K69" s="494"/>
      <c r="L69" s="473"/>
      <c r="M69" s="485"/>
      <c r="N69" s="473"/>
      <c r="O69" s="473"/>
      <c r="P69" s="488"/>
      <c r="Q69" s="549"/>
      <c r="R69" s="479"/>
      <c r="S69" s="503"/>
      <c r="T69" s="479"/>
      <c r="U69" s="503"/>
      <c r="V69" s="479"/>
      <c r="W69" s="503"/>
      <c r="X69" s="518"/>
      <c r="Y69" s="503"/>
      <c r="Z69" s="503"/>
      <c r="AA69" s="506"/>
      <c r="AB69" s="116">
        <v>2</v>
      </c>
      <c r="AC69" s="101" t="s">
        <v>580</v>
      </c>
      <c r="AD69" s="101" t="s">
        <v>555</v>
      </c>
      <c r="AE69" s="101" t="s">
        <v>581</v>
      </c>
      <c r="AF69" s="112" t="str">
        <f t="shared" si="19"/>
        <v>Probabilidad</v>
      </c>
      <c r="AG69" s="117" t="s">
        <v>156</v>
      </c>
      <c r="AH69" s="113">
        <f t="shared" si="20"/>
        <v>0.25</v>
      </c>
      <c r="AI69" s="117" t="s">
        <v>167</v>
      </c>
      <c r="AJ69" s="113">
        <f t="shared" si="21"/>
        <v>0.15</v>
      </c>
      <c r="AK69" s="114">
        <f t="shared" si="22"/>
        <v>0.4</v>
      </c>
      <c r="AL69" s="118">
        <f>IFERROR(IF(AND(AF68="Probabilidad",AF69="Probabilidad"),(AL68-(+AL68*AK69)),IF(AF69="Probabilidad",(S68-(+S68*AK69)),IF(AF69="Impacto",AL68,""))),"")</f>
        <v>0.28799999999999998</v>
      </c>
      <c r="AM69" s="118">
        <f>IFERROR(IF(AND(AF68="Impacto",AF69="Impacto"),(AM68-(+AM68*AK69)),IF(AF69="Impacto",(Y68-(Y68*AK69)),IF(AF69="Probabilidad",AM68,""))),"")</f>
        <v>0.6</v>
      </c>
      <c r="AN69" s="119" t="s">
        <v>176</v>
      </c>
      <c r="AO69" s="119" t="s">
        <v>181</v>
      </c>
      <c r="AP69" s="119" t="s">
        <v>193</v>
      </c>
      <c r="AQ69" s="119" t="s">
        <v>200</v>
      </c>
      <c r="AR69" s="476"/>
      <c r="AS69" s="461"/>
      <c r="AT69" s="461"/>
      <c r="AU69" s="506"/>
      <c r="AV69" s="461"/>
      <c r="AW69" s="461"/>
      <c r="AX69" s="506"/>
      <c r="AY69" s="506"/>
      <c r="AZ69" s="506"/>
      <c r="BA69" s="479"/>
      <c r="BB69" s="100"/>
      <c r="BC69" s="100"/>
      <c r="BD69" s="133" t="str">
        <f t="shared" si="23"/>
        <v/>
      </c>
      <c r="BE69" s="115"/>
      <c r="BF69" s="115"/>
      <c r="BG69" s="115"/>
      <c r="BH69" s="115"/>
      <c r="BI69" s="100"/>
      <c r="BJ69" s="100"/>
      <c r="BK69" s="100"/>
      <c r="BL69" s="100"/>
      <c r="BM69" s="120"/>
      <c r="BN69" s="120"/>
      <c r="BO69" s="120"/>
      <c r="BP69" s="120"/>
      <c r="BQ69" s="121" t="str">
        <f t="shared" si="24"/>
        <v/>
      </c>
      <c r="BR69" s="122" t="str">
        <f t="shared" si="25"/>
        <v/>
      </c>
      <c r="BS69" s="512"/>
      <c r="BT69" s="473"/>
      <c r="BU69" s="473"/>
      <c r="BV69" s="515"/>
    </row>
    <row r="70" spans="1:74" ht="135" x14ac:dyDescent="0.25">
      <c r="A70" s="452"/>
      <c r="B70" s="455"/>
      <c r="C70" s="458"/>
      <c r="D70" s="464"/>
      <c r="E70" s="467"/>
      <c r="F70" s="470"/>
      <c r="G70" s="473"/>
      <c r="H70" s="476"/>
      <c r="I70" s="479"/>
      <c r="J70" s="482"/>
      <c r="K70" s="494"/>
      <c r="L70" s="473"/>
      <c r="M70" s="485"/>
      <c r="N70" s="473"/>
      <c r="O70" s="473"/>
      <c r="P70" s="488"/>
      <c r="Q70" s="549"/>
      <c r="R70" s="479"/>
      <c r="S70" s="503"/>
      <c r="T70" s="479"/>
      <c r="U70" s="503"/>
      <c r="V70" s="479"/>
      <c r="W70" s="503"/>
      <c r="X70" s="518"/>
      <c r="Y70" s="503"/>
      <c r="Z70" s="503"/>
      <c r="AA70" s="506"/>
      <c r="AB70" s="116">
        <v>3</v>
      </c>
      <c r="AC70" s="101" t="s">
        <v>582</v>
      </c>
      <c r="AD70" s="101" t="s">
        <v>555</v>
      </c>
      <c r="AE70" s="101" t="s">
        <v>583</v>
      </c>
      <c r="AF70" s="112" t="str">
        <f t="shared" si="19"/>
        <v>Probabilidad</v>
      </c>
      <c r="AG70" s="117" t="s">
        <v>156</v>
      </c>
      <c r="AH70" s="113">
        <f t="shared" si="20"/>
        <v>0.25</v>
      </c>
      <c r="AI70" s="117" t="s">
        <v>167</v>
      </c>
      <c r="AJ70" s="113">
        <f t="shared" si="21"/>
        <v>0.15</v>
      </c>
      <c r="AK70" s="114">
        <f t="shared" si="22"/>
        <v>0.4</v>
      </c>
      <c r="AL70" s="118">
        <f>IFERROR(IF(AND(AF69="Probabilidad",AF70="Probabilidad"),(AL69-(+AL69*AK70)),IF(AND(AF69="Impacto",AF70="Probabilidad"),(AL68-(+AL68*AK70)),IF(AF70="Impacto",AL69,""))),"")</f>
        <v>0.17279999999999998</v>
      </c>
      <c r="AM70" s="118">
        <f>IFERROR(IF(AND(AF69="Impacto",AF70="Impacto"),(AM69-(+AM69*AK70)),IF(AND(AF69="Probabilidad",AF70="Impacto"),(AM68-(+AM68*AK70)),IF(AF70="Probabilidad",AM69,""))),"")</f>
        <v>0.6</v>
      </c>
      <c r="AN70" s="119" t="s">
        <v>176</v>
      </c>
      <c r="AO70" s="119" t="s">
        <v>181</v>
      </c>
      <c r="AP70" s="119" t="s">
        <v>193</v>
      </c>
      <c r="AQ70" s="119" t="s">
        <v>200</v>
      </c>
      <c r="AR70" s="476"/>
      <c r="AS70" s="461"/>
      <c r="AT70" s="461"/>
      <c r="AU70" s="506"/>
      <c r="AV70" s="461"/>
      <c r="AW70" s="461"/>
      <c r="AX70" s="506"/>
      <c r="AY70" s="506"/>
      <c r="AZ70" s="506"/>
      <c r="BA70" s="479"/>
      <c r="BB70" s="100"/>
      <c r="BC70" s="100"/>
      <c r="BD70" s="133" t="str">
        <f t="shared" si="23"/>
        <v/>
      </c>
      <c r="BE70" s="115"/>
      <c r="BF70" s="115"/>
      <c r="BG70" s="115"/>
      <c r="BH70" s="115"/>
      <c r="BI70" s="100"/>
      <c r="BJ70" s="100"/>
      <c r="BK70" s="100"/>
      <c r="BL70" s="100"/>
      <c r="BM70" s="120"/>
      <c r="BN70" s="120"/>
      <c r="BO70" s="120"/>
      <c r="BP70" s="120"/>
      <c r="BQ70" s="121" t="str">
        <f t="shared" si="24"/>
        <v/>
      </c>
      <c r="BR70" s="122" t="str">
        <f t="shared" si="25"/>
        <v/>
      </c>
      <c r="BS70" s="512"/>
      <c r="BT70" s="473"/>
      <c r="BU70" s="473"/>
      <c r="BV70" s="515"/>
    </row>
    <row r="71" spans="1:74" ht="105" x14ac:dyDescent="0.25">
      <c r="A71" s="452"/>
      <c r="B71" s="455"/>
      <c r="C71" s="458"/>
      <c r="D71" s="464"/>
      <c r="E71" s="467"/>
      <c r="F71" s="470"/>
      <c r="G71" s="473"/>
      <c r="H71" s="476"/>
      <c r="I71" s="479"/>
      <c r="J71" s="482"/>
      <c r="K71" s="494"/>
      <c r="L71" s="473"/>
      <c r="M71" s="485"/>
      <c r="N71" s="473"/>
      <c r="O71" s="473"/>
      <c r="P71" s="488"/>
      <c r="Q71" s="549"/>
      <c r="R71" s="479"/>
      <c r="S71" s="503"/>
      <c r="T71" s="479"/>
      <c r="U71" s="503"/>
      <c r="V71" s="479"/>
      <c r="W71" s="503"/>
      <c r="X71" s="518"/>
      <c r="Y71" s="503"/>
      <c r="Z71" s="503"/>
      <c r="AA71" s="506"/>
      <c r="AB71" s="116">
        <v>4</v>
      </c>
      <c r="AC71" s="101" t="s">
        <v>584</v>
      </c>
      <c r="AD71" s="101" t="s">
        <v>555</v>
      </c>
      <c r="AE71" s="101" t="s">
        <v>585</v>
      </c>
      <c r="AF71" s="112" t="str">
        <f t="shared" si="19"/>
        <v>Probabilidad</v>
      </c>
      <c r="AG71" s="117" t="s">
        <v>156</v>
      </c>
      <c r="AH71" s="113">
        <f t="shared" si="20"/>
        <v>0.25</v>
      </c>
      <c r="AI71" s="117" t="s">
        <v>167</v>
      </c>
      <c r="AJ71" s="113">
        <f t="shared" si="21"/>
        <v>0.15</v>
      </c>
      <c r="AK71" s="114">
        <f t="shared" si="22"/>
        <v>0.4</v>
      </c>
      <c r="AL71" s="118">
        <f>IFERROR(IF(AND(AF70="Probabilidad",AF71="Probabilidad"),(AL70-(+AL70*AK71)),IF(AND(AF70="Impacto",AF71="Probabilidad"),(AL69-(+AL69*AK71)),IF(AF71="Impacto",AL70,""))),"")</f>
        <v>0.10367999999999998</v>
      </c>
      <c r="AM71" s="118">
        <f>IFERROR(IF(AND(AF70="Impacto",AF71="Impacto"),(AM70-(+AM70*AK71)),IF(AND(AF70="Probabilidad",AF71="Impacto"),(AM69-(+AM69*AK71)),IF(AF71="Probabilidad",AM70,""))),"")</f>
        <v>0.6</v>
      </c>
      <c r="AN71" s="119" t="s">
        <v>176</v>
      </c>
      <c r="AO71" s="119" t="s">
        <v>181</v>
      </c>
      <c r="AP71" s="119" t="s">
        <v>193</v>
      </c>
      <c r="AQ71" s="119" t="s">
        <v>200</v>
      </c>
      <c r="AR71" s="476"/>
      <c r="AS71" s="461"/>
      <c r="AT71" s="461"/>
      <c r="AU71" s="506"/>
      <c r="AV71" s="461"/>
      <c r="AW71" s="461"/>
      <c r="AX71" s="506"/>
      <c r="AY71" s="506"/>
      <c r="AZ71" s="506"/>
      <c r="BA71" s="479"/>
      <c r="BB71" s="100"/>
      <c r="BC71" s="100"/>
      <c r="BD71" s="133" t="str">
        <f t="shared" si="23"/>
        <v/>
      </c>
      <c r="BE71" s="115"/>
      <c r="BF71" s="115"/>
      <c r="BG71" s="115"/>
      <c r="BH71" s="115"/>
      <c r="BI71" s="100"/>
      <c r="BJ71" s="100"/>
      <c r="BK71" s="100"/>
      <c r="BL71" s="100"/>
      <c r="BM71" s="120"/>
      <c r="BN71" s="120"/>
      <c r="BO71" s="120"/>
      <c r="BP71" s="120"/>
      <c r="BQ71" s="121" t="str">
        <f t="shared" si="24"/>
        <v/>
      </c>
      <c r="BR71" s="122" t="str">
        <f t="shared" si="25"/>
        <v/>
      </c>
      <c r="BS71" s="512"/>
      <c r="BT71" s="473"/>
      <c r="BU71" s="473"/>
      <c r="BV71" s="515"/>
    </row>
    <row r="72" spans="1:74" ht="105" x14ac:dyDescent="0.25">
      <c r="A72" s="452"/>
      <c r="B72" s="455"/>
      <c r="C72" s="458"/>
      <c r="D72" s="464"/>
      <c r="E72" s="467"/>
      <c r="F72" s="470"/>
      <c r="G72" s="473"/>
      <c r="H72" s="476"/>
      <c r="I72" s="479"/>
      <c r="J72" s="482"/>
      <c r="K72" s="494"/>
      <c r="L72" s="473"/>
      <c r="M72" s="485"/>
      <c r="N72" s="473"/>
      <c r="O72" s="473"/>
      <c r="P72" s="488"/>
      <c r="Q72" s="549"/>
      <c r="R72" s="479"/>
      <c r="S72" s="503"/>
      <c r="T72" s="479"/>
      <c r="U72" s="503"/>
      <c r="V72" s="479"/>
      <c r="W72" s="503"/>
      <c r="X72" s="518"/>
      <c r="Y72" s="503"/>
      <c r="Z72" s="503"/>
      <c r="AA72" s="506"/>
      <c r="AB72" s="116">
        <v>5</v>
      </c>
      <c r="AC72" s="101" t="s">
        <v>586</v>
      </c>
      <c r="AD72" s="101" t="s">
        <v>555</v>
      </c>
      <c r="AE72" s="101" t="s">
        <v>587</v>
      </c>
      <c r="AF72" s="112" t="str">
        <f t="shared" si="19"/>
        <v>Probabilidad</v>
      </c>
      <c r="AG72" s="117" t="s">
        <v>156</v>
      </c>
      <c r="AH72" s="113">
        <f t="shared" si="20"/>
        <v>0.25</v>
      </c>
      <c r="AI72" s="117" t="s">
        <v>167</v>
      </c>
      <c r="AJ72" s="113">
        <f t="shared" si="21"/>
        <v>0.15</v>
      </c>
      <c r="AK72" s="114">
        <f t="shared" si="22"/>
        <v>0.4</v>
      </c>
      <c r="AL72" s="118">
        <f>IFERROR(IF(AND(AF71="Probabilidad",AF72="Probabilidad"),(AL71-(+AL71*AK72)),IF(AND(AF71="Impacto",AF72="Probabilidad"),(AL70-(+AL70*AK72)),IF(AF72="Impacto",AL71,""))),"")</f>
        <v>6.2207999999999986E-2</v>
      </c>
      <c r="AM72" s="118">
        <f>IFERROR(IF(AND(AF71="Impacto",AF72="Impacto"),(AM71-(+AM71*AK72)),IF(AND(AF71="Probabilidad",AF72="Impacto"),(AM70-(+AM70*AK72)),IF(AF72="Probabilidad",AM71,""))),"")</f>
        <v>0.6</v>
      </c>
      <c r="AN72" s="119" t="s">
        <v>176</v>
      </c>
      <c r="AO72" s="119" t="s">
        <v>181</v>
      </c>
      <c r="AP72" s="119" t="s">
        <v>193</v>
      </c>
      <c r="AQ72" s="119" t="s">
        <v>196</v>
      </c>
      <c r="AR72" s="476"/>
      <c r="AS72" s="461"/>
      <c r="AT72" s="461"/>
      <c r="AU72" s="506"/>
      <c r="AV72" s="461"/>
      <c r="AW72" s="461"/>
      <c r="AX72" s="506"/>
      <c r="AY72" s="506"/>
      <c r="AZ72" s="506"/>
      <c r="BA72" s="479"/>
      <c r="BB72" s="100"/>
      <c r="BC72" s="100"/>
      <c r="BD72" s="133" t="str">
        <f t="shared" si="23"/>
        <v/>
      </c>
      <c r="BE72" s="115"/>
      <c r="BF72" s="115"/>
      <c r="BG72" s="115"/>
      <c r="BH72" s="115"/>
      <c r="BI72" s="100"/>
      <c r="BJ72" s="100"/>
      <c r="BK72" s="100"/>
      <c r="BL72" s="100"/>
      <c r="BM72" s="120"/>
      <c r="BN72" s="120"/>
      <c r="BO72" s="120"/>
      <c r="BP72" s="120"/>
      <c r="BQ72" s="121" t="str">
        <f t="shared" si="24"/>
        <v/>
      </c>
      <c r="BR72" s="122" t="str">
        <f t="shared" si="25"/>
        <v/>
      </c>
      <c r="BS72" s="512"/>
      <c r="BT72" s="473"/>
      <c r="BU72" s="473"/>
      <c r="BV72" s="515"/>
    </row>
    <row r="73" spans="1:74" ht="135.75" thickBot="1" x14ac:dyDescent="0.3">
      <c r="A73" s="453"/>
      <c r="B73" s="456"/>
      <c r="C73" s="459"/>
      <c r="D73" s="465"/>
      <c r="E73" s="468"/>
      <c r="F73" s="471"/>
      <c r="G73" s="474"/>
      <c r="H73" s="477"/>
      <c r="I73" s="480"/>
      <c r="J73" s="483"/>
      <c r="K73" s="495"/>
      <c r="L73" s="474"/>
      <c r="M73" s="486"/>
      <c r="N73" s="474"/>
      <c r="O73" s="474"/>
      <c r="P73" s="489"/>
      <c r="Q73" s="550"/>
      <c r="R73" s="480"/>
      <c r="S73" s="504"/>
      <c r="T73" s="480"/>
      <c r="U73" s="504"/>
      <c r="V73" s="480"/>
      <c r="W73" s="504"/>
      <c r="X73" s="519"/>
      <c r="Y73" s="504"/>
      <c r="Z73" s="504"/>
      <c r="AA73" s="507"/>
      <c r="AB73" s="125">
        <v>6</v>
      </c>
      <c r="AC73" s="101" t="s">
        <v>588</v>
      </c>
      <c r="AD73" s="101" t="s">
        <v>555</v>
      </c>
      <c r="AE73" s="101" t="s">
        <v>589</v>
      </c>
      <c r="AF73" s="73" t="str">
        <f t="shared" si="19"/>
        <v>Probabilidad</v>
      </c>
      <c r="AG73" s="187" t="s">
        <v>156</v>
      </c>
      <c r="AH73" s="124">
        <f t="shared" si="20"/>
        <v>0.25</v>
      </c>
      <c r="AI73" s="187" t="s">
        <v>167</v>
      </c>
      <c r="AJ73" s="124">
        <f t="shared" si="21"/>
        <v>0.15</v>
      </c>
      <c r="AK73" s="127">
        <f t="shared" si="22"/>
        <v>0.4</v>
      </c>
      <c r="AL73" s="118">
        <f>IFERROR(IF(AND(AF72="Probabilidad",AF73="Probabilidad"),(AL72-(+AL72*AK73)),IF(AND(AF72="Impacto",AF73="Probabilidad"),(AL71-(+AL71*AK73)),IF(AF73="Impacto",AL72,""))),"")</f>
        <v>3.7324799999999991E-2</v>
      </c>
      <c r="AM73" s="118">
        <f>IFERROR(IF(AND(AF72="Impacto",AF73="Impacto"),(AM72-(+AM72*AK73)),IF(AND(AF72="Probabilidad",AF73="Impacto"),(AM71-(+AM71*AK73)),IF(AF73="Probabilidad",AM72,""))),"")</f>
        <v>0.6</v>
      </c>
      <c r="AN73" s="32" t="s">
        <v>176</v>
      </c>
      <c r="AO73" s="32" t="s">
        <v>181</v>
      </c>
      <c r="AP73" s="32" t="s">
        <v>193</v>
      </c>
      <c r="AQ73" s="32" t="s">
        <v>196</v>
      </c>
      <c r="AR73" s="477"/>
      <c r="AS73" s="462"/>
      <c r="AT73" s="462"/>
      <c r="AU73" s="507"/>
      <c r="AV73" s="462"/>
      <c r="AW73" s="462"/>
      <c r="AX73" s="507"/>
      <c r="AY73" s="507"/>
      <c r="AZ73" s="507"/>
      <c r="BA73" s="480"/>
      <c r="BB73" s="128"/>
      <c r="BC73" s="128"/>
      <c r="BD73" s="136" t="str">
        <f t="shared" si="23"/>
        <v/>
      </c>
      <c r="BE73" s="123"/>
      <c r="BF73" s="123"/>
      <c r="BG73" s="123"/>
      <c r="BH73" s="123"/>
      <c r="BI73" s="128"/>
      <c r="BJ73" s="128"/>
      <c r="BK73" s="128"/>
      <c r="BL73" s="128"/>
      <c r="BM73" s="129"/>
      <c r="BN73" s="129"/>
      <c r="BO73" s="129"/>
      <c r="BP73" s="129"/>
      <c r="BQ73" s="130" t="str">
        <f t="shared" si="24"/>
        <v/>
      </c>
      <c r="BR73" s="131" t="str">
        <f t="shared" si="25"/>
        <v/>
      </c>
      <c r="BS73" s="513"/>
      <c r="BT73" s="474"/>
      <c r="BU73" s="474"/>
      <c r="BV73" s="516"/>
    </row>
    <row r="74" spans="1:74" ht="114.75" x14ac:dyDescent="0.25">
      <c r="A74" s="539" t="s">
        <v>282</v>
      </c>
      <c r="B74" s="542" t="s">
        <v>334</v>
      </c>
      <c r="C74" s="545" t="s">
        <v>590</v>
      </c>
      <c r="D74" s="463" t="s">
        <v>404</v>
      </c>
      <c r="E74" s="466" t="s">
        <v>283</v>
      </c>
      <c r="F74" s="469">
        <v>1</v>
      </c>
      <c r="G74" s="472" t="s">
        <v>591</v>
      </c>
      <c r="H74" s="475"/>
      <c r="I74" s="478"/>
      <c r="J74" s="481" t="s">
        <v>592</v>
      </c>
      <c r="K74" s="493" t="s">
        <v>407</v>
      </c>
      <c r="L74" s="472" t="s">
        <v>216</v>
      </c>
      <c r="M74" s="551" t="s">
        <v>593</v>
      </c>
      <c r="N74" s="472"/>
      <c r="O74" s="472"/>
      <c r="P74" s="554"/>
      <c r="Q74" s="548"/>
      <c r="R74" s="478" t="s">
        <v>129</v>
      </c>
      <c r="S74" s="502">
        <f>IF(R74="Muy Alta",100%,IF(R74="Alta",80%,IF(R74="Media",60%,IF(R74="Baja",40%,IF(R74="Muy Baja",20%,"")))))</f>
        <v>1</v>
      </c>
      <c r="T74" s="478"/>
      <c r="U74" s="502" t="str">
        <f>IF(T74="Catastrófico",100%,IF(T74="Mayor",80%,IF(T74="Moderado",60%,IF(T74="Menor",40%,IF(T74="Leve",20%,"")))))</f>
        <v/>
      </c>
      <c r="V74" s="478" t="s">
        <v>138</v>
      </c>
      <c r="W74" s="502">
        <f>IF(V74="Catastrófico",100%,IF(V74="Mayor",80%,IF(V74="Moderado",60%,IF(V74="Menor",40%,IF(V74="Leve",20%,"")))))</f>
        <v>0.4</v>
      </c>
      <c r="X74" s="517" t="str">
        <f>IF(Y74=100%,"Catastrófico",IF(Y74=80%,"Mayor",IF(Y74=60%,"Moderado",IF(Y74=40%,"Menor",IF(Y74=20%,"Leve","")))))</f>
        <v>Menor</v>
      </c>
      <c r="Y74" s="502">
        <f>IF(AND(U74="",W74=""),"",MAX(U74,W74))</f>
        <v>0.4</v>
      </c>
      <c r="Z74" s="502" t="str">
        <f>CONCATENATE(R74,X74)</f>
        <v>Muy AltaMenor</v>
      </c>
      <c r="AA74" s="505" t="str">
        <f>IF(Z74="Muy AltaLeve","Alto",IF(Z74="Muy AltaMenor","Alto",IF(Z74="Muy AltaModerado","Alto",IF(Z74="Muy AltaMayor","Alto",IF(Z74="Muy AltaCatastrófico","Extremo",IF(Z74="AltaLeve","Moderado",IF(Z74="AltaMenor","Moderado",IF(Z74="AltaModerado","Alto",IF(Z74="AltaMayor","Alto",IF(Z74="AltaCatastrófico","Extremo",IF(Z74="MediaLeve","Moderado",IF(Z74="MediaMenor","Moderado",IF(Z74="MediaModerado","Moderado",IF(Z74="MediaMayor","Alto",IF(Z74="MediaCatastrófico","Extremo",IF(Z74="BajaLeve","Bajo",IF(Z74="BajaMenor","Moderado",IF(Z74="BajaModerado","Moderado",IF(Z74="BajaMayor","Alto",IF(Z74="BajaCatastrófico","Extremo",IF(Z74="Muy BajaLeve","Bajo",IF(Z74="Muy BajaMenor","Bajo",IF(Z74="Muy BajaModerado","Moderado",IF(Z74="Muy BajaMayor","Alto",IF(Z74="Muy BajaCatastrófico","Extremo","")))))))))))))))))))))))))</f>
        <v>Alto</v>
      </c>
      <c r="AB74" s="72">
        <v>1</v>
      </c>
      <c r="AC74" s="366" t="s">
        <v>594</v>
      </c>
      <c r="AD74" s="178" t="s">
        <v>555</v>
      </c>
      <c r="AE74" s="240" t="s">
        <v>595</v>
      </c>
      <c r="AF74" s="74" t="str">
        <f t="shared" si="19"/>
        <v>Probabilidad</v>
      </c>
      <c r="AG74" s="2" t="s">
        <v>156</v>
      </c>
      <c r="AH74" s="6">
        <f t="shared" si="20"/>
        <v>0.25</v>
      </c>
      <c r="AI74" s="2" t="s">
        <v>167</v>
      </c>
      <c r="AJ74" s="6">
        <f t="shared" si="21"/>
        <v>0.15</v>
      </c>
      <c r="AK74" s="76">
        <f t="shared" si="22"/>
        <v>0.4</v>
      </c>
      <c r="AL74" s="75">
        <f>IFERROR(IF(AF74="Probabilidad",(S74-(+S74*AK74)),IF(AF74="Impacto",S74,"")),"")</f>
        <v>0.6</v>
      </c>
      <c r="AM74" s="75">
        <f>IFERROR(IF(AF74="Impacto",(Y74-(+Y74*AK74)),IF(AF74="Probabilidad",Y74,"")),"")</f>
        <v>0.4</v>
      </c>
      <c r="AN74" s="31" t="s">
        <v>171</v>
      </c>
      <c r="AO74" s="31" t="s">
        <v>181</v>
      </c>
      <c r="AP74" s="31" t="s">
        <v>191</v>
      </c>
      <c r="AQ74" s="31" t="s">
        <v>196</v>
      </c>
      <c r="AR74" s="520" t="s">
        <v>596</v>
      </c>
      <c r="AS74" s="460">
        <f>S74</f>
        <v>1</v>
      </c>
      <c r="AT74" s="460">
        <f>IF(AL74="","",MIN(AL74:AL79))</f>
        <v>0.36</v>
      </c>
      <c r="AU74" s="505" t="str">
        <f>IFERROR(IF(AT74="","",IF(AT74&lt;=0.2,"Muy Baja",IF(AT74&lt;=0.4,"Baja",IF(AT74&lt;=0.6,"Media",IF(AT74&lt;=0.8,"Alta","Muy Alta"))))),"")</f>
        <v>Baja</v>
      </c>
      <c r="AV74" s="460">
        <f>Y74</f>
        <v>0.4</v>
      </c>
      <c r="AW74" s="460">
        <f>IF(AM74="","",MIN(AM74:AM79))</f>
        <v>0.4</v>
      </c>
      <c r="AX74" s="505" t="str">
        <f>IFERROR(IF(AW74="","",IF(AW74&lt;=0.2,"Leve",IF(AW74&lt;=0.4,"Menor",IF(AW74&lt;=0.6,"Moderado",IF(AW74&lt;=0.8,"Mayor","Catastrófico"))))),"")</f>
        <v>Menor</v>
      </c>
      <c r="AY74" s="505" t="str">
        <f>AA74</f>
        <v>Alto</v>
      </c>
      <c r="AZ74" s="505" t="str">
        <f>IFERROR(IF(OR(AND(AU74="Muy Baja",AX74="Leve"),AND(AU74="Muy Baja",AX74="Menor"),AND(AU74="Baja",AX74="Leve")),"Bajo",IF(OR(AND(AU74="Muy baja",AX74="Moderado"),AND(AU74="Baja",AX74="Menor"),AND(AU74="Baja",AX74="Moderado"),AND(AU74="Media",AX74="Leve"),AND(AU74="Media",AX74="Menor"),AND(AU74="Media",AX74="Moderado"),AND(AU74="Alta",AX74="Leve"),AND(AU74="Alta",AX74="Menor")),"Moderado",IF(OR(AND(AU74="Muy Baja",AX74="Mayor"),AND(AU74="Baja",AX74="Mayor"),AND(AU74="Media",AX74="Mayor"),AND(AU74="Alta",AX74="Moderado"),AND(AU74="Alta",AX74="Mayor"),AND(AU74="Muy Alta",AX74="Leve"),AND(AU74="Muy Alta",AX74="Menor"),AND(AU74="Muy Alta",AX74="Moderado"),AND(AU74="Muy Alta",AX74="Mayor")),"Alto",IF(OR(AND(AU74="Muy Baja",AX74="Catastrófico"),AND(AU74="Baja",AX74="Catastrófico"),AND(AU74="Media",AX74="Catastrófico"),AND(AU74="Alta",AX74="Catastrófico"),AND(AU74="Muy Alta",AX74="Catastrófico")),"Extremo","")))),"")</f>
        <v>Moderado</v>
      </c>
      <c r="BA74" s="478" t="s">
        <v>252</v>
      </c>
      <c r="BB74" s="355" t="s">
        <v>597</v>
      </c>
      <c r="BC74" s="355" t="s">
        <v>598</v>
      </c>
      <c r="BD74" s="77">
        <f t="shared" si="23"/>
        <v>4</v>
      </c>
      <c r="BE74" s="1">
        <v>1</v>
      </c>
      <c r="BF74" s="1">
        <v>1</v>
      </c>
      <c r="BG74" s="1">
        <v>1</v>
      </c>
      <c r="BH74" s="1">
        <v>1</v>
      </c>
      <c r="BI74" s="1" t="s">
        <v>416</v>
      </c>
      <c r="BJ74" s="1" t="s">
        <v>599</v>
      </c>
      <c r="BK74" s="29"/>
      <c r="BL74" s="29"/>
      <c r="BM74" s="30"/>
      <c r="BN74" s="30"/>
      <c r="BO74" s="30"/>
      <c r="BP74" s="30"/>
      <c r="BQ74" s="78" t="str">
        <f t="shared" si="24"/>
        <v/>
      </c>
      <c r="BR74" s="98" t="str">
        <f t="shared" si="25"/>
        <v/>
      </c>
      <c r="BS74" s="511"/>
      <c r="BT74" s="472"/>
      <c r="BU74" s="472"/>
      <c r="BV74" s="514"/>
    </row>
    <row r="75" spans="1:74" ht="95.25" x14ac:dyDescent="0.25">
      <c r="A75" s="540"/>
      <c r="B75" s="543"/>
      <c r="C75" s="546"/>
      <c r="D75" s="464"/>
      <c r="E75" s="467"/>
      <c r="F75" s="470"/>
      <c r="G75" s="473"/>
      <c r="H75" s="476"/>
      <c r="I75" s="479"/>
      <c r="J75" s="482"/>
      <c r="K75" s="494"/>
      <c r="L75" s="473"/>
      <c r="M75" s="552"/>
      <c r="N75" s="473"/>
      <c r="O75" s="473"/>
      <c r="P75" s="555"/>
      <c r="Q75" s="549"/>
      <c r="R75" s="479"/>
      <c r="S75" s="503"/>
      <c r="T75" s="479"/>
      <c r="U75" s="503"/>
      <c r="V75" s="479"/>
      <c r="W75" s="503"/>
      <c r="X75" s="518"/>
      <c r="Y75" s="503"/>
      <c r="Z75" s="503"/>
      <c r="AA75" s="506"/>
      <c r="AB75" s="116">
        <v>2</v>
      </c>
      <c r="AC75" s="138" t="s">
        <v>600</v>
      </c>
      <c r="AD75" s="138" t="s">
        <v>601</v>
      </c>
      <c r="AE75" s="240" t="s">
        <v>602</v>
      </c>
      <c r="AF75" s="112" t="str">
        <f t="shared" si="19"/>
        <v>Probabilidad</v>
      </c>
      <c r="AG75" s="117" t="s">
        <v>156</v>
      </c>
      <c r="AH75" s="113">
        <f t="shared" si="20"/>
        <v>0.25</v>
      </c>
      <c r="AI75" s="117" t="s">
        <v>167</v>
      </c>
      <c r="AJ75" s="113">
        <f t="shared" si="21"/>
        <v>0.15</v>
      </c>
      <c r="AK75" s="114">
        <f t="shared" si="22"/>
        <v>0.4</v>
      </c>
      <c r="AL75" s="118">
        <f>IFERROR(IF(AND(AF74="Probabilidad",AF75="Probabilidad"),(AL74-(+AL74*AK75)),IF(AF75="Probabilidad",(S74-(+S74*AK75)),IF(AF75="Impacto",AL74,""))),"")</f>
        <v>0.36</v>
      </c>
      <c r="AM75" s="118">
        <f>IFERROR(IF(AND(AF74="Impacto",AF75="Impacto"),(AM74-(+AM74*AK75)),IF(AF75="Impacto",(Y74-(+Y74*AK75)),IF(AF75="Probabilidad",AM74,""))),"")</f>
        <v>0.4</v>
      </c>
      <c r="AN75" s="119" t="s">
        <v>171</v>
      </c>
      <c r="AO75" s="119" t="s">
        <v>181</v>
      </c>
      <c r="AP75" s="119" t="s">
        <v>191</v>
      </c>
      <c r="AQ75" s="119" t="s">
        <v>196</v>
      </c>
      <c r="AR75" s="476"/>
      <c r="AS75" s="461"/>
      <c r="AT75" s="461"/>
      <c r="AU75" s="506"/>
      <c r="AV75" s="461"/>
      <c r="AW75" s="461"/>
      <c r="AX75" s="506"/>
      <c r="AY75" s="506"/>
      <c r="AZ75" s="506"/>
      <c r="BA75" s="479"/>
      <c r="BB75" s="137"/>
      <c r="BC75" s="100"/>
      <c r="BD75" s="133" t="str">
        <f t="shared" si="23"/>
        <v/>
      </c>
      <c r="BE75" s="115"/>
      <c r="BF75" s="115"/>
      <c r="BG75" s="115"/>
      <c r="BH75" s="115"/>
      <c r="BI75" s="100"/>
      <c r="BJ75" s="100"/>
      <c r="BK75" s="100"/>
      <c r="BL75" s="100"/>
      <c r="BM75" s="120"/>
      <c r="BN75" s="120"/>
      <c r="BO75" s="120"/>
      <c r="BP75" s="120"/>
      <c r="BQ75" s="121" t="str">
        <f t="shared" si="24"/>
        <v/>
      </c>
      <c r="BR75" s="122" t="str">
        <f t="shared" si="25"/>
        <v/>
      </c>
      <c r="BS75" s="512"/>
      <c r="BT75" s="473"/>
      <c r="BU75" s="473"/>
      <c r="BV75" s="515"/>
    </row>
    <row r="76" spans="1:74" x14ac:dyDescent="0.25">
      <c r="A76" s="540"/>
      <c r="B76" s="543"/>
      <c r="C76" s="546"/>
      <c r="D76" s="464"/>
      <c r="E76" s="467"/>
      <c r="F76" s="470"/>
      <c r="G76" s="473"/>
      <c r="H76" s="476"/>
      <c r="I76" s="479"/>
      <c r="J76" s="482"/>
      <c r="K76" s="494"/>
      <c r="L76" s="473"/>
      <c r="M76" s="552"/>
      <c r="N76" s="473"/>
      <c r="O76" s="473"/>
      <c r="P76" s="555"/>
      <c r="Q76" s="549"/>
      <c r="R76" s="479"/>
      <c r="S76" s="503"/>
      <c r="T76" s="479"/>
      <c r="U76" s="503"/>
      <c r="V76" s="479"/>
      <c r="W76" s="503"/>
      <c r="X76" s="518"/>
      <c r="Y76" s="503"/>
      <c r="Z76" s="503"/>
      <c r="AA76" s="506"/>
      <c r="AB76" s="116">
        <v>3</v>
      </c>
      <c r="AC76" s="138"/>
      <c r="AD76" s="138"/>
      <c r="AE76" s="115"/>
      <c r="AF76" s="112" t="str">
        <f t="shared" si="19"/>
        <v/>
      </c>
      <c r="AG76" s="117"/>
      <c r="AH76" s="113" t="str">
        <f t="shared" si="20"/>
        <v/>
      </c>
      <c r="AI76" s="117"/>
      <c r="AJ76" s="113" t="str">
        <f t="shared" si="21"/>
        <v/>
      </c>
      <c r="AK76" s="114" t="str">
        <f t="shared" si="22"/>
        <v/>
      </c>
      <c r="AL76" s="118" t="str">
        <f>IFERROR(IF(AND(AF75="Probabilidad",AF76="Probabilidad"),(AL75-(+AL75*AK76)),IF(AND(AF75="Impacto",AF76="Probabilidad"),(AL74-(+AL74*AK76)),IF(AF76="Impacto",AL75,""))),"")</f>
        <v/>
      </c>
      <c r="AM76" s="118" t="str">
        <f>IFERROR(IF(AND(AF75="Impacto",AF76="Impacto"),(AM75-(+AM75*AK76)),IF(AND(AF75="Probabilidad",AF76="Impacto"),(AM74-(+AM74*AK76)),IF(AF76="Probabilidad",AM75,""))),"")</f>
        <v/>
      </c>
      <c r="AN76" s="119"/>
      <c r="AO76" s="119"/>
      <c r="AP76" s="119"/>
      <c r="AQ76" s="119"/>
      <c r="AR76" s="476"/>
      <c r="AS76" s="461"/>
      <c r="AT76" s="461"/>
      <c r="AU76" s="506"/>
      <c r="AV76" s="461"/>
      <c r="AW76" s="461"/>
      <c r="AX76" s="506"/>
      <c r="AY76" s="506"/>
      <c r="AZ76" s="506"/>
      <c r="BA76" s="479"/>
      <c r="BB76" s="137"/>
      <c r="BC76" s="100"/>
      <c r="BD76" s="133" t="str">
        <f t="shared" si="23"/>
        <v/>
      </c>
      <c r="BE76" s="115"/>
      <c r="BF76" s="115"/>
      <c r="BG76" s="115"/>
      <c r="BH76" s="115"/>
      <c r="BI76" s="100"/>
      <c r="BJ76" s="100"/>
      <c r="BK76" s="100"/>
      <c r="BL76" s="100"/>
      <c r="BM76" s="120"/>
      <c r="BN76" s="120"/>
      <c r="BO76" s="120"/>
      <c r="BP76" s="120"/>
      <c r="BQ76" s="121" t="str">
        <f t="shared" si="24"/>
        <v/>
      </c>
      <c r="BR76" s="122" t="str">
        <f t="shared" si="25"/>
        <v/>
      </c>
      <c r="BS76" s="512"/>
      <c r="BT76" s="473"/>
      <c r="BU76" s="473"/>
      <c r="BV76" s="515"/>
    </row>
    <row r="77" spans="1:74" x14ac:dyDescent="0.25">
      <c r="A77" s="540"/>
      <c r="B77" s="543"/>
      <c r="C77" s="546"/>
      <c r="D77" s="464"/>
      <c r="E77" s="467"/>
      <c r="F77" s="470"/>
      <c r="G77" s="473"/>
      <c r="H77" s="476"/>
      <c r="I77" s="479"/>
      <c r="J77" s="482"/>
      <c r="K77" s="494"/>
      <c r="L77" s="473"/>
      <c r="M77" s="552"/>
      <c r="N77" s="473"/>
      <c r="O77" s="473"/>
      <c r="P77" s="555"/>
      <c r="Q77" s="549"/>
      <c r="R77" s="479"/>
      <c r="S77" s="503"/>
      <c r="T77" s="479"/>
      <c r="U77" s="503"/>
      <c r="V77" s="479"/>
      <c r="W77" s="503"/>
      <c r="X77" s="518"/>
      <c r="Y77" s="503"/>
      <c r="Z77" s="503"/>
      <c r="AA77" s="506"/>
      <c r="AB77" s="116">
        <v>4</v>
      </c>
      <c r="AC77" s="138"/>
      <c r="AD77" s="138"/>
      <c r="AE77" s="115"/>
      <c r="AF77" s="112" t="str">
        <f t="shared" si="19"/>
        <v/>
      </c>
      <c r="AG77" s="117"/>
      <c r="AH77" s="113" t="str">
        <f t="shared" si="20"/>
        <v/>
      </c>
      <c r="AI77" s="117"/>
      <c r="AJ77" s="113" t="str">
        <f t="shared" si="21"/>
        <v/>
      </c>
      <c r="AK77" s="114" t="str">
        <f t="shared" si="22"/>
        <v/>
      </c>
      <c r="AL77" s="118" t="str">
        <f>IFERROR(IF(AND(AF76="Probabilidad",AF77="Probabilidad"),(AL76-(+AL76*AK77)),IF(AND(AF76="Impacto",AF77="Probabilidad"),(AL75-(+AL75*AK77)),IF(AF77="Impacto",AL76,""))),"")</f>
        <v/>
      </c>
      <c r="AM77" s="118" t="str">
        <f>IFERROR(IF(AND(AF76="Impacto",AF77="Impacto"),(AM76-(+AM76*AK77)),IF(AND(AF76="Probabilidad",AF77="Impacto"),(AM75-(+AM75*AK77)),IF(AF77="Probabilidad",AM76,""))),"")</f>
        <v/>
      </c>
      <c r="AN77" s="119"/>
      <c r="AO77" s="119"/>
      <c r="AP77" s="119"/>
      <c r="AQ77" s="119"/>
      <c r="AR77" s="476"/>
      <c r="AS77" s="461"/>
      <c r="AT77" s="461"/>
      <c r="AU77" s="506"/>
      <c r="AV77" s="461"/>
      <c r="AW77" s="461"/>
      <c r="AX77" s="506"/>
      <c r="AY77" s="506"/>
      <c r="AZ77" s="506"/>
      <c r="BA77" s="479"/>
      <c r="BB77" s="137"/>
      <c r="BC77" s="100"/>
      <c r="BD77" s="133" t="str">
        <f t="shared" si="23"/>
        <v/>
      </c>
      <c r="BE77" s="115"/>
      <c r="BF77" s="115"/>
      <c r="BG77" s="115"/>
      <c r="BH77" s="115"/>
      <c r="BI77" s="100"/>
      <c r="BJ77" s="100"/>
      <c r="BK77" s="100"/>
      <c r="BL77" s="100"/>
      <c r="BM77" s="120"/>
      <c r="BN77" s="120"/>
      <c r="BO77" s="120"/>
      <c r="BP77" s="120"/>
      <c r="BQ77" s="121" t="str">
        <f t="shared" si="24"/>
        <v/>
      </c>
      <c r="BR77" s="122" t="str">
        <f t="shared" si="25"/>
        <v/>
      </c>
      <c r="BS77" s="512"/>
      <c r="BT77" s="473"/>
      <c r="BU77" s="473"/>
      <c r="BV77" s="515"/>
    </row>
    <row r="78" spans="1:74" x14ac:dyDescent="0.25">
      <c r="A78" s="540"/>
      <c r="B78" s="543"/>
      <c r="C78" s="546"/>
      <c r="D78" s="464"/>
      <c r="E78" s="467"/>
      <c r="F78" s="470"/>
      <c r="G78" s="473"/>
      <c r="H78" s="476"/>
      <c r="I78" s="479"/>
      <c r="J78" s="482"/>
      <c r="K78" s="494"/>
      <c r="L78" s="473"/>
      <c r="M78" s="552"/>
      <c r="N78" s="473"/>
      <c r="O78" s="473"/>
      <c r="P78" s="555"/>
      <c r="Q78" s="549"/>
      <c r="R78" s="479"/>
      <c r="S78" s="503"/>
      <c r="T78" s="479"/>
      <c r="U78" s="503"/>
      <c r="V78" s="479"/>
      <c r="W78" s="503"/>
      <c r="X78" s="518"/>
      <c r="Y78" s="503"/>
      <c r="Z78" s="503"/>
      <c r="AA78" s="506"/>
      <c r="AB78" s="116">
        <v>5</v>
      </c>
      <c r="AC78" s="139"/>
      <c r="AD78" s="139"/>
      <c r="AE78" s="19"/>
      <c r="AF78" s="112" t="str">
        <f t="shared" si="19"/>
        <v/>
      </c>
      <c r="AG78" s="117"/>
      <c r="AH78" s="113" t="str">
        <f t="shared" si="20"/>
        <v/>
      </c>
      <c r="AI78" s="117"/>
      <c r="AJ78" s="113" t="str">
        <f t="shared" si="21"/>
        <v/>
      </c>
      <c r="AK78" s="114" t="str">
        <f t="shared" si="22"/>
        <v/>
      </c>
      <c r="AL78" s="118" t="str">
        <f>IFERROR(IF(AND(AF77="Probabilidad",AF78="Probabilidad"),(AL77-(+AL77*AK78)),IF(AND(AF77="Impacto",AF78="Probabilidad"),(AL76-(+AL76*AK78)),IF(AF78="Impacto",AL77,""))),"")</f>
        <v/>
      </c>
      <c r="AM78" s="118" t="str">
        <f>IFERROR(IF(AND(AF77="Impacto",AF78="Impacto"),(AM77-(+AM77*AK78)),IF(AND(AF77="Probabilidad",AF78="Impacto"),(AM76-(+AM76*AK78)),IF(AF78="Probabilidad",AM77,""))),"")</f>
        <v/>
      </c>
      <c r="AN78" s="119"/>
      <c r="AO78" s="119"/>
      <c r="AP78" s="119"/>
      <c r="AQ78" s="119"/>
      <c r="AR78" s="476"/>
      <c r="AS78" s="461"/>
      <c r="AT78" s="461"/>
      <c r="AU78" s="506"/>
      <c r="AV78" s="461"/>
      <c r="AW78" s="461"/>
      <c r="AX78" s="506"/>
      <c r="AY78" s="506"/>
      <c r="AZ78" s="506"/>
      <c r="BA78" s="479"/>
      <c r="BB78" s="137"/>
      <c r="BC78" s="100"/>
      <c r="BD78" s="133" t="str">
        <f t="shared" si="23"/>
        <v/>
      </c>
      <c r="BE78" s="115"/>
      <c r="BF78" s="115"/>
      <c r="BG78" s="115"/>
      <c r="BH78" s="115"/>
      <c r="BI78" s="100"/>
      <c r="BJ78" s="100"/>
      <c r="BK78" s="100"/>
      <c r="BL78" s="100"/>
      <c r="BM78" s="120"/>
      <c r="BN78" s="120"/>
      <c r="BO78" s="120"/>
      <c r="BP78" s="120"/>
      <c r="BQ78" s="121" t="str">
        <f t="shared" si="24"/>
        <v/>
      </c>
      <c r="BR78" s="122" t="str">
        <f t="shared" si="25"/>
        <v/>
      </c>
      <c r="BS78" s="512"/>
      <c r="BT78" s="473"/>
      <c r="BU78" s="473"/>
      <c r="BV78" s="515"/>
    </row>
    <row r="79" spans="1:74" ht="15.75" thickBot="1" x14ac:dyDescent="0.3">
      <c r="A79" s="540"/>
      <c r="B79" s="543"/>
      <c r="C79" s="546"/>
      <c r="D79" s="465"/>
      <c r="E79" s="468"/>
      <c r="F79" s="471"/>
      <c r="G79" s="474"/>
      <c r="H79" s="477"/>
      <c r="I79" s="480"/>
      <c r="J79" s="483"/>
      <c r="K79" s="495"/>
      <c r="L79" s="474"/>
      <c r="M79" s="553"/>
      <c r="N79" s="474"/>
      <c r="O79" s="474"/>
      <c r="P79" s="556"/>
      <c r="Q79" s="550"/>
      <c r="R79" s="480"/>
      <c r="S79" s="504"/>
      <c r="T79" s="480"/>
      <c r="U79" s="504"/>
      <c r="V79" s="480"/>
      <c r="W79" s="504"/>
      <c r="X79" s="519"/>
      <c r="Y79" s="504"/>
      <c r="Z79" s="504"/>
      <c r="AA79" s="507"/>
      <c r="AB79" s="125">
        <v>6</v>
      </c>
      <c r="AC79" s="123"/>
      <c r="AD79" s="123"/>
      <c r="AE79" s="123"/>
      <c r="AF79" s="135" t="str">
        <f t="shared" si="19"/>
        <v/>
      </c>
      <c r="AG79" s="126"/>
      <c r="AH79" s="124" t="str">
        <f t="shared" si="20"/>
        <v/>
      </c>
      <c r="AI79" s="126"/>
      <c r="AJ79" s="124" t="str">
        <f t="shared" si="21"/>
        <v/>
      </c>
      <c r="AK79" s="127" t="str">
        <f t="shared" si="22"/>
        <v/>
      </c>
      <c r="AL79" s="118" t="str">
        <f>IFERROR(IF(AND(AF78="Probabilidad",AF79="Probabilidad"),(AL78-(+AL78*AK79)),IF(AND(AF78="Impacto",AF79="Probabilidad"),(AL77-(+AL77*AK79)),IF(AF79="Impacto",AL78,""))),"")</f>
        <v/>
      </c>
      <c r="AM79" s="118" t="str">
        <f>IFERROR(IF(AND(AF78="Impacto",AF79="Impacto"),(AM78-(+AM78*AK79)),IF(AND(AF78="Probabilidad",AF79="Impacto"),(AM77-(+AM77*AK79)),IF(AF79="Probabilidad",AM78,""))),"")</f>
        <v/>
      </c>
      <c r="AN79" s="32"/>
      <c r="AO79" s="32"/>
      <c r="AP79" s="32"/>
      <c r="AQ79" s="32"/>
      <c r="AR79" s="477"/>
      <c r="AS79" s="462"/>
      <c r="AT79" s="462"/>
      <c r="AU79" s="507"/>
      <c r="AV79" s="462"/>
      <c r="AW79" s="462"/>
      <c r="AX79" s="507"/>
      <c r="AY79" s="507"/>
      <c r="AZ79" s="507"/>
      <c r="BA79" s="480"/>
      <c r="BB79" s="244"/>
      <c r="BC79" s="128"/>
      <c r="BD79" s="136" t="str">
        <f t="shared" si="23"/>
        <v/>
      </c>
      <c r="BE79" s="123"/>
      <c r="BF79" s="123"/>
      <c r="BG79" s="123"/>
      <c r="BH79" s="123"/>
      <c r="BI79" s="128"/>
      <c r="BJ79" s="128"/>
      <c r="BK79" s="128"/>
      <c r="BL79" s="128"/>
      <c r="BM79" s="129"/>
      <c r="BN79" s="129"/>
      <c r="BO79" s="129"/>
      <c r="BP79" s="129"/>
      <c r="BQ79" s="130" t="str">
        <f t="shared" si="24"/>
        <v/>
      </c>
      <c r="BR79" s="131" t="str">
        <f t="shared" si="25"/>
        <v/>
      </c>
      <c r="BS79" s="513"/>
      <c r="BT79" s="474"/>
      <c r="BU79" s="474"/>
      <c r="BV79" s="516"/>
    </row>
    <row r="80" spans="1:74" ht="145.5" x14ac:dyDescent="0.25">
      <c r="A80" s="540"/>
      <c r="B80" s="543"/>
      <c r="C80" s="546"/>
      <c r="D80" s="463" t="s">
        <v>404</v>
      </c>
      <c r="E80" s="466" t="s">
        <v>283</v>
      </c>
      <c r="F80" s="536">
        <v>2</v>
      </c>
      <c r="G80" s="472" t="s">
        <v>603</v>
      </c>
      <c r="H80" s="475"/>
      <c r="I80" s="478"/>
      <c r="J80" s="481" t="s">
        <v>604</v>
      </c>
      <c r="K80" s="493" t="s">
        <v>605</v>
      </c>
      <c r="L80" s="472" t="s">
        <v>216</v>
      </c>
      <c r="M80" s="551" t="s">
        <v>606</v>
      </c>
      <c r="N80" s="472"/>
      <c r="O80" s="472"/>
      <c r="P80" s="554"/>
      <c r="Q80" s="548"/>
      <c r="R80" s="478" t="s">
        <v>129</v>
      </c>
      <c r="S80" s="502">
        <f>IF(R80="Muy Alta",100%,IF(R80="Alta",80%,IF(R80="Media",60%,IF(R80="Baja",40%,IF(R80="Muy Baja",20%,"")))))</f>
        <v>1</v>
      </c>
      <c r="T80" s="478"/>
      <c r="U80" s="502" t="str">
        <f>IF(T80="Catastrófico",100%,IF(T80="Mayor",80%,IF(T80="Moderado",60%,IF(T80="Menor",40%,IF(T80="Leve",20%,"")))))</f>
        <v/>
      </c>
      <c r="V80" s="478" t="s">
        <v>138</v>
      </c>
      <c r="W80" s="502">
        <f>IF(V80="Catastrófico",100%,IF(V80="Mayor",80%,IF(V80="Moderado",60%,IF(V80="Menor",40%,IF(V80="Leve",20%,"")))))</f>
        <v>0.4</v>
      </c>
      <c r="X80" s="517" t="str">
        <f>IF(Y80=100%,"Catastrófico",IF(Y80=80%,"Mayor",IF(Y80=60%,"Moderado",IF(Y80=40%,"Menor",IF(Y80=20%,"Leve","")))))</f>
        <v>Menor</v>
      </c>
      <c r="Y80" s="502">
        <f>IF(AND(U80="",W80=""),"",MAX(U80,W80))</f>
        <v>0.4</v>
      </c>
      <c r="Z80" s="502" t="str">
        <f>CONCATENATE(R80,X80)</f>
        <v>Muy AltaMenor</v>
      </c>
      <c r="AA80" s="505" t="str">
        <f>IF(Z80="Muy AltaLeve","Alto",IF(Z80="Muy AltaMenor","Alto",IF(Z80="Muy AltaModerado","Alto",IF(Z80="Muy AltaMayor","Alto",IF(Z80="Muy AltaCatastrófico","Extremo",IF(Z80="AltaLeve","Moderado",IF(Z80="AltaMenor","Moderado",IF(Z80="AltaModerado","Alto",IF(Z80="AltaMayor","Alto",IF(Z80="AltaCatastrófico","Extremo",IF(Z80="MediaLeve","Moderado",IF(Z80="MediaMenor","Moderado",IF(Z80="MediaModerado","Moderado",IF(Z80="MediaMayor","Alto",IF(Z80="MediaCatastrófico","Extremo",IF(Z80="BajaLeve","Bajo",IF(Z80="BajaMenor","Moderado",IF(Z80="BajaModerado","Moderado",IF(Z80="BajaMayor","Alto",IF(Z80="BajaCatastrófico","Extremo",IF(Z80="Muy BajaLeve","Bajo",IF(Z80="Muy BajaMenor","Bajo",IF(Z80="Muy BajaModerado","Moderado",IF(Z80="Muy BajaMayor","Alto",IF(Z80="Muy BajaCatastrófico","Extremo","")))))))))))))))))))))))))</f>
        <v>Alto</v>
      </c>
      <c r="AB80" s="72">
        <v>1</v>
      </c>
      <c r="AC80" s="328" t="s">
        <v>600</v>
      </c>
      <c r="AD80" s="138" t="s">
        <v>601</v>
      </c>
      <c r="AE80" s="240" t="s">
        <v>602</v>
      </c>
      <c r="AF80" s="74" t="str">
        <f t="shared" si="19"/>
        <v>Probabilidad</v>
      </c>
      <c r="AG80" s="2" t="s">
        <v>156</v>
      </c>
      <c r="AH80" s="6">
        <f t="shared" si="20"/>
        <v>0.25</v>
      </c>
      <c r="AI80" s="2" t="s">
        <v>167</v>
      </c>
      <c r="AJ80" s="6">
        <f t="shared" si="21"/>
        <v>0.15</v>
      </c>
      <c r="AK80" s="76">
        <f t="shared" si="22"/>
        <v>0.4</v>
      </c>
      <c r="AL80" s="75">
        <f>IFERROR(IF(AF80="Probabilidad",(S80-(+S80*AK80)),IF(AF80="Impacto",S80,"")),"")</f>
        <v>0.6</v>
      </c>
      <c r="AM80" s="75">
        <f>IFERROR(IF(AF80="Impacto",(Y80-(+Y80*AK80)),IF(AF80="Probabilidad",Y80,"")),"")</f>
        <v>0.4</v>
      </c>
      <c r="AN80" s="31" t="s">
        <v>171</v>
      </c>
      <c r="AO80" s="31" t="s">
        <v>181</v>
      </c>
      <c r="AP80" s="31" t="s">
        <v>194</v>
      </c>
      <c r="AQ80" s="31" t="s">
        <v>196</v>
      </c>
      <c r="AR80" s="520" t="s">
        <v>607</v>
      </c>
      <c r="AS80" s="460">
        <f>S80</f>
        <v>1</v>
      </c>
      <c r="AT80" s="460">
        <f>IF(AL80="","",MIN(AL80:AL85))</f>
        <v>0.6</v>
      </c>
      <c r="AU80" s="505" t="str">
        <f>IFERROR(IF(AT80="","",IF(AT80&lt;=0.2,"Muy Baja",IF(AT80&lt;=0.4,"Baja",IF(AT80&lt;=0.6,"Media",IF(AT80&lt;=0.8,"Alta","Muy Alta"))))),"")</f>
        <v>Media</v>
      </c>
      <c r="AV80" s="460">
        <f>Y80</f>
        <v>0.4</v>
      </c>
      <c r="AW80" s="460">
        <f>IF(AM80="","",MIN(AM80:AM85))</f>
        <v>0.4</v>
      </c>
      <c r="AX80" s="505" t="str">
        <f>IFERROR(IF(AW80="","",IF(AW80&lt;=0.2,"Leve",IF(AW80&lt;=0.4,"Menor",IF(AW80&lt;=0.6,"Moderado",IF(AW80&lt;=0.8,"Mayor","Catastrófico"))))),"")</f>
        <v>Menor</v>
      </c>
      <c r="AY80" s="505" t="str">
        <f>AA80</f>
        <v>Alto</v>
      </c>
      <c r="AZ80" s="505" t="str">
        <f>IFERROR(IF(OR(AND(AU80="Muy Baja",AX80="Leve"),AND(AU80="Muy Baja",AX80="Menor"),AND(AU80="Baja",AX80="Leve")),"Bajo",IF(OR(AND(AU80="Muy baja",AX80="Moderado"),AND(AU80="Baja",AX80="Menor"),AND(AU80="Baja",AX80="Moderado"),AND(AU80="Media",AX80="Leve"),AND(AU80="Media",AX80="Menor"),AND(AU80="Media",AX80="Moderado"),AND(AU80="Alta",AX80="Leve"),AND(AU80="Alta",AX80="Menor")),"Moderado",IF(OR(AND(AU80="Muy Baja",AX80="Mayor"),AND(AU80="Baja",AX80="Mayor"),AND(AU80="Media",AX80="Mayor"),AND(AU80="Alta",AX80="Moderado"),AND(AU80="Alta",AX80="Mayor"),AND(AU80="Muy Alta",AX80="Leve"),AND(AU80="Muy Alta",AX80="Menor"),AND(AU80="Muy Alta",AX80="Moderado"),AND(AU80="Muy Alta",AX80="Mayor")),"Alto",IF(OR(AND(AU80="Muy Baja",AX80="Catastrófico"),AND(AU80="Baja",AX80="Catastrófico"),AND(AU80="Media",AX80="Catastrófico"),AND(AU80="Alta",AX80="Catastrófico"),AND(AU80="Muy Alta",AX80="Catastrófico")),"Extremo","")))),"")</f>
        <v>Moderado</v>
      </c>
      <c r="BA80" s="478" t="s">
        <v>252</v>
      </c>
      <c r="BB80" s="355" t="s">
        <v>608</v>
      </c>
      <c r="BC80" s="355" t="s">
        <v>609</v>
      </c>
      <c r="BD80" s="77">
        <f t="shared" si="23"/>
        <v>4</v>
      </c>
      <c r="BE80" s="1">
        <v>1</v>
      </c>
      <c r="BF80" s="1">
        <v>1</v>
      </c>
      <c r="BG80" s="1">
        <v>1</v>
      </c>
      <c r="BH80" s="1">
        <v>1</v>
      </c>
      <c r="BI80" s="1" t="s">
        <v>416</v>
      </c>
      <c r="BJ80" s="1" t="s">
        <v>599</v>
      </c>
      <c r="BK80" s="29"/>
      <c r="BL80" s="29"/>
      <c r="BM80" s="30"/>
      <c r="BN80" s="30"/>
      <c r="BO80" s="30"/>
      <c r="BP80" s="30"/>
      <c r="BQ80" s="78" t="str">
        <f t="shared" si="24"/>
        <v/>
      </c>
      <c r="BR80" s="98" t="str">
        <f t="shared" si="25"/>
        <v/>
      </c>
      <c r="BS80" s="511"/>
      <c r="BT80" s="472"/>
      <c r="BU80" s="472"/>
      <c r="BV80" s="514"/>
    </row>
    <row r="81" spans="1:74" x14ac:dyDescent="0.25">
      <c r="A81" s="540"/>
      <c r="B81" s="543"/>
      <c r="C81" s="546"/>
      <c r="D81" s="467"/>
      <c r="E81" s="467"/>
      <c r="F81" s="537"/>
      <c r="G81" s="473"/>
      <c r="H81" s="476"/>
      <c r="I81" s="479"/>
      <c r="J81" s="482"/>
      <c r="K81" s="494"/>
      <c r="L81" s="473"/>
      <c r="M81" s="552"/>
      <c r="N81" s="473"/>
      <c r="O81" s="473"/>
      <c r="P81" s="555"/>
      <c r="Q81" s="549"/>
      <c r="R81" s="479"/>
      <c r="S81" s="503"/>
      <c r="T81" s="479"/>
      <c r="U81" s="503"/>
      <c r="V81" s="479"/>
      <c r="W81" s="503"/>
      <c r="X81" s="518"/>
      <c r="Y81" s="503"/>
      <c r="Z81" s="503"/>
      <c r="AA81" s="506"/>
      <c r="AB81" s="116">
        <v>2</v>
      </c>
      <c r="AC81" s="115"/>
      <c r="AD81" s="115"/>
      <c r="AE81" s="115"/>
      <c r="AF81" s="112" t="str">
        <f t="shared" si="19"/>
        <v/>
      </c>
      <c r="AG81" s="117"/>
      <c r="AH81" s="113" t="str">
        <f t="shared" si="20"/>
        <v/>
      </c>
      <c r="AI81" s="117"/>
      <c r="AJ81" s="113" t="str">
        <f t="shared" si="21"/>
        <v/>
      </c>
      <c r="AK81" s="114" t="str">
        <f t="shared" si="22"/>
        <v/>
      </c>
      <c r="AL81" s="118" t="str">
        <f>IFERROR(IF(AND(AF80="Probabilidad",AF81="Probabilidad"),(AL80-(+AL80*AK81)),IF(AF81="Probabilidad",(S80-(+S80*AK81)),IF(AF81="Impacto",AL80,""))),"")</f>
        <v/>
      </c>
      <c r="AM81" s="118" t="str">
        <f>IFERROR(IF(AND(AF80="Impacto",AF81="Impacto"),(AM80-(+AM80*AK81)),IF(AF81="Impacto",(Y80-(+Y80*AK81)),IF(AF81="Probabilidad",AM80,""))),"")</f>
        <v/>
      </c>
      <c r="AN81" s="119"/>
      <c r="AO81" s="119"/>
      <c r="AP81" s="119"/>
      <c r="AQ81" s="119"/>
      <c r="AR81" s="476"/>
      <c r="AS81" s="461"/>
      <c r="AT81" s="461"/>
      <c r="AU81" s="506"/>
      <c r="AV81" s="461"/>
      <c r="AW81" s="461"/>
      <c r="AX81" s="506"/>
      <c r="AY81" s="506"/>
      <c r="AZ81" s="506"/>
      <c r="BA81" s="479"/>
      <c r="BB81" s="100"/>
      <c r="BC81" s="100"/>
      <c r="BD81" s="133" t="str">
        <f t="shared" si="23"/>
        <v/>
      </c>
      <c r="BE81" s="115"/>
      <c r="BF81" s="115"/>
      <c r="BG81" s="115"/>
      <c r="BH81" s="115"/>
      <c r="BI81" s="100"/>
      <c r="BJ81" s="100"/>
      <c r="BK81" s="100"/>
      <c r="BL81" s="100"/>
      <c r="BM81" s="120"/>
      <c r="BN81" s="120"/>
      <c r="BO81" s="120"/>
      <c r="BP81" s="120"/>
      <c r="BQ81" s="121" t="str">
        <f t="shared" si="24"/>
        <v/>
      </c>
      <c r="BR81" s="122" t="str">
        <f t="shared" si="25"/>
        <v/>
      </c>
      <c r="BS81" s="512"/>
      <c r="BT81" s="473"/>
      <c r="BU81" s="473"/>
      <c r="BV81" s="515"/>
    </row>
    <row r="82" spans="1:74" x14ac:dyDescent="0.25">
      <c r="A82" s="540"/>
      <c r="B82" s="543"/>
      <c r="C82" s="546"/>
      <c r="D82" s="467"/>
      <c r="E82" s="467"/>
      <c r="F82" s="537"/>
      <c r="G82" s="473"/>
      <c r="H82" s="476"/>
      <c r="I82" s="479"/>
      <c r="J82" s="482"/>
      <c r="K82" s="494"/>
      <c r="L82" s="473"/>
      <c r="M82" s="552"/>
      <c r="N82" s="473"/>
      <c r="O82" s="473"/>
      <c r="P82" s="555"/>
      <c r="Q82" s="549"/>
      <c r="R82" s="479"/>
      <c r="S82" s="503"/>
      <c r="T82" s="479"/>
      <c r="U82" s="503"/>
      <c r="V82" s="479"/>
      <c r="W82" s="503"/>
      <c r="X82" s="518"/>
      <c r="Y82" s="503"/>
      <c r="Z82" s="503"/>
      <c r="AA82" s="506"/>
      <c r="AB82" s="116">
        <v>3</v>
      </c>
      <c r="AC82" s="115"/>
      <c r="AD82" s="115"/>
      <c r="AE82" s="115"/>
      <c r="AF82" s="112" t="str">
        <f t="shared" si="19"/>
        <v/>
      </c>
      <c r="AG82" s="117"/>
      <c r="AH82" s="113" t="str">
        <f t="shared" si="20"/>
        <v/>
      </c>
      <c r="AI82" s="117"/>
      <c r="AJ82" s="113" t="str">
        <f t="shared" si="21"/>
        <v/>
      </c>
      <c r="AK82" s="114" t="str">
        <f t="shared" si="22"/>
        <v/>
      </c>
      <c r="AL82" s="118" t="str">
        <f>IFERROR(IF(AND(AF81="Probabilidad",AF82="Probabilidad"),(AL81-(+AL81*AK82)),IF(AND(AF81="Impacto",AF82="Probabilidad"),(AL80-(+AL80*AK82)),IF(AF82="Impacto",AL81,""))),"")</f>
        <v/>
      </c>
      <c r="AM82" s="118" t="str">
        <f>IFERROR(IF(AND(AF81="Impacto",AF82="Impacto"),(AM81-(+AM81*AK82)),IF(AND(AF81="Probabilidad",AF82="Impacto"),(AM80-(+AM80*AK82)),IF(AF82="Probabilidad",AM81,""))),"")</f>
        <v/>
      </c>
      <c r="AN82" s="119"/>
      <c r="AO82" s="119"/>
      <c r="AP82" s="119"/>
      <c r="AQ82" s="119"/>
      <c r="AR82" s="476"/>
      <c r="AS82" s="461"/>
      <c r="AT82" s="461"/>
      <c r="AU82" s="506"/>
      <c r="AV82" s="461"/>
      <c r="AW82" s="461"/>
      <c r="AX82" s="506"/>
      <c r="AY82" s="506"/>
      <c r="AZ82" s="506"/>
      <c r="BA82" s="479"/>
      <c r="BB82" s="100"/>
      <c r="BC82" s="100"/>
      <c r="BD82" s="133" t="str">
        <f t="shared" si="23"/>
        <v/>
      </c>
      <c r="BE82" s="115"/>
      <c r="BF82" s="115"/>
      <c r="BG82" s="115"/>
      <c r="BH82" s="115"/>
      <c r="BI82" s="100"/>
      <c r="BJ82" s="100"/>
      <c r="BK82" s="100"/>
      <c r="BL82" s="100"/>
      <c r="BM82" s="120"/>
      <c r="BN82" s="120"/>
      <c r="BO82" s="120"/>
      <c r="BP82" s="120"/>
      <c r="BQ82" s="121" t="str">
        <f t="shared" si="24"/>
        <v/>
      </c>
      <c r="BR82" s="122" t="str">
        <f t="shared" si="25"/>
        <v/>
      </c>
      <c r="BS82" s="512"/>
      <c r="BT82" s="473"/>
      <c r="BU82" s="473"/>
      <c r="BV82" s="515"/>
    </row>
    <row r="83" spans="1:74" x14ac:dyDescent="0.25">
      <c r="A83" s="540"/>
      <c r="B83" s="543"/>
      <c r="C83" s="546"/>
      <c r="D83" s="467"/>
      <c r="E83" s="467"/>
      <c r="F83" s="537"/>
      <c r="G83" s="473"/>
      <c r="H83" s="476"/>
      <c r="I83" s="479"/>
      <c r="J83" s="482"/>
      <c r="K83" s="494"/>
      <c r="L83" s="473"/>
      <c r="M83" s="552"/>
      <c r="N83" s="473"/>
      <c r="O83" s="473"/>
      <c r="P83" s="555"/>
      <c r="Q83" s="549"/>
      <c r="R83" s="479"/>
      <c r="S83" s="503"/>
      <c r="T83" s="479"/>
      <c r="U83" s="503"/>
      <c r="V83" s="479"/>
      <c r="W83" s="503"/>
      <c r="X83" s="518"/>
      <c r="Y83" s="503"/>
      <c r="Z83" s="503"/>
      <c r="AA83" s="506"/>
      <c r="AB83" s="116">
        <v>4</v>
      </c>
      <c r="AC83" s="115"/>
      <c r="AD83" s="115"/>
      <c r="AE83" s="115"/>
      <c r="AF83" s="112" t="str">
        <f t="shared" si="19"/>
        <v/>
      </c>
      <c r="AG83" s="117"/>
      <c r="AH83" s="113" t="str">
        <f t="shared" si="20"/>
        <v/>
      </c>
      <c r="AI83" s="117"/>
      <c r="AJ83" s="113" t="str">
        <f t="shared" si="21"/>
        <v/>
      </c>
      <c r="AK83" s="114" t="str">
        <f t="shared" si="22"/>
        <v/>
      </c>
      <c r="AL83" s="118" t="str">
        <f>IFERROR(IF(AND(AF82="Probabilidad",AF83="Probabilidad"),(AL82-(+AL82*AK83)),IF(AND(AF82="Impacto",AF83="Probabilidad"),(AL81-(+AL81*AK83)),IF(AF83="Impacto",AL82,""))),"")</f>
        <v/>
      </c>
      <c r="AM83" s="118" t="str">
        <f>IFERROR(IF(AND(AF82="Impacto",AF83="Impacto"),(AM82-(+AM82*AK83)),IF(AND(AF82="Probabilidad",AF83="Impacto"),(AM81-(+AM81*AK83)),IF(AF83="Probabilidad",AM82,""))),"")</f>
        <v/>
      </c>
      <c r="AN83" s="119"/>
      <c r="AO83" s="119"/>
      <c r="AP83" s="119"/>
      <c r="AQ83" s="119"/>
      <c r="AR83" s="476"/>
      <c r="AS83" s="461"/>
      <c r="AT83" s="461"/>
      <c r="AU83" s="506"/>
      <c r="AV83" s="461"/>
      <c r="AW83" s="461"/>
      <c r="AX83" s="506"/>
      <c r="AY83" s="506"/>
      <c r="AZ83" s="506"/>
      <c r="BA83" s="479"/>
      <c r="BB83" s="100"/>
      <c r="BC83" s="100"/>
      <c r="BD83" s="133" t="str">
        <f t="shared" si="23"/>
        <v/>
      </c>
      <c r="BE83" s="115"/>
      <c r="BF83" s="115"/>
      <c r="BG83" s="115"/>
      <c r="BH83" s="115"/>
      <c r="BI83" s="100"/>
      <c r="BJ83" s="100"/>
      <c r="BK83" s="100"/>
      <c r="BL83" s="100"/>
      <c r="BM83" s="120"/>
      <c r="BN83" s="120"/>
      <c r="BO83" s="120"/>
      <c r="BP83" s="120"/>
      <c r="BQ83" s="121" t="str">
        <f t="shared" si="24"/>
        <v/>
      </c>
      <c r="BR83" s="122" t="str">
        <f t="shared" si="25"/>
        <v/>
      </c>
      <c r="BS83" s="512"/>
      <c r="BT83" s="473"/>
      <c r="BU83" s="473"/>
      <c r="BV83" s="515"/>
    </row>
    <row r="84" spans="1:74" x14ac:dyDescent="0.25">
      <c r="A84" s="540"/>
      <c r="B84" s="543"/>
      <c r="C84" s="546"/>
      <c r="D84" s="467"/>
      <c r="E84" s="467"/>
      <c r="F84" s="537"/>
      <c r="G84" s="473"/>
      <c r="H84" s="476"/>
      <c r="I84" s="479"/>
      <c r="J84" s="482"/>
      <c r="K84" s="494"/>
      <c r="L84" s="473"/>
      <c r="M84" s="552"/>
      <c r="N84" s="473"/>
      <c r="O84" s="473"/>
      <c r="P84" s="555"/>
      <c r="Q84" s="549"/>
      <c r="R84" s="479"/>
      <c r="S84" s="503"/>
      <c r="T84" s="479"/>
      <c r="U84" s="503"/>
      <c r="V84" s="479"/>
      <c r="W84" s="503"/>
      <c r="X84" s="518"/>
      <c r="Y84" s="503"/>
      <c r="Z84" s="503"/>
      <c r="AA84" s="506"/>
      <c r="AB84" s="116">
        <v>5</v>
      </c>
      <c r="AC84" s="115"/>
      <c r="AD84" s="115"/>
      <c r="AE84" s="115"/>
      <c r="AF84" s="112" t="str">
        <f t="shared" si="19"/>
        <v/>
      </c>
      <c r="AG84" s="117"/>
      <c r="AH84" s="113" t="str">
        <f t="shared" si="20"/>
        <v/>
      </c>
      <c r="AI84" s="117"/>
      <c r="AJ84" s="113" t="str">
        <f t="shared" si="21"/>
        <v/>
      </c>
      <c r="AK84" s="114" t="str">
        <f t="shared" si="22"/>
        <v/>
      </c>
      <c r="AL84" s="118" t="str">
        <f>IFERROR(IF(AND(AF83="Probabilidad",AF84="Probabilidad"),(AL83-(+AL83*AK84)),IF(AND(AF83="Impacto",AF84="Probabilidad"),(AL82-(+AL82*AK84)),IF(AF84="Impacto",AL83,""))),"")</f>
        <v/>
      </c>
      <c r="AM84" s="118" t="str">
        <f>IFERROR(IF(AND(AF83="Impacto",AF84="Impacto"),(AM83-(+AM83*AK84)),IF(AND(AF83="Probabilidad",AF84="Impacto"),(AM82-(+AM82*AK84)),IF(AF84="Probabilidad",AM83,""))),"")</f>
        <v/>
      </c>
      <c r="AN84" s="119"/>
      <c r="AO84" s="119"/>
      <c r="AP84" s="119"/>
      <c r="AQ84" s="119"/>
      <c r="AR84" s="476"/>
      <c r="AS84" s="461"/>
      <c r="AT84" s="461"/>
      <c r="AU84" s="506"/>
      <c r="AV84" s="461"/>
      <c r="AW84" s="461"/>
      <c r="AX84" s="506"/>
      <c r="AY84" s="506"/>
      <c r="AZ84" s="506"/>
      <c r="BA84" s="479"/>
      <c r="BB84" s="100"/>
      <c r="BC84" s="100"/>
      <c r="BD84" s="133" t="str">
        <f t="shared" si="23"/>
        <v/>
      </c>
      <c r="BE84" s="115"/>
      <c r="BF84" s="115"/>
      <c r="BG84" s="115"/>
      <c r="BH84" s="115"/>
      <c r="BI84" s="100"/>
      <c r="BJ84" s="100"/>
      <c r="BK84" s="100"/>
      <c r="BL84" s="100"/>
      <c r="BM84" s="120"/>
      <c r="BN84" s="120"/>
      <c r="BO84" s="120"/>
      <c r="BP84" s="120"/>
      <c r="BQ84" s="121" t="str">
        <f t="shared" si="24"/>
        <v/>
      </c>
      <c r="BR84" s="122" t="str">
        <f t="shared" si="25"/>
        <v/>
      </c>
      <c r="BS84" s="512"/>
      <c r="BT84" s="473"/>
      <c r="BU84" s="473"/>
      <c r="BV84" s="515"/>
    </row>
    <row r="85" spans="1:74" x14ac:dyDescent="0.25">
      <c r="A85" s="541"/>
      <c r="B85" s="544"/>
      <c r="C85" s="547"/>
      <c r="D85" s="468"/>
      <c r="E85" s="468"/>
      <c r="F85" s="538"/>
      <c r="G85" s="474"/>
      <c r="H85" s="477"/>
      <c r="I85" s="480"/>
      <c r="J85" s="483"/>
      <c r="K85" s="495"/>
      <c r="L85" s="474"/>
      <c r="M85" s="553"/>
      <c r="N85" s="474"/>
      <c r="O85" s="474"/>
      <c r="P85" s="556"/>
      <c r="Q85" s="550"/>
      <c r="R85" s="480"/>
      <c r="S85" s="504"/>
      <c r="T85" s="480"/>
      <c r="U85" s="504"/>
      <c r="V85" s="480"/>
      <c r="W85" s="504"/>
      <c r="X85" s="519"/>
      <c r="Y85" s="504"/>
      <c r="Z85" s="504"/>
      <c r="AA85" s="507"/>
      <c r="AB85" s="125">
        <v>6</v>
      </c>
      <c r="AC85" s="123"/>
      <c r="AD85" s="123"/>
      <c r="AE85" s="123"/>
      <c r="AF85" s="135" t="str">
        <f t="shared" si="19"/>
        <v/>
      </c>
      <c r="AG85" s="126"/>
      <c r="AH85" s="124" t="str">
        <f t="shared" si="20"/>
        <v/>
      </c>
      <c r="AI85" s="126"/>
      <c r="AJ85" s="124" t="str">
        <f t="shared" si="21"/>
        <v/>
      </c>
      <c r="AK85" s="127" t="str">
        <f t="shared" si="22"/>
        <v/>
      </c>
      <c r="AL85" s="118" t="str">
        <f>IFERROR(IF(AND(AF84="Probabilidad",AF85="Probabilidad"),(AL84-(+AL84*AK85)),IF(AND(AF84="Impacto",AF85="Probabilidad"),(AL83-(+AL83*AK85)),IF(AF85="Impacto",AL84,""))),"")</f>
        <v/>
      </c>
      <c r="AM85" s="118" t="str">
        <f>IFERROR(IF(AND(AF84="Impacto",AF85="Impacto"),(AM84-(+AM84*AK85)),IF(AND(AF84="Probabilidad",AF85="Impacto"),(AM83-(+AM83*AK85)),IF(AF85="Probabilidad",AM84,""))),"")</f>
        <v/>
      </c>
      <c r="AN85" s="32"/>
      <c r="AO85" s="32"/>
      <c r="AP85" s="32"/>
      <c r="AQ85" s="32"/>
      <c r="AR85" s="477"/>
      <c r="AS85" s="462"/>
      <c r="AT85" s="462"/>
      <c r="AU85" s="507"/>
      <c r="AV85" s="462"/>
      <c r="AW85" s="462"/>
      <c r="AX85" s="507"/>
      <c r="AY85" s="507"/>
      <c r="AZ85" s="507"/>
      <c r="BA85" s="480"/>
      <c r="BB85" s="128"/>
      <c r="BC85" s="128"/>
      <c r="BD85" s="136" t="str">
        <f t="shared" si="23"/>
        <v/>
      </c>
      <c r="BE85" s="123"/>
      <c r="BF85" s="123"/>
      <c r="BG85" s="123"/>
      <c r="BH85" s="123"/>
      <c r="BI85" s="128"/>
      <c r="BJ85" s="128"/>
      <c r="BK85" s="128"/>
      <c r="BL85" s="128"/>
      <c r="BM85" s="129"/>
      <c r="BN85" s="129"/>
      <c r="BO85" s="129"/>
      <c r="BP85" s="129"/>
      <c r="BQ85" s="130" t="str">
        <f t="shared" si="24"/>
        <v/>
      </c>
      <c r="BR85" s="131" t="str">
        <f t="shared" si="25"/>
        <v/>
      </c>
      <c r="BS85" s="513"/>
      <c r="BT85" s="474"/>
      <c r="BU85" s="474"/>
      <c r="BV85" s="516"/>
    </row>
    <row r="86" spans="1:74" ht="95.25" customHeight="1" x14ac:dyDescent="0.25">
      <c r="A86" s="451" t="s">
        <v>284</v>
      </c>
      <c r="B86" s="454" t="s">
        <v>334</v>
      </c>
      <c r="C86" s="457" t="s">
        <v>610</v>
      </c>
      <c r="D86" s="463" t="s">
        <v>404</v>
      </c>
      <c r="E86" s="466" t="s">
        <v>285</v>
      </c>
      <c r="F86" s="469">
        <v>1</v>
      </c>
      <c r="G86" s="472" t="s">
        <v>611</v>
      </c>
      <c r="H86" s="475"/>
      <c r="I86" s="478"/>
      <c r="J86" s="481" t="s">
        <v>612</v>
      </c>
      <c r="K86" s="475" t="s">
        <v>407</v>
      </c>
      <c r="L86" s="472" t="s">
        <v>216</v>
      </c>
      <c r="M86" s="484" t="s">
        <v>613</v>
      </c>
      <c r="N86" s="472"/>
      <c r="O86" s="472"/>
      <c r="P86" s="487"/>
      <c r="Q86" s="548"/>
      <c r="R86" s="478" t="s">
        <v>123</v>
      </c>
      <c r="S86" s="502">
        <f>IF(R86="Muy Alta",100%,IF(R86="Alta",80%,IF(R86="Media",60%,IF(R86="Baja",40%,IF(R86="Muy Baja",20%,"")))))</f>
        <v>0.4</v>
      </c>
      <c r="T86" s="478"/>
      <c r="U86" s="502" t="str">
        <f>IF(T86="Catastrófico",100%,IF(T86="Mayor",80%,IF(T86="Moderado",60%,IF(T86="Menor",40%,IF(T86="Leve",20%,"")))))</f>
        <v/>
      </c>
      <c r="V86" s="478" t="s">
        <v>141</v>
      </c>
      <c r="W86" s="502">
        <f>IF(V86="Catastrófico",100%,IF(V86="Mayor",80%,IF(V86="Moderado",60%,IF(V86="Menor",40%,IF(V86="Leve",20%,"")))))</f>
        <v>0.6</v>
      </c>
      <c r="X86" s="517" t="str">
        <f>IF(Y86=100%,"Catastrófico",IF(Y86=80%,"Mayor",IF(Y86=60%,"Moderado",IF(Y86=40%,"Menor",IF(Y86=20%,"Leve","")))))</f>
        <v>Moderado</v>
      </c>
      <c r="Y86" s="502">
        <f>IF(AND(U86="",W86=""),"",MAX(U86,W86))</f>
        <v>0.6</v>
      </c>
      <c r="Z86" s="502" t="str">
        <f>CONCATENATE(R86,X86)</f>
        <v>BajaModerado</v>
      </c>
      <c r="AA86" s="505" t="str">
        <f>IF(Z86="Muy AltaLeve","Alto",IF(Z86="Muy AltaMenor","Alto",IF(Z86="Muy AltaModerado","Alto",IF(Z86="Muy AltaMayor","Alto",IF(Z86="Muy AltaCatastrófico","Extremo",IF(Z86="AltaLeve","Moderado",IF(Z86="AltaMenor","Moderado",IF(Z86="AltaModerado","Alto",IF(Z86="AltaMayor","Alto",IF(Z86="AltaCatastrófico","Extremo",IF(Z86="MediaLeve","Moderado",IF(Z86="MediaMenor","Moderado",IF(Z86="MediaModerado","Moderado",IF(Z86="MediaMayor","Alto",IF(Z86="MediaCatastrófico","Extremo",IF(Z86="BajaLeve","Bajo",IF(Z86="BajaMenor","Moderado",IF(Z86="BajaModerado","Moderado",IF(Z86="BajaMayor","Alto",IF(Z86="BajaCatastrófico","Extremo",IF(Z86="Muy BajaLeve","Bajo",IF(Z86="Muy BajaMenor","Bajo",IF(Z86="Muy BajaModerado","Moderado",IF(Z86="Muy BajaMayor","Alto",IF(Z86="Muy BajaCatastrófico","Extremo","")))))))))))))))))))))))))</f>
        <v>Moderado</v>
      </c>
      <c r="AB86" s="72">
        <v>1</v>
      </c>
      <c r="AC86" s="367" t="s">
        <v>614</v>
      </c>
      <c r="AD86" s="1" t="s">
        <v>555</v>
      </c>
      <c r="AE86" s="367" t="s">
        <v>615</v>
      </c>
      <c r="AF86" s="74" t="str">
        <f t="shared" ref="AF86:AF145" si="26">IF(OR(AG86="Preventivo",AG86="Detectivo"),"Probabilidad",IF(AG86="Correctivo","Impacto",""))</f>
        <v>Probabilidad</v>
      </c>
      <c r="AG86" s="2" t="s">
        <v>156</v>
      </c>
      <c r="AH86" s="6">
        <f t="shared" ref="AH86:AH145" si="27">IF(AG86="","",IF(AG86="Preventivo",25%,IF(AG86="Detectivo",15%,IF(AG86="Correctivo",10%))))</f>
        <v>0.25</v>
      </c>
      <c r="AI86" s="2" t="s">
        <v>167</v>
      </c>
      <c r="AJ86" s="6">
        <f t="shared" ref="AJ86:AJ145" si="28">IF(AI86="Automático",25%,IF(AI86="Manual",15%,""))</f>
        <v>0.15</v>
      </c>
      <c r="AK86" s="76">
        <f t="shared" ref="AK86:AK145" si="29">IF(OR(AH86="",AJ86=""),"",AH86+AJ86)</f>
        <v>0.4</v>
      </c>
      <c r="AL86" s="75">
        <f>IFERROR(IF(AF86="Probabilidad",(S86-(+S86*AK86)),IF(AF86="Impacto",S86,"")),"")</f>
        <v>0.24</v>
      </c>
      <c r="AM86" s="75">
        <f>IFERROR(IF(AF86="Impacto",(Y86-(+Y86*AK86)),IF(AF86="Probabilidad",Y86,"")),"")</f>
        <v>0.6</v>
      </c>
      <c r="AN86" s="31" t="s">
        <v>171</v>
      </c>
      <c r="AO86" s="31" t="s">
        <v>181</v>
      </c>
      <c r="AP86" s="31" t="s">
        <v>191</v>
      </c>
      <c r="AQ86" s="31" t="s">
        <v>196</v>
      </c>
      <c r="AR86" s="520" t="s">
        <v>616</v>
      </c>
      <c r="AS86" s="460">
        <f>S86</f>
        <v>0.4</v>
      </c>
      <c r="AT86" s="460">
        <f>IF(AL86="","",MIN(AL86:AL91))</f>
        <v>0.11759999999999998</v>
      </c>
      <c r="AU86" s="505" t="str">
        <f>IFERROR(IF(AT86="","",IF(AT86&lt;=0.2,"Muy Baja",IF(AT86&lt;=0.4,"Baja",IF(AT86&lt;=0.6,"Media",IF(AT86&lt;=0.8,"Alta","Muy Alta"))))),"")</f>
        <v>Muy Baja</v>
      </c>
      <c r="AV86" s="460">
        <f>Y86</f>
        <v>0.6</v>
      </c>
      <c r="AW86" s="460">
        <f>IF(AM86="","",MIN(AM86:AM91))</f>
        <v>0.6</v>
      </c>
      <c r="AX86" s="505" t="str">
        <f>IFERROR(IF(AW86="","",IF(AW86&lt;=0.2,"Leve",IF(AW86&lt;=0.4,"Menor",IF(AW86&lt;=0.6,"Moderado",IF(AW86&lt;=0.8,"Mayor","Catastrófico"))))),"")</f>
        <v>Moderado</v>
      </c>
      <c r="AY86" s="505" t="str">
        <f>AA86</f>
        <v>Moderado</v>
      </c>
      <c r="AZ86" s="505" t="str">
        <f>IFERROR(IF(OR(AND(AU86="Muy Baja",AX86="Leve"),AND(AU86="Muy Baja",AX86="Menor"),AND(AU86="Baja",AX86="Leve")),"Bajo",IF(OR(AND(AU86="Muy baja",AX86="Moderado"),AND(AU86="Baja",AX86="Menor"),AND(AU86="Baja",AX86="Moderado"),AND(AU86="Media",AX86="Leve"),AND(AU86="Media",AX86="Menor"),AND(AU86="Media",AX86="Moderado"),AND(AU86="Alta",AX86="Leve"),AND(AU86="Alta",AX86="Menor")),"Moderado",IF(OR(AND(AU86="Muy Baja",AX86="Mayor"),AND(AU86="Baja",AX86="Mayor"),AND(AU86="Media",AX86="Mayor"),AND(AU86="Alta",AX86="Moderado"),AND(AU86="Alta",AX86="Mayor"),AND(AU86="Muy Alta",AX86="Leve"),AND(AU86="Muy Alta",AX86="Menor"),AND(AU86="Muy Alta",AX86="Moderado"),AND(AU86="Muy Alta",AX86="Mayor")),"Alto",IF(OR(AND(AU86="Muy Baja",AX86="Catastrófico"),AND(AU86="Baja",AX86="Catastrófico"),AND(AU86="Media",AX86="Catastrófico"),AND(AU86="Alta",AX86="Catastrófico"),AND(AU86="Muy Alta",AX86="Catastrófico")),"Extremo","")))),"")</f>
        <v>Moderado</v>
      </c>
      <c r="BA86" s="478" t="s">
        <v>252</v>
      </c>
      <c r="BB86" s="357" t="s">
        <v>617</v>
      </c>
      <c r="BC86" s="357" t="s">
        <v>618</v>
      </c>
      <c r="BD86" s="77">
        <f t="shared" si="23"/>
        <v>9</v>
      </c>
      <c r="BE86" s="1">
        <v>0</v>
      </c>
      <c r="BF86" s="1">
        <v>3</v>
      </c>
      <c r="BG86" s="1">
        <v>3</v>
      </c>
      <c r="BH86" s="1">
        <v>3</v>
      </c>
      <c r="BI86" s="357" t="s">
        <v>619</v>
      </c>
      <c r="BJ86" s="357" t="s">
        <v>620</v>
      </c>
      <c r="BK86" s="29"/>
      <c r="BL86" s="29"/>
      <c r="BM86" s="30"/>
      <c r="BN86" s="30"/>
      <c r="BO86" s="30"/>
      <c r="BP86" s="30"/>
      <c r="BQ86" s="78" t="str">
        <f t="shared" si="24"/>
        <v/>
      </c>
      <c r="BR86" s="98" t="str">
        <f t="shared" si="25"/>
        <v/>
      </c>
      <c r="BS86" s="511"/>
      <c r="BT86" s="472"/>
      <c r="BU86" s="472"/>
      <c r="BV86" s="514"/>
    </row>
    <row r="87" spans="1:74" ht="95.25" x14ac:dyDescent="0.25">
      <c r="A87" s="452"/>
      <c r="B87" s="455"/>
      <c r="C87" s="458"/>
      <c r="D87" s="464"/>
      <c r="E87" s="467"/>
      <c r="F87" s="470"/>
      <c r="G87" s="473"/>
      <c r="H87" s="476"/>
      <c r="I87" s="479"/>
      <c r="J87" s="482"/>
      <c r="K87" s="476"/>
      <c r="L87" s="473"/>
      <c r="M87" s="485"/>
      <c r="N87" s="473"/>
      <c r="O87" s="473"/>
      <c r="P87" s="488"/>
      <c r="Q87" s="549"/>
      <c r="R87" s="479"/>
      <c r="S87" s="503"/>
      <c r="T87" s="479"/>
      <c r="U87" s="503"/>
      <c r="V87" s="479"/>
      <c r="W87" s="503"/>
      <c r="X87" s="518"/>
      <c r="Y87" s="503"/>
      <c r="Z87" s="503"/>
      <c r="AA87" s="506"/>
      <c r="AB87" s="116">
        <v>2</v>
      </c>
      <c r="AC87" s="240" t="s">
        <v>621</v>
      </c>
      <c r="AD87" s="115" t="s">
        <v>555</v>
      </c>
      <c r="AE87" s="240" t="s">
        <v>622</v>
      </c>
      <c r="AF87" s="112" t="str">
        <f t="shared" si="26"/>
        <v>Probabilidad</v>
      </c>
      <c r="AG87" s="117" t="s">
        <v>159</v>
      </c>
      <c r="AH87" s="113">
        <f t="shared" si="27"/>
        <v>0.15</v>
      </c>
      <c r="AI87" s="117" t="s">
        <v>167</v>
      </c>
      <c r="AJ87" s="113">
        <f t="shared" si="28"/>
        <v>0.15</v>
      </c>
      <c r="AK87" s="114">
        <f t="shared" si="29"/>
        <v>0.3</v>
      </c>
      <c r="AL87" s="118">
        <f>IFERROR(IF(AND(AF86="Probabilidad",AF87="Probabilidad"),(AL86-(+AL86*AK87)),IF(AF87="Probabilidad",(S86-(+S86*AK87)),IF(AF87="Impacto",AL86,""))),"")</f>
        <v>0.16799999999999998</v>
      </c>
      <c r="AM87" s="118">
        <f>IFERROR(IF(AND(AF86="Impacto",AF87="Impacto"),(AM86-(+AM86*AK87)),IF(AF87="Impacto",(Y86-(+Y86*AK87)),IF(AF87="Probabilidad",AM86,""))),"")</f>
        <v>0.6</v>
      </c>
      <c r="AN87" s="119" t="s">
        <v>171</v>
      </c>
      <c r="AO87" s="119" t="s">
        <v>181</v>
      </c>
      <c r="AP87" s="119" t="s">
        <v>191</v>
      </c>
      <c r="AQ87" s="119" t="s">
        <v>196</v>
      </c>
      <c r="AR87" s="476"/>
      <c r="AS87" s="461"/>
      <c r="AT87" s="461"/>
      <c r="AU87" s="506"/>
      <c r="AV87" s="461"/>
      <c r="AW87" s="461"/>
      <c r="AX87" s="506"/>
      <c r="AY87" s="506"/>
      <c r="AZ87" s="506"/>
      <c r="BA87" s="479"/>
      <c r="BB87" s="100"/>
      <c r="BC87" s="100"/>
      <c r="BD87" s="133" t="str">
        <f t="shared" si="23"/>
        <v/>
      </c>
      <c r="BE87" s="115"/>
      <c r="BF87" s="115"/>
      <c r="BG87" s="115"/>
      <c r="BH87" s="115"/>
      <c r="BI87" s="357"/>
      <c r="BJ87" s="357"/>
      <c r="BK87" s="100"/>
      <c r="BL87" s="100"/>
      <c r="BM87" s="120"/>
      <c r="BN87" s="120"/>
      <c r="BO87" s="120"/>
      <c r="BP87" s="120"/>
      <c r="BQ87" s="121" t="str">
        <f t="shared" si="24"/>
        <v/>
      </c>
      <c r="BR87" s="122" t="str">
        <f t="shared" si="25"/>
        <v/>
      </c>
      <c r="BS87" s="512"/>
      <c r="BT87" s="473"/>
      <c r="BU87" s="473"/>
      <c r="BV87" s="515"/>
    </row>
    <row r="88" spans="1:74" ht="74.25" x14ac:dyDescent="0.25">
      <c r="A88" s="452"/>
      <c r="B88" s="455"/>
      <c r="C88" s="458"/>
      <c r="D88" s="464"/>
      <c r="E88" s="467"/>
      <c r="F88" s="470"/>
      <c r="G88" s="473"/>
      <c r="H88" s="476"/>
      <c r="I88" s="479"/>
      <c r="J88" s="482"/>
      <c r="K88" s="476"/>
      <c r="L88" s="473"/>
      <c r="M88" s="485"/>
      <c r="N88" s="473"/>
      <c r="O88" s="473"/>
      <c r="P88" s="488"/>
      <c r="Q88" s="549"/>
      <c r="R88" s="479"/>
      <c r="S88" s="503"/>
      <c r="T88" s="479"/>
      <c r="U88" s="503"/>
      <c r="V88" s="479"/>
      <c r="W88" s="503"/>
      <c r="X88" s="518"/>
      <c r="Y88" s="503"/>
      <c r="Z88" s="503"/>
      <c r="AA88" s="506"/>
      <c r="AB88" s="116">
        <v>3</v>
      </c>
      <c r="AC88" s="240" t="s">
        <v>623</v>
      </c>
      <c r="AD88" s="19" t="s">
        <v>555</v>
      </c>
      <c r="AE88" s="240" t="s">
        <v>624</v>
      </c>
      <c r="AF88" s="112" t="str">
        <f t="shared" si="26"/>
        <v>Probabilidad</v>
      </c>
      <c r="AG88" s="117" t="s">
        <v>159</v>
      </c>
      <c r="AH88" s="113">
        <f t="shared" si="27"/>
        <v>0.15</v>
      </c>
      <c r="AI88" s="117" t="s">
        <v>167</v>
      </c>
      <c r="AJ88" s="113">
        <f t="shared" si="28"/>
        <v>0.15</v>
      </c>
      <c r="AK88" s="114">
        <f t="shared" si="29"/>
        <v>0.3</v>
      </c>
      <c r="AL88" s="118">
        <f>IFERROR(IF(AND(AF87="Probabilidad",AF88="Probabilidad"),(AL87-(+AL87*AK88)),IF(AND(AF87="Impacto",AF88="Probabilidad"),(AL86-(+AL86*AK88)),IF(AF88="Impacto",AL87,""))),"")</f>
        <v>0.11759999999999998</v>
      </c>
      <c r="AM88" s="118">
        <f>IFERROR(IF(AND(AF87="Impacto",AF88="Impacto"),(AM87-(+AM87*AK88)),IF(AND(AF87="Probabilidad",AF88="Impacto"),(AM86-(+AM86*AK88)),IF(AF88="Probabilidad",AM87,""))),"")</f>
        <v>0.6</v>
      </c>
      <c r="AN88" s="119" t="s">
        <v>171</v>
      </c>
      <c r="AO88" s="119" t="s">
        <v>187</v>
      </c>
      <c r="AP88" s="119" t="s">
        <v>191</v>
      </c>
      <c r="AQ88" s="119" t="s">
        <v>196</v>
      </c>
      <c r="AR88" s="476"/>
      <c r="AS88" s="461"/>
      <c r="AT88" s="461"/>
      <c r="AU88" s="506"/>
      <c r="AV88" s="461"/>
      <c r="AW88" s="461"/>
      <c r="AX88" s="506"/>
      <c r="AY88" s="506"/>
      <c r="AZ88" s="506"/>
      <c r="BA88" s="479"/>
      <c r="BB88" s="100"/>
      <c r="BC88" s="100"/>
      <c r="BD88" s="133" t="str">
        <f t="shared" si="23"/>
        <v/>
      </c>
      <c r="BE88" s="115"/>
      <c r="BF88" s="115"/>
      <c r="BG88" s="115"/>
      <c r="BH88" s="115"/>
      <c r="BI88" s="100"/>
      <c r="BJ88" s="100"/>
      <c r="BK88" s="100"/>
      <c r="BL88" s="100"/>
      <c r="BM88" s="120"/>
      <c r="BN88" s="120"/>
      <c r="BO88" s="120"/>
      <c r="BP88" s="120"/>
      <c r="BQ88" s="121" t="str">
        <f t="shared" si="24"/>
        <v/>
      </c>
      <c r="BR88" s="122" t="str">
        <f t="shared" si="25"/>
        <v/>
      </c>
      <c r="BS88" s="512"/>
      <c r="BT88" s="473"/>
      <c r="BU88" s="473"/>
      <c r="BV88" s="515"/>
    </row>
    <row r="89" spans="1:74" x14ac:dyDescent="0.25">
      <c r="A89" s="452"/>
      <c r="B89" s="455"/>
      <c r="C89" s="458"/>
      <c r="D89" s="464"/>
      <c r="E89" s="467"/>
      <c r="F89" s="470"/>
      <c r="G89" s="473"/>
      <c r="H89" s="476"/>
      <c r="I89" s="479"/>
      <c r="J89" s="482"/>
      <c r="K89" s="476"/>
      <c r="L89" s="473"/>
      <c r="M89" s="485"/>
      <c r="N89" s="473"/>
      <c r="O89" s="473"/>
      <c r="P89" s="488"/>
      <c r="Q89" s="549"/>
      <c r="R89" s="479"/>
      <c r="S89" s="503"/>
      <c r="T89" s="479"/>
      <c r="U89" s="503"/>
      <c r="V89" s="479"/>
      <c r="W89" s="503"/>
      <c r="X89" s="518"/>
      <c r="Y89" s="503"/>
      <c r="Z89" s="503"/>
      <c r="AA89" s="506"/>
      <c r="AB89" s="116">
        <v>4</v>
      </c>
      <c r="AC89" s="240"/>
      <c r="AD89" s="115"/>
      <c r="AE89" s="240"/>
      <c r="AF89" s="112" t="str">
        <f t="shared" si="26"/>
        <v/>
      </c>
      <c r="AG89" s="117"/>
      <c r="AH89" s="113" t="str">
        <f t="shared" si="27"/>
        <v/>
      </c>
      <c r="AI89" s="117"/>
      <c r="AJ89" s="113" t="str">
        <f t="shared" si="28"/>
        <v/>
      </c>
      <c r="AK89" s="114" t="str">
        <f t="shared" si="29"/>
        <v/>
      </c>
      <c r="AL89" s="118" t="str">
        <f>IFERROR(IF(AND(AF88="Probabilidad",AF89="Probabilidad"),(AL88-(+AL88*AK89)),IF(AND(AF88="Impacto",AF89="Probabilidad"),(AL87-(+AL87*AK89)),IF(AF89="Impacto",AL88,""))),"")</f>
        <v/>
      </c>
      <c r="AM89" s="118" t="str">
        <f>IFERROR(IF(AND(AF88="Impacto",AF89="Impacto"),(AM88-(+AM88*AK89)),IF(AND(AF88="Probabilidad",AF89="Impacto"),(AM87-(+AM87*AK89)),IF(AF89="Probabilidad",AM88,""))),"")</f>
        <v/>
      </c>
      <c r="AN89" s="119"/>
      <c r="AO89" s="119"/>
      <c r="AP89" s="119"/>
      <c r="AQ89" s="119"/>
      <c r="AR89" s="476"/>
      <c r="AS89" s="461"/>
      <c r="AT89" s="461"/>
      <c r="AU89" s="506"/>
      <c r="AV89" s="461"/>
      <c r="AW89" s="461"/>
      <c r="AX89" s="506"/>
      <c r="AY89" s="506"/>
      <c r="AZ89" s="506"/>
      <c r="BA89" s="479"/>
      <c r="BB89" s="100"/>
      <c r="BC89" s="100"/>
      <c r="BD89" s="133" t="str">
        <f t="shared" si="23"/>
        <v/>
      </c>
      <c r="BE89" s="115"/>
      <c r="BF89" s="115"/>
      <c r="BG89" s="115"/>
      <c r="BH89" s="115"/>
      <c r="BI89" s="100"/>
      <c r="BJ89" s="100"/>
      <c r="BK89" s="100"/>
      <c r="BL89" s="100"/>
      <c r="BM89" s="120"/>
      <c r="BN89" s="120"/>
      <c r="BO89" s="120"/>
      <c r="BP89" s="120"/>
      <c r="BQ89" s="121" t="str">
        <f t="shared" si="24"/>
        <v/>
      </c>
      <c r="BR89" s="122" t="str">
        <f t="shared" si="25"/>
        <v/>
      </c>
      <c r="BS89" s="512"/>
      <c r="BT89" s="473"/>
      <c r="BU89" s="473"/>
      <c r="BV89" s="515"/>
    </row>
    <row r="90" spans="1:74" x14ac:dyDescent="0.25">
      <c r="A90" s="452"/>
      <c r="B90" s="455"/>
      <c r="C90" s="458"/>
      <c r="D90" s="464"/>
      <c r="E90" s="467"/>
      <c r="F90" s="470"/>
      <c r="G90" s="473"/>
      <c r="H90" s="476"/>
      <c r="I90" s="479"/>
      <c r="J90" s="482"/>
      <c r="K90" s="476"/>
      <c r="L90" s="473"/>
      <c r="M90" s="485"/>
      <c r="N90" s="473"/>
      <c r="O90" s="473"/>
      <c r="P90" s="488"/>
      <c r="Q90" s="549"/>
      <c r="R90" s="479"/>
      <c r="S90" s="503"/>
      <c r="T90" s="479"/>
      <c r="U90" s="503"/>
      <c r="V90" s="479"/>
      <c r="W90" s="503"/>
      <c r="X90" s="518"/>
      <c r="Y90" s="503"/>
      <c r="Z90" s="503"/>
      <c r="AA90" s="506"/>
      <c r="AB90" s="116">
        <v>5</v>
      </c>
      <c r="AC90" s="240"/>
      <c r="AD90" s="115"/>
      <c r="AE90" s="240"/>
      <c r="AF90" s="112" t="str">
        <f t="shared" si="26"/>
        <v/>
      </c>
      <c r="AG90" s="117"/>
      <c r="AH90" s="113" t="str">
        <f t="shared" si="27"/>
        <v/>
      </c>
      <c r="AI90" s="117"/>
      <c r="AJ90" s="113" t="str">
        <f t="shared" si="28"/>
        <v/>
      </c>
      <c r="AK90" s="114" t="str">
        <f t="shared" si="29"/>
        <v/>
      </c>
      <c r="AL90" s="118" t="str">
        <f>IFERROR(IF(AND(AF89="Probabilidad",AF90="Probabilidad"),(AL89-(+AL89*AK90)),IF(AND(AF89="Impacto",AF90="Probabilidad"),(AL88-(+AL88*AK90)),IF(AF90="Impacto",AL89,""))),"")</f>
        <v/>
      </c>
      <c r="AM90" s="118" t="str">
        <f>IFERROR(IF(AND(AF89="Impacto",AF90="Impacto"),(AM89-(+AM89*AK90)),IF(AND(AF89="Probabilidad",AF90="Impacto"),(AM88-(+AM88*AK90)),IF(AF90="Probabilidad",AM89,""))),"")</f>
        <v/>
      </c>
      <c r="AN90" s="119"/>
      <c r="AO90" s="119"/>
      <c r="AP90" s="119"/>
      <c r="AQ90" s="119"/>
      <c r="AR90" s="476"/>
      <c r="AS90" s="461"/>
      <c r="AT90" s="461"/>
      <c r="AU90" s="506"/>
      <c r="AV90" s="461"/>
      <c r="AW90" s="461"/>
      <c r="AX90" s="506"/>
      <c r="AY90" s="506"/>
      <c r="AZ90" s="506"/>
      <c r="BA90" s="479"/>
      <c r="BB90" s="100"/>
      <c r="BC90" s="100"/>
      <c r="BD90" s="133" t="str">
        <f t="shared" si="23"/>
        <v/>
      </c>
      <c r="BE90" s="115"/>
      <c r="BF90" s="115"/>
      <c r="BG90" s="115"/>
      <c r="BH90" s="115"/>
      <c r="BI90" s="100"/>
      <c r="BJ90" s="100"/>
      <c r="BK90" s="100"/>
      <c r="BL90" s="100"/>
      <c r="BM90" s="120"/>
      <c r="BN90" s="120"/>
      <c r="BO90" s="120"/>
      <c r="BP90" s="120"/>
      <c r="BQ90" s="121" t="str">
        <f t="shared" si="24"/>
        <v/>
      </c>
      <c r="BR90" s="122" t="str">
        <f t="shared" si="25"/>
        <v/>
      </c>
      <c r="BS90" s="512"/>
      <c r="BT90" s="473"/>
      <c r="BU90" s="473"/>
      <c r="BV90" s="515"/>
    </row>
    <row r="91" spans="1:74" ht="15.75" thickBot="1" x14ac:dyDescent="0.3">
      <c r="A91" s="452"/>
      <c r="B91" s="455"/>
      <c r="C91" s="458"/>
      <c r="D91" s="465"/>
      <c r="E91" s="468"/>
      <c r="F91" s="471"/>
      <c r="G91" s="474"/>
      <c r="H91" s="477"/>
      <c r="I91" s="480"/>
      <c r="J91" s="483"/>
      <c r="K91" s="477"/>
      <c r="L91" s="474"/>
      <c r="M91" s="486"/>
      <c r="N91" s="474"/>
      <c r="O91" s="474"/>
      <c r="P91" s="489"/>
      <c r="Q91" s="550"/>
      <c r="R91" s="480"/>
      <c r="S91" s="504"/>
      <c r="T91" s="480"/>
      <c r="U91" s="504"/>
      <c r="V91" s="480"/>
      <c r="W91" s="504"/>
      <c r="X91" s="519"/>
      <c r="Y91" s="504"/>
      <c r="Z91" s="504"/>
      <c r="AA91" s="507"/>
      <c r="AB91" s="125">
        <v>6</v>
      </c>
      <c r="AC91" s="368"/>
      <c r="AD91" s="123"/>
      <c r="AE91" s="368"/>
      <c r="AF91" s="135" t="str">
        <f t="shared" si="26"/>
        <v/>
      </c>
      <c r="AG91" s="126"/>
      <c r="AH91" s="124" t="str">
        <f t="shared" si="27"/>
        <v/>
      </c>
      <c r="AI91" s="126"/>
      <c r="AJ91" s="124" t="str">
        <f t="shared" si="28"/>
        <v/>
      </c>
      <c r="AK91" s="127" t="str">
        <f t="shared" si="29"/>
        <v/>
      </c>
      <c r="AL91" s="118" t="str">
        <f>IFERROR(IF(AND(AF90="Probabilidad",AF91="Probabilidad"),(AL90-(+AL90*AK91)),IF(AND(AF90="Impacto",AF91="Probabilidad"),(AL89-(+AL89*AK91)),IF(AF91="Impacto",AL90,""))),"")</f>
        <v/>
      </c>
      <c r="AM91" s="118" t="str">
        <f>IFERROR(IF(AND(AF90="Impacto",AF91="Impacto"),(AM90-(+AM90*AK91)),IF(AND(AF90="Probabilidad",AF91="Impacto"),(AM89-(+AM89*AK91)),IF(AF91="Probabilidad",AM90,""))),"")</f>
        <v/>
      </c>
      <c r="AN91" s="32"/>
      <c r="AO91" s="32"/>
      <c r="AP91" s="32"/>
      <c r="AQ91" s="32"/>
      <c r="AR91" s="477"/>
      <c r="AS91" s="462"/>
      <c r="AT91" s="462"/>
      <c r="AU91" s="507"/>
      <c r="AV91" s="462"/>
      <c r="AW91" s="462"/>
      <c r="AX91" s="507"/>
      <c r="AY91" s="507"/>
      <c r="AZ91" s="507"/>
      <c r="BA91" s="480"/>
      <c r="BB91" s="128"/>
      <c r="BC91" s="128"/>
      <c r="BD91" s="136" t="str">
        <f t="shared" si="23"/>
        <v/>
      </c>
      <c r="BE91" s="123"/>
      <c r="BF91" s="123"/>
      <c r="BG91" s="123"/>
      <c r="BH91" s="123"/>
      <c r="BI91" s="128"/>
      <c r="BJ91" s="128"/>
      <c r="BK91" s="128"/>
      <c r="BL91" s="128"/>
      <c r="BM91" s="129"/>
      <c r="BN91" s="129"/>
      <c r="BO91" s="129"/>
      <c r="BP91" s="129"/>
      <c r="BQ91" s="130" t="str">
        <f t="shared" si="24"/>
        <v/>
      </c>
      <c r="BR91" s="131" t="str">
        <f t="shared" si="25"/>
        <v/>
      </c>
      <c r="BS91" s="513"/>
      <c r="BT91" s="474"/>
      <c r="BU91" s="474"/>
      <c r="BV91" s="516"/>
    </row>
    <row r="92" spans="1:74" ht="105" x14ac:dyDescent="0.25">
      <c r="A92" s="452"/>
      <c r="B92" s="455"/>
      <c r="C92" s="458"/>
      <c r="D92" s="463" t="s">
        <v>404</v>
      </c>
      <c r="E92" s="466" t="s">
        <v>285</v>
      </c>
      <c r="F92" s="469">
        <v>2</v>
      </c>
      <c r="G92" s="472" t="s">
        <v>625</v>
      </c>
      <c r="H92" s="475"/>
      <c r="I92" s="478"/>
      <c r="J92" s="481" t="s">
        <v>626</v>
      </c>
      <c r="K92" s="493" t="s">
        <v>605</v>
      </c>
      <c r="L92" s="472" t="s">
        <v>216</v>
      </c>
      <c r="M92" s="484" t="s">
        <v>627</v>
      </c>
      <c r="N92" s="472"/>
      <c r="O92" s="472"/>
      <c r="P92" s="487"/>
      <c r="Q92" s="548"/>
      <c r="R92" s="478" t="s">
        <v>127</v>
      </c>
      <c r="S92" s="502">
        <f>IF(R92="Muy Alta",100%,IF(R92="Alta",80%,IF(R92="Media",60%,IF(R92="Baja",40%,IF(R92="Muy Baja",20%,"")))))</f>
        <v>0.8</v>
      </c>
      <c r="T92" s="478"/>
      <c r="U92" s="502" t="str">
        <f>IF(T92="Catastrófico",100%,IF(T92="Mayor",80%,IF(T92="Moderado",60%,IF(T92="Menor",40%,IF(T92="Leve",20%,"")))))</f>
        <v/>
      </c>
      <c r="V92" s="478" t="s">
        <v>138</v>
      </c>
      <c r="W92" s="502">
        <f>IF(V92="Catastrófico",100%,IF(V92="Mayor",80%,IF(V92="Moderado",60%,IF(V92="Menor",40%,IF(V92="Leve",20%,"")))))</f>
        <v>0.4</v>
      </c>
      <c r="X92" s="517" t="str">
        <f>IF(Y92=100%,"Catastrófico",IF(Y92=80%,"Mayor",IF(Y92=60%,"Moderado",IF(Y92=40%,"Menor",IF(Y92=20%,"Leve","")))))</f>
        <v>Menor</v>
      </c>
      <c r="Y92" s="502">
        <f>IF(AND(U92="",W92=""),"",MAX(U92,W92))</f>
        <v>0.4</v>
      </c>
      <c r="Z92" s="502" t="str">
        <f>CONCATENATE(R92,X92)</f>
        <v>AltaMenor</v>
      </c>
      <c r="AA92" s="505" t="str">
        <f>IF(Z92="Muy AltaLeve","Alto",IF(Z92="Muy AltaMenor","Alto",IF(Z92="Muy AltaModerado","Alto",IF(Z92="Muy AltaMayor","Alto",IF(Z92="Muy AltaCatastrófico","Extremo",IF(Z92="AltaLeve","Moderado",IF(Z92="AltaMenor","Moderado",IF(Z92="AltaModerado","Alto",IF(Z92="AltaMayor","Alto",IF(Z92="AltaCatastrófico","Extremo",IF(Z92="MediaLeve","Moderado",IF(Z92="MediaMenor","Moderado",IF(Z92="MediaModerado","Moderado",IF(Z92="MediaMayor","Alto",IF(Z92="MediaCatastrófico","Extremo",IF(Z92="BajaLeve","Bajo",IF(Z92="BajaMenor","Moderado",IF(Z92="BajaModerado","Moderado",IF(Z92="BajaMayor","Alto",IF(Z92="BajaCatastrófico","Extremo",IF(Z92="Muy BajaLeve","Bajo",IF(Z92="Muy BajaMenor","Bajo",IF(Z92="Muy BajaModerado","Moderado",IF(Z92="Muy BajaMayor","Alto",IF(Z92="Muy BajaCatastrófico","Extremo","")))))))))))))))))))))))))</f>
        <v>Moderado</v>
      </c>
      <c r="AB92" s="72">
        <v>1</v>
      </c>
      <c r="AC92" s="367" t="s">
        <v>628</v>
      </c>
      <c r="AD92" s="1" t="s">
        <v>601</v>
      </c>
      <c r="AE92" s="367" t="s">
        <v>629</v>
      </c>
      <c r="AF92" s="74" t="str">
        <f t="shared" si="26"/>
        <v>Probabilidad</v>
      </c>
      <c r="AG92" s="2" t="s">
        <v>156</v>
      </c>
      <c r="AH92" s="6">
        <f t="shared" si="27"/>
        <v>0.25</v>
      </c>
      <c r="AI92" s="2" t="s">
        <v>167</v>
      </c>
      <c r="AJ92" s="6">
        <f t="shared" si="28"/>
        <v>0.15</v>
      </c>
      <c r="AK92" s="76">
        <f t="shared" si="29"/>
        <v>0.4</v>
      </c>
      <c r="AL92" s="75">
        <f>IFERROR(IF(AF92="Probabilidad",(S92-(+S92*AK92)),IF(AF92="Impacto",S92,"")),"")</f>
        <v>0.48</v>
      </c>
      <c r="AM92" s="75">
        <f>IFERROR(IF(AF92="Impacto",(Y92-(+Y92*AK92)),IF(AF92="Probabilidad",Y92,"")),"")</f>
        <v>0.4</v>
      </c>
      <c r="AN92" s="247" t="s">
        <v>171</v>
      </c>
      <c r="AO92" s="247" t="s">
        <v>181</v>
      </c>
      <c r="AP92" s="247" t="s">
        <v>191</v>
      </c>
      <c r="AQ92" s="247" t="s">
        <v>196</v>
      </c>
      <c r="AR92" s="520" t="s">
        <v>630</v>
      </c>
      <c r="AS92" s="460">
        <f>S92</f>
        <v>0.8</v>
      </c>
      <c r="AT92" s="460">
        <f>IF(AL92="","",MIN(AL92:AL97))</f>
        <v>0.28799999999999998</v>
      </c>
      <c r="AU92" s="505" t="str">
        <f>IFERROR(IF(AT92="","",IF(AT92&lt;=0.2,"Muy Baja",IF(AT92&lt;=0.4,"Baja",IF(AT92&lt;=0.6,"Media",IF(AT92&lt;=0.8,"Alta","Muy Alta"))))),"")</f>
        <v>Baja</v>
      </c>
      <c r="AV92" s="460">
        <f>Y92</f>
        <v>0.4</v>
      </c>
      <c r="AW92" s="460">
        <f>IF(AM92="","",MIN(AM92:AM97))</f>
        <v>0.30000000000000004</v>
      </c>
      <c r="AX92" s="505" t="str">
        <f>IFERROR(IF(AW92="","",IF(AW92&lt;=0.2,"Leve",IF(AW92&lt;=0.4,"Menor",IF(AW92&lt;=0.6,"Moderado",IF(AW92&lt;=0.8,"Mayor","Catastrófico"))))),"")</f>
        <v>Menor</v>
      </c>
      <c r="AY92" s="505" t="str">
        <f>AA92</f>
        <v>Moderado</v>
      </c>
      <c r="AZ92" s="505" t="str">
        <f>IFERROR(IF(OR(AND(AU92="Muy Baja",AX92="Leve"),AND(AU92="Muy Baja",AX92="Menor"),AND(AU92="Baja",AX92="Leve")),"Bajo",IF(OR(AND(AU92="Muy baja",AX92="Moderado"),AND(AU92="Baja",AX92="Menor"),AND(AU92="Baja",AX92="Moderado"),AND(AU92="Media",AX92="Leve"),AND(AU92="Media",AX92="Menor"),AND(AU92="Media",AX92="Moderado"),AND(AU92="Alta",AX92="Leve"),AND(AU92="Alta",AX92="Menor")),"Moderado",IF(OR(AND(AU92="Muy Baja",AX92="Mayor"),AND(AU92="Baja",AX92="Mayor"),AND(AU92="Media",AX92="Mayor"),AND(AU92="Alta",AX92="Moderado"),AND(AU92="Alta",AX92="Mayor"),AND(AU92="Muy Alta",AX92="Leve"),AND(AU92="Muy Alta",AX92="Menor"),AND(AU92="Muy Alta",AX92="Moderado"),AND(AU92="Muy Alta",AX92="Mayor")),"Alto",IF(OR(AND(AU92="Muy Baja",AX92="Catastrófico"),AND(AU92="Baja",AX92="Catastrófico"),AND(AU92="Media",AX92="Catastrófico"),AND(AU92="Alta",AX92="Catastrófico"),AND(AU92="Muy Alta",AX92="Catastrófico")),"Extremo","")))),"")</f>
        <v>Moderado</v>
      </c>
      <c r="BA92" s="478" t="s">
        <v>252</v>
      </c>
      <c r="BB92" s="369" t="s">
        <v>631</v>
      </c>
      <c r="BC92" s="370" t="s">
        <v>632</v>
      </c>
      <c r="BD92" s="77">
        <f t="shared" si="23"/>
        <v>4</v>
      </c>
      <c r="BE92" s="1">
        <v>1</v>
      </c>
      <c r="BF92" s="1">
        <v>1</v>
      </c>
      <c r="BG92" s="1">
        <v>1</v>
      </c>
      <c r="BH92" s="1">
        <v>1</v>
      </c>
      <c r="BI92" s="357" t="s">
        <v>633</v>
      </c>
      <c r="BJ92" s="357" t="s">
        <v>634</v>
      </c>
      <c r="BK92" s="29"/>
      <c r="BL92" s="29"/>
      <c r="BM92" s="30"/>
      <c r="BN92" s="30"/>
      <c r="BO92" s="30"/>
      <c r="BP92" s="30"/>
      <c r="BQ92" s="78" t="str">
        <f t="shared" si="24"/>
        <v/>
      </c>
      <c r="BR92" s="98" t="str">
        <f t="shared" si="25"/>
        <v/>
      </c>
      <c r="BS92" s="511"/>
      <c r="BT92" s="472"/>
      <c r="BU92" s="511"/>
      <c r="BV92" s="511"/>
    </row>
    <row r="93" spans="1:74" ht="95.25" x14ac:dyDescent="0.25">
      <c r="A93" s="452"/>
      <c r="B93" s="455"/>
      <c r="C93" s="458"/>
      <c r="D93" s="464"/>
      <c r="E93" s="467"/>
      <c r="F93" s="470"/>
      <c r="G93" s="473"/>
      <c r="H93" s="476"/>
      <c r="I93" s="479"/>
      <c r="J93" s="482"/>
      <c r="K93" s="494"/>
      <c r="L93" s="473"/>
      <c r="M93" s="485"/>
      <c r="N93" s="473"/>
      <c r="O93" s="473"/>
      <c r="P93" s="488"/>
      <c r="Q93" s="549"/>
      <c r="R93" s="479"/>
      <c r="S93" s="503"/>
      <c r="T93" s="479"/>
      <c r="U93" s="503"/>
      <c r="V93" s="479"/>
      <c r="W93" s="503"/>
      <c r="X93" s="518"/>
      <c r="Y93" s="503"/>
      <c r="Z93" s="503"/>
      <c r="AA93" s="506"/>
      <c r="AB93" s="116">
        <v>2</v>
      </c>
      <c r="AC93" s="240" t="s">
        <v>635</v>
      </c>
      <c r="AD93" s="115" t="s">
        <v>411</v>
      </c>
      <c r="AE93" s="240" t="s">
        <v>636</v>
      </c>
      <c r="AF93" s="112" t="str">
        <f t="shared" si="26"/>
        <v>Impacto</v>
      </c>
      <c r="AG93" s="117" t="s">
        <v>162</v>
      </c>
      <c r="AH93" s="113">
        <f t="shared" si="27"/>
        <v>0.1</v>
      </c>
      <c r="AI93" s="117" t="s">
        <v>167</v>
      </c>
      <c r="AJ93" s="113">
        <f t="shared" si="28"/>
        <v>0.15</v>
      </c>
      <c r="AK93" s="114">
        <f t="shared" si="29"/>
        <v>0.25</v>
      </c>
      <c r="AL93" s="118">
        <f>IFERROR(IF(AND(AF92="Probabilidad",AF93="Probabilidad"),(AL92-(+AL92*AK93)),IF(AF93="Probabilidad",(S92-(+S92*AK93)),IF(AF93="Impacto",AL92,""))),"")</f>
        <v>0.48</v>
      </c>
      <c r="AM93" s="118">
        <f>IFERROR(IF(AND(AF92="Impacto",AF93="Impacto"),(AM92-(+AM92*AK93)),IF(AF93="Impacto",(Y92-(Y92*AK93)),IF(AF93="Probabilidad",AM92,""))),"")</f>
        <v>0.30000000000000004</v>
      </c>
      <c r="AN93" s="119" t="s">
        <v>171</v>
      </c>
      <c r="AO93" s="119" t="s">
        <v>181</v>
      </c>
      <c r="AP93" s="119" t="s">
        <v>191</v>
      </c>
      <c r="AQ93" s="119" t="s">
        <v>196</v>
      </c>
      <c r="AR93" s="476"/>
      <c r="AS93" s="461"/>
      <c r="AT93" s="461"/>
      <c r="AU93" s="506"/>
      <c r="AV93" s="461"/>
      <c r="AW93" s="461"/>
      <c r="AX93" s="506"/>
      <c r="AY93" s="506"/>
      <c r="AZ93" s="506"/>
      <c r="BA93" s="479"/>
      <c r="BB93" s="100"/>
      <c r="BC93" s="99"/>
      <c r="BD93" s="133" t="str">
        <f t="shared" si="23"/>
        <v/>
      </c>
      <c r="BE93" s="115"/>
      <c r="BF93" s="115"/>
      <c r="BG93" s="115"/>
      <c r="BH93" s="115"/>
      <c r="BI93" s="357"/>
      <c r="BJ93" s="357"/>
      <c r="BK93" s="100"/>
      <c r="BL93" s="100"/>
      <c r="BM93" s="120"/>
      <c r="BN93" s="120"/>
      <c r="BO93" s="120"/>
      <c r="BP93" s="120"/>
      <c r="BQ93" s="121" t="str">
        <f t="shared" si="24"/>
        <v/>
      </c>
      <c r="BR93" s="122" t="str">
        <f t="shared" si="25"/>
        <v/>
      </c>
      <c r="BS93" s="512"/>
      <c r="BT93" s="473"/>
      <c r="BU93" s="512"/>
      <c r="BV93" s="512"/>
    </row>
    <row r="94" spans="1:74" ht="95.25" x14ac:dyDescent="0.25">
      <c r="A94" s="452"/>
      <c r="B94" s="455"/>
      <c r="C94" s="458"/>
      <c r="D94" s="464"/>
      <c r="E94" s="467"/>
      <c r="F94" s="470"/>
      <c r="G94" s="473"/>
      <c r="H94" s="476"/>
      <c r="I94" s="479"/>
      <c r="J94" s="482"/>
      <c r="K94" s="494"/>
      <c r="L94" s="473"/>
      <c r="M94" s="485"/>
      <c r="N94" s="473"/>
      <c r="O94" s="473"/>
      <c r="P94" s="488"/>
      <c r="Q94" s="549"/>
      <c r="R94" s="479"/>
      <c r="S94" s="503"/>
      <c r="T94" s="479"/>
      <c r="U94" s="503"/>
      <c r="V94" s="479"/>
      <c r="W94" s="503"/>
      <c r="X94" s="518"/>
      <c r="Y94" s="503"/>
      <c r="Z94" s="503"/>
      <c r="AA94" s="506"/>
      <c r="AB94" s="116">
        <v>3</v>
      </c>
      <c r="AC94" s="240" t="s">
        <v>637</v>
      </c>
      <c r="AD94" s="115" t="s">
        <v>601</v>
      </c>
      <c r="AE94" s="240" t="s">
        <v>638</v>
      </c>
      <c r="AF94" s="112" t="str">
        <f t="shared" si="26"/>
        <v>Probabilidad</v>
      </c>
      <c r="AG94" s="117" t="s">
        <v>156</v>
      </c>
      <c r="AH94" s="113">
        <f t="shared" si="27"/>
        <v>0.25</v>
      </c>
      <c r="AI94" s="117" t="s">
        <v>167</v>
      </c>
      <c r="AJ94" s="113">
        <f t="shared" si="28"/>
        <v>0.15</v>
      </c>
      <c r="AK94" s="114">
        <f t="shared" si="29"/>
        <v>0.4</v>
      </c>
      <c r="AL94" s="118">
        <f>IFERROR(IF(AND(AF93="Probabilidad",AF94="Probabilidad"),(AL93-(+AL93*AK94)),IF(AND(AF93="Impacto",AF94="Probabilidad"),(AL92-(+AL92*AK94)),IF(AF94="Impacto",AL93,""))),"")</f>
        <v>0.28799999999999998</v>
      </c>
      <c r="AM94" s="118">
        <f>IFERROR(IF(AND(AF93="Impacto",AF94="Impacto"),(AM93-(+AM93*AK94)),IF(AND(AF93="Probabilidad",AF94="Impacto"),(AM92-(+AM92*AK94)),IF(AF94="Probabilidad",AM93,""))),"")</f>
        <v>0.30000000000000004</v>
      </c>
      <c r="AN94" s="119" t="s">
        <v>171</v>
      </c>
      <c r="AO94" s="119" t="s">
        <v>181</v>
      </c>
      <c r="AP94" s="119" t="s">
        <v>191</v>
      </c>
      <c r="AQ94" s="119" t="s">
        <v>196</v>
      </c>
      <c r="AR94" s="476"/>
      <c r="AS94" s="461"/>
      <c r="AT94" s="461"/>
      <c r="AU94" s="506"/>
      <c r="AV94" s="461"/>
      <c r="AW94" s="461"/>
      <c r="AX94" s="506"/>
      <c r="AY94" s="506"/>
      <c r="AZ94" s="506"/>
      <c r="BA94" s="479"/>
      <c r="BB94" s="100"/>
      <c r="BC94" s="99"/>
      <c r="BD94" s="133" t="str">
        <f t="shared" si="23"/>
        <v/>
      </c>
      <c r="BE94" s="115"/>
      <c r="BF94" s="115"/>
      <c r="BG94" s="115"/>
      <c r="BH94" s="115"/>
      <c r="BI94" s="100"/>
      <c r="BJ94" s="100"/>
      <c r="BK94" s="100"/>
      <c r="BL94" s="100"/>
      <c r="BM94" s="120"/>
      <c r="BN94" s="120"/>
      <c r="BO94" s="120"/>
      <c r="BP94" s="120"/>
      <c r="BQ94" s="121" t="str">
        <f t="shared" si="24"/>
        <v/>
      </c>
      <c r="BR94" s="122" t="str">
        <f t="shared" si="25"/>
        <v/>
      </c>
      <c r="BS94" s="512"/>
      <c r="BT94" s="473"/>
      <c r="BU94" s="512"/>
      <c r="BV94" s="512"/>
    </row>
    <row r="95" spans="1:74" x14ac:dyDescent="0.25">
      <c r="A95" s="452"/>
      <c r="B95" s="455"/>
      <c r="C95" s="458"/>
      <c r="D95" s="464"/>
      <c r="E95" s="467"/>
      <c r="F95" s="470"/>
      <c r="G95" s="473"/>
      <c r="H95" s="476"/>
      <c r="I95" s="479"/>
      <c r="J95" s="482"/>
      <c r="K95" s="494"/>
      <c r="L95" s="473"/>
      <c r="M95" s="485"/>
      <c r="N95" s="473"/>
      <c r="O95" s="473"/>
      <c r="P95" s="488"/>
      <c r="Q95" s="549"/>
      <c r="R95" s="479"/>
      <c r="S95" s="503"/>
      <c r="T95" s="479"/>
      <c r="U95" s="503"/>
      <c r="V95" s="479"/>
      <c r="W95" s="503"/>
      <c r="X95" s="518"/>
      <c r="Y95" s="503"/>
      <c r="Z95" s="503"/>
      <c r="AA95" s="506"/>
      <c r="AB95" s="116">
        <v>4</v>
      </c>
      <c r="AC95" s="240"/>
      <c r="AD95" s="178"/>
      <c r="AE95" s="329"/>
      <c r="AF95" s="179" t="str">
        <f t="shared" si="26"/>
        <v/>
      </c>
      <c r="AG95" s="180"/>
      <c r="AH95" s="176" t="str">
        <f t="shared" si="27"/>
        <v/>
      </c>
      <c r="AI95" s="180"/>
      <c r="AJ95" s="176" t="str">
        <f t="shared" si="28"/>
        <v/>
      </c>
      <c r="AK95" s="181" t="str">
        <f t="shared" si="29"/>
        <v/>
      </c>
      <c r="AL95" s="182" t="str">
        <f>IFERROR(IF(AND(AF94="Probabilidad",AF95="Probabilidad"),(AL94-(+AL94*AK95)),IF(AND(AF94="Impacto",AF95="Probabilidad"),(AL93-(+AL93*AK95)),IF(AF95="Impacto",AL94,""))),"")</f>
        <v/>
      </c>
      <c r="AM95" s="182" t="str">
        <f>IFERROR(IF(AND(AF94="Impacto",AF95="Impacto"),(AM94-(+AM94*AK95)),IF(AND(AF94="Probabilidad",AF95="Impacto"),(AM93-(+AM93*AK95)),IF(AF95="Probabilidad",AM94,""))),"")</f>
        <v/>
      </c>
      <c r="AN95" s="32"/>
      <c r="AO95" s="96"/>
      <c r="AP95" s="96"/>
      <c r="AQ95" s="32"/>
      <c r="AR95" s="476"/>
      <c r="AS95" s="461"/>
      <c r="AT95" s="461"/>
      <c r="AU95" s="506"/>
      <c r="AV95" s="461"/>
      <c r="AW95" s="461"/>
      <c r="AX95" s="506"/>
      <c r="AY95" s="506"/>
      <c r="AZ95" s="506"/>
      <c r="BA95" s="479"/>
      <c r="BB95" s="100"/>
      <c r="BC95" s="100"/>
      <c r="BD95" s="133" t="str">
        <f t="shared" si="23"/>
        <v/>
      </c>
      <c r="BE95" s="115"/>
      <c r="BF95" s="115"/>
      <c r="BG95" s="115"/>
      <c r="BH95" s="115"/>
      <c r="BI95" s="100"/>
      <c r="BJ95" s="100"/>
      <c r="BK95" s="100"/>
      <c r="BL95" s="100"/>
      <c r="BM95" s="120"/>
      <c r="BN95" s="120"/>
      <c r="BO95" s="120"/>
      <c r="BP95" s="120"/>
      <c r="BQ95" s="121" t="str">
        <f t="shared" si="24"/>
        <v/>
      </c>
      <c r="BR95" s="122" t="str">
        <f t="shared" si="25"/>
        <v/>
      </c>
      <c r="BS95" s="512"/>
      <c r="BT95" s="473"/>
      <c r="BU95" s="512"/>
      <c r="BV95" s="512"/>
    </row>
    <row r="96" spans="1:74" x14ac:dyDescent="0.25">
      <c r="A96" s="452"/>
      <c r="B96" s="455"/>
      <c r="C96" s="458"/>
      <c r="D96" s="464"/>
      <c r="E96" s="467"/>
      <c r="F96" s="470"/>
      <c r="G96" s="473"/>
      <c r="H96" s="476"/>
      <c r="I96" s="479"/>
      <c r="J96" s="482"/>
      <c r="K96" s="494"/>
      <c r="L96" s="473"/>
      <c r="M96" s="485"/>
      <c r="N96" s="473"/>
      <c r="O96" s="473"/>
      <c r="P96" s="488"/>
      <c r="Q96" s="549"/>
      <c r="R96" s="479"/>
      <c r="S96" s="503"/>
      <c r="T96" s="479"/>
      <c r="U96" s="503"/>
      <c r="V96" s="479"/>
      <c r="W96" s="503"/>
      <c r="X96" s="518"/>
      <c r="Y96" s="503"/>
      <c r="Z96" s="503"/>
      <c r="AA96" s="506"/>
      <c r="AB96" s="116">
        <v>5</v>
      </c>
      <c r="AC96" s="240"/>
      <c r="AD96" s="115"/>
      <c r="AE96" s="240"/>
      <c r="AF96" s="112" t="str">
        <f t="shared" si="26"/>
        <v/>
      </c>
      <c r="AG96" s="117"/>
      <c r="AH96" s="113" t="str">
        <f t="shared" si="27"/>
        <v/>
      </c>
      <c r="AI96" s="117"/>
      <c r="AJ96" s="113" t="str">
        <f t="shared" si="28"/>
        <v/>
      </c>
      <c r="AK96" s="114" t="str">
        <f t="shared" si="29"/>
        <v/>
      </c>
      <c r="AL96" s="118" t="str">
        <f>IFERROR(IF(AND(AF95="Probabilidad",AF96="Probabilidad"),(AL95-(+AL95*AK96)),IF(AND(AF95="Impacto",AF96="Probabilidad"),(AL94-(+AL94*AK96)),IF(AF96="Impacto",AL95,""))),"")</f>
        <v/>
      </c>
      <c r="AM96" s="118" t="str">
        <f>IFERROR(IF(AND(AF95="Impacto",AF96="Impacto"),(AM95-(+AM95*AK96)),IF(AND(AF95="Probabilidad",AF96="Impacto"),(AM94-(+AM94*AK96)),IF(AF96="Probabilidad",AM95,""))),"")</f>
        <v/>
      </c>
      <c r="AN96" s="119"/>
      <c r="AO96" s="119"/>
      <c r="AP96" s="119"/>
      <c r="AQ96" s="119"/>
      <c r="AR96" s="476"/>
      <c r="AS96" s="461"/>
      <c r="AT96" s="461"/>
      <c r="AU96" s="506"/>
      <c r="AV96" s="461"/>
      <c r="AW96" s="461"/>
      <c r="AX96" s="506"/>
      <c r="AY96" s="506"/>
      <c r="AZ96" s="506"/>
      <c r="BA96" s="479"/>
      <c r="BB96" s="100"/>
      <c r="BC96" s="100"/>
      <c r="BD96" s="133" t="str">
        <f t="shared" si="23"/>
        <v/>
      </c>
      <c r="BE96" s="115"/>
      <c r="BF96" s="115"/>
      <c r="BG96" s="115"/>
      <c r="BH96" s="115"/>
      <c r="BI96" s="100"/>
      <c r="BJ96" s="100"/>
      <c r="BK96" s="100"/>
      <c r="BL96" s="100"/>
      <c r="BM96" s="120"/>
      <c r="BN96" s="120"/>
      <c r="BO96" s="120"/>
      <c r="BP96" s="120"/>
      <c r="BQ96" s="121" t="str">
        <f t="shared" si="24"/>
        <v/>
      </c>
      <c r="BR96" s="122" t="str">
        <f t="shared" si="25"/>
        <v/>
      </c>
      <c r="BS96" s="512"/>
      <c r="BT96" s="473"/>
      <c r="BU96" s="512"/>
      <c r="BV96" s="512"/>
    </row>
    <row r="97" spans="1:74" ht="15.75" thickBot="1" x14ac:dyDescent="0.3">
      <c r="A97" s="452"/>
      <c r="B97" s="455"/>
      <c r="C97" s="458"/>
      <c r="D97" s="465"/>
      <c r="E97" s="468"/>
      <c r="F97" s="471"/>
      <c r="G97" s="474"/>
      <c r="H97" s="477"/>
      <c r="I97" s="480"/>
      <c r="J97" s="483"/>
      <c r="K97" s="495"/>
      <c r="L97" s="474"/>
      <c r="M97" s="486"/>
      <c r="N97" s="474"/>
      <c r="O97" s="474"/>
      <c r="P97" s="489"/>
      <c r="Q97" s="550"/>
      <c r="R97" s="480"/>
      <c r="S97" s="504"/>
      <c r="T97" s="480"/>
      <c r="U97" s="504"/>
      <c r="V97" s="480"/>
      <c r="W97" s="504"/>
      <c r="X97" s="519"/>
      <c r="Y97" s="504"/>
      <c r="Z97" s="504"/>
      <c r="AA97" s="507"/>
      <c r="AB97" s="125">
        <v>6</v>
      </c>
      <c r="AC97" s="368"/>
      <c r="AD97" s="123"/>
      <c r="AE97" s="368"/>
      <c r="AF97" s="73" t="str">
        <f t="shared" si="26"/>
        <v/>
      </c>
      <c r="AG97" s="187"/>
      <c r="AH97" s="124" t="str">
        <f t="shared" si="27"/>
        <v/>
      </c>
      <c r="AI97" s="187"/>
      <c r="AJ97" s="124" t="str">
        <f t="shared" si="28"/>
        <v/>
      </c>
      <c r="AK97" s="127" t="str">
        <f t="shared" si="29"/>
        <v/>
      </c>
      <c r="AL97" s="118" t="str">
        <f>IFERROR(IF(AND(AF96="Probabilidad",AF97="Probabilidad"),(AL96-(+AL96*AK97)),IF(AND(AF96="Impacto",AF97="Probabilidad"),(AL95-(+AL95*AK97)),IF(AF97="Impacto",AL96,""))),"")</f>
        <v/>
      </c>
      <c r="AM97" s="118" t="str">
        <f>IFERROR(IF(AND(AF96="Impacto",AF97="Impacto"),(AM96-(+AM96*AK97)),IF(AND(AF96="Probabilidad",AF97="Impacto"),(AM95-(+AM95*AK97)),IF(AF97="Probabilidad",AM96,""))),"")</f>
        <v/>
      </c>
      <c r="AN97" s="32"/>
      <c r="AO97" s="32"/>
      <c r="AP97" s="32"/>
      <c r="AQ97" s="32"/>
      <c r="AR97" s="477"/>
      <c r="AS97" s="462"/>
      <c r="AT97" s="462"/>
      <c r="AU97" s="507"/>
      <c r="AV97" s="462"/>
      <c r="AW97" s="462"/>
      <c r="AX97" s="507"/>
      <c r="AY97" s="507"/>
      <c r="AZ97" s="507"/>
      <c r="BA97" s="480"/>
      <c r="BB97" s="128"/>
      <c r="BC97" s="128"/>
      <c r="BD97" s="136" t="str">
        <f t="shared" si="23"/>
        <v/>
      </c>
      <c r="BE97" s="123"/>
      <c r="BF97" s="123"/>
      <c r="BG97" s="123"/>
      <c r="BH97" s="123"/>
      <c r="BI97" s="128"/>
      <c r="BJ97" s="128"/>
      <c r="BK97" s="128"/>
      <c r="BL97" s="128"/>
      <c r="BM97" s="129"/>
      <c r="BN97" s="129"/>
      <c r="BO97" s="129"/>
      <c r="BP97" s="129"/>
      <c r="BQ97" s="130" t="str">
        <f t="shared" si="24"/>
        <v/>
      </c>
      <c r="BR97" s="131" t="str">
        <f t="shared" si="25"/>
        <v/>
      </c>
      <c r="BS97" s="513"/>
      <c r="BT97" s="474"/>
      <c r="BU97" s="513"/>
      <c r="BV97" s="513"/>
    </row>
    <row r="98" spans="1:74" ht="95.25" x14ac:dyDescent="0.25">
      <c r="A98" s="452"/>
      <c r="B98" s="455"/>
      <c r="C98" s="458"/>
      <c r="D98" s="463" t="s">
        <v>404</v>
      </c>
      <c r="E98" s="466" t="s">
        <v>285</v>
      </c>
      <c r="F98" s="469">
        <v>3</v>
      </c>
      <c r="G98" s="472" t="s">
        <v>639</v>
      </c>
      <c r="H98" s="475"/>
      <c r="I98" s="478"/>
      <c r="J98" s="481" t="s">
        <v>640</v>
      </c>
      <c r="K98" s="493" t="s">
        <v>605</v>
      </c>
      <c r="L98" s="472" t="s">
        <v>216</v>
      </c>
      <c r="M98" s="484" t="s">
        <v>641</v>
      </c>
      <c r="N98" s="472"/>
      <c r="O98" s="472"/>
      <c r="P98" s="487"/>
      <c r="Q98" s="548"/>
      <c r="R98" s="478" t="s">
        <v>125</v>
      </c>
      <c r="S98" s="502">
        <f>IF(R98="Muy Alta",100%,IF(R98="Alta",80%,IF(R98="Media",60%,IF(R98="Baja",40%,IF(R98="Muy Baja",20%,"")))))</f>
        <v>0.6</v>
      </c>
      <c r="T98" s="478"/>
      <c r="U98" s="502" t="str">
        <f>IF(T98="Catastrófico",100%,IF(T98="Mayor",80%,IF(T98="Moderado",60%,IF(T98="Menor",40%,IF(T98="Leve",20%,"")))))</f>
        <v/>
      </c>
      <c r="V98" s="478" t="s">
        <v>138</v>
      </c>
      <c r="W98" s="502">
        <f>IF(V98="Catastrófico",100%,IF(V98="Mayor",80%,IF(V98="Moderado",60%,IF(V98="Menor",40%,IF(V98="Leve",20%,"")))))</f>
        <v>0.4</v>
      </c>
      <c r="X98" s="517" t="str">
        <f>IF(Y98=100%,"Catastrófico",IF(Y98=80%,"Mayor",IF(Y98=60%,"Moderado",IF(Y98=40%,"Menor",IF(Y98=20%,"Leve","")))))</f>
        <v>Menor</v>
      </c>
      <c r="Y98" s="502">
        <f>IF(AND(U98="",W98=""),"",MAX(U98,W98))</f>
        <v>0.4</v>
      </c>
      <c r="Z98" s="502" t="str">
        <f>CONCATENATE(R98,X98)</f>
        <v>MediaMenor</v>
      </c>
      <c r="AA98" s="505" t="str">
        <f>IF(Z98="Muy AltaLeve","Alto",IF(Z98="Muy AltaMenor","Alto",IF(Z98="Muy AltaModerado","Alto",IF(Z98="Muy AltaMayor","Alto",IF(Z98="Muy AltaCatastrófico","Extremo",IF(Z98="AltaLeve","Moderado",IF(Z98="AltaMenor","Moderado",IF(Z98="AltaModerado","Alto",IF(Z98="AltaMayor","Alto",IF(Z98="AltaCatastrófico","Extremo",IF(Z98="MediaLeve","Moderado",IF(Z98="MediaMenor","Moderado",IF(Z98="MediaModerado","Moderado",IF(Z98="MediaMayor","Alto",IF(Z98="MediaCatastrófico","Extremo",IF(Z98="BajaLeve","Bajo",IF(Z98="BajaMenor","Moderado",IF(Z98="BajaModerado","Moderado",IF(Z98="BajaMayor","Alto",IF(Z98="BajaCatastrófico","Extremo",IF(Z98="Muy BajaLeve","Bajo",IF(Z98="Muy BajaMenor","Bajo",IF(Z98="Muy BajaModerado","Moderado",IF(Z98="Muy BajaMayor","Alto",IF(Z98="Muy BajaCatastrófico","Extremo","")))))))))))))))))))))))))</f>
        <v>Moderado</v>
      </c>
      <c r="AB98" s="72">
        <v>1</v>
      </c>
      <c r="AC98" s="367" t="s">
        <v>642</v>
      </c>
      <c r="AD98" s="1" t="s">
        <v>411</v>
      </c>
      <c r="AE98" s="367" t="s">
        <v>643</v>
      </c>
      <c r="AF98" s="74" t="str">
        <f t="shared" si="26"/>
        <v>Impacto</v>
      </c>
      <c r="AG98" s="2" t="s">
        <v>162</v>
      </c>
      <c r="AH98" s="6">
        <f t="shared" si="27"/>
        <v>0.1</v>
      </c>
      <c r="AI98" s="2" t="s">
        <v>167</v>
      </c>
      <c r="AJ98" s="6">
        <f t="shared" si="28"/>
        <v>0.15</v>
      </c>
      <c r="AK98" s="76">
        <f t="shared" si="29"/>
        <v>0.25</v>
      </c>
      <c r="AL98" s="75">
        <f>IFERROR(IF(AF98="Probabilidad",(S98-(+S98*AK98)),IF(AF98="Impacto",S98,"")),"")</f>
        <v>0.6</v>
      </c>
      <c r="AM98" s="75">
        <f>IFERROR(IF(AF98="Impacto",(Y98-(+Y98*AK98)),IF(AF98="Probabilidad",Y98,"")),"")</f>
        <v>0.30000000000000004</v>
      </c>
      <c r="AN98" s="31" t="s">
        <v>171</v>
      </c>
      <c r="AO98" s="31" t="s">
        <v>181</v>
      </c>
      <c r="AP98" s="31" t="s">
        <v>191</v>
      </c>
      <c r="AQ98" s="31" t="s">
        <v>196</v>
      </c>
      <c r="AR98" s="520" t="s">
        <v>644</v>
      </c>
      <c r="AS98" s="460">
        <f>S98</f>
        <v>0.6</v>
      </c>
      <c r="AT98" s="460">
        <f>IF(AL98="","",MIN(AL98:AL103))</f>
        <v>0.36</v>
      </c>
      <c r="AU98" s="505" t="str">
        <f>IFERROR(IF(AT98="","",IF(AT98&lt;=0.2,"Muy Baja",IF(AT98&lt;=0.4,"Baja",IF(AT98&lt;=0.6,"Media",IF(AT98&lt;=0.8,"Alta","Muy Alta"))))),"")</f>
        <v>Baja</v>
      </c>
      <c r="AV98" s="460">
        <f>Y98</f>
        <v>0.4</v>
      </c>
      <c r="AW98" s="460">
        <f>IF(AM98="","",MIN(AM98:AM103))</f>
        <v>0.30000000000000004</v>
      </c>
      <c r="AX98" s="505" t="str">
        <f>IFERROR(IF(AW98="","",IF(AW98&lt;=0.2,"Leve",IF(AW98&lt;=0.4,"Menor",IF(AW98&lt;=0.6,"Moderado",IF(AW98&lt;=0.8,"Mayor","Catastrófico"))))),"")</f>
        <v>Menor</v>
      </c>
      <c r="AY98" s="505" t="str">
        <f>AA98</f>
        <v>Moderado</v>
      </c>
      <c r="AZ98" s="505" t="str">
        <f>IFERROR(IF(OR(AND(AU98="Muy Baja",AX98="Leve"),AND(AU98="Muy Baja",AX98="Menor"),AND(AU98="Baja",AX98="Leve")),"Bajo",IF(OR(AND(AU98="Muy baja",AX98="Moderado"),AND(AU98="Baja",AX98="Menor"),AND(AU98="Baja",AX98="Moderado"),AND(AU98="Media",AX98="Leve"),AND(AU98="Media",AX98="Menor"),AND(AU98="Media",AX98="Moderado"),AND(AU98="Alta",AX98="Leve"),AND(AU98="Alta",AX98="Menor")),"Moderado",IF(OR(AND(AU98="Muy Baja",AX98="Mayor"),AND(AU98="Baja",AX98="Mayor"),AND(AU98="Media",AX98="Mayor"),AND(AU98="Alta",AX98="Moderado"),AND(AU98="Alta",AX98="Mayor"),AND(AU98="Muy Alta",AX98="Leve"),AND(AU98="Muy Alta",AX98="Menor"),AND(AU98="Muy Alta",AX98="Moderado"),AND(AU98="Muy Alta",AX98="Mayor")),"Alto",IF(OR(AND(AU98="Muy Baja",AX98="Catastrófico"),AND(AU98="Baja",AX98="Catastrófico"),AND(AU98="Media",AX98="Catastrófico"),AND(AU98="Alta",AX98="Catastrófico"),AND(AU98="Muy Alta",AX98="Catastrófico")),"Extremo","")))),"")</f>
        <v>Moderado</v>
      </c>
      <c r="BA98" s="478" t="s">
        <v>252</v>
      </c>
      <c r="BB98" s="267" t="s">
        <v>645</v>
      </c>
      <c r="BC98" s="267" t="s">
        <v>646</v>
      </c>
      <c r="BD98" s="77">
        <f t="shared" si="23"/>
        <v>4</v>
      </c>
      <c r="BE98" s="1">
        <v>1</v>
      </c>
      <c r="BF98" s="1">
        <v>1</v>
      </c>
      <c r="BG98" s="1">
        <v>1</v>
      </c>
      <c r="BH98" s="1">
        <v>1</v>
      </c>
      <c r="BI98" s="357" t="s">
        <v>633</v>
      </c>
      <c r="BJ98" s="357" t="s">
        <v>647</v>
      </c>
      <c r="BK98" s="29"/>
      <c r="BL98" s="29"/>
      <c r="BM98" s="30"/>
      <c r="BN98" s="30"/>
      <c r="BO98" s="30"/>
      <c r="BP98" s="30"/>
      <c r="BQ98" s="78" t="str">
        <f t="shared" si="24"/>
        <v/>
      </c>
      <c r="BR98" s="98" t="str">
        <f t="shared" si="25"/>
        <v/>
      </c>
      <c r="BS98" s="511"/>
      <c r="BT98" s="472"/>
      <c r="BU98" s="472"/>
      <c r="BV98" s="514"/>
    </row>
    <row r="99" spans="1:74" ht="105" x14ac:dyDescent="0.25">
      <c r="A99" s="452"/>
      <c r="B99" s="455"/>
      <c r="C99" s="458"/>
      <c r="D99" s="464"/>
      <c r="E99" s="467"/>
      <c r="F99" s="470"/>
      <c r="G99" s="473"/>
      <c r="H99" s="476"/>
      <c r="I99" s="479"/>
      <c r="J99" s="482"/>
      <c r="K99" s="494"/>
      <c r="L99" s="473"/>
      <c r="M99" s="485"/>
      <c r="N99" s="473"/>
      <c r="O99" s="473"/>
      <c r="P99" s="488"/>
      <c r="Q99" s="549"/>
      <c r="R99" s="479"/>
      <c r="S99" s="503"/>
      <c r="T99" s="479"/>
      <c r="U99" s="503"/>
      <c r="V99" s="479"/>
      <c r="W99" s="503"/>
      <c r="X99" s="518"/>
      <c r="Y99" s="503"/>
      <c r="Z99" s="503"/>
      <c r="AA99" s="506"/>
      <c r="AB99" s="116">
        <v>2</v>
      </c>
      <c r="AC99" s="329" t="s">
        <v>648</v>
      </c>
      <c r="AD99" s="19" t="s">
        <v>411</v>
      </c>
      <c r="AE99" s="329" t="s">
        <v>649</v>
      </c>
      <c r="AF99" s="112" t="str">
        <f t="shared" si="26"/>
        <v>Probabilidad</v>
      </c>
      <c r="AG99" s="117" t="s">
        <v>156</v>
      </c>
      <c r="AH99" s="113">
        <f t="shared" si="27"/>
        <v>0.25</v>
      </c>
      <c r="AI99" s="117" t="s">
        <v>167</v>
      </c>
      <c r="AJ99" s="113">
        <f t="shared" si="28"/>
        <v>0.15</v>
      </c>
      <c r="AK99" s="114">
        <f t="shared" si="29"/>
        <v>0.4</v>
      </c>
      <c r="AL99" s="118">
        <f>IFERROR(IF(AND(AF98="Probabilidad",AF99="Probabilidad"),(AL98-(+AL98*AK99)),IF(AF99="Probabilidad",(S98-(+S98*AK99)),IF(AF99="Impacto",AL98,""))),"")</f>
        <v>0.36</v>
      </c>
      <c r="AM99" s="118">
        <f>IFERROR(IF(AND(AF98="Impacto",AF99="Impacto"),(AM98-(+AM98*AK99)),IF(AF99="Impacto",(Y98-(Y98*AK99)),IF(AF99="Probabilidad",AM98,""))),"")</f>
        <v>0.30000000000000004</v>
      </c>
      <c r="AN99" s="119" t="s">
        <v>171</v>
      </c>
      <c r="AO99" s="119" t="s">
        <v>181</v>
      </c>
      <c r="AP99" s="119" t="s">
        <v>193</v>
      </c>
      <c r="AQ99" s="119" t="s">
        <v>196</v>
      </c>
      <c r="AR99" s="476"/>
      <c r="AS99" s="461"/>
      <c r="AT99" s="461"/>
      <c r="AU99" s="506"/>
      <c r="AV99" s="461"/>
      <c r="AW99" s="461"/>
      <c r="AX99" s="506"/>
      <c r="AY99" s="506"/>
      <c r="AZ99" s="506"/>
      <c r="BA99" s="479"/>
      <c r="BB99" s="365" t="s">
        <v>650</v>
      </c>
      <c r="BC99" s="365" t="s">
        <v>651</v>
      </c>
      <c r="BD99" s="133">
        <f t="shared" si="23"/>
        <v>4</v>
      </c>
      <c r="BE99" s="115">
        <v>1</v>
      </c>
      <c r="BF99" s="115">
        <v>1</v>
      </c>
      <c r="BG99" s="115">
        <v>1</v>
      </c>
      <c r="BH99" s="115">
        <v>1</v>
      </c>
      <c r="BI99" s="357" t="s">
        <v>633</v>
      </c>
      <c r="BJ99" s="100"/>
      <c r="BK99" s="100"/>
      <c r="BL99" s="100"/>
      <c r="BM99" s="120"/>
      <c r="BN99" s="120"/>
      <c r="BO99" s="120"/>
      <c r="BP99" s="120"/>
      <c r="BQ99" s="121" t="str">
        <f t="shared" si="24"/>
        <v/>
      </c>
      <c r="BR99" s="122" t="str">
        <f t="shared" si="25"/>
        <v/>
      </c>
      <c r="BS99" s="512"/>
      <c r="BT99" s="473"/>
      <c r="BU99" s="473"/>
      <c r="BV99" s="515"/>
    </row>
    <row r="100" spans="1:74" x14ac:dyDescent="0.25">
      <c r="A100" s="452"/>
      <c r="B100" s="455"/>
      <c r="C100" s="458"/>
      <c r="D100" s="464"/>
      <c r="E100" s="467"/>
      <c r="F100" s="470"/>
      <c r="G100" s="473"/>
      <c r="H100" s="476"/>
      <c r="I100" s="479"/>
      <c r="J100" s="482"/>
      <c r="K100" s="494"/>
      <c r="L100" s="473"/>
      <c r="M100" s="485"/>
      <c r="N100" s="473"/>
      <c r="O100" s="473"/>
      <c r="P100" s="488"/>
      <c r="Q100" s="549"/>
      <c r="R100" s="479"/>
      <c r="S100" s="503"/>
      <c r="T100" s="479"/>
      <c r="U100" s="503"/>
      <c r="V100" s="479"/>
      <c r="W100" s="503"/>
      <c r="X100" s="518"/>
      <c r="Y100" s="503"/>
      <c r="Z100" s="503"/>
      <c r="AA100" s="506"/>
      <c r="AB100" s="116">
        <v>3</v>
      </c>
      <c r="AC100" s="240"/>
      <c r="AD100" s="115"/>
      <c r="AE100" s="240"/>
      <c r="AF100" s="112" t="str">
        <f t="shared" si="26"/>
        <v/>
      </c>
      <c r="AG100" s="117"/>
      <c r="AH100" s="113" t="str">
        <f t="shared" si="27"/>
        <v/>
      </c>
      <c r="AI100" s="117"/>
      <c r="AJ100" s="113" t="str">
        <f t="shared" si="28"/>
        <v/>
      </c>
      <c r="AK100" s="114" t="str">
        <f t="shared" si="29"/>
        <v/>
      </c>
      <c r="AL100" s="118" t="str">
        <f>IFERROR(IF(AND(AF99="Probabilidad",AF100="Probabilidad"),(AL99-(+AL99*AK100)),IF(AND(AF99="Impacto",AF100="Probabilidad"),(AL98-(+AL98*AK100)),IF(AF100="Impacto",AL99,""))),"")</f>
        <v/>
      </c>
      <c r="AM100" s="118" t="str">
        <f>IFERROR(IF(AND(AF99="Impacto",AF100="Impacto"),(AM99-(+AM99*AK100)),IF(AND(AF99="Probabilidad",AF100="Impacto"),(AM98-(+AM98*AK100)),IF(AF100="Probabilidad",AM99,""))),"")</f>
        <v/>
      </c>
      <c r="AN100" s="119"/>
      <c r="AO100" s="119"/>
      <c r="AP100" s="119"/>
      <c r="AQ100" s="119"/>
      <c r="AR100" s="476"/>
      <c r="AS100" s="461"/>
      <c r="AT100" s="461"/>
      <c r="AU100" s="506"/>
      <c r="AV100" s="461"/>
      <c r="AW100" s="461"/>
      <c r="AX100" s="506"/>
      <c r="AY100" s="506"/>
      <c r="AZ100" s="506"/>
      <c r="BA100" s="479"/>
      <c r="BB100" s="100"/>
      <c r="BC100" s="100"/>
      <c r="BD100" s="133" t="str">
        <f t="shared" si="23"/>
        <v/>
      </c>
      <c r="BE100" s="115"/>
      <c r="BF100" s="115"/>
      <c r="BG100" s="115"/>
      <c r="BH100" s="115"/>
      <c r="BI100" s="100"/>
      <c r="BJ100" s="100"/>
      <c r="BK100" s="100"/>
      <c r="BL100" s="100"/>
      <c r="BM100" s="120"/>
      <c r="BN100" s="120"/>
      <c r="BO100" s="120"/>
      <c r="BP100" s="120"/>
      <c r="BQ100" s="121" t="str">
        <f t="shared" si="24"/>
        <v/>
      </c>
      <c r="BR100" s="122" t="str">
        <f t="shared" si="25"/>
        <v/>
      </c>
      <c r="BS100" s="512"/>
      <c r="BT100" s="473"/>
      <c r="BU100" s="473"/>
      <c r="BV100" s="515"/>
    </row>
    <row r="101" spans="1:74" x14ac:dyDescent="0.25">
      <c r="A101" s="452"/>
      <c r="B101" s="455"/>
      <c r="C101" s="458"/>
      <c r="D101" s="464"/>
      <c r="E101" s="467"/>
      <c r="F101" s="470"/>
      <c r="G101" s="473"/>
      <c r="H101" s="476"/>
      <c r="I101" s="479"/>
      <c r="J101" s="482"/>
      <c r="K101" s="494"/>
      <c r="L101" s="473"/>
      <c r="M101" s="485"/>
      <c r="N101" s="473"/>
      <c r="O101" s="473"/>
      <c r="P101" s="488"/>
      <c r="Q101" s="549"/>
      <c r="R101" s="479"/>
      <c r="S101" s="503"/>
      <c r="T101" s="479"/>
      <c r="U101" s="503"/>
      <c r="V101" s="479"/>
      <c r="W101" s="503"/>
      <c r="X101" s="518"/>
      <c r="Y101" s="503"/>
      <c r="Z101" s="503"/>
      <c r="AA101" s="506"/>
      <c r="AB101" s="116">
        <v>4</v>
      </c>
      <c r="AC101" s="240"/>
      <c r="AD101" s="115"/>
      <c r="AE101" s="240"/>
      <c r="AF101" s="112" t="str">
        <f t="shared" si="26"/>
        <v/>
      </c>
      <c r="AG101" s="117"/>
      <c r="AH101" s="113" t="str">
        <f t="shared" si="27"/>
        <v/>
      </c>
      <c r="AI101" s="117"/>
      <c r="AJ101" s="113" t="str">
        <f t="shared" si="28"/>
        <v/>
      </c>
      <c r="AK101" s="114" t="str">
        <f t="shared" si="29"/>
        <v/>
      </c>
      <c r="AL101" s="118" t="str">
        <f>IFERROR(IF(AND(AF100="Probabilidad",AF101="Probabilidad"),(AL100-(+AL100*AK101)),IF(AND(AF100="Impacto",AF101="Probabilidad"),(AL99-(+AL99*AK101)),IF(AF101="Impacto",AL100,""))),"")</f>
        <v/>
      </c>
      <c r="AM101" s="132" t="str">
        <f>IFERROR(IF(AND(AF100="Impacto",AF101="Impacto"),(AM100-(+AM100*AK101)),IF(AND(AF100="Probabilidad",AF101="Impacto"),(AM99-(+AM99*AK101)),IF(AF101="Probabilidad",AM100,""))),"")</f>
        <v/>
      </c>
      <c r="AN101" s="119"/>
      <c r="AO101" s="119"/>
      <c r="AP101" s="119"/>
      <c r="AQ101" s="119"/>
      <c r="AR101" s="476"/>
      <c r="AS101" s="461"/>
      <c r="AT101" s="461"/>
      <c r="AU101" s="506"/>
      <c r="AV101" s="461"/>
      <c r="AW101" s="461"/>
      <c r="AX101" s="506"/>
      <c r="AY101" s="506"/>
      <c r="AZ101" s="506"/>
      <c r="BA101" s="479"/>
      <c r="BB101" s="100"/>
      <c r="BC101" s="100"/>
      <c r="BD101" s="133" t="str">
        <f t="shared" si="23"/>
        <v/>
      </c>
      <c r="BE101" s="115"/>
      <c r="BF101" s="115"/>
      <c r="BG101" s="115"/>
      <c r="BH101" s="115"/>
      <c r="BI101" s="100"/>
      <c r="BJ101" s="100"/>
      <c r="BK101" s="100"/>
      <c r="BL101" s="100"/>
      <c r="BM101" s="120"/>
      <c r="BN101" s="120"/>
      <c r="BO101" s="120"/>
      <c r="BP101" s="120"/>
      <c r="BQ101" s="121" t="str">
        <f t="shared" si="24"/>
        <v/>
      </c>
      <c r="BR101" s="122" t="str">
        <f t="shared" si="25"/>
        <v/>
      </c>
      <c r="BS101" s="512"/>
      <c r="BT101" s="473"/>
      <c r="BU101" s="473"/>
      <c r="BV101" s="515"/>
    </row>
    <row r="102" spans="1:74" x14ac:dyDescent="0.25">
      <c r="A102" s="452"/>
      <c r="B102" s="455"/>
      <c r="C102" s="458"/>
      <c r="D102" s="464"/>
      <c r="E102" s="467"/>
      <c r="F102" s="470"/>
      <c r="G102" s="473"/>
      <c r="H102" s="476"/>
      <c r="I102" s="479"/>
      <c r="J102" s="482"/>
      <c r="K102" s="494"/>
      <c r="L102" s="473"/>
      <c r="M102" s="485"/>
      <c r="N102" s="473"/>
      <c r="O102" s="473"/>
      <c r="P102" s="488"/>
      <c r="Q102" s="549"/>
      <c r="R102" s="479"/>
      <c r="S102" s="503"/>
      <c r="T102" s="479"/>
      <c r="U102" s="503"/>
      <c r="V102" s="479"/>
      <c r="W102" s="503"/>
      <c r="X102" s="518"/>
      <c r="Y102" s="503"/>
      <c r="Z102" s="503"/>
      <c r="AA102" s="506"/>
      <c r="AB102" s="116">
        <v>5</v>
      </c>
      <c r="AC102" s="240"/>
      <c r="AD102" s="115"/>
      <c r="AE102" s="240"/>
      <c r="AF102" s="112" t="str">
        <f t="shared" si="26"/>
        <v/>
      </c>
      <c r="AG102" s="117"/>
      <c r="AH102" s="113" t="str">
        <f t="shared" si="27"/>
        <v/>
      </c>
      <c r="AI102" s="117"/>
      <c r="AJ102" s="113" t="str">
        <f t="shared" si="28"/>
        <v/>
      </c>
      <c r="AK102" s="114" t="str">
        <f t="shared" si="29"/>
        <v/>
      </c>
      <c r="AL102" s="118" t="str">
        <f>IFERROR(IF(AND(AF101="Probabilidad",AF102="Probabilidad"),(AL101-(+AL101*AK102)),IF(AND(AF101="Impacto",AF102="Probabilidad"),(AL100-(+AL100*AK102)),IF(AF102="Impacto",AL101,""))),"")</f>
        <v/>
      </c>
      <c r="AM102" s="118" t="str">
        <f>IFERROR(IF(AND(AF101="Impacto",AF102="Impacto"),(AM101-(+AM101*AK102)),IF(AND(AF101="Probabilidad",AF102="Impacto"),(AM100-(+AM100*AK102)),IF(AF102="Probabilidad",AM101,""))),"")</f>
        <v/>
      </c>
      <c r="AN102" s="119"/>
      <c r="AO102" s="119"/>
      <c r="AP102" s="119"/>
      <c r="AQ102" s="119"/>
      <c r="AR102" s="476"/>
      <c r="AS102" s="461"/>
      <c r="AT102" s="461"/>
      <c r="AU102" s="506"/>
      <c r="AV102" s="461"/>
      <c r="AW102" s="461"/>
      <c r="AX102" s="506"/>
      <c r="AY102" s="506"/>
      <c r="AZ102" s="506"/>
      <c r="BA102" s="479"/>
      <c r="BB102" s="100"/>
      <c r="BC102" s="100"/>
      <c r="BD102" s="133" t="str">
        <f t="shared" si="23"/>
        <v/>
      </c>
      <c r="BE102" s="115"/>
      <c r="BF102" s="115"/>
      <c r="BG102" s="115"/>
      <c r="BH102" s="115"/>
      <c r="BI102" s="100"/>
      <c r="BJ102" s="100"/>
      <c r="BK102" s="100"/>
      <c r="BL102" s="100"/>
      <c r="BM102" s="120"/>
      <c r="BN102" s="120"/>
      <c r="BO102" s="120"/>
      <c r="BP102" s="120"/>
      <c r="BQ102" s="121" t="str">
        <f t="shared" si="24"/>
        <v/>
      </c>
      <c r="BR102" s="122" t="str">
        <f t="shared" si="25"/>
        <v/>
      </c>
      <c r="BS102" s="512"/>
      <c r="BT102" s="473"/>
      <c r="BU102" s="473"/>
      <c r="BV102" s="515"/>
    </row>
    <row r="103" spans="1:74" x14ac:dyDescent="0.25">
      <c r="A103" s="533"/>
      <c r="B103" s="534"/>
      <c r="C103" s="535"/>
      <c r="D103" s="465"/>
      <c r="E103" s="468"/>
      <c r="F103" s="471"/>
      <c r="G103" s="474"/>
      <c r="H103" s="477"/>
      <c r="I103" s="480"/>
      <c r="J103" s="483"/>
      <c r="K103" s="495"/>
      <c r="L103" s="474"/>
      <c r="M103" s="486"/>
      <c r="N103" s="474"/>
      <c r="O103" s="474"/>
      <c r="P103" s="489"/>
      <c r="Q103" s="550"/>
      <c r="R103" s="480"/>
      <c r="S103" s="504"/>
      <c r="T103" s="480"/>
      <c r="U103" s="504"/>
      <c r="V103" s="480"/>
      <c r="W103" s="504"/>
      <c r="X103" s="519"/>
      <c r="Y103" s="504"/>
      <c r="Z103" s="504"/>
      <c r="AA103" s="507"/>
      <c r="AB103" s="125">
        <v>6</v>
      </c>
      <c r="AC103" s="368"/>
      <c r="AD103" s="123"/>
      <c r="AE103" s="368"/>
      <c r="AF103" s="135" t="str">
        <f t="shared" si="26"/>
        <v/>
      </c>
      <c r="AG103" s="126"/>
      <c r="AH103" s="124" t="str">
        <f t="shared" si="27"/>
        <v/>
      </c>
      <c r="AI103" s="126"/>
      <c r="AJ103" s="124" t="str">
        <f t="shared" si="28"/>
        <v/>
      </c>
      <c r="AK103" s="127" t="str">
        <f t="shared" si="29"/>
        <v/>
      </c>
      <c r="AL103" s="118" t="str">
        <f>IFERROR(IF(AND(AF102="Probabilidad",AF103="Probabilidad"),(AL102-(+AL102*AK103)),IF(AND(AF102="Impacto",AF103="Probabilidad"),(AL101-(+AL101*AK103)),IF(AF103="Impacto",AL102,""))),"")</f>
        <v/>
      </c>
      <c r="AM103" s="118" t="str">
        <f>IFERROR(IF(AND(AF102="Impacto",AF103="Impacto"),(AM102-(+AM102*AK103)),IF(AND(AF102="Probabilidad",AF103="Impacto"),(AM101-(+AM101*AK103)),IF(AF103="Probabilidad",AM102,""))),"")</f>
        <v/>
      </c>
      <c r="AN103" s="32"/>
      <c r="AO103" s="32"/>
      <c r="AP103" s="32"/>
      <c r="AQ103" s="32"/>
      <c r="AR103" s="477"/>
      <c r="AS103" s="462"/>
      <c r="AT103" s="462"/>
      <c r="AU103" s="507"/>
      <c r="AV103" s="462"/>
      <c r="AW103" s="462"/>
      <c r="AX103" s="507"/>
      <c r="AY103" s="507"/>
      <c r="AZ103" s="507"/>
      <c r="BA103" s="480"/>
      <c r="BB103" s="128"/>
      <c r="BC103" s="128"/>
      <c r="BD103" s="136" t="str">
        <f t="shared" si="23"/>
        <v/>
      </c>
      <c r="BE103" s="123"/>
      <c r="BF103" s="123"/>
      <c r="BG103" s="123"/>
      <c r="BH103" s="123"/>
      <c r="BI103" s="128"/>
      <c r="BJ103" s="128"/>
      <c r="BK103" s="128"/>
      <c r="BL103" s="128"/>
      <c r="BM103" s="129"/>
      <c r="BN103" s="129"/>
      <c r="BO103" s="129"/>
      <c r="BP103" s="129"/>
      <c r="BQ103" s="130" t="str">
        <f t="shared" si="24"/>
        <v/>
      </c>
      <c r="BR103" s="131" t="str">
        <f t="shared" si="25"/>
        <v/>
      </c>
      <c r="BS103" s="513"/>
      <c r="BT103" s="474"/>
      <c r="BU103" s="474"/>
      <c r="BV103" s="516"/>
    </row>
    <row r="104" spans="1:74" ht="95.25" customHeight="1" x14ac:dyDescent="0.25">
      <c r="A104" s="539" t="s">
        <v>286</v>
      </c>
      <c r="B104" s="542" t="s">
        <v>334</v>
      </c>
      <c r="C104" s="545" t="s">
        <v>652</v>
      </c>
      <c r="D104" s="524" t="s">
        <v>404</v>
      </c>
      <c r="E104" s="466" t="s">
        <v>287</v>
      </c>
      <c r="F104" s="536">
        <v>1</v>
      </c>
      <c r="G104" s="472" t="s">
        <v>653</v>
      </c>
      <c r="H104" s="472"/>
      <c r="I104" s="478"/>
      <c r="J104" s="481" t="s">
        <v>654</v>
      </c>
      <c r="K104" s="475" t="s">
        <v>407</v>
      </c>
      <c r="L104" s="487" t="s">
        <v>216</v>
      </c>
      <c r="M104" s="484" t="s">
        <v>655</v>
      </c>
      <c r="N104" s="472"/>
      <c r="O104" s="472"/>
      <c r="P104" s="496"/>
      <c r="Q104" s="499"/>
      <c r="R104" s="475" t="s">
        <v>125</v>
      </c>
      <c r="S104" s="502">
        <f>IF(R104="Muy Alta",100%,IF(R104="Alta",80%,IF(R104="Media",60%,IF(R104="Baja",40%,IF(R104="Muy Baja",20%,"")))))</f>
        <v>0.6</v>
      </c>
      <c r="T104" s="478" t="s">
        <v>141</v>
      </c>
      <c r="U104" s="502">
        <f>IF(T104="Catastrófico",100%,IF(T104="Mayor",80%,IF(T104="Moderado",60%,IF(T104="Menor",40%,IF(T104="Leve",20%,"")))))</f>
        <v>0.6</v>
      </c>
      <c r="V104" s="478" t="s">
        <v>141</v>
      </c>
      <c r="W104" s="502">
        <f>IF(V104="Catastrófico",100%,IF(V104="Mayor",80%,IF(V104="Moderado",60%,IF(V104="Menor",40%,IF(V104="Leve",20%,"")))))</f>
        <v>0.6</v>
      </c>
      <c r="X104" s="517" t="str">
        <f>IF(Y104=100%,"Catastrófico",IF(Y104=80%,"Mayor",IF(Y104=60%,"Moderado",IF(Y104=40%,"Menor",IF(Y104=20%,"Leve","")))))</f>
        <v>Moderado</v>
      </c>
      <c r="Y104" s="502">
        <f>IF(AND(U104="",W104=""),"",MAX(U104,W104))</f>
        <v>0.6</v>
      </c>
      <c r="Z104" s="502" t="str">
        <f>CONCATENATE(R104,X104)</f>
        <v>MediaModerado</v>
      </c>
      <c r="AA104" s="505" t="str">
        <f>IF(Z104="Muy AltaLeve","Alto",IF(Z104="Muy AltaMenor","Alto",IF(Z104="Muy AltaModerado","Alto",IF(Z104="Muy AltaMayor","Alto",IF(Z104="Muy AltaCatastrófico","Extremo",IF(Z104="AltaLeve","Moderado",IF(Z104="AltaMenor","Moderado",IF(Z104="AltaModerado","Alto",IF(Z104="AltaMayor","Alto",IF(Z104="AltaCatastrófico","Extremo",IF(Z104="MediaLeve","Moderado",IF(Z104="MediaMenor","Moderado",IF(Z104="MediaModerado","Moderado",IF(Z104="MediaMayor","Alto",IF(Z104="MediaCatastrófico","Extremo",IF(Z104="BajaLeve","Bajo",IF(Z104="BajaMenor","Moderado",IF(Z104="BajaModerado","Moderado",IF(Z104="BajaMayor","Alto",IF(Z104="BajaCatastrófico","Extremo",IF(Z104="Muy BajaLeve","Bajo",IF(Z104="Muy BajaMenor","Bajo",IF(Z104="Muy BajaModerado","Moderado",IF(Z104="Muy BajaMayor","Alto",IF(Z104="Muy BajaCatastrófico","Extremo","")))))))))))))))))))))))))</f>
        <v>Moderado</v>
      </c>
      <c r="AB104" s="72">
        <v>1</v>
      </c>
      <c r="AC104" s="1" t="s">
        <v>656</v>
      </c>
      <c r="AD104" s="324" t="s">
        <v>555</v>
      </c>
      <c r="AE104" s="1" t="s">
        <v>657</v>
      </c>
      <c r="AF104" s="371" t="str">
        <f t="shared" si="26"/>
        <v>Probabilidad</v>
      </c>
      <c r="AG104" s="356" t="s">
        <v>156</v>
      </c>
      <c r="AH104" s="331">
        <f t="shared" si="27"/>
        <v>0.25</v>
      </c>
      <c r="AI104" s="356" t="s">
        <v>167</v>
      </c>
      <c r="AJ104" s="331">
        <f t="shared" si="28"/>
        <v>0.15</v>
      </c>
      <c r="AK104" s="330">
        <f t="shared" si="29"/>
        <v>0.4</v>
      </c>
      <c r="AL104" s="372">
        <f>IFERROR(IF(AF104="Probabilidad",(S104-(+S104*AK104)),IF(AF104="Impacto",S104,"")),"")</f>
        <v>0.36</v>
      </c>
      <c r="AM104" s="372">
        <f>IFERROR(IF(AF104="Impacto",(Y104-(+Y104*AK104)),IF(AF104="Probabilidad",Y104,"")),"")</f>
        <v>0.6</v>
      </c>
      <c r="AN104" s="31" t="s">
        <v>171</v>
      </c>
      <c r="AO104" s="31" t="s">
        <v>181</v>
      </c>
      <c r="AP104" s="31" t="s">
        <v>191</v>
      </c>
      <c r="AQ104" s="31" t="s">
        <v>196</v>
      </c>
      <c r="AR104" s="475" t="s">
        <v>658</v>
      </c>
      <c r="AS104" s="460">
        <f>S104</f>
        <v>0.6</v>
      </c>
      <c r="AT104" s="460">
        <f>IF(AL104="","",MIN(AL104:AL109))</f>
        <v>7.7759999999999996E-2</v>
      </c>
      <c r="AU104" s="505" t="str">
        <f>IFERROR(IF(AT104="","",IF(AT104&lt;=0.2,"Muy Baja",IF(AT104&lt;=0.4,"Baja",IF(AT104&lt;=0.6,"Media",IF(AT104&lt;=0.8,"Alta","Muy Alta"))))),"")</f>
        <v>Muy Baja</v>
      </c>
      <c r="AV104" s="460">
        <f>Y104</f>
        <v>0.6</v>
      </c>
      <c r="AW104" s="460">
        <f>IF(AM104="","",MIN(AM104:AM109))</f>
        <v>0.6</v>
      </c>
      <c r="AX104" s="505" t="str">
        <f>IFERROR(IF(AW104="","",IF(AW104&lt;=0.2,"Leve",IF(AW104&lt;=0.4,"Menor",IF(AW104&lt;=0.6,"Moderado",IF(AW104&lt;=0.8,"Mayor","Catastrófico"))))),"")</f>
        <v>Moderado</v>
      </c>
      <c r="AY104" s="505" t="str">
        <f>AA104</f>
        <v>Moderado</v>
      </c>
      <c r="AZ104" s="505" t="str">
        <f>IFERROR(IF(OR(AND(AU104="Muy Baja",AX104="Leve"),AND(AU104="Muy Baja",AX104="Menor"),AND(AU104="Baja",AX104="Leve")),"Bajo",IF(OR(AND(AU104="Muy baja",AX104="Moderado"),AND(AU104="Baja",AX104="Menor"),AND(AU104="Baja",AX104="Moderado"),AND(AU104="Media",AX104="Leve"),AND(AU104="Media",AX104="Menor"),AND(AU104="Media",AX104="Moderado"),AND(AU104="Alta",AX104="Leve"),AND(AU104="Alta",AX104="Menor")),"Moderado",IF(OR(AND(AU104="Muy Baja",AX104="Mayor"),AND(AU104="Baja",AX104="Mayor"),AND(AU104="Media",AX104="Mayor"),AND(AU104="Alta",AX104="Moderado"),AND(AU104="Alta",AX104="Mayor"),AND(AU104="Muy Alta",AX104="Leve"),AND(AU104="Muy Alta",AX104="Menor"),AND(AU104="Muy Alta",AX104="Moderado"),AND(AU104="Muy Alta",AX104="Mayor")),"Alto",IF(OR(AND(AU104="Muy Baja",AX104="Catastrófico"),AND(AU104="Baja",AX104="Catastrófico"),AND(AU104="Media",AX104="Catastrófico"),AND(AU104="Alta",AX104="Catastrófico"),AND(AU104="Muy Alta",AX104="Catastrófico")),"Extremo","")))),"")</f>
        <v>Moderado</v>
      </c>
      <c r="BA104" s="478" t="s">
        <v>252</v>
      </c>
      <c r="BB104" s="29" t="s">
        <v>659</v>
      </c>
      <c r="BC104" s="29" t="s">
        <v>660</v>
      </c>
      <c r="BD104" s="77">
        <f t="shared" ref="BD104:BD133" si="30">IF(SUM(BE104:BH104)=0,"",SUM(BE104:BH104))</f>
        <v>1</v>
      </c>
      <c r="BE104" s="1"/>
      <c r="BF104" s="1"/>
      <c r="BG104" s="1">
        <v>1</v>
      </c>
      <c r="BH104" s="1"/>
      <c r="BI104" s="29" t="s">
        <v>416</v>
      </c>
      <c r="BJ104" s="29" t="s">
        <v>661</v>
      </c>
      <c r="BK104" s="29"/>
      <c r="BL104" s="29"/>
      <c r="BM104" s="30"/>
      <c r="BN104" s="30"/>
      <c r="BO104" s="30"/>
      <c r="BP104" s="30"/>
      <c r="BQ104" s="78" t="str">
        <f t="shared" ref="BQ104:BQ133" si="31">IF(SUM(BM104:BP104)=0,"",SUM(BM104:BP104))</f>
        <v/>
      </c>
      <c r="BR104" s="98" t="str">
        <f t="shared" si="25"/>
        <v/>
      </c>
      <c r="BS104" s="511"/>
      <c r="BT104" s="472"/>
      <c r="BU104" s="472"/>
      <c r="BV104" s="514"/>
    </row>
    <row r="105" spans="1:74" ht="145.5" x14ac:dyDescent="0.25">
      <c r="A105" s="540"/>
      <c r="B105" s="543"/>
      <c r="C105" s="546"/>
      <c r="D105" s="525"/>
      <c r="E105" s="467"/>
      <c r="F105" s="537"/>
      <c r="G105" s="473"/>
      <c r="H105" s="473"/>
      <c r="I105" s="479"/>
      <c r="J105" s="482"/>
      <c r="K105" s="476"/>
      <c r="L105" s="488"/>
      <c r="M105" s="485"/>
      <c r="N105" s="473"/>
      <c r="O105" s="473"/>
      <c r="P105" s="497"/>
      <c r="Q105" s="500"/>
      <c r="R105" s="476"/>
      <c r="S105" s="503"/>
      <c r="T105" s="479"/>
      <c r="U105" s="503"/>
      <c r="V105" s="479"/>
      <c r="W105" s="503"/>
      <c r="X105" s="518"/>
      <c r="Y105" s="503"/>
      <c r="Z105" s="503"/>
      <c r="AA105" s="506"/>
      <c r="AB105" s="116">
        <v>2</v>
      </c>
      <c r="AC105" s="139" t="s">
        <v>662</v>
      </c>
      <c r="AD105" s="385" t="s">
        <v>555</v>
      </c>
      <c r="AE105" s="115" t="s">
        <v>657</v>
      </c>
      <c r="AF105" s="112" t="str">
        <f t="shared" si="26"/>
        <v>Probabilidad</v>
      </c>
      <c r="AG105" s="117" t="s">
        <v>156</v>
      </c>
      <c r="AH105" s="113">
        <f t="shared" si="27"/>
        <v>0.25</v>
      </c>
      <c r="AI105" s="117" t="s">
        <v>167</v>
      </c>
      <c r="AJ105" s="113">
        <f t="shared" si="28"/>
        <v>0.15</v>
      </c>
      <c r="AK105" s="114">
        <f t="shared" si="29"/>
        <v>0.4</v>
      </c>
      <c r="AL105" s="118">
        <f>IFERROR(IF(AND(AF104="Probabilidad",AF105="Probabilidad"),(AL104-(+AL104*AK105)),IF(AF105="Probabilidad",(S104-(+S104*AK105)),IF(AF105="Impacto",AL104,""))),"")</f>
        <v>0.216</v>
      </c>
      <c r="AM105" s="118">
        <f>IFERROR(IF(AND(AF104="Impacto",AF105="Impacto"),(AM104-(+AM104*AK105)),IF(AF105="Impacto",(Y104-(+Y104*AK105)),IF(AF105="Probabilidad",AM104,""))),"")</f>
        <v>0.6</v>
      </c>
      <c r="AN105" s="119" t="s">
        <v>171</v>
      </c>
      <c r="AO105" s="119" t="s">
        <v>181</v>
      </c>
      <c r="AP105" s="119" t="s">
        <v>193</v>
      </c>
      <c r="AQ105" s="119" t="s">
        <v>196</v>
      </c>
      <c r="AR105" s="476"/>
      <c r="AS105" s="461"/>
      <c r="AT105" s="461"/>
      <c r="AU105" s="506"/>
      <c r="AV105" s="461"/>
      <c r="AW105" s="461"/>
      <c r="AX105" s="506"/>
      <c r="AY105" s="506"/>
      <c r="AZ105" s="506"/>
      <c r="BA105" s="479"/>
      <c r="BB105" s="100"/>
      <c r="BC105" s="100"/>
      <c r="BD105" s="133" t="str">
        <f t="shared" si="30"/>
        <v/>
      </c>
      <c r="BE105" s="115"/>
      <c r="BF105" s="115"/>
      <c r="BG105" s="115"/>
      <c r="BH105" s="115"/>
      <c r="BI105" s="100"/>
      <c r="BJ105" s="100"/>
      <c r="BK105" s="100"/>
      <c r="BL105" s="100"/>
      <c r="BM105" s="120"/>
      <c r="BN105" s="120"/>
      <c r="BO105" s="120"/>
      <c r="BP105" s="120"/>
      <c r="BQ105" s="121" t="str">
        <f t="shared" si="31"/>
        <v/>
      </c>
      <c r="BR105" s="122" t="str">
        <f t="shared" si="25"/>
        <v/>
      </c>
      <c r="BS105" s="512"/>
      <c r="BT105" s="473"/>
      <c r="BU105" s="473"/>
      <c r="BV105" s="515"/>
    </row>
    <row r="106" spans="1:74" ht="145.5" x14ac:dyDescent="0.25">
      <c r="A106" s="540"/>
      <c r="B106" s="543"/>
      <c r="C106" s="546"/>
      <c r="D106" s="525"/>
      <c r="E106" s="467"/>
      <c r="F106" s="537"/>
      <c r="G106" s="473"/>
      <c r="H106" s="473"/>
      <c r="I106" s="479"/>
      <c r="J106" s="482"/>
      <c r="K106" s="476"/>
      <c r="L106" s="488"/>
      <c r="M106" s="485"/>
      <c r="N106" s="473"/>
      <c r="O106" s="473"/>
      <c r="P106" s="497"/>
      <c r="Q106" s="500"/>
      <c r="R106" s="476"/>
      <c r="S106" s="503"/>
      <c r="T106" s="479"/>
      <c r="U106" s="503"/>
      <c r="V106" s="479"/>
      <c r="W106" s="503"/>
      <c r="X106" s="518"/>
      <c r="Y106" s="503"/>
      <c r="Z106" s="503"/>
      <c r="AA106" s="506"/>
      <c r="AB106" s="116">
        <v>3</v>
      </c>
      <c r="AC106" s="115" t="s">
        <v>663</v>
      </c>
      <c r="AD106" s="230" t="s">
        <v>601</v>
      </c>
      <c r="AE106" s="115" t="s">
        <v>657</v>
      </c>
      <c r="AF106" s="112" t="str">
        <f t="shared" si="26"/>
        <v>Probabilidad</v>
      </c>
      <c r="AG106" s="117" t="s">
        <v>156</v>
      </c>
      <c r="AH106" s="113">
        <f t="shared" si="27"/>
        <v>0.25</v>
      </c>
      <c r="AI106" s="117" t="s">
        <v>167</v>
      </c>
      <c r="AJ106" s="113">
        <f t="shared" si="28"/>
        <v>0.15</v>
      </c>
      <c r="AK106" s="114">
        <f t="shared" si="29"/>
        <v>0.4</v>
      </c>
      <c r="AL106" s="118">
        <f>IFERROR(IF(AND(AF105="Probabilidad",AF106="Probabilidad"),(AL105-(+AL105*AK106)),IF(AND(AF105="Impacto",AF106="Probabilidad"),(AL104-(+AL104*AK106)),IF(AF106="Impacto",AL105,""))),"")</f>
        <v>0.12959999999999999</v>
      </c>
      <c r="AM106" s="118">
        <f>IFERROR(IF(AND(AF105="Impacto",AF106="Impacto"),(AM105-(+AM105*AK106)),IF(AND(AF105="Probabilidad",AF106="Impacto"),(AM104-(+AM104*AK106)),IF(AF106="Probabilidad",AM105,""))),"")</f>
        <v>0.6</v>
      </c>
      <c r="AN106" s="119" t="s">
        <v>171</v>
      </c>
      <c r="AO106" s="119" t="s">
        <v>181</v>
      </c>
      <c r="AP106" s="119" t="s">
        <v>193</v>
      </c>
      <c r="AQ106" s="119" t="s">
        <v>196</v>
      </c>
      <c r="AR106" s="476"/>
      <c r="AS106" s="461"/>
      <c r="AT106" s="461"/>
      <c r="AU106" s="506"/>
      <c r="AV106" s="461"/>
      <c r="AW106" s="461"/>
      <c r="AX106" s="506"/>
      <c r="AY106" s="506"/>
      <c r="AZ106" s="506"/>
      <c r="BA106" s="479"/>
      <c r="BB106" s="100"/>
      <c r="BC106" s="100"/>
      <c r="BD106" s="133" t="str">
        <f t="shared" si="30"/>
        <v/>
      </c>
      <c r="BE106" s="115"/>
      <c r="BF106" s="115"/>
      <c r="BG106" s="115"/>
      <c r="BH106" s="115"/>
      <c r="BI106" s="100"/>
      <c r="BJ106" s="100"/>
      <c r="BK106" s="100"/>
      <c r="BL106" s="100"/>
      <c r="BM106" s="120"/>
      <c r="BN106" s="120"/>
      <c r="BO106" s="120"/>
      <c r="BP106" s="120"/>
      <c r="BQ106" s="121" t="str">
        <f t="shared" si="31"/>
        <v/>
      </c>
      <c r="BR106" s="122" t="str">
        <f t="shared" si="25"/>
        <v/>
      </c>
      <c r="BS106" s="512"/>
      <c r="BT106" s="473"/>
      <c r="BU106" s="473"/>
      <c r="BV106" s="515"/>
    </row>
    <row r="107" spans="1:74" ht="70.5" customHeight="1" x14ac:dyDescent="0.25">
      <c r="A107" s="540"/>
      <c r="B107" s="543"/>
      <c r="C107" s="546"/>
      <c r="D107" s="525"/>
      <c r="E107" s="467"/>
      <c r="F107" s="537"/>
      <c r="G107" s="473"/>
      <c r="H107" s="473"/>
      <c r="I107" s="479"/>
      <c r="J107" s="482"/>
      <c r="K107" s="476"/>
      <c r="L107" s="488"/>
      <c r="M107" s="485"/>
      <c r="N107" s="473"/>
      <c r="O107" s="473"/>
      <c r="P107" s="497"/>
      <c r="Q107" s="500"/>
      <c r="R107" s="476"/>
      <c r="S107" s="503"/>
      <c r="T107" s="479"/>
      <c r="U107" s="503"/>
      <c r="V107" s="479"/>
      <c r="W107" s="503"/>
      <c r="X107" s="518"/>
      <c r="Y107" s="503"/>
      <c r="Z107" s="503"/>
      <c r="AA107" s="506"/>
      <c r="AB107" s="116">
        <v>4</v>
      </c>
      <c r="AC107" s="3" t="s">
        <v>664</v>
      </c>
      <c r="AD107" s="230" t="s">
        <v>601</v>
      </c>
      <c r="AE107" s="115" t="s">
        <v>665</v>
      </c>
      <c r="AF107" s="112" t="str">
        <f t="shared" si="26"/>
        <v>Probabilidad</v>
      </c>
      <c r="AG107" s="117" t="s">
        <v>156</v>
      </c>
      <c r="AH107" s="113">
        <f t="shared" si="27"/>
        <v>0.25</v>
      </c>
      <c r="AI107" s="117" t="s">
        <v>167</v>
      </c>
      <c r="AJ107" s="113">
        <f t="shared" si="28"/>
        <v>0.15</v>
      </c>
      <c r="AK107" s="114">
        <f t="shared" si="29"/>
        <v>0.4</v>
      </c>
      <c r="AL107" s="118">
        <f>IFERROR(IF(AND(AF106="Probabilidad",AF107="Probabilidad"),(AL106-(+AL106*AK107)),IF(AND(AF106="Impacto",AF107="Probabilidad"),(AL105-(+AL105*AK107)),IF(AF107="Impacto",AL106,""))),"")</f>
        <v>7.7759999999999996E-2</v>
      </c>
      <c r="AM107" s="118">
        <f>IFERROR(IF(AND(AF106="Impacto",AF107="Impacto"),(AM106-(+AM106*AK107)),IF(AND(AF106="Probabilidad",AF107="Impacto"),(AM105-(+AM105*AK107)),IF(AF107="Probabilidad",AM106,""))),"")</f>
        <v>0.6</v>
      </c>
      <c r="AN107" s="119" t="s">
        <v>171</v>
      </c>
      <c r="AO107" s="119" t="s">
        <v>181</v>
      </c>
      <c r="AP107" s="119" t="s">
        <v>191</v>
      </c>
      <c r="AQ107" s="119" t="s">
        <v>196</v>
      </c>
      <c r="AR107" s="476"/>
      <c r="AS107" s="461"/>
      <c r="AT107" s="461"/>
      <c r="AU107" s="506"/>
      <c r="AV107" s="461"/>
      <c r="AW107" s="461"/>
      <c r="AX107" s="506"/>
      <c r="AY107" s="506"/>
      <c r="AZ107" s="506"/>
      <c r="BA107" s="479"/>
      <c r="BB107" s="100"/>
      <c r="BC107" s="100"/>
      <c r="BD107" s="133" t="str">
        <f t="shared" si="30"/>
        <v/>
      </c>
      <c r="BE107" s="115"/>
      <c r="BF107" s="115"/>
      <c r="BG107" s="115"/>
      <c r="BH107" s="115"/>
      <c r="BI107" s="100"/>
      <c r="BJ107" s="100"/>
      <c r="BK107" s="100"/>
      <c r="BL107" s="100"/>
      <c r="BM107" s="120"/>
      <c r="BN107" s="120"/>
      <c r="BO107" s="120"/>
      <c r="BP107" s="120"/>
      <c r="BQ107" s="121" t="str">
        <f t="shared" si="31"/>
        <v/>
      </c>
      <c r="BR107" s="122" t="str">
        <f t="shared" si="25"/>
        <v/>
      </c>
      <c r="BS107" s="512"/>
      <c r="BT107" s="473"/>
      <c r="BU107" s="473"/>
      <c r="BV107" s="515"/>
    </row>
    <row r="108" spans="1:74" x14ac:dyDescent="0.25">
      <c r="A108" s="540"/>
      <c r="B108" s="543"/>
      <c r="C108" s="546"/>
      <c r="D108" s="525"/>
      <c r="E108" s="467"/>
      <c r="F108" s="537"/>
      <c r="G108" s="473"/>
      <c r="H108" s="473"/>
      <c r="I108" s="479"/>
      <c r="J108" s="482"/>
      <c r="K108" s="476"/>
      <c r="L108" s="488"/>
      <c r="M108" s="485"/>
      <c r="N108" s="473"/>
      <c r="O108" s="473"/>
      <c r="P108" s="497"/>
      <c r="Q108" s="500"/>
      <c r="R108" s="476"/>
      <c r="S108" s="503"/>
      <c r="T108" s="479"/>
      <c r="U108" s="503"/>
      <c r="V108" s="479"/>
      <c r="W108" s="503"/>
      <c r="X108" s="518"/>
      <c r="Y108" s="503"/>
      <c r="Z108" s="503"/>
      <c r="AA108" s="506"/>
      <c r="AB108" s="116">
        <v>5</v>
      </c>
      <c r="AC108" s="115"/>
      <c r="AD108" s="230"/>
      <c r="AE108" s="115"/>
      <c r="AF108" s="386" t="str">
        <f t="shared" si="26"/>
        <v/>
      </c>
      <c r="AG108" s="377"/>
      <c r="AH108" s="387" t="str">
        <f t="shared" si="27"/>
        <v/>
      </c>
      <c r="AI108" s="377"/>
      <c r="AJ108" s="387" t="str">
        <f t="shared" si="28"/>
        <v/>
      </c>
      <c r="AK108" s="388" t="str">
        <f t="shared" si="29"/>
        <v/>
      </c>
      <c r="AL108" s="389" t="str">
        <f>IFERROR(IF(AND(AF107="Probabilidad",AF108="Probabilidad"),(AL107-(+AL107*AK108)),IF(AND(AF107="Impacto",AF108="Probabilidad"),(AL106-(+AL106*AK108)),IF(AF108="Impacto",AL107,""))),"")</f>
        <v/>
      </c>
      <c r="AM108" s="389" t="str">
        <f>IFERROR(IF(AND(AF107="Impacto",AF108="Impacto"),(AM107-(+AM107*AK108)),IF(AND(AF107="Probabilidad",AF108="Impacto"),(AM106-(+AM106*AK108)),IF(AF108="Probabilidad",AM107,""))),"")</f>
        <v/>
      </c>
      <c r="AN108" s="377"/>
      <c r="AO108" s="377"/>
      <c r="AP108" s="377"/>
      <c r="AQ108" s="377"/>
      <c r="AR108" s="476"/>
      <c r="AS108" s="461"/>
      <c r="AT108" s="461"/>
      <c r="AU108" s="506"/>
      <c r="AV108" s="461"/>
      <c r="AW108" s="461"/>
      <c r="AX108" s="506"/>
      <c r="AY108" s="506"/>
      <c r="AZ108" s="506"/>
      <c r="BA108" s="479"/>
      <c r="BB108" s="100"/>
      <c r="BC108" s="100"/>
      <c r="BD108" s="133" t="str">
        <f t="shared" si="30"/>
        <v/>
      </c>
      <c r="BE108" s="115"/>
      <c r="BF108" s="115"/>
      <c r="BG108" s="115"/>
      <c r="BH108" s="115"/>
      <c r="BI108" s="100"/>
      <c r="BJ108" s="100"/>
      <c r="BK108" s="100"/>
      <c r="BL108" s="100"/>
      <c r="BM108" s="120"/>
      <c r="BN108" s="120"/>
      <c r="BO108" s="120"/>
      <c r="BP108" s="120"/>
      <c r="BQ108" s="121" t="str">
        <f t="shared" si="31"/>
        <v/>
      </c>
      <c r="BR108" s="122" t="str">
        <f t="shared" si="25"/>
        <v/>
      </c>
      <c r="BS108" s="512"/>
      <c r="BT108" s="473"/>
      <c r="BU108" s="473"/>
      <c r="BV108" s="515"/>
    </row>
    <row r="109" spans="1:74" x14ac:dyDescent="0.25">
      <c r="A109" s="540"/>
      <c r="B109" s="543"/>
      <c r="C109" s="546"/>
      <c r="D109" s="526"/>
      <c r="E109" s="468"/>
      <c r="F109" s="538"/>
      <c r="G109" s="474"/>
      <c r="H109" s="474"/>
      <c r="I109" s="480"/>
      <c r="J109" s="483"/>
      <c r="K109" s="477"/>
      <c r="L109" s="489"/>
      <c r="M109" s="486"/>
      <c r="N109" s="474"/>
      <c r="O109" s="474"/>
      <c r="P109" s="498"/>
      <c r="Q109" s="501"/>
      <c r="R109" s="477"/>
      <c r="S109" s="504"/>
      <c r="T109" s="480"/>
      <c r="U109" s="504"/>
      <c r="V109" s="480"/>
      <c r="W109" s="504"/>
      <c r="X109" s="519"/>
      <c r="Y109" s="504"/>
      <c r="Z109" s="504"/>
      <c r="AA109" s="507"/>
      <c r="AB109" s="125">
        <v>6</v>
      </c>
      <c r="AC109" s="123"/>
      <c r="AD109" s="325"/>
      <c r="AE109" s="123"/>
      <c r="AF109" s="378" t="str">
        <f t="shared" si="26"/>
        <v/>
      </c>
      <c r="AG109" s="379"/>
      <c r="AH109" s="380" t="str">
        <f t="shared" si="27"/>
        <v/>
      </c>
      <c r="AI109" s="379"/>
      <c r="AJ109" s="380" t="str">
        <f t="shared" si="28"/>
        <v/>
      </c>
      <c r="AK109" s="381" t="str">
        <f t="shared" si="29"/>
        <v/>
      </c>
      <c r="AL109" s="382" t="str">
        <f>IFERROR(IF(AND(AF108="Probabilidad",AF109="Probabilidad"),(AL108-(+AL108*AK109)),IF(AND(AF108="Impacto",AF109="Probabilidad"),(AL107-(+AL107*AK109)),IF(AF109="Impacto",AL108,""))),"")</f>
        <v/>
      </c>
      <c r="AM109" s="382" t="str">
        <f>IFERROR(IF(AND(AF108="Impacto",AF109="Impacto"),(AM108-(+AM108*AK109)),IF(AND(AF108="Probabilidad",AF109="Impacto"),(AM107-(+AM107*AK109)),IF(AF109="Probabilidad",AM108,""))),"")</f>
        <v/>
      </c>
      <c r="AN109" s="379"/>
      <c r="AO109" s="379"/>
      <c r="AP109" s="379"/>
      <c r="AQ109" s="379"/>
      <c r="AR109" s="477"/>
      <c r="AS109" s="462"/>
      <c r="AT109" s="462"/>
      <c r="AU109" s="507"/>
      <c r="AV109" s="462"/>
      <c r="AW109" s="462"/>
      <c r="AX109" s="507"/>
      <c r="AY109" s="507"/>
      <c r="AZ109" s="507"/>
      <c r="BA109" s="480"/>
      <c r="BB109" s="128"/>
      <c r="BC109" s="128"/>
      <c r="BD109" s="136" t="str">
        <f t="shared" si="30"/>
        <v/>
      </c>
      <c r="BE109" s="123"/>
      <c r="BF109" s="123"/>
      <c r="BG109" s="123"/>
      <c r="BH109" s="123"/>
      <c r="BI109" s="128"/>
      <c r="BJ109" s="128"/>
      <c r="BK109" s="128"/>
      <c r="BL109" s="128"/>
      <c r="BM109" s="129"/>
      <c r="BN109" s="129"/>
      <c r="BO109" s="129"/>
      <c r="BP109" s="129"/>
      <c r="BQ109" s="130" t="str">
        <f t="shared" si="31"/>
        <v/>
      </c>
      <c r="BR109" s="131" t="str">
        <f t="shared" si="25"/>
        <v/>
      </c>
      <c r="BS109" s="513"/>
      <c r="BT109" s="474"/>
      <c r="BU109" s="474"/>
      <c r="BV109" s="516"/>
    </row>
    <row r="110" spans="1:74" ht="119.25" customHeight="1" x14ac:dyDescent="0.25">
      <c r="A110" s="540"/>
      <c r="B110" s="543"/>
      <c r="C110" s="546"/>
      <c r="D110" s="524" t="s">
        <v>404</v>
      </c>
      <c r="E110" s="466" t="s">
        <v>287</v>
      </c>
      <c r="F110" s="469">
        <v>2</v>
      </c>
      <c r="G110" s="472" t="s">
        <v>666</v>
      </c>
      <c r="H110" s="475"/>
      <c r="I110" s="478"/>
      <c r="J110" s="481" t="s">
        <v>667</v>
      </c>
      <c r="K110" s="475" t="s">
        <v>407</v>
      </c>
      <c r="L110" s="472" t="s">
        <v>216</v>
      </c>
      <c r="M110" s="484" t="s">
        <v>668</v>
      </c>
      <c r="N110" s="472"/>
      <c r="O110" s="472"/>
      <c r="P110" s="487"/>
      <c r="Q110" s="530"/>
      <c r="R110" s="475" t="s">
        <v>125</v>
      </c>
      <c r="S110" s="502">
        <f>IF(R110="Muy Alta",100%,IF(R110="Alta",80%,IF(R110="Media",60%,IF(R110="Baja",40%,IF(R110="Muy Baja",20%,"")))))</f>
        <v>0.6</v>
      </c>
      <c r="T110" s="478" t="s">
        <v>141</v>
      </c>
      <c r="U110" s="502">
        <f>IF(T110="Catastrófico",100%,IF(T110="Mayor",80%,IF(T110="Moderado",60%,IF(T110="Menor",40%,IF(T110="Leve",20%,"")))))</f>
        <v>0.6</v>
      </c>
      <c r="V110" s="478" t="s">
        <v>138</v>
      </c>
      <c r="W110" s="502">
        <f>IF(V110="Catastrófico",100%,IF(V110="Mayor",80%,IF(V110="Moderado",60%,IF(V110="Menor",40%,IF(V110="Leve",20%,"")))))</f>
        <v>0.4</v>
      </c>
      <c r="X110" s="517" t="str">
        <f>IF(Y110=100%,"Catastrófico",IF(Y110=80%,"Mayor",IF(Y110=60%,"Moderado",IF(Y110=40%,"Menor",IF(Y110=20%,"Leve","")))))</f>
        <v>Moderado</v>
      </c>
      <c r="Y110" s="502">
        <f>IF(AND(U110="",W110=""),"",MAX(U110,W110))</f>
        <v>0.6</v>
      </c>
      <c r="Z110" s="502" t="str">
        <f>CONCATENATE(R110,X110)</f>
        <v>MediaModerado</v>
      </c>
      <c r="AA110" s="505" t="str">
        <f>IF(Z110="Muy AltaLeve","Alto",IF(Z110="Muy AltaMenor","Alto",IF(Z110="Muy AltaModerado","Alto",IF(Z110="Muy AltaMayor","Alto",IF(Z110="Muy AltaCatastrófico","Extremo",IF(Z110="AltaLeve","Moderado",IF(Z110="AltaMenor","Moderado",IF(Z110="AltaModerado","Alto",IF(Z110="AltaMayor","Alto",IF(Z110="AltaCatastrófico","Extremo",IF(Z110="MediaLeve","Moderado",IF(Z110="MediaMenor","Moderado",IF(Z110="MediaModerado","Moderado",IF(Z110="MediaMayor","Alto",IF(Z110="MediaCatastrófico","Extremo",IF(Z110="BajaLeve","Bajo",IF(Z110="BajaMenor","Moderado",IF(Z110="BajaModerado","Moderado",IF(Z110="BajaMayor","Alto",IF(Z110="BajaCatastrófico","Extremo",IF(Z110="Muy BajaLeve","Bajo",IF(Z110="Muy BajaMenor","Bajo",IF(Z110="Muy BajaModerado","Moderado",IF(Z110="Muy BajaMayor","Alto",IF(Z110="Muy BajaCatastrófico","Extremo","")))))))))))))))))))))))))</f>
        <v>Moderado</v>
      </c>
      <c r="AB110" s="72">
        <v>1</v>
      </c>
      <c r="AC110" s="390" t="s">
        <v>669</v>
      </c>
      <c r="AD110" s="324" t="s">
        <v>601</v>
      </c>
      <c r="AE110" s="1" t="s">
        <v>665</v>
      </c>
      <c r="AF110" s="371" t="str">
        <f t="shared" si="26"/>
        <v>Probabilidad</v>
      </c>
      <c r="AG110" s="356" t="s">
        <v>156</v>
      </c>
      <c r="AH110" s="331">
        <f t="shared" si="27"/>
        <v>0.25</v>
      </c>
      <c r="AI110" s="356" t="s">
        <v>167</v>
      </c>
      <c r="AJ110" s="331">
        <f t="shared" si="28"/>
        <v>0.15</v>
      </c>
      <c r="AK110" s="330">
        <f t="shared" si="29"/>
        <v>0.4</v>
      </c>
      <c r="AL110" s="372">
        <f>IFERROR(IF(AF110="Probabilidad",(S110-(+S110*AK110)),IF(AF110="Impacto",S110,"")),"")</f>
        <v>0.36</v>
      </c>
      <c r="AM110" s="372">
        <f>IFERROR(IF(AF110="Impacto",(Y110-(+Y110*AK110)),IF(AF110="Probabilidad",Y110,"")),"")</f>
        <v>0.6</v>
      </c>
      <c r="AN110" s="31" t="s">
        <v>171</v>
      </c>
      <c r="AO110" s="31" t="s">
        <v>181</v>
      </c>
      <c r="AP110" s="31" t="s">
        <v>193</v>
      </c>
      <c r="AQ110" s="31" t="s">
        <v>196</v>
      </c>
      <c r="AR110" s="475" t="s">
        <v>670</v>
      </c>
      <c r="AS110" s="460">
        <f>S110</f>
        <v>0.6</v>
      </c>
      <c r="AT110" s="460">
        <f>IF(AL110="","",MIN(AL110:AL115))</f>
        <v>7.7759999999999996E-2</v>
      </c>
      <c r="AU110" s="505" t="str">
        <f>IFERROR(IF(AT110="","",IF(AT110&lt;=0.2,"Muy Baja",IF(AT110&lt;=0.4,"Baja",IF(AT110&lt;=0.6,"Media",IF(AT110&lt;=0.8,"Alta","Muy Alta"))))),"")</f>
        <v>Muy Baja</v>
      </c>
      <c r="AV110" s="460">
        <f>Y110</f>
        <v>0.6</v>
      </c>
      <c r="AW110" s="460">
        <f>IF(AM110="","",MIN(AM110:AM115))</f>
        <v>0.6</v>
      </c>
      <c r="AX110" s="505" t="str">
        <f>IFERROR(IF(AW110="","",IF(AW110&lt;=0.2,"Leve",IF(AW110&lt;=0.4,"Menor",IF(AW110&lt;=0.6,"Moderado",IF(AW110&lt;=0.8,"Mayor","Catastrófico"))))),"")</f>
        <v>Moderado</v>
      </c>
      <c r="AY110" s="505" t="str">
        <f>AA110</f>
        <v>Moderado</v>
      </c>
      <c r="AZ110" s="505" t="str">
        <f>IFERROR(IF(OR(AND(AU110="Muy Baja",AX110="Leve"),AND(AU110="Muy Baja",AX110="Menor"),AND(AU110="Baja",AX110="Leve")),"Bajo",IF(OR(AND(AU110="Muy baja",AX110="Moderado"),AND(AU110="Baja",AX110="Menor"),AND(AU110="Baja",AX110="Moderado"),AND(AU110="Media",AX110="Leve"),AND(AU110="Media",AX110="Menor"),AND(AU110="Media",AX110="Moderado"),AND(AU110="Alta",AX110="Leve"),AND(AU110="Alta",AX110="Menor")),"Moderado",IF(OR(AND(AU110="Muy Baja",AX110="Mayor"),AND(AU110="Baja",AX110="Mayor"),AND(AU110="Media",AX110="Mayor"),AND(AU110="Alta",AX110="Moderado"),AND(AU110="Alta",AX110="Mayor"),AND(AU110="Muy Alta",AX110="Leve"),AND(AU110="Muy Alta",AX110="Menor"),AND(AU110="Muy Alta",AX110="Moderado"),AND(AU110="Muy Alta",AX110="Mayor")),"Alto",IF(OR(AND(AU110="Muy Baja",AX110="Catastrófico"),AND(AU110="Baja",AX110="Catastrófico"),AND(AU110="Media",AX110="Catastrófico"),AND(AU110="Alta",AX110="Catastrófico"),AND(AU110="Muy Alta",AX110="Catastrófico")),"Extremo","")))),"")</f>
        <v>Moderado</v>
      </c>
      <c r="BA110" s="478" t="s">
        <v>252</v>
      </c>
      <c r="BB110" s="29" t="s">
        <v>671</v>
      </c>
      <c r="BC110" s="29" t="s">
        <v>672</v>
      </c>
      <c r="BD110" s="77">
        <f t="shared" si="30"/>
        <v>1</v>
      </c>
      <c r="BE110" s="1"/>
      <c r="BF110" s="1"/>
      <c r="BG110" s="1">
        <v>1</v>
      </c>
      <c r="BH110" s="1"/>
      <c r="BI110" s="29" t="s">
        <v>416</v>
      </c>
      <c r="BJ110" s="29" t="s">
        <v>661</v>
      </c>
      <c r="BK110" s="29"/>
      <c r="BL110" s="29"/>
      <c r="BM110" s="30"/>
      <c r="BN110" s="30"/>
      <c r="BO110" s="30"/>
      <c r="BP110" s="30"/>
      <c r="BQ110" s="78" t="str">
        <f t="shared" si="31"/>
        <v/>
      </c>
      <c r="BR110" s="98" t="str">
        <f t="shared" si="25"/>
        <v/>
      </c>
      <c r="BS110" s="511"/>
      <c r="BT110" s="472"/>
      <c r="BU110" s="472"/>
      <c r="BV110" s="514"/>
    </row>
    <row r="111" spans="1:74" ht="119.25" customHeight="1" x14ac:dyDescent="0.25">
      <c r="A111" s="540"/>
      <c r="B111" s="543"/>
      <c r="C111" s="546"/>
      <c r="D111" s="525"/>
      <c r="E111" s="467"/>
      <c r="F111" s="470"/>
      <c r="G111" s="473"/>
      <c r="H111" s="476"/>
      <c r="I111" s="479"/>
      <c r="J111" s="482"/>
      <c r="K111" s="476"/>
      <c r="L111" s="473"/>
      <c r="M111" s="485"/>
      <c r="N111" s="473"/>
      <c r="O111" s="473"/>
      <c r="P111" s="488"/>
      <c r="Q111" s="531"/>
      <c r="R111" s="476"/>
      <c r="S111" s="503"/>
      <c r="T111" s="479"/>
      <c r="U111" s="503"/>
      <c r="V111" s="479"/>
      <c r="W111" s="503"/>
      <c r="X111" s="518"/>
      <c r="Y111" s="503"/>
      <c r="Z111" s="503"/>
      <c r="AA111" s="506"/>
      <c r="AB111" s="116">
        <v>2</v>
      </c>
      <c r="AC111" s="139" t="s">
        <v>673</v>
      </c>
      <c r="AD111" s="230" t="s">
        <v>601</v>
      </c>
      <c r="AE111" s="391" t="s">
        <v>674</v>
      </c>
      <c r="AF111" s="112" t="str">
        <f t="shared" si="26"/>
        <v>Probabilidad</v>
      </c>
      <c r="AG111" s="117" t="s">
        <v>156</v>
      </c>
      <c r="AH111" s="113">
        <f t="shared" si="27"/>
        <v>0.25</v>
      </c>
      <c r="AI111" s="117" t="s">
        <v>167</v>
      </c>
      <c r="AJ111" s="113">
        <f t="shared" si="28"/>
        <v>0.15</v>
      </c>
      <c r="AK111" s="114">
        <f t="shared" si="29"/>
        <v>0.4</v>
      </c>
      <c r="AL111" s="118">
        <f>IFERROR(IF(AND(AF110="Probabilidad",AF111="Probabilidad"),(AL110-(+AL110*AK111)),IF(AF111="Probabilidad",(S110-(+S110*AK111)),IF(AF111="Impacto",AL110,""))),"")</f>
        <v>0.216</v>
      </c>
      <c r="AM111" s="118">
        <f>IFERROR(IF(AND(AF110="Impacto",AF111="Impacto"),(AM110-(+AM110*AK111)),IF(AF111="Impacto",(Y110-(+Y110*AK111)),IF(AF111="Probabilidad",AM110,""))),"")</f>
        <v>0.6</v>
      </c>
      <c r="AN111" s="119" t="s">
        <v>171</v>
      </c>
      <c r="AO111" s="119" t="s">
        <v>181</v>
      </c>
      <c r="AP111" s="119" t="s">
        <v>193</v>
      </c>
      <c r="AQ111" s="119" t="s">
        <v>196</v>
      </c>
      <c r="AR111" s="476"/>
      <c r="AS111" s="461"/>
      <c r="AT111" s="461"/>
      <c r="AU111" s="506"/>
      <c r="AV111" s="461"/>
      <c r="AW111" s="461"/>
      <c r="AX111" s="506"/>
      <c r="AY111" s="506"/>
      <c r="AZ111" s="506"/>
      <c r="BA111" s="479"/>
      <c r="BB111" s="100"/>
      <c r="BC111" s="100"/>
      <c r="BD111" s="133" t="str">
        <f t="shared" si="30"/>
        <v/>
      </c>
      <c r="BE111" s="115"/>
      <c r="BF111" s="115"/>
      <c r="BG111" s="115"/>
      <c r="BH111" s="115"/>
      <c r="BI111" s="100"/>
      <c r="BJ111" s="100"/>
      <c r="BK111" s="100"/>
      <c r="BL111" s="100"/>
      <c r="BM111" s="120"/>
      <c r="BN111" s="120"/>
      <c r="BO111" s="120"/>
      <c r="BP111" s="120"/>
      <c r="BQ111" s="121" t="str">
        <f t="shared" si="31"/>
        <v/>
      </c>
      <c r="BR111" s="122" t="str">
        <f t="shared" si="25"/>
        <v/>
      </c>
      <c r="BS111" s="512"/>
      <c r="BT111" s="473"/>
      <c r="BU111" s="473"/>
      <c r="BV111" s="515"/>
    </row>
    <row r="112" spans="1:74" ht="119.25" customHeight="1" x14ac:dyDescent="0.25">
      <c r="A112" s="540"/>
      <c r="B112" s="543"/>
      <c r="C112" s="546"/>
      <c r="D112" s="525"/>
      <c r="E112" s="467"/>
      <c r="F112" s="470"/>
      <c r="G112" s="473"/>
      <c r="H112" s="476"/>
      <c r="I112" s="479"/>
      <c r="J112" s="482"/>
      <c r="K112" s="476"/>
      <c r="L112" s="473"/>
      <c r="M112" s="485"/>
      <c r="N112" s="473"/>
      <c r="O112" s="473"/>
      <c r="P112" s="488"/>
      <c r="Q112" s="531"/>
      <c r="R112" s="476"/>
      <c r="S112" s="503"/>
      <c r="T112" s="479"/>
      <c r="U112" s="503"/>
      <c r="V112" s="479"/>
      <c r="W112" s="503"/>
      <c r="X112" s="518"/>
      <c r="Y112" s="503"/>
      <c r="Z112" s="503"/>
      <c r="AA112" s="506"/>
      <c r="AB112" s="116">
        <v>3</v>
      </c>
      <c r="AC112" s="139" t="s">
        <v>675</v>
      </c>
      <c r="AD112" s="230" t="s">
        <v>555</v>
      </c>
      <c r="AE112" s="115" t="s">
        <v>665</v>
      </c>
      <c r="AF112" s="112" t="str">
        <f t="shared" si="26"/>
        <v>Probabilidad</v>
      </c>
      <c r="AG112" s="117" t="s">
        <v>156</v>
      </c>
      <c r="AH112" s="113">
        <f t="shared" si="27"/>
        <v>0.25</v>
      </c>
      <c r="AI112" s="117" t="s">
        <v>167</v>
      </c>
      <c r="AJ112" s="113">
        <f t="shared" si="28"/>
        <v>0.15</v>
      </c>
      <c r="AK112" s="114">
        <f t="shared" si="29"/>
        <v>0.4</v>
      </c>
      <c r="AL112" s="118">
        <f>IFERROR(IF(AND(AF111="Probabilidad",AF112="Probabilidad"),(AL111-(+AL111*AK112)),IF(AND(AF111="Impacto",AF112="Probabilidad"),(AL110-(+AL110*AK112)),IF(AF112="Impacto",AL111,""))),"")</f>
        <v>0.12959999999999999</v>
      </c>
      <c r="AM112" s="118">
        <f>IFERROR(IF(AND(AF111="Impacto",AF112="Impacto"),(AM111-(+AM111*AK112)),IF(AND(AF111="Probabilidad",AF112="Impacto"),(AM110-(+AM110*AK112)),IF(AF112="Probabilidad",AM111,""))),"")</f>
        <v>0.6</v>
      </c>
      <c r="AN112" s="119" t="s">
        <v>171</v>
      </c>
      <c r="AO112" s="119" t="s">
        <v>181</v>
      </c>
      <c r="AP112" s="119" t="s">
        <v>193</v>
      </c>
      <c r="AQ112" s="119" t="s">
        <v>196</v>
      </c>
      <c r="AR112" s="476"/>
      <c r="AS112" s="461"/>
      <c r="AT112" s="461"/>
      <c r="AU112" s="506"/>
      <c r="AV112" s="461"/>
      <c r="AW112" s="461"/>
      <c r="AX112" s="506"/>
      <c r="AY112" s="506"/>
      <c r="AZ112" s="506"/>
      <c r="BA112" s="479"/>
      <c r="BB112" s="100"/>
      <c r="BC112" s="100"/>
      <c r="BD112" s="133" t="str">
        <f t="shared" si="30"/>
        <v/>
      </c>
      <c r="BE112" s="115"/>
      <c r="BF112" s="115"/>
      <c r="BG112" s="115"/>
      <c r="BH112" s="115"/>
      <c r="BI112" s="100"/>
      <c r="BJ112" s="100"/>
      <c r="BK112" s="100"/>
      <c r="BL112" s="100"/>
      <c r="BM112" s="120"/>
      <c r="BN112" s="120"/>
      <c r="BO112" s="120"/>
      <c r="BP112" s="120"/>
      <c r="BQ112" s="121" t="str">
        <f t="shared" si="31"/>
        <v/>
      </c>
      <c r="BR112" s="122" t="str">
        <f t="shared" si="25"/>
        <v/>
      </c>
      <c r="BS112" s="512"/>
      <c r="BT112" s="473"/>
      <c r="BU112" s="473"/>
      <c r="BV112" s="515"/>
    </row>
    <row r="113" spans="1:74" ht="119.25" customHeight="1" x14ac:dyDescent="0.25">
      <c r="A113" s="540"/>
      <c r="B113" s="543"/>
      <c r="C113" s="546"/>
      <c r="D113" s="525"/>
      <c r="E113" s="467"/>
      <c r="F113" s="470"/>
      <c r="G113" s="473"/>
      <c r="H113" s="476"/>
      <c r="I113" s="479"/>
      <c r="J113" s="482"/>
      <c r="K113" s="476"/>
      <c r="L113" s="473"/>
      <c r="M113" s="485"/>
      <c r="N113" s="473"/>
      <c r="O113" s="473"/>
      <c r="P113" s="488"/>
      <c r="Q113" s="531"/>
      <c r="R113" s="476"/>
      <c r="S113" s="503"/>
      <c r="T113" s="479"/>
      <c r="U113" s="503"/>
      <c r="V113" s="479"/>
      <c r="W113" s="503"/>
      <c r="X113" s="518"/>
      <c r="Y113" s="503"/>
      <c r="Z113" s="503"/>
      <c r="AA113" s="506"/>
      <c r="AB113" s="116">
        <v>4</v>
      </c>
      <c r="AC113" s="139" t="s">
        <v>676</v>
      </c>
      <c r="AD113" s="230" t="s">
        <v>555</v>
      </c>
      <c r="AE113" s="115" t="s">
        <v>665</v>
      </c>
      <c r="AF113" s="179" t="str">
        <f t="shared" si="26"/>
        <v>Probabilidad</v>
      </c>
      <c r="AG113" s="117" t="s">
        <v>156</v>
      </c>
      <c r="AH113" s="113">
        <f t="shared" si="27"/>
        <v>0.25</v>
      </c>
      <c r="AI113" s="117" t="s">
        <v>167</v>
      </c>
      <c r="AJ113" s="113">
        <f t="shared" si="28"/>
        <v>0.15</v>
      </c>
      <c r="AK113" s="114">
        <f t="shared" si="29"/>
        <v>0.4</v>
      </c>
      <c r="AL113" s="118">
        <f>IFERROR(IF(AND(AF112="Probabilidad",AF113="Probabilidad"),(AL112-(+AL112*AK113)),IF(AND(AF112="Impacto",AF113="Probabilidad"),(AL111-(+AL111*AK113)),IF(AF113="Impacto",AL112,""))),"")</f>
        <v>7.7759999999999996E-2</v>
      </c>
      <c r="AM113" s="118">
        <f>IFERROR(IF(AND(AF112="Impacto",AF113="Impacto"),(AM112-(+AM112*AK113)),IF(AND(AF112="Probabilidad",AF113="Impacto"),(AM111-(+AM111*AK113)),IF(AF113="Probabilidad",AM112,""))),"")</f>
        <v>0.6</v>
      </c>
      <c r="AN113" s="119" t="s">
        <v>171</v>
      </c>
      <c r="AO113" s="255" t="s">
        <v>181</v>
      </c>
      <c r="AP113" s="255" t="s">
        <v>191</v>
      </c>
      <c r="AQ113" s="255" t="s">
        <v>196</v>
      </c>
      <c r="AR113" s="476"/>
      <c r="AS113" s="461"/>
      <c r="AT113" s="461"/>
      <c r="AU113" s="506"/>
      <c r="AV113" s="461"/>
      <c r="AW113" s="461"/>
      <c r="AX113" s="506"/>
      <c r="AY113" s="506"/>
      <c r="AZ113" s="506"/>
      <c r="BA113" s="479"/>
      <c r="BB113" s="100"/>
      <c r="BC113" s="100"/>
      <c r="BD113" s="133" t="str">
        <f t="shared" si="30"/>
        <v/>
      </c>
      <c r="BE113" s="115"/>
      <c r="BF113" s="115"/>
      <c r="BG113" s="115"/>
      <c r="BH113" s="115"/>
      <c r="BI113" s="100"/>
      <c r="BJ113" s="100"/>
      <c r="BK113" s="100"/>
      <c r="BL113" s="100"/>
      <c r="BM113" s="120"/>
      <c r="BN113" s="120"/>
      <c r="BO113" s="120"/>
      <c r="BP113" s="120"/>
      <c r="BQ113" s="121" t="str">
        <f t="shared" si="31"/>
        <v/>
      </c>
      <c r="BR113" s="122" t="str">
        <f t="shared" si="25"/>
        <v/>
      </c>
      <c r="BS113" s="512"/>
      <c r="BT113" s="473"/>
      <c r="BU113" s="473"/>
      <c r="BV113" s="515"/>
    </row>
    <row r="114" spans="1:74" x14ac:dyDescent="0.25">
      <c r="A114" s="540"/>
      <c r="B114" s="543"/>
      <c r="C114" s="546"/>
      <c r="D114" s="525"/>
      <c r="E114" s="467"/>
      <c r="F114" s="470"/>
      <c r="G114" s="473"/>
      <c r="H114" s="476"/>
      <c r="I114" s="479"/>
      <c r="J114" s="482"/>
      <c r="K114" s="476"/>
      <c r="L114" s="473"/>
      <c r="M114" s="485"/>
      <c r="N114" s="473"/>
      <c r="O114" s="473"/>
      <c r="P114" s="488"/>
      <c r="Q114" s="531"/>
      <c r="R114" s="476"/>
      <c r="S114" s="503"/>
      <c r="T114" s="479"/>
      <c r="U114" s="503"/>
      <c r="V114" s="479"/>
      <c r="W114" s="503"/>
      <c r="X114" s="518"/>
      <c r="Y114" s="503"/>
      <c r="Z114" s="503"/>
      <c r="AA114" s="506"/>
      <c r="AB114" s="116">
        <v>5</v>
      </c>
      <c r="AC114" s="115"/>
      <c r="AD114" s="230"/>
      <c r="AE114" s="115"/>
      <c r="AF114" s="112" t="str">
        <f t="shared" si="26"/>
        <v/>
      </c>
      <c r="AG114" s="180"/>
      <c r="AH114" s="113" t="str">
        <f t="shared" si="27"/>
        <v/>
      </c>
      <c r="AI114" s="180"/>
      <c r="AJ114" s="176" t="str">
        <f t="shared" si="28"/>
        <v/>
      </c>
      <c r="AK114" s="181" t="str">
        <f t="shared" si="29"/>
        <v/>
      </c>
      <c r="AL114" s="182" t="str">
        <f>IFERROR(IF(AND(AF113="Probabilidad",AF114="Probabilidad"),(AL113-(+AL113*AK114)),IF(AND(AF113="Impacto",AF114="Probabilidad"),(AL112-(+AL112*AK114)),IF(AF114="Impacto",AL113,""))),"")</f>
        <v/>
      </c>
      <c r="AM114" s="182" t="str">
        <f>IFERROR(IF(AND(AF113="Impacto",AF114="Impacto"),(AM113-(+AM113*AK114)),IF(AND(AF113="Probabilidad",AF114="Impacto"),(AM112-(+AM112*AK114)),IF(AF114="Probabilidad",AM113,""))),"")</f>
        <v/>
      </c>
      <c r="AN114" s="32"/>
      <c r="AO114" s="119"/>
      <c r="AP114" s="119"/>
      <c r="AQ114" s="119"/>
      <c r="AR114" s="476"/>
      <c r="AS114" s="461"/>
      <c r="AT114" s="461"/>
      <c r="AU114" s="506"/>
      <c r="AV114" s="461"/>
      <c r="AW114" s="461"/>
      <c r="AX114" s="506"/>
      <c r="AY114" s="506"/>
      <c r="AZ114" s="506"/>
      <c r="BA114" s="479"/>
      <c r="BB114" s="100"/>
      <c r="BC114" s="100"/>
      <c r="BD114" s="133" t="str">
        <f t="shared" si="30"/>
        <v/>
      </c>
      <c r="BE114" s="115"/>
      <c r="BF114" s="115"/>
      <c r="BG114" s="115"/>
      <c r="BH114" s="115"/>
      <c r="BI114" s="100"/>
      <c r="BJ114" s="100"/>
      <c r="BK114" s="100"/>
      <c r="BL114" s="100"/>
      <c r="BM114" s="120"/>
      <c r="BN114" s="120"/>
      <c r="BO114" s="120"/>
      <c r="BP114" s="120"/>
      <c r="BQ114" s="121" t="str">
        <f t="shared" si="31"/>
        <v/>
      </c>
      <c r="BR114" s="122" t="str">
        <f t="shared" si="25"/>
        <v/>
      </c>
      <c r="BS114" s="512"/>
      <c r="BT114" s="473"/>
      <c r="BU114" s="473"/>
      <c r="BV114" s="515"/>
    </row>
    <row r="115" spans="1:74" x14ac:dyDescent="0.25">
      <c r="A115" s="540"/>
      <c r="B115" s="543"/>
      <c r="C115" s="546"/>
      <c r="D115" s="526"/>
      <c r="E115" s="468"/>
      <c r="F115" s="471"/>
      <c r="G115" s="474"/>
      <c r="H115" s="477"/>
      <c r="I115" s="480"/>
      <c r="J115" s="483"/>
      <c r="K115" s="477"/>
      <c r="L115" s="474"/>
      <c r="M115" s="486"/>
      <c r="N115" s="474"/>
      <c r="O115" s="474"/>
      <c r="P115" s="489"/>
      <c r="Q115" s="532"/>
      <c r="R115" s="477"/>
      <c r="S115" s="504"/>
      <c r="T115" s="480"/>
      <c r="U115" s="504"/>
      <c r="V115" s="480"/>
      <c r="W115" s="504"/>
      <c r="X115" s="519"/>
      <c r="Y115" s="504"/>
      <c r="Z115" s="504"/>
      <c r="AA115" s="507"/>
      <c r="AB115" s="125">
        <v>6</v>
      </c>
      <c r="AC115" s="123"/>
      <c r="AD115" s="325"/>
      <c r="AE115" s="123"/>
      <c r="AF115" s="135" t="str">
        <f t="shared" si="26"/>
        <v/>
      </c>
      <c r="AG115" s="383"/>
      <c r="AH115" s="326" t="str">
        <f t="shared" si="27"/>
        <v/>
      </c>
      <c r="AI115" s="383"/>
      <c r="AJ115" s="326" t="str">
        <f t="shared" si="28"/>
        <v/>
      </c>
      <c r="AK115" s="327" t="str">
        <f t="shared" si="29"/>
        <v/>
      </c>
      <c r="AL115" s="384" t="str">
        <f>IFERROR(IF(AND(AF114="Probabilidad",AF115="Probabilidad"),(AL114-(+AL114*AK115)),IF(AND(AF114="Impacto",AF115="Probabilidad"),(AL113-(+AL113*AK115)),IF(AF115="Impacto",AL114,""))),"")</f>
        <v/>
      </c>
      <c r="AM115" s="384" t="str">
        <f>IFERROR(IF(AND(AF114="Impacto",AF115="Impacto"),(AM114-(+AM114*AK115)),IF(AND(AF114="Probabilidad",AF115="Impacto"),(AM113-(+AM113*AK115)),IF(AF115="Probabilidad",AM114,""))),"")</f>
        <v/>
      </c>
      <c r="AN115" s="173"/>
      <c r="AO115" s="173"/>
      <c r="AP115" s="173"/>
      <c r="AQ115" s="173"/>
      <c r="AR115" s="477"/>
      <c r="AS115" s="462"/>
      <c r="AT115" s="462"/>
      <c r="AU115" s="507"/>
      <c r="AV115" s="462"/>
      <c r="AW115" s="462"/>
      <c r="AX115" s="507"/>
      <c r="AY115" s="507"/>
      <c r="AZ115" s="507"/>
      <c r="BA115" s="480"/>
      <c r="BB115" s="128"/>
      <c r="BC115" s="128"/>
      <c r="BD115" s="136" t="str">
        <f t="shared" si="30"/>
        <v/>
      </c>
      <c r="BE115" s="123"/>
      <c r="BF115" s="123"/>
      <c r="BG115" s="123"/>
      <c r="BH115" s="123"/>
      <c r="BI115" s="128"/>
      <c r="BJ115" s="128"/>
      <c r="BK115" s="128"/>
      <c r="BL115" s="128"/>
      <c r="BM115" s="129"/>
      <c r="BN115" s="129"/>
      <c r="BO115" s="129"/>
      <c r="BP115" s="129"/>
      <c r="BQ115" s="130" t="str">
        <f t="shared" si="31"/>
        <v/>
      </c>
      <c r="BR115" s="131" t="str">
        <f t="shared" si="25"/>
        <v/>
      </c>
      <c r="BS115" s="513"/>
      <c r="BT115" s="474"/>
      <c r="BU115" s="474"/>
      <c r="BV115" s="516"/>
    </row>
    <row r="116" spans="1:74" ht="145.5" x14ac:dyDescent="0.25">
      <c r="A116" s="540"/>
      <c r="B116" s="543"/>
      <c r="C116" s="546"/>
      <c r="D116" s="524" t="s">
        <v>404</v>
      </c>
      <c r="E116" s="466" t="s">
        <v>287</v>
      </c>
      <c r="F116" s="469">
        <v>3</v>
      </c>
      <c r="G116" s="472" t="s">
        <v>677</v>
      </c>
      <c r="H116" s="475"/>
      <c r="I116" s="478"/>
      <c r="J116" s="481" t="s">
        <v>678</v>
      </c>
      <c r="K116" s="475" t="s">
        <v>407</v>
      </c>
      <c r="L116" s="472" t="s">
        <v>216</v>
      </c>
      <c r="M116" s="484" t="s">
        <v>679</v>
      </c>
      <c r="N116" s="472"/>
      <c r="O116" s="472"/>
      <c r="P116" s="487"/>
      <c r="Q116" s="499"/>
      <c r="R116" s="475" t="s">
        <v>125</v>
      </c>
      <c r="S116" s="502">
        <f>IF(R116="Muy Alta",100%,IF(R116="Alta",80%,IF(R116="Media",60%,IF(R116="Baja",40%,IF(R116="Muy Baja",20%,"")))))</f>
        <v>0.6</v>
      </c>
      <c r="T116" s="478" t="s">
        <v>141</v>
      </c>
      <c r="U116" s="502">
        <f>IF(T116="Catastrófico",100%,IF(T116="Mayor",80%,IF(T116="Moderado",60%,IF(T116="Menor",40%,IF(T116="Leve",20%,"")))))</f>
        <v>0.6</v>
      </c>
      <c r="V116" s="478" t="s">
        <v>138</v>
      </c>
      <c r="W116" s="502">
        <f>IF(V116="Catastrófico",100%,IF(V116="Mayor",80%,IF(V116="Moderado",60%,IF(V116="Menor",40%,IF(V116="Leve",20%,"")))))</f>
        <v>0.4</v>
      </c>
      <c r="X116" s="517" t="str">
        <f>IF(Y116=100%,"Catastrófico",IF(Y116=80%,"Mayor",IF(Y116=60%,"Moderado",IF(Y116=40%,"Menor",IF(Y116=20%,"Leve","")))))</f>
        <v>Moderado</v>
      </c>
      <c r="Y116" s="502">
        <f>IF(AND(U116="",W116=""),"",MAX(U116,W116))</f>
        <v>0.6</v>
      </c>
      <c r="Z116" s="502" t="str">
        <f>CONCATENATE(R116,X116)</f>
        <v>MediaModerado</v>
      </c>
      <c r="AA116" s="505" t="str">
        <f>IF(Z116="Muy AltaLeve","Alto",IF(Z116="Muy AltaMenor","Alto",IF(Z116="Muy AltaModerado","Alto",IF(Z116="Muy AltaMayor","Alto",IF(Z116="Muy AltaCatastrófico","Extremo",IF(Z116="AltaLeve","Moderado",IF(Z116="AltaMenor","Moderado",IF(Z116="AltaModerado","Alto",IF(Z116="AltaMayor","Alto",IF(Z116="AltaCatastrófico","Extremo",IF(Z116="MediaLeve","Moderado",IF(Z116="MediaMenor","Moderado",IF(Z116="MediaModerado","Moderado",IF(Z116="MediaMayor","Alto",IF(Z116="MediaCatastrófico","Extremo",IF(Z116="BajaLeve","Bajo",IF(Z116="BajaMenor","Moderado",IF(Z116="BajaModerado","Moderado",IF(Z116="BajaMayor","Alto",IF(Z116="BajaCatastrófico","Extremo",IF(Z116="Muy BajaLeve","Bajo",IF(Z116="Muy BajaMenor","Bajo",IF(Z116="Muy BajaModerado","Moderado",IF(Z116="Muy BajaMayor","Alto",IF(Z116="Muy BajaCatastrófico","Extremo","")))))))))))))))))))))))))</f>
        <v>Moderado</v>
      </c>
      <c r="AB116" s="72">
        <v>1</v>
      </c>
      <c r="AC116" s="390" t="s">
        <v>680</v>
      </c>
      <c r="AD116" s="324" t="s">
        <v>601</v>
      </c>
      <c r="AE116" s="1" t="s">
        <v>681</v>
      </c>
      <c r="AF116" s="371" t="str">
        <f t="shared" si="26"/>
        <v>Probabilidad</v>
      </c>
      <c r="AG116" s="356" t="s">
        <v>156</v>
      </c>
      <c r="AH116" s="331">
        <f t="shared" si="27"/>
        <v>0.25</v>
      </c>
      <c r="AI116" s="356" t="s">
        <v>167</v>
      </c>
      <c r="AJ116" s="331">
        <f t="shared" si="28"/>
        <v>0.15</v>
      </c>
      <c r="AK116" s="330">
        <f t="shared" si="29"/>
        <v>0.4</v>
      </c>
      <c r="AL116" s="372">
        <f>IFERROR(IF(AF116="Probabilidad",(S116-(+S116*AK116)),IF(AF116="Impacto",S116,"")),"")</f>
        <v>0.36</v>
      </c>
      <c r="AM116" s="372">
        <f>IFERROR(IF(AF116="Impacto",(Y116-(+Y116*AK116)),IF(AF116="Probabilidad",Y116,"")),"")</f>
        <v>0.6</v>
      </c>
      <c r="AN116" s="31" t="s">
        <v>171</v>
      </c>
      <c r="AO116" s="31" t="s">
        <v>181</v>
      </c>
      <c r="AP116" s="31" t="s">
        <v>191</v>
      </c>
      <c r="AQ116" s="31" t="s">
        <v>196</v>
      </c>
      <c r="AR116" s="475" t="s">
        <v>682</v>
      </c>
      <c r="AS116" s="460">
        <f>S116</f>
        <v>0.6</v>
      </c>
      <c r="AT116" s="460">
        <f>IF(AL116="","",MIN(AL116:AL121))</f>
        <v>2.7993599999999997E-2</v>
      </c>
      <c r="AU116" s="505" t="str">
        <f>IFERROR(IF(AT116="","",IF(AT116&lt;=0.2,"Muy Baja",IF(AT116&lt;=0.4,"Baja",IF(AT116&lt;=0.6,"Media",IF(AT116&lt;=0.8,"Alta","Muy Alta"))))),"")</f>
        <v>Muy Baja</v>
      </c>
      <c r="AV116" s="460">
        <f>Y116</f>
        <v>0.6</v>
      </c>
      <c r="AW116" s="460">
        <f>IF(AM116="","",MIN(AM116:AM121))</f>
        <v>0.6</v>
      </c>
      <c r="AX116" s="505" t="str">
        <f>IFERROR(IF(AW116="","",IF(AW116&lt;=0.2,"Leve",IF(AW116&lt;=0.4,"Menor",IF(AW116&lt;=0.6,"Moderado",IF(AW116&lt;=0.8,"Mayor","Catastrófico"))))),"")</f>
        <v>Moderado</v>
      </c>
      <c r="AY116" s="505" t="str">
        <f>AA116</f>
        <v>Moderado</v>
      </c>
      <c r="AZ116" s="505" t="str">
        <f>IFERROR(IF(OR(AND(AU116="Muy Baja",AX116="Leve"),AND(AU116="Muy Baja",AX116="Menor"),AND(AU116="Baja",AX116="Leve")),"Bajo",IF(OR(AND(AU116="Muy baja",AX116="Moderado"),AND(AU116="Baja",AX116="Menor"),AND(AU116="Baja",AX116="Moderado"),AND(AU116="Media",AX116="Leve"),AND(AU116="Media",AX116="Menor"),AND(AU116="Media",AX116="Moderado"),AND(AU116="Alta",AX116="Leve"),AND(AU116="Alta",AX116="Menor")),"Moderado",IF(OR(AND(AU116="Muy Baja",AX116="Mayor"),AND(AU116="Baja",AX116="Mayor"),AND(AU116="Media",AX116="Mayor"),AND(AU116="Alta",AX116="Moderado"),AND(AU116="Alta",AX116="Mayor"),AND(AU116="Muy Alta",AX116="Leve"),AND(AU116="Muy Alta",AX116="Menor"),AND(AU116="Muy Alta",AX116="Moderado"),AND(AU116="Muy Alta",AX116="Mayor")),"Alto",IF(OR(AND(AU116="Muy Baja",AX116="Catastrófico"),AND(AU116="Baja",AX116="Catastrófico"),AND(AU116="Media",AX116="Catastrófico"),AND(AU116="Alta",AX116="Catastrófico"),AND(AU116="Muy Alta",AX116="Catastrófico")),"Extremo","")))),"")</f>
        <v>Moderado</v>
      </c>
      <c r="BA116" s="478" t="s">
        <v>252</v>
      </c>
      <c r="BB116" s="374" t="s">
        <v>683</v>
      </c>
      <c r="BC116" s="374" t="s">
        <v>684</v>
      </c>
      <c r="BD116" s="77">
        <f t="shared" si="30"/>
        <v>1</v>
      </c>
      <c r="BE116" s="354">
        <v>1</v>
      </c>
      <c r="BF116" s="354"/>
      <c r="BG116" s="354"/>
      <c r="BH116" s="354"/>
      <c r="BI116" s="29" t="s">
        <v>416</v>
      </c>
      <c r="BJ116" s="29" t="s">
        <v>661</v>
      </c>
      <c r="BK116" s="29"/>
      <c r="BL116" s="29"/>
      <c r="BM116" s="30"/>
      <c r="BN116" s="30"/>
      <c r="BO116" s="30"/>
      <c r="BP116" s="30"/>
      <c r="BQ116" s="78" t="str">
        <f t="shared" si="31"/>
        <v/>
      </c>
      <c r="BR116" s="98" t="str">
        <f t="shared" si="25"/>
        <v/>
      </c>
      <c r="BS116" s="511"/>
      <c r="BT116" s="472"/>
      <c r="BU116" s="472"/>
      <c r="BV116" s="514"/>
    </row>
    <row r="117" spans="1:74" ht="95.25" x14ac:dyDescent="0.25">
      <c r="A117" s="540"/>
      <c r="B117" s="543"/>
      <c r="C117" s="546"/>
      <c r="D117" s="525"/>
      <c r="E117" s="467"/>
      <c r="F117" s="470"/>
      <c r="G117" s="473"/>
      <c r="H117" s="476"/>
      <c r="I117" s="479"/>
      <c r="J117" s="482"/>
      <c r="K117" s="476"/>
      <c r="L117" s="473"/>
      <c r="M117" s="485"/>
      <c r="N117" s="473"/>
      <c r="O117" s="473"/>
      <c r="P117" s="488"/>
      <c r="Q117" s="500"/>
      <c r="R117" s="476"/>
      <c r="S117" s="503"/>
      <c r="T117" s="479"/>
      <c r="U117" s="503"/>
      <c r="V117" s="479"/>
      <c r="W117" s="503"/>
      <c r="X117" s="518"/>
      <c r="Y117" s="503"/>
      <c r="Z117" s="503"/>
      <c r="AA117" s="506"/>
      <c r="AB117" s="116">
        <v>2</v>
      </c>
      <c r="AC117" s="139" t="s">
        <v>685</v>
      </c>
      <c r="AD117" s="230" t="s">
        <v>411</v>
      </c>
      <c r="AE117" s="115" t="s">
        <v>555</v>
      </c>
      <c r="AF117" s="112" t="str">
        <f t="shared" si="26"/>
        <v>Probabilidad</v>
      </c>
      <c r="AG117" s="117" t="s">
        <v>156</v>
      </c>
      <c r="AH117" s="113">
        <f t="shared" si="27"/>
        <v>0.25</v>
      </c>
      <c r="AI117" s="117" t="s">
        <v>167</v>
      </c>
      <c r="AJ117" s="113">
        <f t="shared" si="28"/>
        <v>0.15</v>
      </c>
      <c r="AK117" s="114">
        <f t="shared" si="29"/>
        <v>0.4</v>
      </c>
      <c r="AL117" s="118">
        <f>IFERROR(IF(AND(AF116="Probabilidad",AF117="Probabilidad"),(AL116-(+AL116*AK117)),IF(AF117="Probabilidad",(S116-(+S116*AK117)),IF(AF117="Impacto",AL116,""))),"")</f>
        <v>0.216</v>
      </c>
      <c r="AM117" s="118">
        <f>IFERROR(IF(AND(AF116="Impacto",AF117="Impacto"),(AM116-(+AM116*AK117)),IF(AF117="Impacto",(Y116-(Y116*AK117)),IF(AF117="Probabilidad",AM116,""))),"")</f>
        <v>0.6</v>
      </c>
      <c r="AN117" s="119" t="s">
        <v>171</v>
      </c>
      <c r="AO117" s="119" t="s">
        <v>181</v>
      </c>
      <c r="AP117" s="119" t="s">
        <v>191</v>
      </c>
      <c r="AQ117" s="119" t="s">
        <v>196</v>
      </c>
      <c r="AR117" s="476"/>
      <c r="AS117" s="461"/>
      <c r="AT117" s="461"/>
      <c r="AU117" s="506"/>
      <c r="AV117" s="461"/>
      <c r="AW117" s="461"/>
      <c r="AX117" s="506"/>
      <c r="AY117" s="506"/>
      <c r="AZ117" s="506"/>
      <c r="BA117" s="479"/>
      <c r="BB117" s="100"/>
      <c r="BC117" s="100"/>
      <c r="BD117" s="133" t="str">
        <f t="shared" si="30"/>
        <v/>
      </c>
      <c r="BE117" s="115"/>
      <c r="BF117" s="115"/>
      <c r="BG117" s="115"/>
      <c r="BH117" s="115"/>
      <c r="BI117" s="100"/>
      <c r="BJ117" s="100"/>
      <c r="BK117" s="100"/>
      <c r="BL117" s="100"/>
      <c r="BM117" s="120"/>
      <c r="BN117" s="120"/>
      <c r="BO117" s="120"/>
      <c r="BP117" s="120"/>
      <c r="BQ117" s="121" t="str">
        <f t="shared" si="31"/>
        <v/>
      </c>
      <c r="BR117" s="122" t="str">
        <f t="shared" si="25"/>
        <v/>
      </c>
      <c r="BS117" s="512"/>
      <c r="BT117" s="473"/>
      <c r="BU117" s="473"/>
      <c r="BV117" s="515"/>
    </row>
    <row r="118" spans="1:74" ht="102" x14ac:dyDescent="0.25">
      <c r="A118" s="540"/>
      <c r="B118" s="543"/>
      <c r="C118" s="546"/>
      <c r="D118" s="525"/>
      <c r="E118" s="467"/>
      <c r="F118" s="470"/>
      <c r="G118" s="473"/>
      <c r="H118" s="476"/>
      <c r="I118" s="479"/>
      <c r="J118" s="482"/>
      <c r="K118" s="476"/>
      <c r="L118" s="473"/>
      <c r="M118" s="485"/>
      <c r="N118" s="473"/>
      <c r="O118" s="473"/>
      <c r="P118" s="488"/>
      <c r="Q118" s="500"/>
      <c r="R118" s="476"/>
      <c r="S118" s="503"/>
      <c r="T118" s="479"/>
      <c r="U118" s="503"/>
      <c r="V118" s="479"/>
      <c r="W118" s="503"/>
      <c r="X118" s="518"/>
      <c r="Y118" s="503"/>
      <c r="Z118" s="503"/>
      <c r="AA118" s="506"/>
      <c r="AB118" s="116">
        <v>3</v>
      </c>
      <c r="AC118" s="139" t="s">
        <v>686</v>
      </c>
      <c r="AD118" s="230" t="s">
        <v>555</v>
      </c>
      <c r="AE118" s="115" t="s">
        <v>681</v>
      </c>
      <c r="AF118" s="112" t="str">
        <f t="shared" si="26"/>
        <v>Probabilidad</v>
      </c>
      <c r="AG118" s="117" t="s">
        <v>156</v>
      </c>
      <c r="AH118" s="113">
        <f t="shared" si="27"/>
        <v>0.25</v>
      </c>
      <c r="AI118" s="117" t="s">
        <v>167</v>
      </c>
      <c r="AJ118" s="113">
        <f t="shared" si="28"/>
        <v>0.15</v>
      </c>
      <c r="AK118" s="114">
        <f t="shared" si="29"/>
        <v>0.4</v>
      </c>
      <c r="AL118" s="118">
        <f>IFERROR(IF(AND(AF117="Probabilidad",AF118="Probabilidad"),(AL117-(+AL117*AK118)),IF(AND(AF117="Impacto",AF118="Probabilidad"),(AL116-(+AL116*AK118)),IF(AF118="Impacto",AL117,""))),"")</f>
        <v>0.12959999999999999</v>
      </c>
      <c r="AM118" s="118">
        <f>IFERROR(IF(AND(AF117="Impacto",AF118="Impacto"),(AM117-(+AM117*AK118)),IF(AND(AF117="Probabilidad",AF118="Impacto"),(AM116-(+AM116*AK118)),IF(AF118="Probabilidad",AM117,""))),"")</f>
        <v>0.6</v>
      </c>
      <c r="AN118" s="119" t="s">
        <v>171</v>
      </c>
      <c r="AO118" s="119" t="s">
        <v>181</v>
      </c>
      <c r="AP118" s="119" t="s">
        <v>191</v>
      </c>
      <c r="AQ118" s="119" t="s">
        <v>196</v>
      </c>
      <c r="AR118" s="476"/>
      <c r="AS118" s="461"/>
      <c r="AT118" s="461"/>
      <c r="AU118" s="506"/>
      <c r="AV118" s="461"/>
      <c r="AW118" s="461"/>
      <c r="AX118" s="506"/>
      <c r="AY118" s="506"/>
      <c r="AZ118" s="506"/>
      <c r="BA118" s="479"/>
      <c r="BB118" s="100"/>
      <c r="BC118" s="100"/>
      <c r="BD118" s="133" t="str">
        <f t="shared" si="30"/>
        <v/>
      </c>
      <c r="BE118" s="115"/>
      <c r="BF118" s="115"/>
      <c r="BG118" s="115"/>
      <c r="BH118" s="115"/>
      <c r="BI118" s="100"/>
      <c r="BJ118" s="100"/>
      <c r="BK118" s="100"/>
      <c r="BL118" s="100"/>
      <c r="BM118" s="120"/>
      <c r="BN118" s="120"/>
      <c r="BO118" s="120"/>
      <c r="BP118" s="120"/>
      <c r="BQ118" s="121" t="str">
        <f t="shared" si="31"/>
        <v/>
      </c>
      <c r="BR118" s="122" t="str">
        <f t="shared" si="25"/>
        <v/>
      </c>
      <c r="BS118" s="512"/>
      <c r="BT118" s="473"/>
      <c r="BU118" s="473"/>
      <c r="BV118" s="515"/>
    </row>
    <row r="119" spans="1:74" ht="95.25" x14ac:dyDescent="0.25">
      <c r="A119" s="540"/>
      <c r="B119" s="543"/>
      <c r="C119" s="546"/>
      <c r="D119" s="525"/>
      <c r="E119" s="467"/>
      <c r="F119" s="470"/>
      <c r="G119" s="473"/>
      <c r="H119" s="476"/>
      <c r="I119" s="479"/>
      <c r="J119" s="482"/>
      <c r="K119" s="476"/>
      <c r="L119" s="473"/>
      <c r="M119" s="485"/>
      <c r="N119" s="473"/>
      <c r="O119" s="473"/>
      <c r="P119" s="488"/>
      <c r="Q119" s="500"/>
      <c r="R119" s="476"/>
      <c r="S119" s="503"/>
      <c r="T119" s="479"/>
      <c r="U119" s="503"/>
      <c r="V119" s="479"/>
      <c r="W119" s="503"/>
      <c r="X119" s="518"/>
      <c r="Y119" s="503"/>
      <c r="Z119" s="503"/>
      <c r="AA119" s="506"/>
      <c r="AB119" s="116">
        <v>4</v>
      </c>
      <c r="AC119" s="139" t="s">
        <v>687</v>
      </c>
      <c r="AD119" s="230" t="s">
        <v>555</v>
      </c>
      <c r="AE119" s="115" t="s">
        <v>681</v>
      </c>
      <c r="AF119" s="112" t="str">
        <f t="shared" si="26"/>
        <v>Probabilidad</v>
      </c>
      <c r="AG119" s="117" t="s">
        <v>156</v>
      </c>
      <c r="AH119" s="113">
        <f t="shared" si="27"/>
        <v>0.25</v>
      </c>
      <c r="AI119" s="117" t="s">
        <v>167</v>
      </c>
      <c r="AJ119" s="113">
        <f t="shared" si="28"/>
        <v>0.15</v>
      </c>
      <c r="AK119" s="114">
        <f t="shared" si="29"/>
        <v>0.4</v>
      </c>
      <c r="AL119" s="118">
        <f>IFERROR(IF(AND(AF118="Probabilidad",AF119="Probabilidad"),(AL118-(+AL118*AK119)),IF(AND(AF118="Impacto",AF119="Probabilidad"),(AL117-(+AL117*AK119)),IF(AF119="Impacto",AL118,""))),"")</f>
        <v>7.7759999999999996E-2</v>
      </c>
      <c r="AM119" s="118">
        <f>IFERROR(IF(AND(AF118="Impacto",AF119="Impacto"),(AM118-(+AM118*AK119)),IF(AND(AF118="Probabilidad",AF119="Impacto"),(AM117-(+AM117*AK119)),IF(AF119="Probabilidad",AM118,""))),"")</f>
        <v>0.6</v>
      </c>
      <c r="AN119" s="119" t="s">
        <v>171</v>
      </c>
      <c r="AO119" s="119" t="s">
        <v>181</v>
      </c>
      <c r="AP119" s="119" t="s">
        <v>191</v>
      </c>
      <c r="AQ119" s="119" t="s">
        <v>196</v>
      </c>
      <c r="AR119" s="476"/>
      <c r="AS119" s="461"/>
      <c r="AT119" s="461"/>
      <c r="AU119" s="506"/>
      <c r="AV119" s="461"/>
      <c r="AW119" s="461"/>
      <c r="AX119" s="506"/>
      <c r="AY119" s="506"/>
      <c r="AZ119" s="506"/>
      <c r="BA119" s="479"/>
      <c r="BB119" s="100"/>
      <c r="BC119" s="100"/>
      <c r="BD119" s="133" t="str">
        <f t="shared" si="30"/>
        <v/>
      </c>
      <c r="BE119" s="115"/>
      <c r="BF119" s="115"/>
      <c r="BG119" s="115"/>
      <c r="BH119" s="115"/>
      <c r="BI119" s="100"/>
      <c r="BJ119" s="100"/>
      <c r="BK119" s="100"/>
      <c r="BL119" s="100"/>
      <c r="BM119" s="120"/>
      <c r="BN119" s="120"/>
      <c r="BO119" s="120"/>
      <c r="BP119" s="120"/>
      <c r="BQ119" s="121" t="str">
        <f t="shared" si="31"/>
        <v/>
      </c>
      <c r="BR119" s="122" t="str">
        <f t="shared" si="25"/>
        <v/>
      </c>
      <c r="BS119" s="512"/>
      <c r="BT119" s="473"/>
      <c r="BU119" s="473"/>
      <c r="BV119" s="515"/>
    </row>
    <row r="120" spans="1:74" ht="95.25" x14ac:dyDescent="0.25">
      <c r="A120" s="540"/>
      <c r="B120" s="543"/>
      <c r="C120" s="546"/>
      <c r="D120" s="525"/>
      <c r="E120" s="467"/>
      <c r="F120" s="470"/>
      <c r="G120" s="473"/>
      <c r="H120" s="476"/>
      <c r="I120" s="479"/>
      <c r="J120" s="482"/>
      <c r="K120" s="476"/>
      <c r="L120" s="473"/>
      <c r="M120" s="485"/>
      <c r="N120" s="473"/>
      <c r="O120" s="473"/>
      <c r="P120" s="488"/>
      <c r="Q120" s="500"/>
      <c r="R120" s="476"/>
      <c r="S120" s="503"/>
      <c r="T120" s="479"/>
      <c r="U120" s="503"/>
      <c r="V120" s="479"/>
      <c r="W120" s="503"/>
      <c r="X120" s="518"/>
      <c r="Y120" s="503"/>
      <c r="Z120" s="503"/>
      <c r="AA120" s="506"/>
      <c r="AB120" s="116">
        <v>5</v>
      </c>
      <c r="AC120" s="139" t="s">
        <v>688</v>
      </c>
      <c r="AD120" s="230" t="s">
        <v>555</v>
      </c>
      <c r="AE120" s="115" t="s">
        <v>681</v>
      </c>
      <c r="AF120" s="112" t="str">
        <f t="shared" si="26"/>
        <v>Probabilidad</v>
      </c>
      <c r="AG120" s="117" t="s">
        <v>156</v>
      </c>
      <c r="AH120" s="113">
        <f t="shared" si="27"/>
        <v>0.25</v>
      </c>
      <c r="AI120" s="117" t="s">
        <v>167</v>
      </c>
      <c r="AJ120" s="113">
        <f t="shared" si="28"/>
        <v>0.15</v>
      </c>
      <c r="AK120" s="114">
        <f t="shared" si="29"/>
        <v>0.4</v>
      </c>
      <c r="AL120" s="118">
        <f>IFERROR(IF(AND(AF119="Probabilidad",AF120="Probabilidad"),(AL119-(+AL119*AK120)),IF(AND(AF119="Impacto",AF120="Probabilidad"),(AL118-(+AL118*AK120)),IF(AF120="Impacto",AL119,""))),"")</f>
        <v>4.6655999999999996E-2</v>
      </c>
      <c r="AM120" s="118">
        <f>IFERROR(IF(AND(AF119="Impacto",AF120="Impacto"),(AM119-(+AM119*AK120)),IF(AND(AF119="Probabilidad",AF120="Impacto"),(AM118-(+AM118*AK120)),IF(AF120="Probabilidad",AM119,""))),"")</f>
        <v>0.6</v>
      </c>
      <c r="AN120" s="119" t="s">
        <v>171</v>
      </c>
      <c r="AO120" s="119" t="s">
        <v>181</v>
      </c>
      <c r="AP120" s="119" t="s">
        <v>191</v>
      </c>
      <c r="AQ120" s="119" t="s">
        <v>196</v>
      </c>
      <c r="AR120" s="476"/>
      <c r="AS120" s="461"/>
      <c r="AT120" s="461"/>
      <c r="AU120" s="506"/>
      <c r="AV120" s="461"/>
      <c r="AW120" s="461"/>
      <c r="AX120" s="506"/>
      <c r="AY120" s="506"/>
      <c r="AZ120" s="506"/>
      <c r="BA120" s="479"/>
      <c r="BB120" s="100"/>
      <c r="BC120" s="100"/>
      <c r="BD120" s="133" t="str">
        <f t="shared" si="30"/>
        <v/>
      </c>
      <c r="BE120" s="115"/>
      <c r="BF120" s="115"/>
      <c r="BG120" s="115"/>
      <c r="BH120" s="115"/>
      <c r="BI120" s="100"/>
      <c r="BJ120" s="100"/>
      <c r="BK120" s="100"/>
      <c r="BL120" s="100"/>
      <c r="BM120" s="120"/>
      <c r="BN120" s="120"/>
      <c r="BO120" s="120"/>
      <c r="BP120" s="120"/>
      <c r="BQ120" s="121" t="str">
        <f t="shared" si="31"/>
        <v/>
      </c>
      <c r="BR120" s="122" t="str">
        <f t="shared" ref="BR120:BR145" si="32">IF(ISERROR(BQ120/BD120),"",(BQ120/BD120))</f>
        <v/>
      </c>
      <c r="BS120" s="512"/>
      <c r="BT120" s="473"/>
      <c r="BU120" s="473"/>
      <c r="BV120" s="515"/>
    </row>
    <row r="121" spans="1:74" ht="145.5" x14ac:dyDescent="0.25">
      <c r="A121" s="540"/>
      <c r="B121" s="543"/>
      <c r="C121" s="546"/>
      <c r="D121" s="526"/>
      <c r="E121" s="468"/>
      <c r="F121" s="471"/>
      <c r="G121" s="474"/>
      <c r="H121" s="477"/>
      <c r="I121" s="480"/>
      <c r="J121" s="483"/>
      <c r="K121" s="477"/>
      <c r="L121" s="474"/>
      <c r="M121" s="486"/>
      <c r="N121" s="474"/>
      <c r="O121" s="474"/>
      <c r="P121" s="489"/>
      <c r="Q121" s="501"/>
      <c r="R121" s="477"/>
      <c r="S121" s="504"/>
      <c r="T121" s="480"/>
      <c r="U121" s="504"/>
      <c r="V121" s="480"/>
      <c r="W121" s="504"/>
      <c r="X121" s="519"/>
      <c r="Y121" s="504"/>
      <c r="Z121" s="504"/>
      <c r="AA121" s="507"/>
      <c r="AB121" s="125">
        <v>6</v>
      </c>
      <c r="AC121" s="392" t="s">
        <v>689</v>
      </c>
      <c r="AD121" s="325" t="s">
        <v>555</v>
      </c>
      <c r="AE121" s="123" t="s">
        <v>681</v>
      </c>
      <c r="AF121" s="373" t="str">
        <f t="shared" si="26"/>
        <v>Probabilidad</v>
      </c>
      <c r="AG121" s="383" t="s">
        <v>156</v>
      </c>
      <c r="AH121" s="326">
        <f t="shared" si="27"/>
        <v>0.25</v>
      </c>
      <c r="AI121" s="383" t="s">
        <v>167</v>
      </c>
      <c r="AJ121" s="326">
        <f t="shared" si="28"/>
        <v>0.15</v>
      </c>
      <c r="AK121" s="327">
        <f t="shared" si="29"/>
        <v>0.4</v>
      </c>
      <c r="AL121" s="384">
        <f>IFERROR(IF(AND(AF120="Probabilidad",AF121="Probabilidad"),(AL120-(+AL120*AK121)),IF(AND(AF120="Impacto",AF121="Probabilidad"),(AL119-(+AL119*AK121)),IF(AF121="Impacto",AL120,""))),"")</f>
        <v>2.7993599999999997E-2</v>
      </c>
      <c r="AM121" s="384">
        <f>IFERROR(IF(AND(AF120="Impacto",AF121="Impacto"),(AM120-(+AM120*AK121)),IF(AND(AF120="Probabilidad",AF121="Impacto"),(AM119-(+AM119*AK121)),IF(AF121="Probabilidad",AM120,""))),"")</f>
        <v>0.6</v>
      </c>
      <c r="AN121" s="173" t="s">
        <v>171</v>
      </c>
      <c r="AO121" s="173" t="s">
        <v>181</v>
      </c>
      <c r="AP121" s="173" t="s">
        <v>193</v>
      </c>
      <c r="AQ121" s="173" t="s">
        <v>196</v>
      </c>
      <c r="AR121" s="477"/>
      <c r="AS121" s="462"/>
      <c r="AT121" s="462"/>
      <c r="AU121" s="507"/>
      <c r="AV121" s="462"/>
      <c r="AW121" s="462"/>
      <c r="AX121" s="507"/>
      <c r="AY121" s="507"/>
      <c r="AZ121" s="507"/>
      <c r="BA121" s="480"/>
      <c r="BB121" s="128"/>
      <c r="BC121" s="128"/>
      <c r="BD121" s="136" t="str">
        <f t="shared" si="30"/>
        <v/>
      </c>
      <c r="BE121" s="123"/>
      <c r="BF121" s="123"/>
      <c r="BG121" s="123"/>
      <c r="BH121" s="123"/>
      <c r="BI121" s="128"/>
      <c r="BJ121" s="128"/>
      <c r="BK121" s="128"/>
      <c r="BL121" s="128"/>
      <c r="BM121" s="129"/>
      <c r="BN121" s="129"/>
      <c r="BO121" s="129"/>
      <c r="BP121" s="129"/>
      <c r="BQ121" s="130" t="str">
        <f t="shared" si="31"/>
        <v/>
      </c>
      <c r="BR121" s="131" t="str">
        <f t="shared" si="32"/>
        <v/>
      </c>
      <c r="BS121" s="513"/>
      <c r="BT121" s="474"/>
      <c r="BU121" s="474"/>
      <c r="BV121" s="516"/>
    </row>
    <row r="122" spans="1:74" ht="126" x14ac:dyDescent="0.25">
      <c r="A122" s="540"/>
      <c r="B122" s="543"/>
      <c r="C122" s="546"/>
      <c r="D122" s="524" t="s">
        <v>404</v>
      </c>
      <c r="E122" s="466" t="s">
        <v>287</v>
      </c>
      <c r="F122" s="469">
        <v>4</v>
      </c>
      <c r="G122" s="472" t="s">
        <v>690</v>
      </c>
      <c r="H122" s="475"/>
      <c r="I122" s="478"/>
      <c r="J122" s="481" t="s">
        <v>691</v>
      </c>
      <c r="K122" s="475" t="s">
        <v>407</v>
      </c>
      <c r="L122" s="487" t="s">
        <v>216</v>
      </c>
      <c r="M122" s="484" t="s">
        <v>692</v>
      </c>
      <c r="N122" s="472"/>
      <c r="O122" s="472"/>
      <c r="P122" s="487"/>
      <c r="Q122" s="527"/>
      <c r="R122" s="475" t="s">
        <v>125</v>
      </c>
      <c r="S122" s="502">
        <f>IF(R122="Muy Alta",100%,IF(R122="Alta",80%,IF(R122="Media",60%,IF(R122="Baja",40%,IF(R122="Muy Baja",20%,"")))))</f>
        <v>0.6</v>
      </c>
      <c r="T122" s="478" t="s">
        <v>141</v>
      </c>
      <c r="U122" s="502">
        <f>IF(T122="Catastrófico",100%,IF(T122="Mayor",80%,IF(T122="Moderado",60%,IF(T122="Menor",40%,IF(T122="Leve",20%,"")))))</f>
        <v>0.6</v>
      </c>
      <c r="V122" s="478" t="s">
        <v>138</v>
      </c>
      <c r="W122" s="502">
        <f>IF(V122="Catastrófico",100%,IF(V122="Mayor",80%,IF(V122="Moderado",60%,IF(V122="Menor",40%,IF(V122="Leve",20%,"")))))</f>
        <v>0.4</v>
      </c>
      <c r="X122" s="517" t="str">
        <f>IF(Y122=100%,"Catastrófico",IF(Y122=80%,"Mayor",IF(Y122=60%,"Moderado",IF(Y122=40%,"Menor",IF(Y122=20%,"Leve","")))))</f>
        <v>Moderado</v>
      </c>
      <c r="Y122" s="502">
        <f>IF(AND(U122="",W122=""),"",MAX(U122,W122))</f>
        <v>0.6</v>
      </c>
      <c r="Z122" s="502" t="str">
        <f>CONCATENATE(R122,X122)</f>
        <v>MediaModerado</v>
      </c>
      <c r="AA122" s="505" t="str">
        <f>IF(Z122="Muy AltaLeve","Alto",IF(Z122="Muy AltaMenor","Alto",IF(Z122="Muy AltaModerado","Alto",IF(Z122="Muy AltaMayor","Alto",IF(Z122="Muy AltaCatastrófico","Extremo",IF(Z122="AltaLeve","Moderado",IF(Z122="AltaMenor","Moderado",IF(Z122="AltaModerado","Alto",IF(Z122="AltaMayor","Alto",IF(Z122="AltaCatastrófico","Extremo",IF(Z122="MediaLeve","Moderado",IF(Z122="MediaMenor","Moderado",IF(Z122="MediaModerado","Moderado",IF(Z122="MediaMayor","Alto",IF(Z122="MediaCatastrófico","Extremo",IF(Z122="BajaLeve","Bajo",IF(Z122="BajaMenor","Moderado",IF(Z122="BajaModerado","Moderado",IF(Z122="BajaMayor","Alto",IF(Z122="BajaCatastrófico","Extremo",IF(Z122="Muy BajaLeve","Bajo",IF(Z122="Muy BajaMenor","Bajo",IF(Z122="Muy BajaModerado","Moderado",IF(Z122="Muy BajaMayor","Alto",IF(Z122="Muy BajaCatastrófico","Extremo","")))))))))))))))))))))))))</f>
        <v>Moderado</v>
      </c>
      <c r="AB122" s="72">
        <v>1</v>
      </c>
      <c r="AC122" s="1" t="s">
        <v>693</v>
      </c>
      <c r="AD122" s="324" t="s">
        <v>555</v>
      </c>
      <c r="AE122" s="4" t="s">
        <v>694</v>
      </c>
      <c r="AF122" s="371" t="str">
        <f t="shared" si="26"/>
        <v>Probabilidad</v>
      </c>
      <c r="AG122" s="356" t="s">
        <v>156</v>
      </c>
      <c r="AH122" s="331">
        <f t="shared" si="27"/>
        <v>0.25</v>
      </c>
      <c r="AI122" s="356" t="s">
        <v>167</v>
      </c>
      <c r="AJ122" s="331">
        <f t="shared" si="28"/>
        <v>0.15</v>
      </c>
      <c r="AK122" s="330">
        <f t="shared" si="29"/>
        <v>0.4</v>
      </c>
      <c r="AL122" s="372">
        <f>IFERROR(IF(AF122="Probabilidad",(S122-(+S122*AK122)),IF(AF122="Impacto",S122,"")),"")</f>
        <v>0.36</v>
      </c>
      <c r="AM122" s="372">
        <f>IFERROR(IF(AF122="Impacto",(Y122-(+Y122*AK122)),IF(AF122="Probabilidad",Y122,"")),"")</f>
        <v>0.6</v>
      </c>
      <c r="AN122" s="31" t="s">
        <v>174</v>
      </c>
      <c r="AO122" s="31" t="s">
        <v>181</v>
      </c>
      <c r="AP122" s="31" t="s">
        <v>193</v>
      </c>
      <c r="AQ122" s="31" t="s">
        <v>196</v>
      </c>
      <c r="AR122" s="475" t="s">
        <v>695</v>
      </c>
      <c r="AS122" s="460">
        <f>S122</f>
        <v>0.6</v>
      </c>
      <c r="AT122" s="460">
        <f>IF(AL122="","",MIN(AL122:AL127))</f>
        <v>3.8879999999999998E-2</v>
      </c>
      <c r="AU122" s="505" t="str">
        <f>IFERROR(IF(AT122="","",IF(AT122&lt;=0.2,"Muy Baja",IF(AT122&lt;=0.4,"Baja",IF(AT122&lt;=0.6,"Media",IF(AT122&lt;=0.8,"Alta","Muy Alta"))))),"")</f>
        <v>Muy Baja</v>
      </c>
      <c r="AV122" s="460">
        <f>Y122</f>
        <v>0.6</v>
      </c>
      <c r="AW122" s="460">
        <f>IF(AM122="","",MIN(AM122:AM127))</f>
        <v>0.6</v>
      </c>
      <c r="AX122" s="505" t="str">
        <f>IFERROR(IF(AW122="","",IF(AW122&lt;=0.2,"Leve",IF(AW122&lt;=0.4,"Menor",IF(AW122&lt;=0.6,"Moderado",IF(AW122&lt;=0.8,"Mayor","Catastrófico"))))),"")</f>
        <v>Moderado</v>
      </c>
      <c r="AY122" s="505" t="str">
        <f>AA122</f>
        <v>Moderado</v>
      </c>
      <c r="AZ122" s="505" t="str">
        <f>IFERROR(IF(OR(AND(AU122="Muy Baja",AX122="Leve"),AND(AU122="Muy Baja",AX122="Menor"),AND(AU122="Baja",AX122="Leve")),"Bajo",IF(OR(AND(AU122="Muy baja",AX122="Moderado"),AND(AU122="Baja",AX122="Menor"),AND(AU122="Baja",AX122="Moderado"),AND(AU122="Media",AX122="Leve"),AND(AU122="Media",AX122="Menor"),AND(AU122="Media",AX122="Moderado"),AND(AU122="Alta",AX122="Leve"),AND(AU122="Alta",AX122="Menor")),"Moderado",IF(OR(AND(AU122="Muy Baja",AX122="Mayor"),AND(AU122="Baja",AX122="Mayor"),AND(AU122="Media",AX122="Mayor"),AND(AU122="Alta",AX122="Moderado"),AND(AU122="Alta",AX122="Mayor"),AND(AU122="Muy Alta",AX122="Leve"),AND(AU122="Muy Alta",AX122="Menor"),AND(AU122="Muy Alta",AX122="Moderado"),AND(AU122="Muy Alta",AX122="Mayor")),"Alto",IF(OR(AND(AU122="Muy Baja",AX122="Catastrófico"),AND(AU122="Baja",AX122="Catastrófico"),AND(AU122="Media",AX122="Catastrófico"),AND(AU122="Alta",AX122="Catastrófico"),AND(AU122="Muy Alta",AX122="Catastrófico")),"Extremo","")))),"")</f>
        <v>Moderado</v>
      </c>
      <c r="BA122" s="478" t="s">
        <v>252</v>
      </c>
      <c r="BB122" s="393" t="s">
        <v>696</v>
      </c>
      <c r="BC122" s="170" t="s">
        <v>697</v>
      </c>
      <c r="BD122" s="77">
        <f t="shared" si="30"/>
        <v>1</v>
      </c>
      <c r="BE122" s="1"/>
      <c r="BF122" s="1"/>
      <c r="BG122" s="1"/>
      <c r="BH122" s="1">
        <v>1</v>
      </c>
      <c r="BI122" s="243" t="s">
        <v>416</v>
      </c>
      <c r="BJ122" s="243" t="s">
        <v>661</v>
      </c>
      <c r="BK122" s="29"/>
      <c r="BL122" s="29"/>
      <c r="BM122" s="30"/>
      <c r="BN122" s="30"/>
      <c r="BO122" s="30"/>
      <c r="BP122" s="30"/>
      <c r="BQ122" s="78" t="str">
        <f t="shared" si="31"/>
        <v/>
      </c>
      <c r="BR122" s="98" t="str">
        <f t="shared" si="32"/>
        <v/>
      </c>
      <c r="BS122" s="511"/>
      <c r="BT122" s="472"/>
      <c r="BU122" s="472"/>
      <c r="BV122" s="514"/>
    </row>
    <row r="123" spans="1:74" ht="126" x14ac:dyDescent="0.25">
      <c r="A123" s="540"/>
      <c r="B123" s="543"/>
      <c r="C123" s="546"/>
      <c r="D123" s="525"/>
      <c r="E123" s="467"/>
      <c r="F123" s="470"/>
      <c r="G123" s="473"/>
      <c r="H123" s="476"/>
      <c r="I123" s="479"/>
      <c r="J123" s="482"/>
      <c r="K123" s="476"/>
      <c r="L123" s="488"/>
      <c r="M123" s="485"/>
      <c r="N123" s="473"/>
      <c r="O123" s="473"/>
      <c r="P123" s="488"/>
      <c r="Q123" s="528"/>
      <c r="R123" s="476"/>
      <c r="S123" s="503"/>
      <c r="T123" s="479"/>
      <c r="U123" s="503"/>
      <c r="V123" s="479"/>
      <c r="W123" s="503"/>
      <c r="X123" s="518"/>
      <c r="Y123" s="503"/>
      <c r="Z123" s="503"/>
      <c r="AA123" s="506"/>
      <c r="AB123" s="116">
        <v>2</v>
      </c>
      <c r="AC123" s="115" t="s">
        <v>698</v>
      </c>
      <c r="AD123" s="230" t="s">
        <v>555</v>
      </c>
      <c r="AE123" s="115" t="s">
        <v>681</v>
      </c>
      <c r="AF123" s="112" t="str">
        <f t="shared" si="26"/>
        <v>Probabilidad</v>
      </c>
      <c r="AG123" s="117" t="s">
        <v>156</v>
      </c>
      <c r="AH123" s="113">
        <f t="shared" si="27"/>
        <v>0.25</v>
      </c>
      <c r="AI123" s="117" t="s">
        <v>167</v>
      </c>
      <c r="AJ123" s="113">
        <f t="shared" si="28"/>
        <v>0.15</v>
      </c>
      <c r="AK123" s="114">
        <f t="shared" si="29"/>
        <v>0.4</v>
      </c>
      <c r="AL123" s="118">
        <f>IFERROR(IF(AND(AF122="Probabilidad",AF123="Probabilidad"),(AL122-(+AL122*AK123)),IF(AF123="Probabilidad",(S122-(+S122*AK123)),IF(AF123="Impacto",AL122,""))),"")</f>
        <v>0.216</v>
      </c>
      <c r="AM123" s="118">
        <f>IFERROR(IF(AND(AF122="Impacto",AF123="Impacto"),(AM122-(+AM122*AK123)),IF(AF123="Impacto",(Y122-(Y122*AK123)),IF(AF123="Probabilidad",AM122,""))),"")</f>
        <v>0.6</v>
      </c>
      <c r="AN123" s="119" t="s">
        <v>174</v>
      </c>
      <c r="AO123" s="119" t="s">
        <v>181</v>
      </c>
      <c r="AP123" s="119" t="s">
        <v>193</v>
      </c>
      <c r="AQ123" s="119" t="s">
        <v>196</v>
      </c>
      <c r="AR123" s="476"/>
      <c r="AS123" s="461"/>
      <c r="AT123" s="461"/>
      <c r="AU123" s="506"/>
      <c r="AV123" s="461"/>
      <c r="AW123" s="461"/>
      <c r="AX123" s="506"/>
      <c r="AY123" s="506"/>
      <c r="AZ123" s="506"/>
      <c r="BA123" s="479"/>
      <c r="BB123" s="100" t="s">
        <v>699</v>
      </c>
      <c r="BC123" s="100" t="s">
        <v>700</v>
      </c>
      <c r="BD123" s="133">
        <f t="shared" si="30"/>
        <v>1</v>
      </c>
      <c r="BE123" s="115">
        <v>1</v>
      </c>
      <c r="BF123" s="115"/>
      <c r="BG123" s="115"/>
      <c r="BH123" s="115"/>
      <c r="BI123" s="100" t="s">
        <v>416</v>
      </c>
      <c r="BJ123" s="100" t="s">
        <v>661</v>
      </c>
      <c r="BK123" s="100"/>
      <c r="BL123" s="100"/>
      <c r="BM123" s="120"/>
      <c r="BN123" s="120"/>
      <c r="BO123" s="120"/>
      <c r="BP123" s="120"/>
      <c r="BQ123" s="121" t="str">
        <f t="shared" si="31"/>
        <v/>
      </c>
      <c r="BR123" s="122" t="str">
        <f t="shared" si="32"/>
        <v/>
      </c>
      <c r="BS123" s="512"/>
      <c r="BT123" s="473"/>
      <c r="BU123" s="473"/>
      <c r="BV123" s="515"/>
    </row>
    <row r="124" spans="1:74" ht="126" x14ac:dyDescent="0.25">
      <c r="A124" s="540"/>
      <c r="B124" s="543"/>
      <c r="C124" s="546"/>
      <c r="D124" s="525"/>
      <c r="E124" s="467"/>
      <c r="F124" s="470"/>
      <c r="G124" s="473"/>
      <c r="H124" s="476"/>
      <c r="I124" s="479"/>
      <c r="J124" s="482"/>
      <c r="K124" s="476"/>
      <c r="L124" s="488"/>
      <c r="M124" s="485"/>
      <c r="N124" s="473"/>
      <c r="O124" s="473"/>
      <c r="P124" s="488"/>
      <c r="Q124" s="528"/>
      <c r="R124" s="476"/>
      <c r="S124" s="503"/>
      <c r="T124" s="479"/>
      <c r="U124" s="503"/>
      <c r="V124" s="479"/>
      <c r="W124" s="503"/>
      <c r="X124" s="518"/>
      <c r="Y124" s="503"/>
      <c r="Z124" s="503"/>
      <c r="AA124" s="506"/>
      <c r="AB124" s="116">
        <v>3</v>
      </c>
      <c r="AC124" s="115" t="s">
        <v>701</v>
      </c>
      <c r="AD124" s="230" t="s">
        <v>555</v>
      </c>
      <c r="AE124" s="115" t="s">
        <v>681</v>
      </c>
      <c r="AF124" s="112" t="str">
        <f t="shared" si="26"/>
        <v>Probabilidad</v>
      </c>
      <c r="AG124" s="117" t="s">
        <v>156</v>
      </c>
      <c r="AH124" s="113">
        <f t="shared" si="27"/>
        <v>0.25</v>
      </c>
      <c r="AI124" s="117" t="s">
        <v>167</v>
      </c>
      <c r="AJ124" s="113">
        <f t="shared" si="28"/>
        <v>0.15</v>
      </c>
      <c r="AK124" s="114">
        <f t="shared" si="29"/>
        <v>0.4</v>
      </c>
      <c r="AL124" s="118">
        <f>IFERROR(IF(AND(AF123="Probabilidad",AF124="Probabilidad"),(AL123-(+AL123*AK124)),IF(AND(AF123="Impacto",AF124="Probabilidad"),(AL122-(+AL122*AK124)),IF(AF124="Impacto",AL123,""))),"")</f>
        <v>0.12959999999999999</v>
      </c>
      <c r="AM124" s="118">
        <f>IFERROR(IF(AND(AF123="Impacto",AF124="Impacto"),(AM123-(+AM123*AK124)),IF(AND(AF123="Probabilidad",AF124="Impacto"),(AM122-(+AM122*AK124)),IF(AF124="Probabilidad",AM123,""))),"")</f>
        <v>0.6</v>
      </c>
      <c r="AN124" s="119" t="s">
        <v>174</v>
      </c>
      <c r="AO124" s="119" t="s">
        <v>181</v>
      </c>
      <c r="AP124" s="119" t="s">
        <v>193</v>
      </c>
      <c r="AQ124" s="119" t="s">
        <v>196</v>
      </c>
      <c r="AR124" s="476"/>
      <c r="AS124" s="461"/>
      <c r="AT124" s="461"/>
      <c r="AU124" s="506"/>
      <c r="AV124" s="461"/>
      <c r="AW124" s="461"/>
      <c r="AX124" s="506"/>
      <c r="AY124" s="506"/>
      <c r="AZ124" s="506"/>
      <c r="BA124" s="479"/>
      <c r="BB124" s="100"/>
      <c r="BC124" s="100"/>
      <c r="BD124" s="133" t="str">
        <f t="shared" si="30"/>
        <v/>
      </c>
      <c r="BE124" s="115"/>
      <c r="BF124" s="115"/>
      <c r="BG124" s="115"/>
      <c r="BH124" s="115"/>
      <c r="BI124" s="100"/>
      <c r="BJ124" s="100"/>
      <c r="BK124" s="100"/>
      <c r="BL124" s="100"/>
      <c r="BM124" s="120"/>
      <c r="BN124" s="120"/>
      <c r="BO124" s="120"/>
      <c r="BP124" s="120"/>
      <c r="BQ124" s="121" t="str">
        <f t="shared" si="31"/>
        <v/>
      </c>
      <c r="BR124" s="122" t="str">
        <f t="shared" si="32"/>
        <v/>
      </c>
      <c r="BS124" s="512"/>
      <c r="BT124" s="473"/>
      <c r="BU124" s="473"/>
      <c r="BV124" s="515"/>
    </row>
    <row r="125" spans="1:74" ht="126" x14ac:dyDescent="0.25">
      <c r="A125" s="540"/>
      <c r="B125" s="543"/>
      <c r="C125" s="546"/>
      <c r="D125" s="525"/>
      <c r="E125" s="467"/>
      <c r="F125" s="470"/>
      <c r="G125" s="473"/>
      <c r="H125" s="476"/>
      <c r="I125" s="479"/>
      <c r="J125" s="482"/>
      <c r="K125" s="476"/>
      <c r="L125" s="488"/>
      <c r="M125" s="485"/>
      <c r="N125" s="473"/>
      <c r="O125" s="473"/>
      <c r="P125" s="488"/>
      <c r="Q125" s="528"/>
      <c r="R125" s="476"/>
      <c r="S125" s="503"/>
      <c r="T125" s="479"/>
      <c r="U125" s="503"/>
      <c r="V125" s="479"/>
      <c r="W125" s="503"/>
      <c r="X125" s="518"/>
      <c r="Y125" s="503"/>
      <c r="Z125" s="503"/>
      <c r="AA125" s="506"/>
      <c r="AB125" s="116">
        <v>4</v>
      </c>
      <c r="AC125" s="115" t="s">
        <v>702</v>
      </c>
      <c r="AD125" s="230" t="s">
        <v>555</v>
      </c>
      <c r="AE125" s="115" t="s">
        <v>681</v>
      </c>
      <c r="AF125" s="112" t="str">
        <f t="shared" si="26"/>
        <v>Probabilidad</v>
      </c>
      <c r="AG125" s="117" t="s">
        <v>156</v>
      </c>
      <c r="AH125" s="113">
        <f t="shared" si="27"/>
        <v>0.25</v>
      </c>
      <c r="AI125" s="117" t="s">
        <v>167</v>
      </c>
      <c r="AJ125" s="113">
        <f t="shared" si="28"/>
        <v>0.15</v>
      </c>
      <c r="AK125" s="114">
        <f t="shared" si="29"/>
        <v>0.4</v>
      </c>
      <c r="AL125" s="118">
        <f>IFERROR(IF(AND(AF124="Probabilidad",AF125="Probabilidad"),(AL124-(+AL124*AK125)),IF(AND(AF124="Impacto",AF125="Probabilidad"),(AL123-(+AL123*AK125)),IF(AF125="Impacto",AL124,""))),"")</f>
        <v>7.7759999999999996E-2</v>
      </c>
      <c r="AM125" s="132">
        <f>IFERROR(IF(AND(AF124="Impacto",AF125="Impacto"),(AM124-(+AM124*AK125)),IF(AND(AF124="Probabilidad",AF125="Impacto"),(AM123-(+AM123*AK125)),IF(AF125="Probabilidad",AM124,""))),"")</f>
        <v>0.6</v>
      </c>
      <c r="AN125" s="119" t="s">
        <v>174</v>
      </c>
      <c r="AO125" s="119" t="s">
        <v>181</v>
      </c>
      <c r="AP125" s="119" t="s">
        <v>193</v>
      </c>
      <c r="AQ125" s="119" t="s">
        <v>196</v>
      </c>
      <c r="AR125" s="476"/>
      <c r="AS125" s="461"/>
      <c r="AT125" s="461"/>
      <c r="AU125" s="506"/>
      <c r="AV125" s="461"/>
      <c r="AW125" s="461"/>
      <c r="AX125" s="506"/>
      <c r="AY125" s="506"/>
      <c r="AZ125" s="506"/>
      <c r="BA125" s="479"/>
      <c r="BB125" s="100"/>
      <c r="BC125" s="100"/>
      <c r="BD125" s="133" t="str">
        <f t="shared" si="30"/>
        <v/>
      </c>
      <c r="BE125" s="115"/>
      <c r="BF125" s="115"/>
      <c r="BG125" s="115"/>
      <c r="BH125" s="115"/>
      <c r="BI125" s="100"/>
      <c r="BJ125" s="100"/>
      <c r="BK125" s="100"/>
      <c r="BL125" s="100"/>
      <c r="BM125" s="120"/>
      <c r="BN125" s="120"/>
      <c r="BO125" s="120"/>
      <c r="BP125" s="120"/>
      <c r="BQ125" s="121" t="str">
        <f t="shared" si="31"/>
        <v/>
      </c>
      <c r="BR125" s="122" t="str">
        <f t="shared" si="32"/>
        <v/>
      </c>
      <c r="BS125" s="512"/>
      <c r="BT125" s="473"/>
      <c r="BU125" s="473"/>
      <c r="BV125" s="515"/>
    </row>
    <row r="126" spans="1:74" ht="126" x14ac:dyDescent="0.25">
      <c r="A126" s="540"/>
      <c r="B126" s="543"/>
      <c r="C126" s="546"/>
      <c r="D126" s="525"/>
      <c r="E126" s="467"/>
      <c r="F126" s="470"/>
      <c r="G126" s="473"/>
      <c r="H126" s="476"/>
      <c r="I126" s="479"/>
      <c r="J126" s="482"/>
      <c r="K126" s="476"/>
      <c r="L126" s="488"/>
      <c r="M126" s="485"/>
      <c r="N126" s="473"/>
      <c r="O126" s="473"/>
      <c r="P126" s="488"/>
      <c r="Q126" s="528"/>
      <c r="R126" s="476"/>
      <c r="S126" s="503"/>
      <c r="T126" s="479"/>
      <c r="U126" s="503"/>
      <c r="V126" s="479"/>
      <c r="W126" s="503"/>
      <c r="X126" s="518"/>
      <c r="Y126" s="503"/>
      <c r="Z126" s="503"/>
      <c r="AA126" s="506"/>
      <c r="AB126" s="116">
        <v>5</v>
      </c>
      <c r="AC126" s="115" t="s">
        <v>703</v>
      </c>
      <c r="AD126" s="230" t="s">
        <v>601</v>
      </c>
      <c r="AE126" s="19" t="s">
        <v>681</v>
      </c>
      <c r="AF126" s="179" t="str">
        <f t="shared" si="26"/>
        <v>Probabilidad</v>
      </c>
      <c r="AG126" s="180" t="s">
        <v>156</v>
      </c>
      <c r="AH126" s="176">
        <f t="shared" si="27"/>
        <v>0.25</v>
      </c>
      <c r="AI126" s="180" t="s">
        <v>165</v>
      </c>
      <c r="AJ126" s="176">
        <f t="shared" si="28"/>
        <v>0.25</v>
      </c>
      <c r="AK126" s="181">
        <f t="shared" si="29"/>
        <v>0.5</v>
      </c>
      <c r="AL126" s="182">
        <f>IFERROR(IF(AND(AF125="Probabilidad",AF126="Probabilidad"),(AL125-(+AL125*AK126)),IF(AND(AF125="Impacto",AF126="Probabilidad"),(AL124-(+AL124*AK126)),IF(AF126="Impacto",AL125,""))),"")</f>
        <v>3.8879999999999998E-2</v>
      </c>
      <c r="AM126" s="182">
        <f>IFERROR(IF(AND(AF125="Impacto",AF126="Impacto"),(AM125-(+AM125*AK126)),IF(AND(AF125="Probabilidad",AF126="Impacto"),(AM124-(+AM124*AK126)),IF(AF126="Probabilidad",AM125,""))),"")</f>
        <v>0.6</v>
      </c>
      <c r="AN126" s="32" t="s">
        <v>174</v>
      </c>
      <c r="AO126" s="96" t="s">
        <v>181</v>
      </c>
      <c r="AP126" s="96" t="s">
        <v>193</v>
      </c>
      <c r="AQ126" s="96" t="s">
        <v>196</v>
      </c>
      <c r="AR126" s="476"/>
      <c r="AS126" s="461"/>
      <c r="AT126" s="461"/>
      <c r="AU126" s="506"/>
      <c r="AV126" s="461"/>
      <c r="AW126" s="461"/>
      <c r="AX126" s="506"/>
      <c r="AY126" s="506"/>
      <c r="AZ126" s="506"/>
      <c r="BA126" s="479"/>
      <c r="BB126" s="100"/>
      <c r="BC126" s="100"/>
      <c r="BD126" s="133" t="str">
        <f t="shared" si="30"/>
        <v/>
      </c>
      <c r="BE126" s="115"/>
      <c r="BF126" s="115"/>
      <c r="BG126" s="115"/>
      <c r="BH126" s="115"/>
      <c r="BI126" s="100"/>
      <c r="BJ126" s="100"/>
      <c r="BK126" s="100"/>
      <c r="BL126" s="100"/>
      <c r="BM126" s="120"/>
      <c r="BN126" s="120"/>
      <c r="BO126" s="120"/>
      <c r="BP126" s="120"/>
      <c r="BQ126" s="121" t="str">
        <f t="shared" si="31"/>
        <v/>
      </c>
      <c r="BR126" s="122" t="str">
        <f t="shared" si="32"/>
        <v/>
      </c>
      <c r="BS126" s="512"/>
      <c r="BT126" s="473"/>
      <c r="BU126" s="473"/>
      <c r="BV126" s="515"/>
    </row>
    <row r="127" spans="1:74" x14ac:dyDescent="0.25">
      <c r="A127" s="540"/>
      <c r="B127" s="543"/>
      <c r="C127" s="546"/>
      <c r="D127" s="526"/>
      <c r="E127" s="468"/>
      <c r="F127" s="471"/>
      <c r="G127" s="474"/>
      <c r="H127" s="477"/>
      <c r="I127" s="480"/>
      <c r="J127" s="483"/>
      <c r="K127" s="477"/>
      <c r="L127" s="489"/>
      <c r="M127" s="486"/>
      <c r="N127" s="474"/>
      <c r="O127" s="474"/>
      <c r="P127" s="489"/>
      <c r="Q127" s="529"/>
      <c r="R127" s="477"/>
      <c r="S127" s="504"/>
      <c r="T127" s="480"/>
      <c r="U127" s="504"/>
      <c r="V127" s="480"/>
      <c r="W127" s="504"/>
      <c r="X127" s="519"/>
      <c r="Y127" s="504"/>
      <c r="Z127" s="504"/>
      <c r="AA127" s="507"/>
      <c r="AB127" s="125">
        <v>6</v>
      </c>
      <c r="AC127" s="123"/>
      <c r="AD127" s="325"/>
      <c r="AE127" s="123"/>
      <c r="AF127" s="135" t="str">
        <f t="shared" si="26"/>
        <v/>
      </c>
      <c r="AG127" s="126"/>
      <c r="AH127" s="124" t="str">
        <f t="shared" si="27"/>
        <v/>
      </c>
      <c r="AI127" s="126"/>
      <c r="AJ127" s="124" t="str">
        <f t="shared" si="28"/>
        <v/>
      </c>
      <c r="AK127" s="127" t="str">
        <f t="shared" si="29"/>
        <v/>
      </c>
      <c r="AL127" s="172" t="str">
        <f>IFERROR(IF(AND(AF126="Probabilidad",AF127="Probabilidad"),(AL126-(+AL126*AK127)),IF(AND(AF126="Impacto",AF127="Probabilidad"),(AL125-(+AL125*AK127)),IF(AF127="Impacto",AL126,""))),"")</f>
        <v/>
      </c>
      <c r="AM127" s="172" t="str">
        <f>IFERROR(IF(AND(AF126="Impacto",AF127="Impacto"),(AM126-(+AM126*AK127)),IF(AND(AF126="Probabilidad",AF127="Impacto"),(AM125-(+AM125*AK127)),IF(AF127="Probabilidad",AM126,""))),"")</f>
        <v/>
      </c>
      <c r="AN127" s="173"/>
      <c r="AO127" s="173"/>
      <c r="AP127" s="173"/>
      <c r="AQ127" s="173"/>
      <c r="AR127" s="477"/>
      <c r="AS127" s="462"/>
      <c r="AT127" s="462"/>
      <c r="AU127" s="507"/>
      <c r="AV127" s="462"/>
      <c r="AW127" s="462"/>
      <c r="AX127" s="507"/>
      <c r="AY127" s="507"/>
      <c r="AZ127" s="507"/>
      <c r="BA127" s="480"/>
      <c r="BB127" s="128"/>
      <c r="BC127" s="128"/>
      <c r="BD127" s="136" t="str">
        <f t="shared" si="30"/>
        <v/>
      </c>
      <c r="BE127" s="123"/>
      <c r="BF127" s="123"/>
      <c r="BG127" s="123"/>
      <c r="BH127" s="123"/>
      <c r="BI127" s="128"/>
      <c r="BJ127" s="128"/>
      <c r="BK127" s="128"/>
      <c r="BL127" s="128"/>
      <c r="BM127" s="129"/>
      <c r="BN127" s="129"/>
      <c r="BO127" s="129"/>
      <c r="BP127" s="129"/>
      <c r="BQ127" s="130" t="str">
        <f t="shared" si="31"/>
        <v/>
      </c>
      <c r="BR127" s="131" t="str">
        <f t="shared" si="32"/>
        <v/>
      </c>
      <c r="BS127" s="513"/>
      <c r="BT127" s="474"/>
      <c r="BU127" s="474"/>
      <c r="BV127" s="516"/>
    </row>
    <row r="128" spans="1:74" ht="129.75" customHeight="1" x14ac:dyDescent="0.25">
      <c r="A128" s="540"/>
      <c r="B128" s="543"/>
      <c r="C128" s="546"/>
      <c r="D128" s="524" t="s">
        <v>404</v>
      </c>
      <c r="E128" s="466" t="s">
        <v>287</v>
      </c>
      <c r="F128" s="469">
        <v>5</v>
      </c>
      <c r="G128" s="472" t="s">
        <v>653</v>
      </c>
      <c r="H128" s="475"/>
      <c r="I128" s="478"/>
      <c r="J128" s="481" t="s">
        <v>704</v>
      </c>
      <c r="K128" s="475" t="s">
        <v>407</v>
      </c>
      <c r="L128" s="472" t="s">
        <v>216</v>
      </c>
      <c r="M128" s="484" t="s">
        <v>705</v>
      </c>
      <c r="N128" s="472"/>
      <c r="O128" s="472"/>
      <c r="P128" s="487"/>
      <c r="Q128" s="527"/>
      <c r="R128" s="475" t="s">
        <v>125</v>
      </c>
      <c r="S128" s="502">
        <f>IF(R128="Muy Alta",100%,IF(R128="Alta",80%,IF(R128="Media",60%,IF(R128="Baja",40%,IF(R128="Muy Baja",20%,"")))))</f>
        <v>0.6</v>
      </c>
      <c r="T128" s="478" t="s">
        <v>141</v>
      </c>
      <c r="U128" s="502">
        <f>IF(T128="Catastrófico",100%,IF(T128="Mayor",80%,IF(T128="Moderado",60%,IF(T128="Menor",40%,IF(T128="Leve",20%,"")))))</f>
        <v>0.6</v>
      </c>
      <c r="V128" s="478" t="s">
        <v>138</v>
      </c>
      <c r="W128" s="502">
        <f>IF(V128="Catastrófico",100%,IF(V128="Mayor",80%,IF(V128="Moderado",60%,IF(V128="Menor",40%,IF(V128="Leve",20%,"")))))</f>
        <v>0.4</v>
      </c>
      <c r="X128" s="517" t="str">
        <f>IF(Y128=100%,"Catastrófico",IF(Y128=80%,"Mayor",IF(Y128=60%,"Moderado",IF(Y128=40%,"Menor",IF(Y128=20%,"Leve","")))))</f>
        <v>Moderado</v>
      </c>
      <c r="Y128" s="502">
        <f>IF(AND(U128="",W128=""),"",MAX(U128,W128))</f>
        <v>0.6</v>
      </c>
      <c r="Z128" s="502" t="str">
        <f>CONCATENATE(R128,X128)</f>
        <v>MediaModerado</v>
      </c>
      <c r="AA128" s="505" t="str">
        <f>IF(Z128="Muy AltaLeve","Alto",IF(Z128="Muy AltaMenor","Alto",IF(Z128="Muy AltaModerado","Alto",IF(Z128="Muy AltaMayor","Alto",IF(Z128="Muy AltaCatastrófico","Extremo",IF(Z128="AltaLeve","Moderado",IF(Z128="AltaMenor","Moderado",IF(Z128="AltaModerado","Alto",IF(Z128="AltaMayor","Alto",IF(Z128="AltaCatastrófico","Extremo",IF(Z128="MediaLeve","Moderado",IF(Z128="MediaMenor","Moderado",IF(Z128="MediaModerado","Moderado",IF(Z128="MediaMayor","Alto",IF(Z128="MediaCatastrófico","Extremo",IF(Z128="BajaLeve","Bajo",IF(Z128="BajaMenor","Moderado",IF(Z128="BajaModerado","Moderado",IF(Z128="BajaMayor","Alto",IF(Z128="BajaCatastrófico","Extremo",IF(Z128="Muy BajaLeve","Bajo",IF(Z128="Muy BajaMenor","Bajo",IF(Z128="Muy BajaModerado","Moderado",IF(Z128="Muy BajaMayor","Alto",IF(Z128="Muy BajaCatastrófico","Extremo","")))))))))))))))))))))))))</f>
        <v>Moderado</v>
      </c>
      <c r="AB128" s="72">
        <v>1</v>
      </c>
      <c r="AC128" s="4" t="s">
        <v>706</v>
      </c>
      <c r="AD128" s="324" t="s">
        <v>411</v>
      </c>
      <c r="AE128" s="4" t="s">
        <v>694</v>
      </c>
      <c r="AF128" s="371" t="str">
        <f t="shared" si="26"/>
        <v>Probabilidad</v>
      </c>
      <c r="AG128" s="356" t="s">
        <v>156</v>
      </c>
      <c r="AH128" s="331">
        <f t="shared" si="27"/>
        <v>0.25</v>
      </c>
      <c r="AI128" s="356" t="s">
        <v>167</v>
      </c>
      <c r="AJ128" s="331">
        <f t="shared" si="28"/>
        <v>0.15</v>
      </c>
      <c r="AK128" s="330">
        <f t="shared" si="29"/>
        <v>0.4</v>
      </c>
      <c r="AL128" s="372">
        <f>IFERROR(IF(AF128="Probabilidad",(S128-(+S128*AK128)),IF(AF128="Impacto",S128,"")),"")</f>
        <v>0.36</v>
      </c>
      <c r="AM128" s="372">
        <f>IFERROR(IF(AF128="Impacto",(Y128-(+Y128*AK128)),IF(AF128="Probabilidad",Y128,"")),"")</f>
        <v>0.6</v>
      </c>
      <c r="AN128" s="31" t="s">
        <v>171</v>
      </c>
      <c r="AO128" s="31" t="s">
        <v>181</v>
      </c>
      <c r="AP128" s="31" t="s">
        <v>191</v>
      </c>
      <c r="AQ128" s="31" t="s">
        <v>196</v>
      </c>
      <c r="AR128" s="475" t="s">
        <v>707</v>
      </c>
      <c r="AS128" s="460">
        <f>S128</f>
        <v>0.6</v>
      </c>
      <c r="AT128" s="460">
        <f>IF(AL128="","",MIN(AL128:AL133))</f>
        <v>0.108</v>
      </c>
      <c r="AU128" s="505" t="str">
        <f>IFERROR(IF(AT128="","",IF(AT128&lt;=0.2,"Muy Baja",IF(AT128&lt;=0.4,"Baja",IF(AT128&lt;=0.6,"Media",IF(AT128&lt;=0.8,"Alta","Muy Alta"))))),"")</f>
        <v>Muy Baja</v>
      </c>
      <c r="AV128" s="460">
        <f>Y128</f>
        <v>0.6</v>
      </c>
      <c r="AW128" s="460">
        <f>IF(AM128="","",MIN(AM128:AM133))</f>
        <v>0.6</v>
      </c>
      <c r="AX128" s="505" t="str">
        <f>IFERROR(IF(AW128="","",IF(AW128&lt;=0.2,"Leve",IF(AW128&lt;=0.4,"Menor",IF(AW128&lt;=0.6,"Moderado",IF(AW128&lt;=0.8,"Mayor","Catastrófico"))))),"")</f>
        <v>Moderado</v>
      </c>
      <c r="AY128" s="505" t="str">
        <f>AA128</f>
        <v>Moderado</v>
      </c>
      <c r="AZ128" s="505" t="str">
        <f>IFERROR(IF(OR(AND(AU128="Muy Baja",AX128="Leve"),AND(AU128="Muy Baja",AX128="Menor"),AND(AU128="Baja",AX128="Leve")),"Bajo",IF(OR(AND(AU128="Muy baja",AX128="Moderado"),AND(AU128="Baja",AX128="Menor"),AND(AU128="Baja",AX128="Moderado"),AND(AU128="Media",AX128="Leve"),AND(AU128="Media",AX128="Menor"),AND(AU128="Media",AX128="Moderado"),AND(AU128="Alta",AX128="Leve"),AND(AU128="Alta",AX128="Menor")),"Moderado",IF(OR(AND(AU128="Muy Baja",AX128="Mayor"),AND(AU128="Baja",AX128="Mayor"),AND(AU128="Media",AX128="Mayor"),AND(AU128="Alta",AX128="Moderado"),AND(AU128="Alta",AX128="Mayor"),AND(AU128="Muy Alta",AX128="Leve"),AND(AU128="Muy Alta",AX128="Menor"),AND(AU128="Muy Alta",AX128="Moderado"),AND(AU128="Muy Alta",AX128="Mayor")),"Alto",IF(OR(AND(AU128="Muy Baja",AX128="Catastrófico"),AND(AU128="Baja",AX128="Catastrófico"),AND(AU128="Media",AX128="Catastrófico"),AND(AU128="Alta",AX128="Catastrófico"),AND(AU128="Muy Alta",AX128="Catastrófico")),"Extremo","")))),"")</f>
        <v>Moderado</v>
      </c>
      <c r="BA128" s="478" t="s">
        <v>252</v>
      </c>
      <c r="BB128" s="29" t="s">
        <v>708</v>
      </c>
      <c r="BC128" s="29" t="s">
        <v>709</v>
      </c>
      <c r="BD128" s="77">
        <f t="shared" si="30"/>
        <v>1</v>
      </c>
      <c r="BE128" s="1">
        <v>1</v>
      </c>
      <c r="BF128" s="1"/>
      <c r="BG128" s="1"/>
      <c r="BH128" s="1"/>
      <c r="BI128" s="29" t="s">
        <v>416</v>
      </c>
      <c r="BJ128" s="29" t="s">
        <v>661</v>
      </c>
      <c r="BK128" s="29"/>
      <c r="BL128" s="29"/>
      <c r="BM128" s="30"/>
      <c r="BN128" s="30"/>
      <c r="BO128" s="30"/>
      <c r="BP128" s="30"/>
      <c r="BQ128" s="78" t="str">
        <f t="shared" si="31"/>
        <v/>
      </c>
      <c r="BR128" s="98" t="str">
        <f t="shared" si="32"/>
        <v/>
      </c>
      <c r="BS128" s="511"/>
      <c r="BT128" s="472"/>
      <c r="BU128" s="472"/>
      <c r="BV128" s="514"/>
    </row>
    <row r="129" spans="1:74" ht="210" customHeight="1" x14ac:dyDescent="0.25">
      <c r="A129" s="540"/>
      <c r="B129" s="543"/>
      <c r="C129" s="546"/>
      <c r="D129" s="525"/>
      <c r="E129" s="467"/>
      <c r="F129" s="470"/>
      <c r="G129" s="473"/>
      <c r="H129" s="476"/>
      <c r="I129" s="479"/>
      <c r="J129" s="482"/>
      <c r="K129" s="476"/>
      <c r="L129" s="473"/>
      <c r="M129" s="485"/>
      <c r="N129" s="473"/>
      <c r="O129" s="473"/>
      <c r="P129" s="488"/>
      <c r="Q129" s="528"/>
      <c r="R129" s="476"/>
      <c r="S129" s="503"/>
      <c r="T129" s="479"/>
      <c r="U129" s="503"/>
      <c r="V129" s="479"/>
      <c r="W129" s="503"/>
      <c r="X129" s="518"/>
      <c r="Y129" s="503"/>
      <c r="Z129" s="503"/>
      <c r="AA129" s="506"/>
      <c r="AB129" s="116">
        <v>2</v>
      </c>
      <c r="AC129" s="115" t="s">
        <v>710</v>
      </c>
      <c r="AD129" s="230" t="s">
        <v>555</v>
      </c>
      <c r="AE129" s="115" t="s">
        <v>711</v>
      </c>
      <c r="AF129" s="112" t="str">
        <f t="shared" si="26"/>
        <v>Probabilidad</v>
      </c>
      <c r="AG129" s="117" t="s">
        <v>156</v>
      </c>
      <c r="AH129" s="113">
        <f t="shared" si="27"/>
        <v>0.25</v>
      </c>
      <c r="AI129" s="117" t="s">
        <v>167</v>
      </c>
      <c r="AJ129" s="113">
        <f t="shared" si="28"/>
        <v>0.15</v>
      </c>
      <c r="AK129" s="114">
        <f t="shared" si="29"/>
        <v>0.4</v>
      </c>
      <c r="AL129" s="118">
        <f>IFERROR(IF(AND(AF128="Probabilidad",AF129="Probabilidad"),(AL128-(+AL128*AK129)),IF(AF129="Probabilidad",(S128-(+S128*AK129)),IF(AF129="Impacto",AL128,""))),"")</f>
        <v>0.216</v>
      </c>
      <c r="AM129" s="118">
        <f>IFERROR(IF(AND(AF128="Impacto",AF129="Impacto"),(AM128-(+AM128*AK129)),IF(AF129="Impacto",(Y128-(Y128*AK129)),IF(AF129="Probabilidad",AM128,""))),"")</f>
        <v>0.6</v>
      </c>
      <c r="AN129" s="119" t="s">
        <v>171</v>
      </c>
      <c r="AO129" s="119" t="s">
        <v>181</v>
      </c>
      <c r="AP129" s="119" t="s">
        <v>191</v>
      </c>
      <c r="AQ129" s="119" t="s">
        <v>196</v>
      </c>
      <c r="AR129" s="476"/>
      <c r="AS129" s="461"/>
      <c r="AT129" s="461"/>
      <c r="AU129" s="506"/>
      <c r="AV129" s="461"/>
      <c r="AW129" s="461"/>
      <c r="AX129" s="506"/>
      <c r="AY129" s="506"/>
      <c r="AZ129" s="506"/>
      <c r="BA129" s="479"/>
      <c r="BB129" s="100"/>
      <c r="BC129" s="100"/>
      <c r="BD129" s="133" t="str">
        <f t="shared" si="30"/>
        <v/>
      </c>
      <c r="BE129" s="115"/>
      <c r="BF129" s="115"/>
      <c r="BG129" s="115"/>
      <c r="BH129" s="115"/>
      <c r="BI129" s="100"/>
      <c r="BJ129" s="100"/>
      <c r="BK129" s="100"/>
      <c r="BL129" s="100"/>
      <c r="BM129" s="120"/>
      <c r="BN129" s="120"/>
      <c r="BO129" s="120"/>
      <c r="BP129" s="120"/>
      <c r="BQ129" s="121" t="str">
        <f t="shared" si="31"/>
        <v/>
      </c>
      <c r="BR129" s="122" t="str">
        <f t="shared" si="32"/>
        <v/>
      </c>
      <c r="BS129" s="512"/>
      <c r="BT129" s="473"/>
      <c r="BU129" s="473"/>
      <c r="BV129" s="515"/>
    </row>
    <row r="130" spans="1:74" ht="145.5" x14ac:dyDescent="0.25">
      <c r="A130" s="540"/>
      <c r="B130" s="543"/>
      <c r="C130" s="546"/>
      <c r="D130" s="525"/>
      <c r="E130" s="467"/>
      <c r="F130" s="470"/>
      <c r="G130" s="473"/>
      <c r="H130" s="476"/>
      <c r="I130" s="479"/>
      <c r="J130" s="482"/>
      <c r="K130" s="476"/>
      <c r="L130" s="473"/>
      <c r="M130" s="485"/>
      <c r="N130" s="473"/>
      <c r="O130" s="473"/>
      <c r="P130" s="488"/>
      <c r="Q130" s="528"/>
      <c r="R130" s="476"/>
      <c r="S130" s="503"/>
      <c r="T130" s="479"/>
      <c r="U130" s="503"/>
      <c r="V130" s="479"/>
      <c r="W130" s="503"/>
      <c r="X130" s="518"/>
      <c r="Y130" s="503"/>
      <c r="Z130" s="503"/>
      <c r="AA130" s="506"/>
      <c r="AB130" s="116">
        <v>3</v>
      </c>
      <c r="AC130" s="115" t="s">
        <v>712</v>
      </c>
      <c r="AD130" s="230" t="s">
        <v>555</v>
      </c>
      <c r="AE130" s="115" t="s">
        <v>694</v>
      </c>
      <c r="AF130" s="112" t="str">
        <f t="shared" si="26"/>
        <v>Probabilidad</v>
      </c>
      <c r="AG130" s="117" t="s">
        <v>156</v>
      </c>
      <c r="AH130" s="113">
        <f t="shared" si="27"/>
        <v>0.25</v>
      </c>
      <c r="AI130" s="117" t="s">
        <v>165</v>
      </c>
      <c r="AJ130" s="113">
        <f t="shared" si="28"/>
        <v>0.25</v>
      </c>
      <c r="AK130" s="114">
        <f t="shared" si="29"/>
        <v>0.5</v>
      </c>
      <c r="AL130" s="118">
        <f>IFERROR(IF(AND(AF129="Probabilidad",AF130="Probabilidad"),(AL129-(+AL129*AK130)),IF(AND(AF129="Impacto",AF130="Probabilidad"),(AL128-(+AL128*AK130)),IF(AF130="Impacto",AL129,""))),"")</f>
        <v>0.108</v>
      </c>
      <c r="AM130" s="118">
        <f>IFERROR(IF(AND(AF129="Impacto",AF130="Impacto"),(AM129-(+AM129*AK130)),IF(AND(AF129="Probabilidad",AF130="Impacto"),(AM128-(+AM128*AK130)),IF(AF130="Probabilidad",AM129,""))),"")</f>
        <v>0.6</v>
      </c>
      <c r="AN130" s="119" t="s">
        <v>171</v>
      </c>
      <c r="AO130" s="119" t="s">
        <v>181</v>
      </c>
      <c r="AP130" s="119" t="s">
        <v>193</v>
      </c>
      <c r="AQ130" s="119" t="s">
        <v>196</v>
      </c>
      <c r="AR130" s="476"/>
      <c r="AS130" s="461"/>
      <c r="AT130" s="461"/>
      <c r="AU130" s="506"/>
      <c r="AV130" s="461"/>
      <c r="AW130" s="461"/>
      <c r="AX130" s="506"/>
      <c r="AY130" s="506"/>
      <c r="AZ130" s="506"/>
      <c r="BA130" s="479"/>
      <c r="BB130" s="100"/>
      <c r="BC130" s="100"/>
      <c r="BD130" s="133" t="str">
        <f t="shared" si="30"/>
        <v/>
      </c>
      <c r="BE130" s="115"/>
      <c r="BF130" s="115"/>
      <c r="BG130" s="115"/>
      <c r="BH130" s="115"/>
      <c r="BI130" s="100"/>
      <c r="BJ130" s="100"/>
      <c r="BK130" s="100"/>
      <c r="BL130" s="100"/>
      <c r="BM130" s="120"/>
      <c r="BN130" s="120"/>
      <c r="BO130" s="120"/>
      <c r="BP130" s="120"/>
      <c r="BQ130" s="121" t="str">
        <f t="shared" si="31"/>
        <v/>
      </c>
      <c r="BR130" s="122" t="str">
        <f t="shared" si="32"/>
        <v/>
      </c>
      <c r="BS130" s="512"/>
      <c r="BT130" s="473"/>
      <c r="BU130" s="473"/>
      <c r="BV130" s="515"/>
    </row>
    <row r="131" spans="1:74" x14ac:dyDescent="0.25">
      <c r="A131" s="540"/>
      <c r="B131" s="543"/>
      <c r="C131" s="546"/>
      <c r="D131" s="525"/>
      <c r="E131" s="467"/>
      <c r="F131" s="470"/>
      <c r="G131" s="473"/>
      <c r="H131" s="476"/>
      <c r="I131" s="479"/>
      <c r="J131" s="482"/>
      <c r="K131" s="476"/>
      <c r="L131" s="473"/>
      <c r="M131" s="485"/>
      <c r="N131" s="473"/>
      <c r="O131" s="473"/>
      <c r="P131" s="488"/>
      <c r="Q131" s="528"/>
      <c r="R131" s="476"/>
      <c r="S131" s="503"/>
      <c r="T131" s="479"/>
      <c r="U131" s="503"/>
      <c r="V131" s="479"/>
      <c r="W131" s="503"/>
      <c r="X131" s="518"/>
      <c r="Y131" s="503"/>
      <c r="Z131" s="503"/>
      <c r="AA131" s="506"/>
      <c r="AB131" s="116">
        <v>4</v>
      </c>
      <c r="AC131" s="115"/>
      <c r="AD131" s="230"/>
      <c r="AE131" s="115"/>
      <c r="AF131" s="112" t="str">
        <f t="shared" si="26"/>
        <v/>
      </c>
      <c r="AG131" s="117"/>
      <c r="AH131" s="113" t="str">
        <f t="shared" si="27"/>
        <v/>
      </c>
      <c r="AI131" s="117"/>
      <c r="AJ131" s="113" t="str">
        <f t="shared" si="28"/>
        <v/>
      </c>
      <c r="AK131" s="114" t="str">
        <f t="shared" si="29"/>
        <v/>
      </c>
      <c r="AL131" s="118" t="str">
        <f>IFERROR(IF(AND(AF130="Probabilidad",AF131="Probabilidad"),(AL130-(+AL130*AK131)),IF(AND(AF130="Impacto",AF131="Probabilidad"),(AL129-(+AL129*AK131)),IF(AF131="Impacto",AL130,""))),"")</f>
        <v/>
      </c>
      <c r="AM131" s="118" t="str">
        <f>IFERROR(IF(AND(AF130="Impacto",AF131="Impacto"),(AM130-(+AM130*AK131)),IF(AND(AF130="Probabilidad",AF131="Impacto"),(AM129-(+AM129*AK131)),IF(AF131="Probabilidad",AM130,""))),"")</f>
        <v/>
      </c>
      <c r="AN131" s="119"/>
      <c r="AO131" s="119"/>
      <c r="AP131" s="119"/>
      <c r="AQ131" s="119"/>
      <c r="AR131" s="476"/>
      <c r="AS131" s="461"/>
      <c r="AT131" s="461"/>
      <c r="AU131" s="506"/>
      <c r="AV131" s="461"/>
      <c r="AW131" s="461"/>
      <c r="AX131" s="506"/>
      <c r="AY131" s="506"/>
      <c r="AZ131" s="506"/>
      <c r="BA131" s="479"/>
      <c r="BB131" s="100"/>
      <c r="BC131" s="100"/>
      <c r="BD131" s="133" t="str">
        <f t="shared" si="30"/>
        <v/>
      </c>
      <c r="BE131" s="115"/>
      <c r="BF131" s="115"/>
      <c r="BG131" s="115"/>
      <c r="BH131" s="115"/>
      <c r="BI131" s="100"/>
      <c r="BJ131" s="100"/>
      <c r="BK131" s="100"/>
      <c r="BL131" s="100"/>
      <c r="BM131" s="120"/>
      <c r="BN131" s="120"/>
      <c r="BO131" s="120"/>
      <c r="BP131" s="120"/>
      <c r="BQ131" s="121" t="str">
        <f t="shared" si="31"/>
        <v/>
      </c>
      <c r="BR131" s="122" t="str">
        <f t="shared" si="32"/>
        <v/>
      </c>
      <c r="BS131" s="512"/>
      <c r="BT131" s="473"/>
      <c r="BU131" s="473"/>
      <c r="BV131" s="515"/>
    </row>
    <row r="132" spans="1:74" x14ac:dyDescent="0.25">
      <c r="A132" s="540"/>
      <c r="B132" s="543"/>
      <c r="C132" s="546"/>
      <c r="D132" s="525"/>
      <c r="E132" s="467"/>
      <c r="F132" s="470"/>
      <c r="G132" s="473"/>
      <c r="H132" s="476"/>
      <c r="I132" s="479"/>
      <c r="J132" s="482"/>
      <c r="K132" s="476"/>
      <c r="L132" s="473"/>
      <c r="M132" s="485"/>
      <c r="N132" s="473"/>
      <c r="O132" s="473"/>
      <c r="P132" s="488"/>
      <c r="Q132" s="528"/>
      <c r="R132" s="476"/>
      <c r="S132" s="503"/>
      <c r="T132" s="479"/>
      <c r="U132" s="503"/>
      <c r="V132" s="479"/>
      <c r="W132" s="503"/>
      <c r="X132" s="518"/>
      <c r="Y132" s="503"/>
      <c r="Z132" s="503"/>
      <c r="AA132" s="506"/>
      <c r="AB132" s="116">
        <v>5</v>
      </c>
      <c r="AC132" s="115"/>
      <c r="AD132" s="230"/>
      <c r="AE132" s="115"/>
      <c r="AF132" s="112" t="str">
        <f t="shared" si="26"/>
        <v/>
      </c>
      <c r="AG132" s="117"/>
      <c r="AH132" s="113" t="str">
        <f t="shared" si="27"/>
        <v/>
      </c>
      <c r="AI132" s="117"/>
      <c r="AJ132" s="113" t="str">
        <f t="shared" si="28"/>
        <v/>
      </c>
      <c r="AK132" s="114" t="str">
        <f t="shared" si="29"/>
        <v/>
      </c>
      <c r="AL132" s="118" t="str">
        <f>IFERROR(IF(AND(AF131="Probabilidad",AF132="Probabilidad"),(AL131-(+AL131*AK132)),IF(AND(AF131="Impacto",AF132="Probabilidad"),(AL130-(+AL130*AK132)),IF(AF132="Impacto",AL131,""))),"")</f>
        <v/>
      </c>
      <c r="AM132" s="118" t="str">
        <f>IFERROR(IF(AND(AF131="Impacto",AF132="Impacto"),(AM131-(+AM131*AK132)),IF(AND(AF131="Probabilidad",AF132="Impacto"),(AM130-(+AM130*AK132)),IF(AF132="Probabilidad",AM131,""))),"")</f>
        <v/>
      </c>
      <c r="AN132" s="119"/>
      <c r="AO132" s="119"/>
      <c r="AP132" s="119"/>
      <c r="AQ132" s="119"/>
      <c r="AR132" s="476"/>
      <c r="AS132" s="461"/>
      <c r="AT132" s="461"/>
      <c r="AU132" s="506"/>
      <c r="AV132" s="461"/>
      <c r="AW132" s="461"/>
      <c r="AX132" s="506"/>
      <c r="AY132" s="506"/>
      <c r="AZ132" s="506"/>
      <c r="BA132" s="479"/>
      <c r="BB132" s="100"/>
      <c r="BC132" s="100"/>
      <c r="BD132" s="133" t="str">
        <f t="shared" si="30"/>
        <v/>
      </c>
      <c r="BE132" s="115"/>
      <c r="BF132" s="115"/>
      <c r="BG132" s="115"/>
      <c r="BH132" s="115"/>
      <c r="BI132" s="100"/>
      <c r="BJ132" s="100"/>
      <c r="BK132" s="100"/>
      <c r="BL132" s="100"/>
      <c r="BM132" s="120"/>
      <c r="BN132" s="120"/>
      <c r="BO132" s="120"/>
      <c r="BP132" s="120"/>
      <c r="BQ132" s="121" t="str">
        <f t="shared" si="31"/>
        <v/>
      </c>
      <c r="BR132" s="122" t="str">
        <f t="shared" si="32"/>
        <v/>
      </c>
      <c r="BS132" s="512"/>
      <c r="BT132" s="473"/>
      <c r="BU132" s="473"/>
      <c r="BV132" s="515"/>
    </row>
    <row r="133" spans="1:74" x14ac:dyDescent="0.25">
      <c r="A133" s="541"/>
      <c r="B133" s="544"/>
      <c r="C133" s="547"/>
      <c r="D133" s="526"/>
      <c r="E133" s="468"/>
      <c r="F133" s="471"/>
      <c r="G133" s="474"/>
      <c r="H133" s="477"/>
      <c r="I133" s="480"/>
      <c r="J133" s="483"/>
      <c r="K133" s="477"/>
      <c r="L133" s="474"/>
      <c r="M133" s="486"/>
      <c r="N133" s="474"/>
      <c r="O133" s="474"/>
      <c r="P133" s="489"/>
      <c r="Q133" s="529"/>
      <c r="R133" s="477"/>
      <c r="S133" s="504"/>
      <c r="T133" s="480"/>
      <c r="U133" s="504"/>
      <c r="V133" s="480"/>
      <c r="W133" s="504"/>
      <c r="X133" s="519"/>
      <c r="Y133" s="504"/>
      <c r="Z133" s="504"/>
      <c r="AA133" s="507"/>
      <c r="AB133" s="125">
        <v>6</v>
      </c>
      <c r="AC133" s="123"/>
      <c r="AD133" s="325"/>
      <c r="AE133" s="123"/>
      <c r="AF133" s="135" t="str">
        <f t="shared" si="26"/>
        <v/>
      </c>
      <c r="AG133" s="126"/>
      <c r="AH133" s="124" t="str">
        <f t="shared" si="27"/>
        <v/>
      </c>
      <c r="AI133" s="126"/>
      <c r="AJ133" s="124" t="str">
        <f t="shared" si="28"/>
        <v/>
      </c>
      <c r="AK133" s="127" t="str">
        <f t="shared" si="29"/>
        <v/>
      </c>
      <c r="AL133" s="172" t="str">
        <f>IFERROR(IF(AND(AF132="Probabilidad",AF133="Probabilidad"),(AL132-(+AL132*AK133)),IF(AND(AF132="Impacto",AF133="Probabilidad"),(AL131-(+AL131*AK133)),IF(AF133="Impacto",AL132,""))),"")</f>
        <v/>
      </c>
      <c r="AM133" s="172" t="str">
        <f>IFERROR(IF(AND(AF132="Impacto",AF133="Impacto"),(AM132-(+AM132*AK133)),IF(AND(AF132="Probabilidad",AF133="Impacto"),(AM131-(+AM131*AK133)),IF(AF133="Probabilidad",AM132,""))),"")</f>
        <v/>
      </c>
      <c r="AN133" s="173"/>
      <c r="AO133" s="173"/>
      <c r="AP133" s="173"/>
      <c r="AQ133" s="173"/>
      <c r="AR133" s="477"/>
      <c r="AS133" s="462"/>
      <c r="AT133" s="462"/>
      <c r="AU133" s="507"/>
      <c r="AV133" s="462"/>
      <c r="AW133" s="462"/>
      <c r="AX133" s="507"/>
      <c r="AY133" s="507"/>
      <c r="AZ133" s="507"/>
      <c r="BA133" s="480"/>
      <c r="BB133" s="128"/>
      <c r="BC133" s="128"/>
      <c r="BD133" s="136" t="str">
        <f t="shared" si="30"/>
        <v/>
      </c>
      <c r="BE133" s="123"/>
      <c r="BF133" s="123"/>
      <c r="BG133" s="123"/>
      <c r="BH133" s="123"/>
      <c r="BI133" s="128"/>
      <c r="BJ133" s="128"/>
      <c r="BK133" s="128"/>
      <c r="BL133" s="128"/>
      <c r="BM133" s="129"/>
      <c r="BN133" s="129"/>
      <c r="BO133" s="129"/>
      <c r="BP133" s="129"/>
      <c r="BQ133" s="130" t="str">
        <f t="shared" si="31"/>
        <v/>
      </c>
      <c r="BR133" s="131" t="str">
        <f t="shared" si="32"/>
        <v/>
      </c>
      <c r="BS133" s="513"/>
      <c r="BT133" s="474"/>
      <c r="BU133" s="474"/>
      <c r="BV133" s="516"/>
    </row>
    <row r="134" spans="1:74" ht="95.25" customHeight="1" x14ac:dyDescent="0.25">
      <c r="A134" s="451" t="s">
        <v>288</v>
      </c>
      <c r="B134" s="454" t="s">
        <v>334</v>
      </c>
      <c r="C134" s="457" t="s">
        <v>713</v>
      </c>
      <c r="D134" s="463" t="s">
        <v>404</v>
      </c>
      <c r="E134" s="466" t="s">
        <v>289</v>
      </c>
      <c r="F134" s="469">
        <v>1</v>
      </c>
      <c r="G134" s="487" t="s">
        <v>714</v>
      </c>
      <c r="H134" s="475"/>
      <c r="I134" s="478"/>
      <c r="J134" s="481" t="s">
        <v>715</v>
      </c>
      <c r="K134" s="493" t="s">
        <v>407</v>
      </c>
      <c r="L134" s="472" t="s">
        <v>216</v>
      </c>
      <c r="M134" s="484" t="s">
        <v>716</v>
      </c>
      <c r="N134" s="472"/>
      <c r="O134" s="472"/>
      <c r="P134" s="496"/>
      <c r="Q134" s="499"/>
      <c r="R134" s="478" t="s">
        <v>123</v>
      </c>
      <c r="S134" s="502">
        <f>IF(R134="Muy Alta",100%,IF(R134="Alta",80%,IF(R134="Media",60%,IF(R134="Baja",40%,IF(R134="Muy Baja",20%,"")))))</f>
        <v>0.4</v>
      </c>
      <c r="T134" s="478" t="s">
        <v>141</v>
      </c>
      <c r="U134" s="502">
        <f>IF(T134="Catastrófico",100%,IF(T134="Mayor",80%,IF(T134="Moderado",60%,IF(T134="Menor",40%,IF(T134="Leve",20%,"")))))</f>
        <v>0.6</v>
      </c>
      <c r="V134" s="478" t="s">
        <v>138</v>
      </c>
      <c r="W134" s="502">
        <f>IF(V134="Catastrófico",100%,IF(V134="Mayor",80%,IF(V134="Moderado",60%,IF(V134="Menor",40%,IF(V134="Leve",20%,"")))))</f>
        <v>0.4</v>
      </c>
      <c r="X134" s="517" t="str">
        <f>IF(Y134=100%,"Catastrófico",IF(Y134=80%,"Mayor",IF(Y134=60%,"Moderado",IF(Y134=40%,"Menor",IF(Y134=20%,"Leve","")))))</f>
        <v>Moderado</v>
      </c>
      <c r="Y134" s="502">
        <f>IF(AND(U134="",W134=""),"",MAX(U134,W134))</f>
        <v>0.6</v>
      </c>
      <c r="Z134" s="502" t="str">
        <f>CONCATENATE(R134,X134)</f>
        <v>BajaModerado</v>
      </c>
      <c r="AA134" s="505" t="str">
        <f>IF(Z134="Muy AltaLeve","Alto",IF(Z134="Muy AltaMenor","Alto",IF(Z134="Muy AltaModerado","Alto",IF(Z134="Muy AltaMayor","Alto",IF(Z134="Muy AltaCatastrófico","Extremo",IF(Z134="AltaLeve","Moderado",IF(Z134="AltaMenor","Moderado",IF(Z134="AltaModerado","Alto",IF(Z134="AltaMayor","Alto",IF(Z134="AltaCatastrófico","Extremo",IF(Z134="MediaLeve","Moderado",IF(Z134="MediaMenor","Moderado",IF(Z134="MediaModerado","Moderado",IF(Z134="MediaMayor","Alto",IF(Z134="MediaCatastrófico","Extremo",IF(Z134="BajaLeve","Bajo",IF(Z134="BajaMenor","Moderado",IF(Z134="BajaModerado","Moderado",IF(Z134="BajaMayor","Alto",IF(Z134="BajaCatastrófico","Extremo",IF(Z134="Muy BajaLeve","Bajo",IF(Z134="Muy BajaMenor","Bajo",IF(Z134="Muy BajaModerado","Moderado",IF(Z134="Muy BajaMayor","Alto",IF(Z134="Muy BajaCatastrófico","Extremo","")))))))))))))))))))))))))</f>
        <v>Moderado</v>
      </c>
      <c r="AB134" s="72">
        <v>1</v>
      </c>
      <c r="AC134" s="101" t="s">
        <v>717</v>
      </c>
      <c r="AD134" s="115" t="s">
        <v>411</v>
      </c>
      <c r="AE134" s="115" t="s">
        <v>718</v>
      </c>
      <c r="AF134" s="179" t="str">
        <f t="shared" si="26"/>
        <v>Probabilidad</v>
      </c>
      <c r="AG134" s="2" t="s">
        <v>156</v>
      </c>
      <c r="AH134" s="6">
        <f t="shared" si="27"/>
        <v>0.25</v>
      </c>
      <c r="AI134" s="2" t="s">
        <v>167</v>
      </c>
      <c r="AJ134" s="6">
        <f t="shared" si="28"/>
        <v>0.15</v>
      </c>
      <c r="AK134" s="76">
        <f t="shared" si="29"/>
        <v>0.4</v>
      </c>
      <c r="AL134" s="75">
        <f>IFERROR(IF(AF134="Probabilidad",(S134-(+S134*AK134)),IF(AF134="Impacto",S134,"")),"")</f>
        <v>0.24</v>
      </c>
      <c r="AM134" s="75">
        <f>IFERROR(IF(AF134="Impacto",(Y134-(+Y134*AK134)),IF(AF134="Probabilidad",Y134,"")),"")</f>
        <v>0.6</v>
      </c>
      <c r="AN134" s="31" t="s">
        <v>171</v>
      </c>
      <c r="AO134" s="31" t="s">
        <v>181</v>
      </c>
      <c r="AP134" s="31" t="s">
        <v>193</v>
      </c>
      <c r="AQ134" s="31" t="s">
        <v>200</v>
      </c>
      <c r="AR134" s="520" t="s">
        <v>719</v>
      </c>
      <c r="AS134" s="460">
        <f>S134</f>
        <v>0.4</v>
      </c>
      <c r="AT134" s="460">
        <f>IF(AL134="","",MIN(AL134:AL139))</f>
        <v>8.6399999999999991E-2</v>
      </c>
      <c r="AU134" s="505" t="str">
        <f>IFERROR(IF(AT134="","",IF(AT134&lt;=0.2,"Muy Baja",IF(AT134&lt;=0.4,"Baja",IF(AT134&lt;=0.6,"Media",IF(AT134&lt;=0.8,"Alta","Muy Alta"))))),"")</f>
        <v>Muy Baja</v>
      </c>
      <c r="AV134" s="460">
        <f>Y134</f>
        <v>0.6</v>
      </c>
      <c r="AW134" s="460">
        <f>IF(AM134="","",MIN(AM134:AM139))</f>
        <v>0.6</v>
      </c>
      <c r="AX134" s="505" t="str">
        <f>IFERROR(IF(AW134="","",IF(AW134&lt;=0.2,"Leve",IF(AW134&lt;=0.4,"Menor",IF(AW134&lt;=0.6,"Moderado",IF(AW134&lt;=0.8,"Mayor","Catastrófico"))))),"")</f>
        <v>Moderado</v>
      </c>
      <c r="AY134" s="505" t="str">
        <f>AA134</f>
        <v>Moderado</v>
      </c>
      <c r="AZ134" s="505" t="str">
        <f>IFERROR(IF(OR(AND(AU134="Muy Baja",AX134="Leve"),AND(AU134="Muy Baja",AX134="Menor"),AND(AU134="Baja",AX134="Leve")),"Bajo",IF(OR(AND(AU134="Muy baja",AX134="Moderado"),AND(AU134="Baja",AX134="Menor"),AND(AU134="Baja",AX134="Moderado"),AND(AU134="Media",AX134="Leve"),AND(AU134="Media",AX134="Menor"),AND(AU134="Media",AX134="Moderado"),AND(AU134="Alta",AX134="Leve"),AND(AU134="Alta",AX134="Menor")),"Moderado",IF(OR(AND(AU134="Muy Baja",AX134="Mayor"),AND(AU134="Baja",AX134="Mayor"),AND(AU134="Media",AX134="Mayor"),AND(AU134="Alta",AX134="Moderado"),AND(AU134="Alta",AX134="Mayor"),AND(AU134="Muy Alta",AX134="Leve"),AND(AU134="Muy Alta",AX134="Menor"),AND(AU134="Muy Alta",AX134="Moderado"),AND(AU134="Muy Alta",AX134="Mayor")),"Alto",IF(OR(AND(AU134="Muy Baja",AX134="Catastrófico"),AND(AU134="Baja",AX134="Catastrófico"),AND(AU134="Media",AX134="Catastrófico"),AND(AU134="Alta",AX134="Catastrófico"),AND(AU134="Muy Alta",AX134="Catastrófico")),"Extremo","")))),"")</f>
        <v>Moderado</v>
      </c>
      <c r="BA134" s="508" t="s">
        <v>252</v>
      </c>
      <c r="BB134" s="100" t="s">
        <v>720</v>
      </c>
      <c r="BC134" s="100" t="s">
        <v>721</v>
      </c>
      <c r="BD134" s="77">
        <f t="shared" ref="BD134:BD145" si="33">IF(SUM(BE134:BH134)=0,"",SUM(BE134:BH134))</f>
        <v>4</v>
      </c>
      <c r="BE134" s="354">
        <v>1</v>
      </c>
      <c r="BF134" s="354">
        <v>1</v>
      </c>
      <c r="BG134" s="354">
        <v>1</v>
      </c>
      <c r="BH134" s="354">
        <v>1</v>
      </c>
      <c r="BI134" s="336" t="s">
        <v>722</v>
      </c>
      <c r="BJ134" s="336" t="s">
        <v>723</v>
      </c>
      <c r="BK134" s="374"/>
      <c r="BL134" s="374"/>
      <c r="BM134" s="375"/>
      <c r="BN134" s="375"/>
      <c r="BO134" s="375"/>
      <c r="BP134" s="375"/>
      <c r="BQ134" s="78" t="str">
        <f t="shared" ref="BQ134:BQ145" si="34">IF(SUM(BM134:BP134)=0,"",SUM(BM134:BP134))</f>
        <v/>
      </c>
      <c r="BR134" s="98" t="str">
        <f t="shared" si="32"/>
        <v/>
      </c>
      <c r="BS134" s="511"/>
      <c r="BT134" s="472"/>
      <c r="BU134" s="472"/>
      <c r="BV134" s="514"/>
    </row>
    <row r="135" spans="1:74" ht="95.25" x14ac:dyDescent="0.25">
      <c r="A135" s="452"/>
      <c r="B135" s="455"/>
      <c r="C135" s="458"/>
      <c r="D135" s="464"/>
      <c r="E135" s="467"/>
      <c r="F135" s="470"/>
      <c r="G135" s="488"/>
      <c r="H135" s="476"/>
      <c r="I135" s="479"/>
      <c r="J135" s="482"/>
      <c r="K135" s="494"/>
      <c r="L135" s="473"/>
      <c r="M135" s="485"/>
      <c r="N135" s="473"/>
      <c r="O135" s="473"/>
      <c r="P135" s="497"/>
      <c r="Q135" s="500"/>
      <c r="R135" s="479"/>
      <c r="S135" s="503"/>
      <c r="T135" s="479"/>
      <c r="U135" s="503"/>
      <c r="V135" s="479"/>
      <c r="W135" s="503"/>
      <c r="X135" s="518"/>
      <c r="Y135" s="503"/>
      <c r="Z135" s="503"/>
      <c r="AA135" s="506"/>
      <c r="AB135" s="116">
        <v>2</v>
      </c>
      <c r="AC135" s="101" t="s">
        <v>724</v>
      </c>
      <c r="AD135" s="115" t="s">
        <v>411</v>
      </c>
      <c r="AE135" s="101" t="s">
        <v>725</v>
      </c>
      <c r="AF135" s="112" t="str">
        <f t="shared" si="26"/>
        <v>Probabilidad</v>
      </c>
      <c r="AG135" s="117" t="s">
        <v>156</v>
      </c>
      <c r="AH135" s="113">
        <f t="shared" si="27"/>
        <v>0.25</v>
      </c>
      <c r="AI135" s="117" t="s">
        <v>167</v>
      </c>
      <c r="AJ135" s="113">
        <f t="shared" si="28"/>
        <v>0.15</v>
      </c>
      <c r="AK135" s="114">
        <f t="shared" si="29"/>
        <v>0.4</v>
      </c>
      <c r="AL135" s="118">
        <f>IFERROR(IF(AND(AF134="Probabilidad",AF135="Probabilidad"),(AL134-(+AL134*AK135)),IF(AF135="Probabilidad",(S134-(+S134*AK135)),IF(AF135="Impacto",AL134,""))),"")</f>
        <v>0.14399999999999999</v>
      </c>
      <c r="AM135" s="118">
        <f>IFERROR(IF(AND(AF134="Impacto",AF135="Impacto"),(AM134-(+AM134*AK135)),IF(AF135="Impacto",(Y134-(+Y134*AK135)),IF(AF135="Probabilidad",AM134,""))),"")</f>
        <v>0.6</v>
      </c>
      <c r="AN135" s="119" t="s">
        <v>171</v>
      </c>
      <c r="AO135" s="119" t="s">
        <v>181</v>
      </c>
      <c r="AP135" s="119" t="s">
        <v>193</v>
      </c>
      <c r="AQ135" s="119" t="s">
        <v>200</v>
      </c>
      <c r="AR135" s="476"/>
      <c r="AS135" s="461"/>
      <c r="AT135" s="461"/>
      <c r="AU135" s="506"/>
      <c r="AV135" s="461"/>
      <c r="AW135" s="461"/>
      <c r="AX135" s="506"/>
      <c r="AY135" s="506"/>
      <c r="AZ135" s="506"/>
      <c r="BA135" s="509"/>
      <c r="BB135" s="100"/>
      <c r="BC135" s="100"/>
      <c r="BD135" s="133" t="str">
        <f t="shared" si="33"/>
        <v/>
      </c>
      <c r="BE135" s="335"/>
      <c r="BF135" s="335"/>
      <c r="BG135" s="335"/>
      <c r="BH135" s="335"/>
      <c r="BI135" s="336"/>
      <c r="BJ135" s="336"/>
      <c r="BK135" s="336"/>
      <c r="BL135" s="336"/>
      <c r="BM135" s="376"/>
      <c r="BN135" s="376"/>
      <c r="BO135" s="376"/>
      <c r="BP135" s="376"/>
      <c r="BQ135" s="121" t="str">
        <f t="shared" si="34"/>
        <v/>
      </c>
      <c r="BR135" s="122" t="str">
        <f t="shared" si="32"/>
        <v/>
      </c>
      <c r="BS135" s="512"/>
      <c r="BT135" s="473"/>
      <c r="BU135" s="473"/>
      <c r="BV135" s="515"/>
    </row>
    <row r="136" spans="1:74" ht="95.25" x14ac:dyDescent="0.25">
      <c r="A136" s="452"/>
      <c r="B136" s="455"/>
      <c r="C136" s="458"/>
      <c r="D136" s="464"/>
      <c r="E136" s="467"/>
      <c r="F136" s="470"/>
      <c r="G136" s="488"/>
      <c r="H136" s="476"/>
      <c r="I136" s="479"/>
      <c r="J136" s="482"/>
      <c r="K136" s="494"/>
      <c r="L136" s="473"/>
      <c r="M136" s="485"/>
      <c r="N136" s="473"/>
      <c r="O136" s="473"/>
      <c r="P136" s="497"/>
      <c r="Q136" s="500"/>
      <c r="R136" s="479"/>
      <c r="S136" s="503"/>
      <c r="T136" s="479"/>
      <c r="U136" s="503"/>
      <c r="V136" s="479"/>
      <c r="W136" s="503"/>
      <c r="X136" s="518"/>
      <c r="Y136" s="503"/>
      <c r="Z136" s="503"/>
      <c r="AA136" s="506"/>
      <c r="AB136" s="116">
        <v>3</v>
      </c>
      <c r="AC136" s="101" t="s">
        <v>726</v>
      </c>
      <c r="AD136" s="115" t="s">
        <v>555</v>
      </c>
      <c r="AE136" s="101" t="s">
        <v>727</v>
      </c>
      <c r="AF136" s="112" t="str">
        <f t="shared" si="26"/>
        <v>Probabilidad</v>
      </c>
      <c r="AG136" s="117" t="s">
        <v>156</v>
      </c>
      <c r="AH136" s="113">
        <f t="shared" si="27"/>
        <v>0.25</v>
      </c>
      <c r="AI136" s="117" t="s">
        <v>167</v>
      </c>
      <c r="AJ136" s="113">
        <f t="shared" si="28"/>
        <v>0.15</v>
      </c>
      <c r="AK136" s="114">
        <f t="shared" si="29"/>
        <v>0.4</v>
      </c>
      <c r="AL136" s="118">
        <f>IFERROR(IF(AND(AF135="Probabilidad",AF136="Probabilidad"),(AL135-(+AL135*AK136)),IF(AND(AF135="Impacto",AF136="Probabilidad"),(AL134-(+AL134*AK136)),IF(AF136="Impacto",AL135,""))),"")</f>
        <v>8.6399999999999991E-2</v>
      </c>
      <c r="AM136" s="118">
        <f>IFERROR(IF(AND(AF135="Impacto",AF136="Impacto"),(AM135-(+AM135*AK136)),IF(AND(AF135="Probabilidad",AF136="Impacto"),(AM134-(+AM134*AK136)),IF(AF136="Probabilidad",AM135,""))),"")</f>
        <v>0.6</v>
      </c>
      <c r="AN136" s="119" t="s">
        <v>171</v>
      </c>
      <c r="AO136" s="119" t="s">
        <v>181</v>
      </c>
      <c r="AP136" s="119" t="s">
        <v>193</v>
      </c>
      <c r="AQ136" s="119" t="s">
        <v>200</v>
      </c>
      <c r="AR136" s="476"/>
      <c r="AS136" s="461"/>
      <c r="AT136" s="461"/>
      <c r="AU136" s="506"/>
      <c r="AV136" s="461"/>
      <c r="AW136" s="461"/>
      <c r="AX136" s="506"/>
      <c r="AY136" s="506"/>
      <c r="AZ136" s="506"/>
      <c r="BA136" s="509"/>
      <c r="BB136" s="100"/>
      <c r="BC136" s="100"/>
      <c r="BD136" s="133" t="str">
        <f t="shared" si="33"/>
        <v/>
      </c>
      <c r="BE136" s="335"/>
      <c r="BF136" s="335"/>
      <c r="BG136" s="335"/>
      <c r="BH136" s="335"/>
      <c r="BI136" s="336"/>
      <c r="BJ136" s="336"/>
      <c r="BK136" s="336"/>
      <c r="BL136" s="336"/>
      <c r="BM136" s="376"/>
      <c r="BN136" s="376"/>
      <c r="BO136" s="376"/>
      <c r="BP136" s="376"/>
      <c r="BQ136" s="121" t="str">
        <f t="shared" si="34"/>
        <v/>
      </c>
      <c r="BR136" s="122" t="str">
        <f t="shared" si="32"/>
        <v/>
      </c>
      <c r="BS136" s="512"/>
      <c r="BT136" s="473"/>
      <c r="BU136" s="473"/>
      <c r="BV136" s="515"/>
    </row>
    <row r="137" spans="1:74" x14ac:dyDescent="0.25">
      <c r="A137" s="452"/>
      <c r="B137" s="455"/>
      <c r="C137" s="458"/>
      <c r="D137" s="464"/>
      <c r="E137" s="467"/>
      <c r="F137" s="470"/>
      <c r="G137" s="488"/>
      <c r="H137" s="476"/>
      <c r="I137" s="479"/>
      <c r="J137" s="482"/>
      <c r="K137" s="494"/>
      <c r="L137" s="473"/>
      <c r="M137" s="485"/>
      <c r="N137" s="473"/>
      <c r="O137" s="473"/>
      <c r="P137" s="497"/>
      <c r="Q137" s="500"/>
      <c r="R137" s="479"/>
      <c r="S137" s="503"/>
      <c r="T137" s="479"/>
      <c r="U137" s="503"/>
      <c r="V137" s="479"/>
      <c r="W137" s="503"/>
      <c r="X137" s="518"/>
      <c r="Y137" s="503"/>
      <c r="Z137" s="503"/>
      <c r="AA137" s="506"/>
      <c r="AB137" s="116">
        <v>4</v>
      </c>
      <c r="AC137" s="115"/>
      <c r="AD137" s="115"/>
      <c r="AE137" s="115"/>
      <c r="AF137" s="112" t="str">
        <f t="shared" si="26"/>
        <v/>
      </c>
      <c r="AG137" s="117"/>
      <c r="AH137" s="113" t="str">
        <f t="shared" si="27"/>
        <v/>
      </c>
      <c r="AI137" s="117"/>
      <c r="AJ137" s="113" t="str">
        <f t="shared" si="28"/>
        <v/>
      </c>
      <c r="AK137" s="114" t="str">
        <f t="shared" si="29"/>
        <v/>
      </c>
      <c r="AL137" s="118" t="str">
        <f>IFERROR(IF(AND(AF136="Probabilidad",AF137="Probabilidad"),(AL136-(+AL136*AK137)),IF(AND(AF136="Impacto",AF137="Probabilidad"),(AL135-(+AL135*AK137)),IF(AF137="Impacto",AL136,""))),"")</f>
        <v/>
      </c>
      <c r="AM137" s="118" t="str">
        <f>IFERROR(IF(AND(AF136="Impacto",AF137="Impacto"),(AM136-(+AM136*AK137)),IF(AND(AF136="Probabilidad",AF137="Impacto"),(AM135-(+AM135*AK137)),IF(AF137="Probabilidad",AM136,""))),"")</f>
        <v/>
      </c>
      <c r="AN137" s="119"/>
      <c r="AO137" s="119"/>
      <c r="AP137" s="119"/>
      <c r="AQ137" s="119"/>
      <c r="AR137" s="476"/>
      <c r="AS137" s="461"/>
      <c r="AT137" s="461"/>
      <c r="AU137" s="506"/>
      <c r="AV137" s="461"/>
      <c r="AW137" s="461"/>
      <c r="AX137" s="506"/>
      <c r="AY137" s="506"/>
      <c r="AZ137" s="506"/>
      <c r="BA137" s="509"/>
      <c r="BB137" s="100"/>
      <c r="BC137" s="100"/>
      <c r="BD137" s="133" t="str">
        <f t="shared" si="33"/>
        <v/>
      </c>
      <c r="BE137" s="335"/>
      <c r="BF137" s="335"/>
      <c r="BG137" s="335"/>
      <c r="BH137" s="335"/>
      <c r="BI137" s="336"/>
      <c r="BJ137" s="336"/>
      <c r="BK137" s="336"/>
      <c r="BL137" s="336"/>
      <c r="BM137" s="376"/>
      <c r="BN137" s="376"/>
      <c r="BO137" s="376"/>
      <c r="BP137" s="376"/>
      <c r="BQ137" s="121" t="str">
        <f t="shared" si="34"/>
        <v/>
      </c>
      <c r="BR137" s="122" t="str">
        <f t="shared" si="32"/>
        <v/>
      </c>
      <c r="BS137" s="512"/>
      <c r="BT137" s="473"/>
      <c r="BU137" s="473"/>
      <c r="BV137" s="515"/>
    </row>
    <row r="138" spans="1:74" x14ac:dyDescent="0.25">
      <c r="A138" s="452"/>
      <c r="B138" s="455"/>
      <c r="C138" s="458"/>
      <c r="D138" s="464"/>
      <c r="E138" s="467"/>
      <c r="F138" s="470"/>
      <c r="G138" s="488"/>
      <c r="H138" s="476"/>
      <c r="I138" s="479"/>
      <c r="J138" s="482"/>
      <c r="K138" s="494"/>
      <c r="L138" s="473"/>
      <c r="M138" s="485"/>
      <c r="N138" s="473"/>
      <c r="O138" s="473"/>
      <c r="P138" s="497"/>
      <c r="Q138" s="500"/>
      <c r="R138" s="479"/>
      <c r="S138" s="503"/>
      <c r="T138" s="479"/>
      <c r="U138" s="503"/>
      <c r="V138" s="479"/>
      <c r="W138" s="503"/>
      <c r="X138" s="518"/>
      <c r="Y138" s="503"/>
      <c r="Z138" s="503"/>
      <c r="AA138" s="506"/>
      <c r="AB138" s="116">
        <v>5</v>
      </c>
      <c r="AC138" s="115"/>
      <c r="AD138" s="115"/>
      <c r="AE138" s="115"/>
      <c r="AF138" s="112" t="str">
        <f t="shared" si="26"/>
        <v/>
      </c>
      <c r="AG138" s="117"/>
      <c r="AH138" s="113" t="str">
        <f t="shared" si="27"/>
        <v/>
      </c>
      <c r="AI138" s="117"/>
      <c r="AJ138" s="113" t="str">
        <f t="shared" si="28"/>
        <v/>
      </c>
      <c r="AK138" s="114" t="str">
        <f t="shared" si="29"/>
        <v/>
      </c>
      <c r="AL138" s="118" t="str">
        <f>IFERROR(IF(AND(AF137="Probabilidad",AF138="Probabilidad"),(AL137-(+AL137*AK138)),IF(AND(AF137="Impacto",AF138="Probabilidad"),(AL136-(+AL136*AK138)),IF(AF138="Impacto",AL137,""))),"")</f>
        <v/>
      </c>
      <c r="AM138" s="118" t="str">
        <f>IFERROR(IF(AND(AF137="Impacto",AF138="Impacto"),(AM137-(+AM137*AK138)),IF(AND(AF137="Probabilidad",AF138="Impacto"),(AM136-(+AM136*AK138)),IF(AF138="Probabilidad",AM137,""))),"")</f>
        <v/>
      </c>
      <c r="AN138" s="119"/>
      <c r="AO138" s="119"/>
      <c r="AP138" s="119"/>
      <c r="AQ138" s="119"/>
      <c r="AR138" s="476"/>
      <c r="AS138" s="461"/>
      <c r="AT138" s="461"/>
      <c r="AU138" s="506"/>
      <c r="AV138" s="461"/>
      <c r="AW138" s="461"/>
      <c r="AX138" s="506"/>
      <c r="AY138" s="506"/>
      <c r="AZ138" s="506"/>
      <c r="BA138" s="509"/>
      <c r="BB138" s="100"/>
      <c r="BC138" s="100"/>
      <c r="BD138" s="133" t="str">
        <f t="shared" si="33"/>
        <v/>
      </c>
      <c r="BE138" s="335"/>
      <c r="BF138" s="335"/>
      <c r="BG138" s="335"/>
      <c r="BH138" s="335"/>
      <c r="BI138" s="336"/>
      <c r="BJ138" s="336"/>
      <c r="BK138" s="336"/>
      <c r="BL138" s="336"/>
      <c r="BM138" s="376"/>
      <c r="BN138" s="376"/>
      <c r="BO138" s="376"/>
      <c r="BP138" s="376"/>
      <c r="BQ138" s="121" t="str">
        <f t="shared" si="34"/>
        <v/>
      </c>
      <c r="BR138" s="122" t="str">
        <f t="shared" si="32"/>
        <v/>
      </c>
      <c r="BS138" s="512"/>
      <c r="BT138" s="473"/>
      <c r="BU138" s="473"/>
      <c r="BV138" s="515"/>
    </row>
    <row r="139" spans="1:74" ht="15.75" thickBot="1" x14ac:dyDescent="0.3">
      <c r="A139" s="452"/>
      <c r="B139" s="455"/>
      <c r="C139" s="458"/>
      <c r="D139" s="465"/>
      <c r="E139" s="468"/>
      <c r="F139" s="471"/>
      <c r="G139" s="489"/>
      <c r="H139" s="477"/>
      <c r="I139" s="480"/>
      <c r="J139" s="483"/>
      <c r="K139" s="495"/>
      <c r="L139" s="474"/>
      <c r="M139" s="486"/>
      <c r="N139" s="474"/>
      <c r="O139" s="474"/>
      <c r="P139" s="498"/>
      <c r="Q139" s="501"/>
      <c r="R139" s="480"/>
      <c r="S139" s="504"/>
      <c r="T139" s="480"/>
      <c r="U139" s="504"/>
      <c r="V139" s="480"/>
      <c r="W139" s="504"/>
      <c r="X139" s="519"/>
      <c r="Y139" s="504"/>
      <c r="Z139" s="504"/>
      <c r="AA139" s="507"/>
      <c r="AB139" s="125">
        <v>6</v>
      </c>
      <c r="AC139" s="123"/>
      <c r="AD139" s="123"/>
      <c r="AE139" s="123"/>
      <c r="AF139" s="73" t="str">
        <f t="shared" si="26"/>
        <v/>
      </c>
      <c r="AG139" s="187"/>
      <c r="AH139" s="124" t="str">
        <f t="shared" si="27"/>
        <v/>
      </c>
      <c r="AI139" s="187"/>
      <c r="AJ139" s="124" t="str">
        <f t="shared" si="28"/>
        <v/>
      </c>
      <c r="AK139" s="127" t="str">
        <f t="shared" si="29"/>
        <v/>
      </c>
      <c r="AL139" s="118" t="str">
        <f>IFERROR(IF(AND(AF138="Probabilidad",AF139="Probabilidad"),(AL138-(+AL138*AK139)),IF(AND(AF138="Impacto",AF139="Probabilidad"),(AL137-(+AL137*AK139)),IF(AF139="Impacto",AL138,""))),"")</f>
        <v/>
      </c>
      <c r="AM139" s="118" t="str">
        <f>IFERROR(IF(AND(AF138="Impacto",AF139="Impacto"),(AM138-(+AM138*AK139)),IF(AND(AF138="Probabilidad",AF139="Impacto"),(AM137-(+AM137*AK139)),IF(AF139="Probabilidad",AM138,""))),"")</f>
        <v/>
      </c>
      <c r="AN139" s="32"/>
      <c r="AO139" s="32"/>
      <c r="AP139" s="32"/>
      <c r="AQ139" s="32"/>
      <c r="AR139" s="477"/>
      <c r="AS139" s="462"/>
      <c r="AT139" s="462"/>
      <c r="AU139" s="507"/>
      <c r="AV139" s="462"/>
      <c r="AW139" s="462"/>
      <c r="AX139" s="507"/>
      <c r="AY139" s="507"/>
      <c r="AZ139" s="507"/>
      <c r="BA139" s="510"/>
      <c r="BB139" s="128"/>
      <c r="BC139" s="128"/>
      <c r="BD139" s="136" t="str">
        <f t="shared" si="33"/>
        <v/>
      </c>
      <c r="BE139" s="358"/>
      <c r="BF139" s="358"/>
      <c r="BG139" s="358"/>
      <c r="BH139" s="358"/>
      <c r="BI139" s="395"/>
      <c r="BJ139" s="395"/>
      <c r="BK139" s="395"/>
      <c r="BL139" s="395"/>
      <c r="BM139" s="396"/>
      <c r="BN139" s="396"/>
      <c r="BO139" s="396"/>
      <c r="BP139" s="396"/>
      <c r="BQ139" s="130" t="str">
        <f t="shared" si="34"/>
        <v/>
      </c>
      <c r="BR139" s="131" t="str">
        <f t="shared" si="32"/>
        <v/>
      </c>
      <c r="BS139" s="513"/>
      <c r="BT139" s="474"/>
      <c r="BU139" s="474"/>
      <c r="BV139" s="516"/>
    </row>
    <row r="140" spans="1:74" ht="95.25" x14ac:dyDescent="0.25">
      <c r="A140" s="452"/>
      <c r="B140" s="455"/>
      <c r="C140" s="458"/>
      <c r="D140" s="463" t="s">
        <v>404</v>
      </c>
      <c r="E140" s="466" t="s">
        <v>289</v>
      </c>
      <c r="F140" s="469">
        <v>2</v>
      </c>
      <c r="G140" s="472" t="s">
        <v>728</v>
      </c>
      <c r="H140" s="475"/>
      <c r="I140" s="478"/>
      <c r="J140" s="481" t="s">
        <v>729</v>
      </c>
      <c r="K140" s="475" t="s">
        <v>407</v>
      </c>
      <c r="L140" s="472" t="s">
        <v>216</v>
      </c>
      <c r="M140" s="484" t="s">
        <v>730</v>
      </c>
      <c r="N140" s="472"/>
      <c r="O140" s="472"/>
      <c r="P140" s="487"/>
      <c r="Q140" s="490"/>
      <c r="R140" s="478" t="s">
        <v>123</v>
      </c>
      <c r="S140" s="502">
        <f>IF(R140="Muy Alta",100%,IF(R140="Alta",80%,IF(R140="Media",60%,IF(R140="Baja",40%,IF(R140="Muy Baja",20%,"")))))</f>
        <v>0.4</v>
      </c>
      <c r="T140" s="521"/>
      <c r="U140" s="502" t="str">
        <f>IF(T140="Catastrófico",100%,IF(T140="Mayor",80%,IF(T140="Moderado",60%,IF(T140="Menor",40%,IF(T140="Leve",20%,"")))))</f>
        <v/>
      </c>
      <c r="V140" s="478" t="s">
        <v>138</v>
      </c>
      <c r="W140" s="502">
        <f>IF(V140="Catastrófico",100%,IF(V140="Mayor",80%,IF(V140="Moderado",60%,IF(V140="Menor",40%,IF(V140="Leve",20%,"")))))</f>
        <v>0.4</v>
      </c>
      <c r="X140" s="517" t="str">
        <f>IF(Y140=100%,"Catastrófico",IF(Y140=80%,"Mayor",IF(Y140=60%,"Moderado",IF(Y140=40%,"Menor",IF(Y140=20%,"Leve","")))))</f>
        <v>Menor</v>
      </c>
      <c r="Y140" s="502">
        <f>IF(AND(U140="",W140=""),"",MAX(U140,W140))</f>
        <v>0.4</v>
      </c>
      <c r="Z140" s="502" t="str">
        <f>CONCATENATE(R140,X140)</f>
        <v>BajaMenor</v>
      </c>
      <c r="AA140" s="505" t="str">
        <f>IF(Z140="Muy AltaLeve","Alto",IF(Z140="Muy AltaMenor","Alto",IF(Z140="Muy AltaModerado","Alto",IF(Z140="Muy AltaMayor","Alto",IF(Z140="Muy AltaCatastrófico","Extremo",IF(Z140="AltaLeve","Moderado",IF(Z140="AltaMenor","Moderado",IF(Z140="AltaModerado","Alto",IF(Z140="AltaMayor","Alto",IF(Z140="AltaCatastrófico","Extremo",IF(Z140="MediaLeve","Moderado",IF(Z140="MediaMenor","Moderado",IF(Z140="MediaModerado","Moderado",IF(Z140="MediaMayor","Alto",IF(Z140="MediaCatastrófico","Extremo",IF(Z140="BajaLeve","Bajo",IF(Z140="BajaMenor","Moderado",IF(Z140="BajaModerado","Moderado",IF(Z140="BajaMayor","Alto",IF(Z140="BajaCatastrófico","Extremo",IF(Z140="Muy BajaLeve","Bajo",IF(Z140="Muy BajaMenor","Bajo",IF(Z140="Muy BajaModerado","Moderado",IF(Z140="Muy BajaMayor","Alto",IF(Z140="Muy BajaCatastrófico","Extremo","")))))))))))))))))))))))))</f>
        <v>Moderado</v>
      </c>
      <c r="AB140" s="72">
        <v>1</v>
      </c>
      <c r="AC140" s="115" t="s">
        <v>731</v>
      </c>
      <c r="AD140" s="115" t="s">
        <v>601</v>
      </c>
      <c r="AE140" s="115" t="s">
        <v>732</v>
      </c>
      <c r="AF140" s="74" t="str">
        <f t="shared" si="26"/>
        <v>Probabilidad</v>
      </c>
      <c r="AG140" s="2" t="s">
        <v>156</v>
      </c>
      <c r="AH140" s="6">
        <f t="shared" si="27"/>
        <v>0.25</v>
      </c>
      <c r="AI140" s="2" t="s">
        <v>167</v>
      </c>
      <c r="AJ140" s="6">
        <f t="shared" si="28"/>
        <v>0.15</v>
      </c>
      <c r="AK140" s="76">
        <f t="shared" si="29"/>
        <v>0.4</v>
      </c>
      <c r="AL140" s="75">
        <f>IFERROR(IF(AF140="Probabilidad",(S140-(+S140*AK140)),IF(AF140="Impacto",S140,"")),"")</f>
        <v>0.24</v>
      </c>
      <c r="AM140" s="75">
        <f>IFERROR(IF(AF140="Impacto",(Y140-(+Y140*AK140)),IF(AF140="Probabilidad",Y140,"")),"")</f>
        <v>0.4</v>
      </c>
      <c r="AN140" s="31" t="s">
        <v>171</v>
      </c>
      <c r="AO140" s="31" t="s">
        <v>181</v>
      </c>
      <c r="AP140" s="31" t="s">
        <v>193</v>
      </c>
      <c r="AQ140" s="31" t="s">
        <v>200</v>
      </c>
      <c r="AR140" s="520" t="s">
        <v>719</v>
      </c>
      <c r="AS140" s="460">
        <f>S140</f>
        <v>0.4</v>
      </c>
      <c r="AT140" s="460">
        <f>IF(AL140="","",MIN(AL140:AL145))</f>
        <v>0.24</v>
      </c>
      <c r="AU140" s="505" t="str">
        <f>IFERROR(IF(AT140="","",IF(AT140&lt;=0.2,"Muy Baja",IF(AT140&lt;=0.4,"Baja",IF(AT140&lt;=0.6,"Media",IF(AT140&lt;=0.8,"Alta","Muy Alta"))))),"")</f>
        <v>Baja</v>
      </c>
      <c r="AV140" s="460">
        <f>Y140</f>
        <v>0.4</v>
      </c>
      <c r="AW140" s="460">
        <f>IF(AM140="","",MIN(AM140:AM145))</f>
        <v>0.4</v>
      </c>
      <c r="AX140" s="505" t="str">
        <f>IFERROR(IF(AW140="","",IF(AW140&lt;=0.2,"Leve",IF(AW140&lt;=0.4,"Menor",IF(AW140&lt;=0.6,"Moderado",IF(AW140&lt;=0.8,"Mayor","Catastrófico"))))),"")</f>
        <v>Menor</v>
      </c>
      <c r="AY140" s="505" t="str">
        <f>AA140</f>
        <v>Moderado</v>
      </c>
      <c r="AZ140" s="505" t="str">
        <f>IFERROR(IF(OR(AND(AU140="Muy Baja",AX140="Leve"),AND(AU140="Muy Baja",AX140="Menor"),AND(AU140="Baja",AX140="Leve")),"Bajo",IF(OR(AND(AU140="Muy baja",AX140="Moderado"),AND(AU140="Baja",AX140="Menor"),AND(AU140="Baja",AX140="Moderado"),AND(AU140="Media",AX140="Leve"),AND(AU140="Media",AX140="Menor"),AND(AU140="Media",AX140="Moderado"),AND(AU140="Alta",AX140="Leve"),AND(AU140="Alta",AX140="Menor")),"Moderado",IF(OR(AND(AU140="Muy Baja",AX140="Mayor"),AND(AU140="Baja",AX140="Mayor"),AND(AU140="Media",AX140="Mayor"),AND(AU140="Alta",AX140="Moderado"),AND(AU140="Alta",AX140="Mayor"),AND(AU140="Muy Alta",AX140="Leve"),AND(AU140="Muy Alta",AX140="Menor"),AND(AU140="Muy Alta",AX140="Moderado"),AND(AU140="Muy Alta",AX140="Mayor")),"Alto",IF(OR(AND(AU140="Muy Baja",AX140="Catastrófico"),AND(AU140="Baja",AX140="Catastrófico"),AND(AU140="Media",AX140="Catastrófico"),AND(AU140="Alta",AX140="Catastrófico"),AND(AU140="Muy Alta",AX140="Catastrófico")),"Extremo","")))),"")</f>
        <v>Moderado</v>
      </c>
      <c r="BA140" s="478" t="s">
        <v>252</v>
      </c>
      <c r="BB140" s="100" t="s">
        <v>733</v>
      </c>
      <c r="BC140" s="100" t="s">
        <v>721</v>
      </c>
      <c r="BD140" s="77">
        <f t="shared" si="33"/>
        <v>4</v>
      </c>
      <c r="BE140" s="354">
        <v>1</v>
      </c>
      <c r="BF140" s="354">
        <v>1</v>
      </c>
      <c r="BG140" s="354">
        <v>1</v>
      </c>
      <c r="BH140" s="354">
        <v>1</v>
      </c>
      <c r="BI140" s="336" t="s">
        <v>734</v>
      </c>
      <c r="BJ140" s="336" t="s">
        <v>735</v>
      </c>
      <c r="BK140" s="374"/>
      <c r="BL140" s="374"/>
      <c r="BM140" s="375"/>
      <c r="BN140" s="375"/>
      <c r="BO140" s="375"/>
      <c r="BP140" s="375"/>
      <c r="BQ140" s="78" t="str">
        <f t="shared" si="34"/>
        <v/>
      </c>
      <c r="BR140" s="98" t="str">
        <f t="shared" si="32"/>
        <v/>
      </c>
      <c r="BS140" s="511"/>
      <c r="BT140" s="472"/>
      <c r="BU140" s="472"/>
      <c r="BV140" s="514"/>
    </row>
    <row r="141" spans="1:74" x14ac:dyDescent="0.25">
      <c r="A141" s="452"/>
      <c r="B141" s="455"/>
      <c r="C141" s="458"/>
      <c r="D141" s="464"/>
      <c r="E141" s="467"/>
      <c r="F141" s="470"/>
      <c r="G141" s="473"/>
      <c r="H141" s="476"/>
      <c r="I141" s="479"/>
      <c r="J141" s="482"/>
      <c r="K141" s="476"/>
      <c r="L141" s="473"/>
      <c r="M141" s="485"/>
      <c r="N141" s="473"/>
      <c r="O141" s="473"/>
      <c r="P141" s="488"/>
      <c r="Q141" s="491"/>
      <c r="R141" s="479"/>
      <c r="S141" s="503"/>
      <c r="T141" s="522"/>
      <c r="U141" s="503"/>
      <c r="V141" s="479"/>
      <c r="W141" s="503"/>
      <c r="X141" s="518"/>
      <c r="Y141" s="503"/>
      <c r="Z141" s="503"/>
      <c r="AA141" s="506"/>
      <c r="AB141" s="116">
        <v>2</v>
      </c>
      <c r="AC141" s="115"/>
      <c r="AD141" s="115"/>
      <c r="AE141" s="115"/>
      <c r="AF141" s="112" t="str">
        <f t="shared" si="26"/>
        <v/>
      </c>
      <c r="AG141" s="117"/>
      <c r="AH141" s="113" t="str">
        <f t="shared" si="27"/>
        <v/>
      </c>
      <c r="AI141" s="117"/>
      <c r="AJ141" s="113" t="str">
        <f t="shared" si="28"/>
        <v/>
      </c>
      <c r="AK141" s="114" t="str">
        <f t="shared" si="29"/>
        <v/>
      </c>
      <c r="AL141" s="118" t="str">
        <f>IFERROR(IF(AND(AF140="Probabilidad",AF141="Probabilidad"),(AL140-(+AL140*AK141)),IF(AF141="Probabilidad",(S140-(+S140*AK141)),IF(AF141="Impacto",AL140,""))),"")</f>
        <v/>
      </c>
      <c r="AM141" s="118" t="str">
        <f>IFERROR(IF(AND(AF140="Impacto",AF141="Impacto"),(AM140-(+AM140*AK141)),IF(AF141="Impacto",(Y140-(+Y140*AK141)),IF(AF141="Probabilidad",AM140,""))),"")</f>
        <v/>
      </c>
      <c r="AN141" s="119"/>
      <c r="AO141" s="119"/>
      <c r="AP141" s="119"/>
      <c r="AQ141" s="119"/>
      <c r="AR141" s="476"/>
      <c r="AS141" s="461"/>
      <c r="AT141" s="461"/>
      <c r="AU141" s="506"/>
      <c r="AV141" s="461"/>
      <c r="AW141" s="461"/>
      <c r="AX141" s="506"/>
      <c r="AY141" s="506"/>
      <c r="AZ141" s="506"/>
      <c r="BA141" s="479"/>
      <c r="BB141" s="100"/>
      <c r="BC141" s="100"/>
      <c r="BD141" s="133" t="str">
        <f t="shared" si="33"/>
        <v/>
      </c>
      <c r="BE141" s="335"/>
      <c r="BF141" s="335"/>
      <c r="BG141" s="335"/>
      <c r="BH141" s="335"/>
      <c r="BI141" s="336"/>
      <c r="BJ141" s="336"/>
      <c r="BK141" s="336"/>
      <c r="BL141" s="336"/>
      <c r="BM141" s="376"/>
      <c r="BN141" s="376"/>
      <c r="BO141" s="376"/>
      <c r="BP141" s="376"/>
      <c r="BQ141" s="121" t="str">
        <f t="shared" si="34"/>
        <v/>
      </c>
      <c r="BR141" s="122" t="str">
        <f t="shared" si="32"/>
        <v/>
      </c>
      <c r="BS141" s="512"/>
      <c r="BT141" s="473"/>
      <c r="BU141" s="473"/>
      <c r="BV141" s="515"/>
    </row>
    <row r="142" spans="1:74" x14ac:dyDescent="0.25">
      <c r="A142" s="452"/>
      <c r="B142" s="455"/>
      <c r="C142" s="458"/>
      <c r="D142" s="464"/>
      <c r="E142" s="467"/>
      <c r="F142" s="470"/>
      <c r="G142" s="473"/>
      <c r="H142" s="476"/>
      <c r="I142" s="479"/>
      <c r="J142" s="482"/>
      <c r="K142" s="476"/>
      <c r="L142" s="473"/>
      <c r="M142" s="485"/>
      <c r="N142" s="473"/>
      <c r="O142" s="473"/>
      <c r="P142" s="488"/>
      <c r="Q142" s="491"/>
      <c r="R142" s="479"/>
      <c r="S142" s="503"/>
      <c r="T142" s="522"/>
      <c r="U142" s="503"/>
      <c r="V142" s="479"/>
      <c r="W142" s="503"/>
      <c r="X142" s="518"/>
      <c r="Y142" s="503"/>
      <c r="Z142" s="503"/>
      <c r="AA142" s="506"/>
      <c r="AB142" s="116">
        <v>3</v>
      </c>
      <c r="AC142" s="115"/>
      <c r="AD142" s="115"/>
      <c r="AE142" s="115"/>
      <c r="AF142" s="112" t="str">
        <f t="shared" si="26"/>
        <v/>
      </c>
      <c r="AG142" s="117"/>
      <c r="AH142" s="113" t="str">
        <f t="shared" si="27"/>
        <v/>
      </c>
      <c r="AI142" s="117"/>
      <c r="AJ142" s="113" t="str">
        <f t="shared" si="28"/>
        <v/>
      </c>
      <c r="AK142" s="114" t="str">
        <f t="shared" si="29"/>
        <v/>
      </c>
      <c r="AL142" s="118" t="str">
        <f>IFERROR(IF(AND(AF141="Probabilidad",AF142="Probabilidad"),(AL141-(+AL141*AK142)),IF(AND(AF141="Impacto",AF142="Probabilidad"),(AL140-(+AL140*AK142)),IF(AF142="Impacto",AL141,""))),"")</f>
        <v/>
      </c>
      <c r="AM142" s="118" t="str">
        <f>IFERROR(IF(AND(AF141="Impacto",AF142="Impacto"),(AM141-(+AM141*AK142)),IF(AND(AF141="Probabilidad",AF142="Impacto"),(AM140-(+AM140*AK142)),IF(AF142="Probabilidad",AM141,""))),"")</f>
        <v/>
      </c>
      <c r="AN142" s="119"/>
      <c r="AO142" s="119"/>
      <c r="AP142" s="119"/>
      <c r="AQ142" s="119"/>
      <c r="AR142" s="476"/>
      <c r="AS142" s="461"/>
      <c r="AT142" s="461"/>
      <c r="AU142" s="506"/>
      <c r="AV142" s="461"/>
      <c r="AW142" s="461"/>
      <c r="AX142" s="506"/>
      <c r="AY142" s="506"/>
      <c r="AZ142" s="506"/>
      <c r="BA142" s="479"/>
      <c r="BB142" s="100"/>
      <c r="BC142" s="100"/>
      <c r="BD142" s="133" t="str">
        <f t="shared" si="33"/>
        <v/>
      </c>
      <c r="BE142" s="335"/>
      <c r="BF142" s="335"/>
      <c r="BG142" s="335"/>
      <c r="BH142" s="335"/>
      <c r="BI142" s="336"/>
      <c r="BJ142" s="336"/>
      <c r="BK142" s="336"/>
      <c r="BL142" s="336"/>
      <c r="BM142" s="376"/>
      <c r="BN142" s="376"/>
      <c r="BO142" s="376"/>
      <c r="BP142" s="376"/>
      <c r="BQ142" s="121" t="str">
        <f t="shared" si="34"/>
        <v/>
      </c>
      <c r="BR142" s="122" t="str">
        <f t="shared" si="32"/>
        <v/>
      </c>
      <c r="BS142" s="512"/>
      <c r="BT142" s="473"/>
      <c r="BU142" s="473"/>
      <c r="BV142" s="515"/>
    </row>
    <row r="143" spans="1:74" x14ac:dyDescent="0.25">
      <c r="A143" s="452"/>
      <c r="B143" s="455"/>
      <c r="C143" s="458"/>
      <c r="D143" s="464"/>
      <c r="E143" s="467"/>
      <c r="F143" s="470"/>
      <c r="G143" s="473"/>
      <c r="H143" s="476"/>
      <c r="I143" s="479"/>
      <c r="J143" s="482"/>
      <c r="K143" s="476"/>
      <c r="L143" s="473"/>
      <c r="M143" s="485"/>
      <c r="N143" s="473"/>
      <c r="O143" s="473"/>
      <c r="P143" s="488"/>
      <c r="Q143" s="491"/>
      <c r="R143" s="479"/>
      <c r="S143" s="503"/>
      <c r="T143" s="522"/>
      <c r="U143" s="503"/>
      <c r="V143" s="479"/>
      <c r="W143" s="503"/>
      <c r="X143" s="518"/>
      <c r="Y143" s="503"/>
      <c r="Z143" s="503"/>
      <c r="AA143" s="506"/>
      <c r="AB143" s="116">
        <v>4</v>
      </c>
      <c r="AC143" s="115"/>
      <c r="AD143" s="115"/>
      <c r="AE143" s="115"/>
      <c r="AF143" s="112" t="str">
        <f t="shared" si="26"/>
        <v/>
      </c>
      <c r="AG143" s="117"/>
      <c r="AH143" s="113" t="str">
        <f t="shared" si="27"/>
        <v/>
      </c>
      <c r="AI143" s="117"/>
      <c r="AJ143" s="113" t="str">
        <f t="shared" si="28"/>
        <v/>
      </c>
      <c r="AK143" s="114" t="str">
        <f t="shared" si="29"/>
        <v/>
      </c>
      <c r="AL143" s="118" t="str">
        <f>IFERROR(IF(AND(AF142="Probabilidad",AF143="Probabilidad"),(AL142-(+AL142*AK143)),IF(AND(AF142="Impacto",AF143="Probabilidad"),(AL141-(+AL141*AK143)),IF(AF143="Impacto",AL142,""))),"")</f>
        <v/>
      </c>
      <c r="AM143" s="118" t="str">
        <f>IFERROR(IF(AND(AF142="Impacto",AF143="Impacto"),(AM142-(+AM142*AK143)),IF(AND(AF142="Probabilidad",AF143="Impacto"),(AM141-(+AM141*AK143)),IF(AF143="Probabilidad",AM142,""))),"")</f>
        <v/>
      </c>
      <c r="AN143" s="119"/>
      <c r="AO143" s="119"/>
      <c r="AP143" s="119"/>
      <c r="AQ143" s="119"/>
      <c r="AR143" s="476"/>
      <c r="AS143" s="461"/>
      <c r="AT143" s="461"/>
      <c r="AU143" s="506"/>
      <c r="AV143" s="461"/>
      <c r="AW143" s="461"/>
      <c r="AX143" s="506"/>
      <c r="AY143" s="506"/>
      <c r="AZ143" s="506"/>
      <c r="BA143" s="479"/>
      <c r="BB143" s="100"/>
      <c r="BC143" s="100"/>
      <c r="BD143" s="133" t="str">
        <f t="shared" si="33"/>
        <v/>
      </c>
      <c r="BE143" s="335"/>
      <c r="BF143" s="335"/>
      <c r="BG143" s="335"/>
      <c r="BH143" s="335"/>
      <c r="BI143" s="336"/>
      <c r="BJ143" s="336"/>
      <c r="BK143" s="336"/>
      <c r="BL143" s="336"/>
      <c r="BM143" s="376"/>
      <c r="BN143" s="376"/>
      <c r="BO143" s="376"/>
      <c r="BP143" s="376"/>
      <c r="BQ143" s="121" t="str">
        <f t="shared" si="34"/>
        <v/>
      </c>
      <c r="BR143" s="122" t="str">
        <f t="shared" si="32"/>
        <v/>
      </c>
      <c r="BS143" s="512"/>
      <c r="BT143" s="473"/>
      <c r="BU143" s="473"/>
      <c r="BV143" s="515"/>
    </row>
    <row r="144" spans="1:74" x14ac:dyDescent="0.25">
      <c r="A144" s="452"/>
      <c r="B144" s="455"/>
      <c r="C144" s="458"/>
      <c r="D144" s="464"/>
      <c r="E144" s="467"/>
      <c r="F144" s="470"/>
      <c r="G144" s="473"/>
      <c r="H144" s="476"/>
      <c r="I144" s="479"/>
      <c r="J144" s="482"/>
      <c r="K144" s="476"/>
      <c r="L144" s="473"/>
      <c r="M144" s="485"/>
      <c r="N144" s="473"/>
      <c r="O144" s="473"/>
      <c r="P144" s="488"/>
      <c r="Q144" s="491"/>
      <c r="R144" s="479"/>
      <c r="S144" s="503"/>
      <c r="T144" s="522"/>
      <c r="U144" s="503"/>
      <c r="V144" s="479"/>
      <c r="W144" s="503"/>
      <c r="X144" s="518"/>
      <c r="Y144" s="503"/>
      <c r="Z144" s="503"/>
      <c r="AA144" s="506"/>
      <c r="AB144" s="116">
        <v>5</v>
      </c>
      <c r="AC144" s="115"/>
      <c r="AD144" s="115"/>
      <c r="AE144" s="115"/>
      <c r="AF144" s="112" t="str">
        <f t="shared" si="26"/>
        <v/>
      </c>
      <c r="AG144" s="117"/>
      <c r="AH144" s="113" t="str">
        <f t="shared" si="27"/>
        <v/>
      </c>
      <c r="AI144" s="117"/>
      <c r="AJ144" s="113" t="str">
        <f t="shared" si="28"/>
        <v/>
      </c>
      <c r="AK144" s="114" t="str">
        <f t="shared" si="29"/>
        <v/>
      </c>
      <c r="AL144" s="118" t="str">
        <f>IFERROR(IF(AND(AF143="Probabilidad",AF144="Probabilidad"),(AL143-(+AL143*AK144)),IF(AND(AF143="Impacto",AF144="Probabilidad"),(AL142-(+AL142*AK144)),IF(AF144="Impacto",AL143,""))),"")</f>
        <v/>
      </c>
      <c r="AM144" s="118" t="str">
        <f>IFERROR(IF(AND(AF143="Impacto",AF144="Impacto"),(AM143-(+AM143*AK144)),IF(AND(AF143="Probabilidad",AF144="Impacto"),(AM142-(+AM142*AK144)),IF(AF144="Probabilidad",AM143,""))),"")</f>
        <v/>
      </c>
      <c r="AN144" s="119"/>
      <c r="AO144" s="119"/>
      <c r="AP144" s="119"/>
      <c r="AQ144" s="119"/>
      <c r="AR144" s="476"/>
      <c r="AS144" s="461"/>
      <c r="AT144" s="461"/>
      <c r="AU144" s="506"/>
      <c r="AV144" s="461"/>
      <c r="AW144" s="461"/>
      <c r="AX144" s="506"/>
      <c r="AY144" s="506"/>
      <c r="AZ144" s="506"/>
      <c r="BA144" s="479"/>
      <c r="BB144" s="100"/>
      <c r="BC144" s="100"/>
      <c r="BD144" s="133" t="str">
        <f t="shared" si="33"/>
        <v/>
      </c>
      <c r="BE144" s="335"/>
      <c r="BF144" s="335"/>
      <c r="BG144" s="335"/>
      <c r="BH144" s="335"/>
      <c r="BI144" s="336"/>
      <c r="BJ144" s="336"/>
      <c r="BK144" s="336"/>
      <c r="BL144" s="336"/>
      <c r="BM144" s="376"/>
      <c r="BN144" s="376"/>
      <c r="BO144" s="376"/>
      <c r="BP144" s="376"/>
      <c r="BQ144" s="121" t="str">
        <f t="shared" si="34"/>
        <v/>
      </c>
      <c r="BR144" s="122" t="str">
        <f t="shared" si="32"/>
        <v/>
      </c>
      <c r="BS144" s="512"/>
      <c r="BT144" s="473"/>
      <c r="BU144" s="473"/>
      <c r="BV144" s="515"/>
    </row>
    <row r="145" spans="1:74" ht="15.75" thickBot="1" x14ac:dyDescent="0.3">
      <c r="A145" s="453"/>
      <c r="B145" s="456"/>
      <c r="C145" s="459"/>
      <c r="D145" s="465"/>
      <c r="E145" s="468"/>
      <c r="F145" s="471"/>
      <c r="G145" s="474"/>
      <c r="H145" s="477"/>
      <c r="I145" s="480"/>
      <c r="J145" s="483"/>
      <c r="K145" s="477"/>
      <c r="L145" s="474"/>
      <c r="M145" s="486"/>
      <c r="N145" s="474"/>
      <c r="O145" s="474"/>
      <c r="P145" s="489"/>
      <c r="Q145" s="492"/>
      <c r="R145" s="480"/>
      <c r="S145" s="504"/>
      <c r="T145" s="523"/>
      <c r="U145" s="504"/>
      <c r="V145" s="480"/>
      <c r="W145" s="504"/>
      <c r="X145" s="519"/>
      <c r="Y145" s="504"/>
      <c r="Z145" s="504"/>
      <c r="AA145" s="507"/>
      <c r="AB145" s="125">
        <v>6</v>
      </c>
      <c r="AC145" s="123"/>
      <c r="AD145" s="123"/>
      <c r="AE145" s="123"/>
      <c r="AF145" s="135" t="str">
        <f t="shared" si="26"/>
        <v/>
      </c>
      <c r="AG145" s="126"/>
      <c r="AH145" s="124" t="str">
        <f t="shared" si="27"/>
        <v/>
      </c>
      <c r="AI145" s="126"/>
      <c r="AJ145" s="124" t="str">
        <f t="shared" si="28"/>
        <v/>
      </c>
      <c r="AK145" s="127" t="str">
        <f t="shared" si="29"/>
        <v/>
      </c>
      <c r="AL145" s="118" t="str">
        <f>IFERROR(IF(AND(AF144="Probabilidad",AF145="Probabilidad"),(AL144-(+AL144*AK145)),IF(AND(AF144="Impacto",AF145="Probabilidad"),(AL143-(+AL143*AK145)),IF(AF145="Impacto",AL144,""))),"")</f>
        <v/>
      </c>
      <c r="AM145" s="118" t="str">
        <f>IFERROR(IF(AND(AF144="Impacto",AF145="Impacto"),(AM144-(+AM144*AK145)),IF(AND(AF144="Probabilidad",AF145="Impacto"),(AM143-(+AM143*AK145)),IF(AF145="Probabilidad",AM144,""))),"")</f>
        <v/>
      </c>
      <c r="AN145" s="32"/>
      <c r="AO145" s="32"/>
      <c r="AP145" s="32"/>
      <c r="AQ145" s="32"/>
      <c r="AR145" s="477"/>
      <c r="AS145" s="462"/>
      <c r="AT145" s="462"/>
      <c r="AU145" s="507"/>
      <c r="AV145" s="462"/>
      <c r="AW145" s="462"/>
      <c r="AX145" s="507"/>
      <c r="AY145" s="507"/>
      <c r="AZ145" s="507"/>
      <c r="BA145" s="480"/>
      <c r="BB145" s="128"/>
      <c r="BC145" s="128"/>
      <c r="BD145" s="136" t="str">
        <f t="shared" si="33"/>
        <v/>
      </c>
      <c r="BE145" s="358"/>
      <c r="BF145" s="358"/>
      <c r="BG145" s="358"/>
      <c r="BH145" s="358"/>
      <c r="BI145" s="395"/>
      <c r="BJ145" s="395"/>
      <c r="BK145" s="395"/>
      <c r="BL145" s="395"/>
      <c r="BM145" s="396"/>
      <c r="BN145" s="396"/>
      <c r="BO145" s="396"/>
      <c r="BP145" s="396"/>
      <c r="BQ145" s="130" t="str">
        <f t="shared" si="34"/>
        <v/>
      </c>
      <c r="BR145" s="131" t="str">
        <f t="shared" si="32"/>
        <v/>
      </c>
      <c r="BS145" s="513"/>
      <c r="BT145" s="474"/>
      <c r="BU145" s="474"/>
      <c r="BV145" s="516"/>
    </row>
    <row r="146" spans="1:74" ht="120" x14ac:dyDescent="0.25">
      <c r="A146" s="723" t="s">
        <v>290</v>
      </c>
      <c r="B146" s="726" t="s">
        <v>334</v>
      </c>
      <c r="C146" s="729" t="s">
        <v>736</v>
      </c>
      <c r="D146" s="741" t="s">
        <v>404</v>
      </c>
      <c r="E146" s="741" t="s">
        <v>291</v>
      </c>
      <c r="F146" s="744">
        <v>1</v>
      </c>
      <c r="G146" s="717" t="s">
        <v>737</v>
      </c>
      <c r="H146" s="702"/>
      <c r="I146" s="702"/>
      <c r="J146" s="752" t="s">
        <v>738</v>
      </c>
      <c r="K146" s="753" t="s">
        <v>407</v>
      </c>
      <c r="L146" s="717" t="s">
        <v>214</v>
      </c>
      <c r="M146" s="756" t="s">
        <v>739</v>
      </c>
      <c r="N146" s="717"/>
      <c r="O146" s="717"/>
      <c r="P146" s="762"/>
      <c r="Q146" s="735"/>
      <c r="R146" s="702" t="s">
        <v>127</v>
      </c>
      <c r="S146" s="759">
        <f>IF(R146="Muy Alta",100%,IF(R146="Alta",80%,IF(R146="Media",60%,IF(R146="Baja",40%,IF(R146="Muy Baja",20%,"")))))</f>
        <v>0.8</v>
      </c>
      <c r="T146" s="702"/>
      <c r="U146" s="759" t="str">
        <f>IF(T146="Catastrófico",100%,IF(T146="Mayor",80%,IF(T146="Moderado",60%,IF(T146="Menor",40%,IF(T146="Leve",20%,"")))))</f>
        <v/>
      </c>
      <c r="V146" s="702" t="s">
        <v>144</v>
      </c>
      <c r="W146" s="759">
        <f>IF(V146="Catastrófico",100%,IF(V146="Mayor",80%,IF(V146="Moderado",60%,IF(V146="Menor",40%,IF(V146="Leve",20%,"")))))</f>
        <v>0.8</v>
      </c>
      <c r="X146" s="756" t="str">
        <f>IF(Y146=100%,"Catastrófico",IF(Y146=80%,"Mayor",IF(Y146=60%,"Moderado",IF(Y146=40%,"Menor",IF(Y146=20%,"Leve","")))))</f>
        <v>Mayor</v>
      </c>
      <c r="Y146" s="759">
        <f>IF(AND(U146="",W146=""),"",MAX(U146,W146))</f>
        <v>0.8</v>
      </c>
      <c r="Z146" s="759" t="str">
        <f>CONCATENATE(R146,X146)</f>
        <v>AltaMayor</v>
      </c>
      <c r="AA146" s="732" t="str">
        <f>IF(Z146="Muy AltaLeve","Alto",IF(Z146="Muy AltaMenor","Alto",IF(Z146="Muy AltaModerado","Alto",IF(Z146="Muy AltaMayor","Alto",IF(Z146="Muy AltaCatastrófico","Extremo",IF(Z146="AltaLeve","Moderado",IF(Z146="AltaMenor","Moderado",IF(Z146="AltaModerado","Alto",IF(Z146="AltaMayor","Alto",IF(Z146="AltaCatastrófico","Extremo",IF(Z146="MediaLeve","Moderado",IF(Z146="MediaMenor","Moderado",IF(Z146="MediaModerado","Moderado",IF(Z146="MediaMayor","Alto",IF(Z146="MediaCatastrófico","Extremo",IF(Z146="BajaLeve","Bajo",IF(Z146="BajaMenor","Moderado",IF(Z146="BajaModerado","Moderado",IF(Z146="BajaMayor","Alto",IF(Z146="BajaCatastrófico","Extremo",IF(Z146="Muy BajaLeve","Bajo",IF(Z146="Muy BajaMenor","Bajo",IF(Z146="Muy BajaModerado","Moderado",IF(Z146="Muy BajaMayor","Alto",IF(Z146="Muy BajaCatastrófico","Extremo","")))))))))))))))))))))))))</f>
        <v>Alto</v>
      </c>
      <c r="AB146" s="292">
        <v>1</v>
      </c>
      <c r="AC146" s="333" t="s">
        <v>740</v>
      </c>
      <c r="AD146" s="293" t="s">
        <v>411</v>
      </c>
      <c r="AE146" s="290" t="s">
        <v>741</v>
      </c>
      <c r="AF146" s="294" t="str">
        <f t="shared" ref="AF146:AF151" si="35">IF(OR(AG146="Preventivo",AG146="Detectivo"),"Probabilidad",IF(AG146="Correctivo","Impacto",""))</f>
        <v>Probabilidad</v>
      </c>
      <c r="AG146" s="295" t="s">
        <v>156</v>
      </c>
      <c r="AH146" s="291">
        <f t="shared" ref="AH146:AH151" si="36">IF(AG146="","",IF(AG146="Preventivo",25%,IF(AG146="Detectivo",15%,IF(AG146="Correctivo",10%))))</f>
        <v>0.25</v>
      </c>
      <c r="AI146" s="295" t="s">
        <v>167</v>
      </c>
      <c r="AJ146" s="291">
        <f t="shared" ref="AJ146:AJ151" si="37">IF(AI146="Automático",25%,IF(AI146="Manual",15%,""))</f>
        <v>0.15</v>
      </c>
      <c r="AK146" s="296">
        <f t="shared" ref="AK146:AK151" si="38">IF(OR(AH146="",AJ146=""),"",AH146+AJ146)</f>
        <v>0.4</v>
      </c>
      <c r="AL146" s="297">
        <f>IFERROR(IF(AF146="Probabilidad",(S146-(+S146*AK146)),IF(AF146="Impacto",S146,"")),"")</f>
        <v>0.48</v>
      </c>
      <c r="AM146" s="297">
        <f>IFERROR(IF(AF146="Impacto",(Y146-(+Y146*AK146)),IF(AF146="Probabilidad",Y146,"")),"")</f>
        <v>0.8</v>
      </c>
      <c r="AN146" s="298" t="s">
        <v>171</v>
      </c>
      <c r="AO146" s="298" t="s">
        <v>185</v>
      </c>
      <c r="AP146" s="298" t="s">
        <v>193</v>
      </c>
      <c r="AQ146" s="298" t="s">
        <v>196</v>
      </c>
      <c r="AR146" s="702" t="s">
        <v>456</v>
      </c>
      <c r="AS146" s="738">
        <f>S146</f>
        <v>0.8</v>
      </c>
      <c r="AT146" s="738">
        <f>IF(AL146="","",MIN(AL146:AL151))</f>
        <v>0.48</v>
      </c>
      <c r="AU146" s="732" t="str">
        <f>IFERROR(IF(AT146="","",IF(AT146&lt;=0.2,"Muy Baja",IF(AT146&lt;=0.4,"Baja",IF(AT146&lt;=0.6,"Media",IF(AT146&lt;=0.8,"Alta","Muy Alta"))))),"")</f>
        <v>Media</v>
      </c>
      <c r="AV146" s="738">
        <f>Y146</f>
        <v>0.8</v>
      </c>
      <c r="AW146" s="738">
        <f>IF(AM146="","",MIN(AM146:AM151))</f>
        <v>0.8</v>
      </c>
      <c r="AX146" s="732" t="str">
        <f>IFERROR(IF(AW146="","",IF(AW146&lt;=0.2,"Leve",IF(AW146&lt;=0.4,"Menor",IF(AW146&lt;=0.6,"Moderado",IF(AW146&lt;=0.8,"Mayor","Catastrófico"))))),"")</f>
        <v>Mayor</v>
      </c>
      <c r="AY146" s="732" t="str">
        <f>AA146</f>
        <v>Alto</v>
      </c>
      <c r="AZ146" s="732" t="str">
        <f>IFERROR(IF(OR(AND(AU146="Muy Baja",AX146="Leve"),AND(AU146="Muy Baja",AX146="Menor"),AND(AU146="Baja",AX146="Leve")),"Bajo",IF(OR(AND(AU146="Muy baja",AX146="Moderado"),AND(AU146="Baja",AX146="Menor"),AND(AU146="Baja",AX146="Moderado"),AND(AU146="Media",AX146="Leve"),AND(AU146="Media",AX146="Menor"),AND(AU146="Media",AX146="Moderado"),AND(AU146="Alta",AX146="Leve"),AND(AU146="Alta",AX146="Menor")),"Moderado",IF(OR(AND(AU146="Muy Baja",AX146="Mayor"),AND(AU146="Baja",AX146="Mayor"),AND(AU146="Media",AX146="Mayor"),AND(AU146="Alta",AX146="Moderado"),AND(AU146="Alta",AX146="Mayor"),AND(AU146="Muy Alta",AX146="Leve"),AND(AU146="Muy Alta",AX146="Menor"),AND(AU146="Muy Alta",AX146="Moderado"),AND(AU146="Muy Alta",AX146="Mayor")),"Alto",IF(OR(AND(AU146="Muy Baja",AX146="Catastrófico"),AND(AU146="Baja",AX146="Catastrófico"),AND(AU146="Media",AX146="Catastrófico"),AND(AU146="Alta",AX146="Catastrófico"),AND(AU146="Muy Alta",AX146="Catastrófico")),"Extremo","")))),"")</f>
        <v>Alto</v>
      </c>
      <c r="BA146" s="702" t="s">
        <v>252</v>
      </c>
      <c r="BB146" s="299" t="s">
        <v>740</v>
      </c>
      <c r="BC146" s="300" t="s">
        <v>742</v>
      </c>
      <c r="BD146" s="301">
        <f t="shared" ref="BD146:BD151" si="39">IF(SUM(BE146:BH146)=0,"",SUM(BE146:BH146))</f>
        <v>12</v>
      </c>
      <c r="BE146" s="290">
        <v>3</v>
      </c>
      <c r="BF146" s="290">
        <v>3</v>
      </c>
      <c r="BG146" s="290">
        <v>3</v>
      </c>
      <c r="BH146" s="290">
        <v>3</v>
      </c>
      <c r="BI146" s="300" t="s">
        <v>743</v>
      </c>
      <c r="BJ146" s="300" t="s">
        <v>744</v>
      </c>
      <c r="BK146" s="300"/>
      <c r="BL146" s="300"/>
      <c r="BM146" s="302"/>
      <c r="BN146" s="302"/>
      <c r="BO146" s="302"/>
      <c r="BP146" s="302"/>
      <c r="BQ146" s="303" t="str">
        <f t="shared" ref="BQ146:BQ151" si="40">IF(SUM(BM146:BP146)=0,"",SUM(BM146:BP146))</f>
        <v/>
      </c>
      <c r="BR146" s="304" t="str">
        <f t="shared" ref="BR146:BR151" si="41">IF(ISERROR(BQ146/BD146),"",(BQ146/BD146))</f>
        <v/>
      </c>
      <c r="BS146" s="735"/>
      <c r="BT146" s="717"/>
      <c r="BU146" s="717"/>
      <c r="BV146" s="720"/>
    </row>
    <row r="147" spans="1:74" ht="120" x14ac:dyDescent="0.25">
      <c r="A147" s="724"/>
      <c r="B147" s="727"/>
      <c r="C147" s="730"/>
      <c r="D147" s="742"/>
      <c r="E147" s="742"/>
      <c r="F147" s="745"/>
      <c r="G147" s="718"/>
      <c r="H147" s="703"/>
      <c r="I147" s="703"/>
      <c r="J147" s="739"/>
      <c r="K147" s="754"/>
      <c r="L147" s="718"/>
      <c r="M147" s="757"/>
      <c r="N147" s="718"/>
      <c r="O147" s="718"/>
      <c r="P147" s="763"/>
      <c r="Q147" s="736"/>
      <c r="R147" s="703"/>
      <c r="S147" s="760"/>
      <c r="T147" s="703"/>
      <c r="U147" s="760"/>
      <c r="V147" s="703"/>
      <c r="W147" s="760"/>
      <c r="X147" s="757"/>
      <c r="Y147" s="760"/>
      <c r="Z147" s="760"/>
      <c r="AA147" s="733"/>
      <c r="AB147" s="216">
        <v>2</v>
      </c>
      <c r="AC147" s="217"/>
      <c r="AD147" s="217"/>
      <c r="AE147" s="214"/>
      <c r="AF147" s="218" t="str">
        <f t="shared" si="35"/>
        <v/>
      </c>
      <c r="AG147" s="219"/>
      <c r="AH147" s="215" t="str">
        <f t="shared" si="36"/>
        <v/>
      </c>
      <c r="AI147" s="219"/>
      <c r="AJ147" s="215" t="str">
        <f t="shared" si="37"/>
        <v/>
      </c>
      <c r="AK147" s="220" t="str">
        <f t="shared" si="38"/>
        <v/>
      </c>
      <c r="AL147" s="221" t="str">
        <f>IFERROR(IF(AND(AF146="Probabilidad",AF147="Probabilidad"),(AL146-(+AL146*AK147)),IF(AF147="Probabilidad",(S146-(+S146*AK147)),IF(AF147="Impacto",AL146,""))),"")</f>
        <v/>
      </c>
      <c r="AM147" s="221" t="str">
        <f>IFERROR(IF(AND(AF146="Impacto",AF147="Impacto"),(AM146-(+AM146*AK147)),IF(AF147="Impacto",(Y146-(+Y146*AK147)),IF(AF147="Probabilidad",AM146,""))),"")</f>
        <v/>
      </c>
      <c r="AN147" s="222"/>
      <c r="AO147" s="222"/>
      <c r="AP147" s="222"/>
      <c r="AQ147" s="222"/>
      <c r="AR147" s="703"/>
      <c r="AS147" s="739"/>
      <c r="AT147" s="739"/>
      <c r="AU147" s="733"/>
      <c r="AV147" s="739"/>
      <c r="AW147" s="739"/>
      <c r="AX147" s="733"/>
      <c r="AY147" s="733"/>
      <c r="AZ147" s="733"/>
      <c r="BA147" s="703"/>
      <c r="BB147" s="223" t="s">
        <v>745</v>
      </c>
      <c r="BC147" s="161" t="s">
        <v>746</v>
      </c>
      <c r="BD147" s="224">
        <f t="shared" si="39"/>
        <v>4</v>
      </c>
      <c r="BE147" s="214">
        <v>1</v>
      </c>
      <c r="BF147" s="214">
        <v>1</v>
      </c>
      <c r="BG147" s="214">
        <v>1</v>
      </c>
      <c r="BH147" s="214">
        <v>1</v>
      </c>
      <c r="BI147" s="161" t="s">
        <v>743</v>
      </c>
      <c r="BJ147" s="161" t="s">
        <v>744</v>
      </c>
      <c r="BK147" s="161"/>
      <c r="BL147" s="161"/>
      <c r="BM147" s="225"/>
      <c r="BN147" s="225"/>
      <c r="BO147" s="225"/>
      <c r="BP147" s="225"/>
      <c r="BQ147" s="226" t="str">
        <f t="shared" si="40"/>
        <v/>
      </c>
      <c r="BR147" s="227" t="str">
        <f t="shared" si="41"/>
        <v/>
      </c>
      <c r="BS147" s="736"/>
      <c r="BT147" s="718"/>
      <c r="BU147" s="718"/>
      <c r="BV147" s="721"/>
    </row>
    <row r="148" spans="1:74" x14ac:dyDescent="0.25">
      <c r="A148" s="724"/>
      <c r="B148" s="727"/>
      <c r="C148" s="730"/>
      <c r="D148" s="742"/>
      <c r="E148" s="742"/>
      <c r="F148" s="745"/>
      <c r="G148" s="718"/>
      <c r="H148" s="703"/>
      <c r="I148" s="703"/>
      <c r="J148" s="739"/>
      <c r="K148" s="754"/>
      <c r="L148" s="718"/>
      <c r="M148" s="757"/>
      <c r="N148" s="718"/>
      <c r="O148" s="718"/>
      <c r="P148" s="763"/>
      <c r="Q148" s="736"/>
      <c r="R148" s="703"/>
      <c r="S148" s="760"/>
      <c r="T148" s="703"/>
      <c r="U148" s="760"/>
      <c r="V148" s="703"/>
      <c r="W148" s="760"/>
      <c r="X148" s="757"/>
      <c r="Y148" s="760"/>
      <c r="Z148" s="760"/>
      <c r="AA148" s="733"/>
      <c r="AB148" s="216">
        <v>3</v>
      </c>
      <c r="AC148" s="217"/>
      <c r="AD148" s="217"/>
      <c r="AE148" s="214"/>
      <c r="AF148" s="218" t="str">
        <f t="shared" si="35"/>
        <v/>
      </c>
      <c r="AG148" s="219"/>
      <c r="AH148" s="215" t="str">
        <f t="shared" si="36"/>
        <v/>
      </c>
      <c r="AI148" s="219"/>
      <c r="AJ148" s="215" t="str">
        <f t="shared" si="37"/>
        <v/>
      </c>
      <c r="AK148" s="220" t="str">
        <f t="shared" si="38"/>
        <v/>
      </c>
      <c r="AL148" s="221" t="str">
        <f>IFERROR(IF(AND(AF147="Probabilidad",AF148="Probabilidad"),(AL147-(+AL147*AK148)),IF(AND(AF147="Impacto",AF148="Probabilidad"),(AL146-(+AL146*AK148)),IF(AF148="Impacto",AL147,""))),"")</f>
        <v/>
      </c>
      <c r="AM148" s="221" t="str">
        <f>IFERROR(IF(AND(AF147="Impacto",AF148="Impacto"),(AM147-(+AM147*AK148)),IF(AND(AF147="Probabilidad",AF148="Impacto"),(AM146-(+AM146*AK148)),IF(AF148="Probabilidad",AM147,""))),"")</f>
        <v/>
      </c>
      <c r="AN148" s="222"/>
      <c r="AO148" s="222"/>
      <c r="AP148" s="222"/>
      <c r="AQ148" s="222"/>
      <c r="AR148" s="703"/>
      <c r="AS148" s="739"/>
      <c r="AT148" s="739"/>
      <c r="AU148" s="733"/>
      <c r="AV148" s="739"/>
      <c r="AW148" s="739"/>
      <c r="AX148" s="733"/>
      <c r="AY148" s="733"/>
      <c r="AZ148" s="733"/>
      <c r="BA148" s="703"/>
      <c r="BB148" s="228"/>
      <c r="BC148" s="161"/>
      <c r="BD148" s="224" t="str">
        <f t="shared" si="39"/>
        <v/>
      </c>
      <c r="BE148" s="214"/>
      <c r="BF148" s="214"/>
      <c r="BG148" s="214"/>
      <c r="BH148" s="214"/>
      <c r="BI148" s="161"/>
      <c r="BJ148" s="161"/>
      <c r="BK148" s="161"/>
      <c r="BL148" s="161"/>
      <c r="BM148" s="225"/>
      <c r="BN148" s="225"/>
      <c r="BO148" s="225"/>
      <c r="BP148" s="225"/>
      <c r="BQ148" s="226" t="str">
        <f t="shared" si="40"/>
        <v/>
      </c>
      <c r="BR148" s="227" t="str">
        <f t="shared" si="41"/>
        <v/>
      </c>
      <c r="BS148" s="736"/>
      <c r="BT148" s="718"/>
      <c r="BU148" s="718"/>
      <c r="BV148" s="721"/>
    </row>
    <row r="149" spans="1:74" x14ac:dyDescent="0.25">
      <c r="A149" s="724"/>
      <c r="B149" s="727"/>
      <c r="C149" s="730"/>
      <c r="D149" s="742"/>
      <c r="E149" s="742"/>
      <c r="F149" s="745"/>
      <c r="G149" s="718"/>
      <c r="H149" s="703"/>
      <c r="I149" s="703"/>
      <c r="J149" s="739"/>
      <c r="K149" s="754"/>
      <c r="L149" s="718"/>
      <c r="M149" s="757"/>
      <c r="N149" s="718"/>
      <c r="O149" s="718"/>
      <c r="P149" s="763"/>
      <c r="Q149" s="736"/>
      <c r="R149" s="703"/>
      <c r="S149" s="760"/>
      <c r="T149" s="703"/>
      <c r="U149" s="760"/>
      <c r="V149" s="703"/>
      <c r="W149" s="760"/>
      <c r="X149" s="757"/>
      <c r="Y149" s="760"/>
      <c r="Z149" s="760"/>
      <c r="AA149" s="733"/>
      <c r="AB149" s="216">
        <v>4</v>
      </c>
      <c r="AC149" s="217"/>
      <c r="AD149" s="217"/>
      <c r="AE149" s="214"/>
      <c r="AF149" s="218" t="str">
        <f t="shared" si="35"/>
        <v/>
      </c>
      <c r="AG149" s="219"/>
      <c r="AH149" s="215" t="str">
        <f t="shared" si="36"/>
        <v/>
      </c>
      <c r="AI149" s="219"/>
      <c r="AJ149" s="215" t="str">
        <f t="shared" si="37"/>
        <v/>
      </c>
      <c r="AK149" s="220" t="str">
        <f t="shared" si="38"/>
        <v/>
      </c>
      <c r="AL149" s="221" t="str">
        <f>IFERROR(IF(AND(AF148="Probabilidad",AF149="Probabilidad"),(AL148-(+AL148*AK149)),IF(AND(AF148="Impacto",AF149="Probabilidad"),(AL147-(+AL147*AK149)),IF(AF149="Impacto",AL148,""))),"")</f>
        <v/>
      </c>
      <c r="AM149" s="221" t="str">
        <f>IFERROR(IF(AND(AF148="Impacto",AF149="Impacto"),(AM148-(+AM148*AK149)),IF(AND(AF148="Probabilidad",AF149="Impacto"),(AM147-(+AM147*AK149)),IF(AF149="Probabilidad",AM148,""))),"")</f>
        <v/>
      </c>
      <c r="AN149" s="222"/>
      <c r="AO149" s="222"/>
      <c r="AP149" s="222"/>
      <c r="AQ149" s="222"/>
      <c r="AR149" s="703"/>
      <c r="AS149" s="739"/>
      <c r="AT149" s="739"/>
      <c r="AU149" s="733"/>
      <c r="AV149" s="739"/>
      <c r="AW149" s="739"/>
      <c r="AX149" s="733"/>
      <c r="AY149" s="733"/>
      <c r="AZ149" s="733"/>
      <c r="BA149" s="703"/>
      <c r="BB149" s="228"/>
      <c r="BC149" s="161"/>
      <c r="BD149" s="224" t="str">
        <f t="shared" si="39"/>
        <v/>
      </c>
      <c r="BE149" s="214"/>
      <c r="BF149" s="214"/>
      <c r="BG149" s="214"/>
      <c r="BH149" s="214"/>
      <c r="BI149" s="161"/>
      <c r="BJ149" s="161"/>
      <c r="BK149" s="161"/>
      <c r="BL149" s="161"/>
      <c r="BM149" s="225"/>
      <c r="BN149" s="225"/>
      <c r="BO149" s="225"/>
      <c r="BP149" s="225"/>
      <c r="BQ149" s="226" t="str">
        <f t="shared" si="40"/>
        <v/>
      </c>
      <c r="BR149" s="227" t="str">
        <f t="shared" si="41"/>
        <v/>
      </c>
      <c r="BS149" s="736"/>
      <c r="BT149" s="718"/>
      <c r="BU149" s="718"/>
      <c r="BV149" s="721"/>
    </row>
    <row r="150" spans="1:74" x14ac:dyDescent="0.25">
      <c r="A150" s="724"/>
      <c r="B150" s="727"/>
      <c r="C150" s="730"/>
      <c r="D150" s="742"/>
      <c r="E150" s="742"/>
      <c r="F150" s="745"/>
      <c r="G150" s="718"/>
      <c r="H150" s="703"/>
      <c r="I150" s="703"/>
      <c r="J150" s="739"/>
      <c r="K150" s="754"/>
      <c r="L150" s="718"/>
      <c r="M150" s="757"/>
      <c r="N150" s="718"/>
      <c r="O150" s="718"/>
      <c r="P150" s="763"/>
      <c r="Q150" s="736"/>
      <c r="R150" s="703"/>
      <c r="S150" s="760"/>
      <c r="T150" s="703"/>
      <c r="U150" s="760"/>
      <c r="V150" s="703"/>
      <c r="W150" s="760"/>
      <c r="X150" s="757"/>
      <c r="Y150" s="760"/>
      <c r="Z150" s="760"/>
      <c r="AA150" s="733"/>
      <c r="AB150" s="216">
        <v>5</v>
      </c>
      <c r="AC150" s="229"/>
      <c r="AD150" s="229"/>
      <c r="AE150" s="214"/>
      <c r="AF150" s="218" t="str">
        <f t="shared" si="35"/>
        <v/>
      </c>
      <c r="AG150" s="219"/>
      <c r="AH150" s="215" t="str">
        <f t="shared" si="36"/>
        <v/>
      </c>
      <c r="AI150" s="219"/>
      <c r="AJ150" s="215" t="str">
        <f t="shared" si="37"/>
        <v/>
      </c>
      <c r="AK150" s="220" t="str">
        <f t="shared" si="38"/>
        <v/>
      </c>
      <c r="AL150" s="221" t="str">
        <f>IFERROR(IF(AND(AF149="Probabilidad",AF150="Probabilidad"),(AL149-(+AL149*AK150)),IF(AND(AF149="Impacto",AF150="Probabilidad"),(AL148-(+AL148*AK150)),IF(AF150="Impacto",AL149,""))),"")</f>
        <v/>
      </c>
      <c r="AM150" s="221" t="str">
        <f>IFERROR(IF(AND(AF149="Impacto",AF150="Impacto"),(AM149-(+AM149*AK150)),IF(AND(AF149="Probabilidad",AF150="Impacto"),(AM148-(+AM148*AK150)),IF(AF150="Probabilidad",AM149,""))),"")</f>
        <v/>
      </c>
      <c r="AN150" s="222"/>
      <c r="AO150" s="222"/>
      <c r="AP150" s="222"/>
      <c r="AQ150" s="222"/>
      <c r="AR150" s="703"/>
      <c r="AS150" s="739"/>
      <c r="AT150" s="739"/>
      <c r="AU150" s="733"/>
      <c r="AV150" s="739"/>
      <c r="AW150" s="739"/>
      <c r="AX150" s="733"/>
      <c r="AY150" s="733"/>
      <c r="AZ150" s="733"/>
      <c r="BA150" s="703"/>
      <c r="BB150" s="228"/>
      <c r="BC150" s="161"/>
      <c r="BD150" s="224" t="str">
        <f t="shared" si="39"/>
        <v/>
      </c>
      <c r="BE150" s="214"/>
      <c r="BF150" s="214"/>
      <c r="BG150" s="214"/>
      <c r="BH150" s="214"/>
      <c r="BI150" s="161"/>
      <c r="BJ150" s="161"/>
      <c r="BK150" s="161"/>
      <c r="BL150" s="161"/>
      <c r="BM150" s="225"/>
      <c r="BN150" s="225"/>
      <c r="BO150" s="225"/>
      <c r="BP150" s="225"/>
      <c r="BQ150" s="226" t="str">
        <f t="shared" si="40"/>
        <v/>
      </c>
      <c r="BR150" s="227" t="str">
        <f t="shared" si="41"/>
        <v/>
      </c>
      <c r="BS150" s="736"/>
      <c r="BT150" s="718"/>
      <c r="BU150" s="718"/>
      <c r="BV150" s="721"/>
    </row>
    <row r="151" spans="1:74" ht="15.75" thickBot="1" x14ac:dyDescent="0.3">
      <c r="A151" s="725"/>
      <c r="B151" s="728"/>
      <c r="C151" s="731"/>
      <c r="D151" s="743"/>
      <c r="E151" s="743"/>
      <c r="F151" s="746"/>
      <c r="G151" s="719"/>
      <c r="H151" s="704"/>
      <c r="I151" s="704"/>
      <c r="J151" s="740"/>
      <c r="K151" s="755"/>
      <c r="L151" s="719"/>
      <c r="M151" s="758"/>
      <c r="N151" s="719"/>
      <c r="O151" s="719"/>
      <c r="P151" s="764"/>
      <c r="Q151" s="737"/>
      <c r="R151" s="704"/>
      <c r="S151" s="761"/>
      <c r="T151" s="704"/>
      <c r="U151" s="761"/>
      <c r="V151" s="704"/>
      <c r="W151" s="761"/>
      <c r="X151" s="758"/>
      <c r="Y151" s="761"/>
      <c r="Z151" s="761"/>
      <c r="AA151" s="734"/>
      <c r="AB151" s="307">
        <v>6</v>
      </c>
      <c r="AC151" s="305"/>
      <c r="AD151" s="305"/>
      <c r="AE151" s="305"/>
      <c r="AF151" s="308" t="str">
        <f t="shared" si="35"/>
        <v/>
      </c>
      <c r="AG151" s="309"/>
      <c r="AH151" s="306" t="str">
        <f t="shared" si="36"/>
        <v/>
      </c>
      <c r="AI151" s="309"/>
      <c r="AJ151" s="306" t="str">
        <f t="shared" si="37"/>
        <v/>
      </c>
      <c r="AK151" s="310" t="str">
        <f t="shared" si="38"/>
        <v/>
      </c>
      <c r="AL151" s="311" t="str">
        <f>IFERROR(IF(AND(AF150="Probabilidad",AF151="Probabilidad"),(AL150-(+AL150*AK151)),IF(AND(AF150="Impacto",AF151="Probabilidad"),(AL149-(+AL149*AK151)),IF(AF151="Impacto",AL150,""))),"")</f>
        <v/>
      </c>
      <c r="AM151" s="311" t="str">
        <f>IFERROR(IF(AND(AF150="Impacto",AF151="Impacto"),(AM150-(+AM150*AK151)),IF(AND(AF150="Probabilidad",AF151="Impacto"),(AM149-(+AM149*AK151)),IF(AF151="Probabilidad",AM150,""))),"")</f>
        <v/>
      </c>
      <c r="AN151" s="312"/>
      <c r="AO151" s="312"/>
      <c r="AP151" s="312"/>
      <c r="AQ151" s="312"/>
      <c r="AR151" s="704"/>
      <c r="AS151" s="740"/>
      <c r="AT151" s="740"/>
      <c r="AU151" s="734"/>
      <c r="AV151" s="740"/>
      <c r="AW151" s="740"/>
      <c r="AX151" s="734"/>
      <c r="AY151" s="734"/>
      <c r="AZ151" s="734"/>
      <c r="BA151" s="704"/>
      <c r="BB151" s="313"/>
      <c r="BC151" s="314"/>
      <c r="BD151" s="315" t="str">
        <f t="shared" si="39"/>
        <v/>
      </c>
      <c r="BE151" s="305"/>
      <c r="BF151" s="305"/>
      <c r="BG151" s="305"/>
      <c r="BH151" s="305"/>
      <c r="BI151" s="314"/>
      <c r="BJ151" s="314"/>
      <c r="BK151" s="314"/>
      <c r="BL151" s="314"/>
      <c r="BM151" s="316"/>
      <c r="BN151" s="316"/>
      <c r="BO151" s="316"/>
      <c r="BP151" s="316"/>
      <c r="BQ151" s="317" t="str">
        <f t="shared" si="40"/>
        <v/>
      </c>
      <c r="BR151" s="318" t="str">
        <f t="shared" si="41"/>
        <v/>
      </c>
      <c r="BS151" s="737"/>
      <c r="BT151" s="719"/>
      <c r="BU151" s="719"/>
      <c r="BV151" s="722"/>
    </row>
    <row r="152" spans="1:74" ht="117.75" customHeight="1" x14ac:dyDescent="0.25">
      <c r="A152" s="635" t="s">
        <v>292</v>
      </c>
      <c r="B152" s="712" t="s">
        <v>334</v>
      </c>
      <c r="C152" s="675" t="s">
        <v>747</v>
      </c>
      <c r="D152" s="466" t="s">
        <v>404</v>
      </c>
      <c r="E152" s="466" t="s">
        <v>293</v>
      </c>
      <c r="F152" s="536">
        <v>1</v>
      </c>
      <c r="G152" s="714" t="s">
        <v>748</v>
      </c>
      <c r="H152" s="475"/>
      <c r="I152" s="475"/>
      <c r="J152" s="481" t="s">
        <v>749</v>
      </c>
      <c r="K152" s="475" t="s">
        <v>407</v>
      </c>
      <c r="L152" s="690" t="s">
        <v>216</v>
      </c>
      <c r="M152" s="551" t="s">
        <v>750</v>
      </c>
      <c r="N152" s="690"/>
      <c r="O152" s="690"/>
      <c r="P152" s="709"/>
      <c r="Q152" s="511"/>
      <c r="R152" s="475" t="s">
        <v>125</v>
      </c>
      <c r="S152" s="699">
        <f>IF(R152="Muy Alta",100%,IF(R152="Alta",80%,IF(R152="Media",60%,IF(R152="Baja",40%,IF(R152="Muy Baja",20%,"")))))</f>
        <v>0.6</v>
      </c>
      <c r="T152" s="475"/>
      <c r="U152" s="699" t="str">
        <f>IF(T152="Catastrófico",100%,IF(T152="Mayor",80%,IF(T152="Moderado",60%,IF(T152="Menor",40%,IF(T152="Leve",20%,"")))))</f>
        <v/>
      </c>
      <c r="V152" s="475" t="s">
        <v>141</v>
      </c>
      <c r="W152" s="699">
        <f>IF(V152="Catastrófico",100%,IF(V152="Mayor",80%,IF(V152="Moderado",60%,IF(V152="Menor",40%,IF(V152="Leve",20%,"")))))</f>
        <v>0.6</v>
      </c>
      <c r="X152" s="551" t="str">
        <f>IF(Y152=100%,"Catastrófico",IF(Y152=80%,"Mayor",IF(Y152=60%,"Moderado",IF(Y152=40%,"Menor",IF(Y152=20%,"Leve","")))))</f>
        <v>Moderado</v>
      </c>
      <c r="Y152" s="699">
        <f>IF(AND(U152="",W152=""),"",MAX(U152,W152))</f>
        <v>0.6</v>
      </c>
      <c r="Z152" s="699" t="str">
        <f>CONCATENATE(R152,X152)</f>
        <v>MediaModerado</v>
      </c>
      <c r="AA152" s="484" t="str">
        <f>IF(Z152="Muy AltaLeve","Alto",IF(Z152="Muy AltaMenor","Alto",IF(Z152="Muy AltaModerado","Alto",IF(Z152="Muy AltaMayor","Alto",IF(Z152="Muy AltaCatastrófico","Extremo",IF(Z152="AltaLeve","Moderado",IF(Z152="AltaMenor","Moderado",IF(Z152="AltaModerado","Alto",IF(Z152="AltaMayor","Alto",IF(Z152="AltaCatastrófico","Extremo",IF(Z152="MediaLeve","Moderado",IF(Z152="MediaMenor","Moderado",IF(Z152="MediaModerado","Moderado",IF(Z152="MediaMayor","Alto",IF(Z152="MediaCatastrófico","Extremo",IF(Z152="BajaLeve","Bajo",IF(Z152="BajaMenor","Moderado",IF(Z152="BajaModerado","Moderado",IF(Z152="BajaMayor","Alto",IF(Z152="BajaCatastrófico","Extremo",IF(Z152="Muy BajaLeve","Bajo",IF(Z152="Muy BajaMenor","Bajo",IF(Z152="Muy BajaModerado","Moderado",IF(Z152="Muy BajaMayor","Alto",IF(Z152="Muy BajaCatastrófico","Extremo","")))))))))))))))))))))))))</f>
        <v>Moderado</v>
      </c>
      <c r="AB152" s="72">
        <v>1</v>
      </c>
      <c r="AC152" s="1" t="s">
        <v>751</v>
      </c>
      <c r="AD152" s="319" t="s">
        <v>752</v>
      </c>
      <c r="AE152" s="4" t="s">
        <v>753</v>
      </c>
      <c r="AF152" s="74" t="str">
        <f t="shared" ref="AF152:AF163" si="42">IF(OR(AG152="Preventivo",AG152="Detectivo"),"Probabilidad",IF(AG152="Correctivo","Impacto",""))</f>
        <v>Probabilidad</v>
      </c>
      <c r="AG152" s="2" t="s">
        <v>156</v>
      </c>
      <c r="AH152" s="6">
        <f t="shared" ref="AH152:AH163" si="43">IF(AG152="","",IF(AG152="Preventivo",25%,IF(AG152="Detectivo",15%,IF(AG152="Correctivo",10%))))</f>
        <v>0.25</v>
      </c>
      <c r="AI152" s="2" t="s">
        <v>167</v>
      </c>
      <c r="AJ152" s="6">
        <f t="shared" ref="AJ152:AJ163" si="44">IF(AI152="Automático",25%,IF(AI152="Manual",15%,""))</f>
        <v>0.15</v>
      </c>
      <c r="AK152" s="76">
        <f t="shared" ref="AK152:AK163" si="45">IF(OR(AH152="",AJ152=""),"",AH152+AJ152)</f>
        <v>0.4</v>
      </c>
      <c r="AL152" s="75">
        <f>IFERROR(IF(AF152="Probabilidad",(S152-(+S152*AK152)),IF(AF152="Impacto",S152,"")),"")</f>
        <v>0.36</v>
      </c>
      <c r="AM152" s="75">
        <f>IFERROR(IF(AF152="Impacto",(Y152-(+Y152*AK152)),IF(AF152="Probabilidad",Y152,"")),"")</f>
        <v>0.6</v>
      </c>
      <c r="AN152" s="31" t="s">
        <v>171</v>
      </c>
      <c r="AO152" s="31" t="s">
        <v>185</v>
      </c>
      <c r="AP152" s="31" t="s">
        <v>193</v>
      </c>
      <c r="AQ152" s="31" t="s">
        <v>196</v>
      </c>
      <c r="AR152" s="475" t="s">
        <v>484</v>
      </c>
      <c r="AS152" s="696">
        <f>S152</f>
        <v>0.6</v>
      </c>
      <c r="AT152" s="696">
        <f>IF(AL152="","",MIN(AL152:AL157))</f>
        <v>0.216</v>
      </c>
      <c r="AU152" s="484" t="str">
        <f>IFERROR(IF(AT152="","",IF(AT152&lt;=0.2,"Muy Baja",IF(AT152&lt;=0.4,"Baja",IF(AT152&lt;=0.6,"Media",IF(AT152&lt;=0.8,"Alta","Muy Alta"))))),"")</f>
        <v>Baja</v>
      </c>
      <c r="AV152" s="696">
        <f>Y152</f>
        <v>0.6</v>
      </c>
      <c r="AW152" s="696">
        <f>IF(AM152="","",MIN(AM152:AM157))</f>
        <v>0.6</v>
      </c>
      <c r="AX152" s="484" t="str">
        <f>IFERROR(IF(AW152="","",IF(AW152&lt;=0.2,"Leve",IF(AW152&lt;=0.4,"Menor",IF(AW152&lt;=0.6,"Moderado",IF(AW152&lt;=0.8,"Mayor","Catastrófico"))))),"")</f>
        <v>Moderado</v>
      </c>
      <c r="AY152" s="484" t="str">
        <f>AA152</f>
        <v>Moderado</v>
      </c>
      <c r="AZ152" s="484" t="str">
        <f>IFERROR(IF(OR(AND(AU152="Muy Baja",AX152="Leve"),AND(AU152="Muy Baja",AX152="Menor"),AND(AU152="Baja",AX152="Leve")),"Bajo",IF(OR(AND(AU152="Muy baja",AX152="Moderado"),AND(AU152="Baja",AX152="Menor"),AND(AU152="Baja",AX152="Moderado"),AND(AU152="Media",AX152="Leve"),AND(AU152="Media",AX152="Menor"),AND(AU152="Media",AX152="Moderado"),AND(AU152="Alta",AX152="Leve"),AND(AU152="Alta",AX152="Menor")),"Moderado",IF(OR(AND(AU152="Muy Baja",AX152="Mayor"),AND(AU152="Baja",AX152="Mayor"),AND(AU152="Media",AX152="Mayor"),AND(AU152="Alta",AX152="Moderado"),AND(AU152="Alta",AX152="Mayor"),AND(AU152="Muy Alta",AX152="Leve"),AND(AU152="Muy Alta",AX152="Menor"),AND(AU152="Muy Alta",AX152="Moderado"),AND(AU152="Muy Alta",AX152="Mayor")),"Alto",IF(OR(AND(AU152="Muy Baja",AX152="Catastrófico"),AND(AU152="Baja",AX152="Catastrófico"),AND(AU152="Media",AX152="Catastrófico"),AND(AU152="Alta",AX152="Catastrófico"),AND(AU152="Muy Alta",AX152="Catastrófico")),"Extremo","")))),"")</f>
        <v>Moderado</v>
      </c>
      <c r="BA152" s="475" t="s">
        <v>252</v>
      </c>
      <c r="BB152" s="320" t="s">
        <v>754</v>
      </c>
      <c r="BC152" s="320" t="s">
        <v>755</v>
      </c>
      <c r="BD152" s="77">
        <f t="shared" ref="BD152:BD163" si="46">IF(SUM(BE152:BH152)=0,"",SUM(BE152:BH152))</f>
        <v>2</v>
      </c>
      <c r="BE152" s="1"/>
      <c r="BF152" s="1">
        <v>1</v>
      </c>
      <c r="BG152" s="1"/>
      <c r="BH152" s="1">
        <v>1</v>
      </c>
      <c r="BI152" s="243" t="s">
        <v>756</v>
      </c>
      <c r="BJ152" s="243" t="s">
        <v>757</v>
      </c>
      <c r="BK152" s="29"/>
      <c r="BL152" s="29"/>
      <c r="BM152" s="30"/>
      <c r="BN152" s="30"/>
      <c r="BO152" s="30"/>
      <c r="BP152" s="30"/>
      <c r="BQ152" s="78" t="str">
        <f t="shared" ref="BQ152:BQ163" si="47">IF(SUM(BM152:BP152)=0,"",SUM(BM152:BP152))</f>
        <v/>
      </c>
      <c r="BR152" s="98" t="str">
        <f t="shared" ref="BR152:BR163" si="48">IF(ISERROR(BQ152/BD152),"",(BQ152/BD152))</f>
        <v/>
      </c>
      <c r="BS152" s="511"/>
      <c r="BT152" s="690"/>
      <c r="BU152" s="690"/>
      <c r="BV152" s="693"/>
    </row>
    <row r="153" spans="1:74" ht="172.5" customHeight="1" x14ac:dyDescent="0.25">
      <c r="A153" s="636"/>
      <c r="B153" s="600"/>
      <c r="C153" s="676"/>
      <c r="D153" s="467"/>
      <c r="E153" s="467"/>
      <c r="F153" s="537"/>
      <c r="G153" s="715"/>
      <c r="H153" s="476"/>
      <c r="I153" s="476"/>
      <c r="J153" s="482"/>
      <c r="K153" s="476"/>
      <c r="L153" s="691"/>
      <c r="M153" s="552"/>
      <c r="N153" s="691"/>
      <c r="O153" s="691"/>
      <c r="P153" s="710"/>
      <c r="Q153" s="512"/>
      <c r="R153" s="476"/>
      <c r="S153" s="700"/>
      <c r="T153" s="476"/>
      <c r="U153" s="700"/>
      <c r="V153" s="476"/>
      <c r="W153" s="700"/>
      <c r="X153" s="552"/>
      <c r="Y153" s="700"/>
      <c r="Z153" s="700"/>
      <c r="AA153" s="485"/>
      <c r="AB153" s="116">
        <v>2</v>
      </c>
      <c r="AC153" s="115" t="s">
        <v>758</v>
      </c>
      <c r="AD153" s="145" t="s">
        <v>752</v>
      </c>
      <c r="AE153" s="115" t="s">
        <v>759</v>
      </c>
      <c r="AF153" s="112" t="str">
        <f t="shared" si="42"/>
        <v>Probabilidad</v>
      </c>
      <c r="AG153" s="117" t="s">
        <v>156</v>
      </c>
      <c r="AH153" s="113">
        <f t="shared" si="43"/>
        <v>0.25</v>
      </c>
      <c r="AI153" s="117" t="s">
        <v>167</v>
      </c>
      <c r="AJ153" s="113">
        <f t="shared" si="44"/>
        <v>0.15</v>
      </c>
      <c r="AK153" s="114">
        <f t="shared" si="45"/>
        <v>0.4</v>
      </c>
      <c r="AL153" s="118">
        <f>IFERROR(IF(AND(AF152="Probabilidad",AF153="Probabilidad"),(AL152-(+AL152*AK153)),IF(AF153="Probabilidad",(S152-(+S152*AK153)),IF(AF153="Impacto",AL152,""))),"")</f>
        <v>0.216</v>
      </c>
      <c r="AM153" s="118">
        <f>IFERROR(IF(AND(AF152="Impacto",AF153="Impacto"),(AM152-(+AM152*AK153)),IF(AF153="Impacto",(Y152-(+Y152*AK153)),IF(AF153="Probabilidad",AM152,""))),"")</f>
        <v>0.6</v>
      </c>
      <c r="AN153" s="119" t="s">
        <v>171</v>
      </c>
      <c r="AO153" s="119" t="s">
        <v>185</v>
      </c>
      <c r="AP153" s="119" t="s">
        <v>193</v>
      </c>
      <c r="AQ153" s="119" t="s">
        <v>196</v>
      </c>
      <c r="AR153" s="476"/>
      <c r="AS153" s="697"/>
      <c r="AT153" s="697"/>
      <c r="AU153" s="485"/>
      <c r="AV153" s="697"/>
      <c r="AW153" s="697"/>
      <c r="AX153" s="485"/>
      <c r="AY153" s="485"/>
      <c r="AZ153" s="485"/>
      <c r="BA153" s="476"/>
      <c r="BB153" s="100" t="s">
        <v>760</v>
      </c>
      <c r="BC153" s="99" t="s">
        <v>761</v>
      </c>
      <c r="BD153" s="133">
        <f t="shared" si="46"/>
        <v>4</v>
      </c>
      <c r="BE153" s="115">
        <v>1</v>
      </c>
      <c r="BF153" s="115">
        <v>1</v>
      </c>
      <c r="BG153" s="115">
        <v>1</v>
      </c>
      <c r="BH153" s="115">
        <v>1</v>
      </c>
      <c r="BI153" s="100" t="s">
        <v>756</v>
      </c>
      <c r="BJ153" s="100" t="s">
        <v>757</v>
      </c>
      <c r="BK153" s="100"/>
      <c r="BL153" s="100"/>
      <c r="BM153" s="120"/>
      <c r="BN153" s="120"/>
      <c r="BO153" s="120"/>
      <c r="BP153" s="120"/>
      <c r="BQ153" s="121" t="str">
        <f t="shared" si="47"/>
        <v/>
      </c>
      <c r="BR153" s="122" t="str">
        <f t="shared" si="48"/>
        <v/>
      </c>
      <c r="BS153" s="512"/>
      <c r="BT153" s="691"/>
      <c r="BU153" s="691"/>
      <c r="BV153" s="694"/>
    </row>
    <row r="154" spans="1:74" x14ac:dyDescent="0.25">
      <c r="A154" s="636"/>
      <c r="B154" s="600"/>
      <c r="C154" s="676"/>
      <c r="D154" s="467"/>
      <c r="E154" s="467"/>
      <c r="F154" s="537"/>
      <c r="G154" s="715"/>
      <c r="H154" s="476"/>
      <c r="I154" s="476"/>
      <c r="J154" s="482"/>
      <c r="K154" s="476"/>
      <c r="L154" s="691"/>
      <c r="M154" s="552"/>
      <c r="N154" s="691"/>
      <c r="O154" s="691"/>
      <c r="P154" s="710"/>
      <c r="Q154" s="512"/>
      <c r="R154" s="476"/>
      <c r="S154" s="700"/>
      <c r="T154" s="476"/>
      <c r="U154" s="700"/>
      <c r="V154" s="476"/>
      <c r="W154" s="700"/>
      <c r="X154" s="552"/>
      <c r="Y154" s="700"/>
      <c r="Z154" s="700"/>
      <c r="AA154" s="485"/>
      <c r="AB154" s="116">
        <v>3</v>
      </c>
      <c r="AC154" s="138"/>
      <c r="AD154" s="138"/>
      <c r="AE154" s="115"/>
      <c r="AF154" s="112" t="str">
        <f t="shared" si="42"/>
        <v/>
      </c>
      <c r="AG154" s="117"/>
      <c r="AH154" s="113" t="str">
        <f t="shared" si="43"/>
        <v/>
      </c>
      <c r="AI154" s="117"/>
      <c r="AJ154" s="113" t="str">
        <f t="shared" si="44"/>
        <v/>
      </c>
      <c r="AK154" s="114" t="str">
        <f t="shared" si="45"/>
        <v/>
      </c>
      <c r="AL154" s="118" t="str">
        <f>IFERROR(IF(AND(AF153="Probabilidad",AF154="Probabilidad"),(AL153-(+AL153*AK154)),IF(AND(AF153="Impacto",AF154="Probabilidad"),(AL152-(+AL152*AK154)),IF(AF154="Impacto",AL153,""))),"")</f>
        <v/>
      </c>
      <c r="AM154" s="118" t="str">
        <f>IFERROR(IF(AND(AF153="Impacto",AF154="Impacto"),(AM153-(+AM153*AK154)),IF(AND(AF153="Probabilidad",AF154="Impacto"),(AM152-(+AM152*AK154)),IF(AF154="Probabilidad",AM153,""))),"")</f>
        <v/>
      </c>
      <c r="AN154" s="119"/>
      <c r="AO154" s="119"/>
      <c r="AP154" s="119"/>
      <c r="AQ154" s="119"/>
      <c r="AR154" s="476"/>
      <c r="AS154" s="697"/>
      <c r="AT154" s="697"/>
      <c r="AU154" s="485"/>
      <c r="AV154" s="697"/>
      <c r="AW154" s="697"/>
      <c r="AX154" s="485"/>
      <c r="AY154" s="485"/>
      <c r="AZ154" s="485"/>
      <c r="BA154" s="476"/>
      <c r="BB154" s="137"/>
      <c r="BC154" s="100"/>
      <c r="BD154" s="133" t="str">
        <f t="shared" si="46"/>
        <v/>
      </c>
      <c r="BE154" s="115"/>
      <c r="BF154" s="115"/>
      <c r="BG154" s="115"/>
      <c r="BH154" s="115"/>
      <c r="BI154" s="100"/>
      <c r="BJ154" s="100"/>
      <c r="BK154" s="100"/>
      <c r="BL154" s="100"/>
      <c r="BM154" s="120"/>
      <c r="BN154" s="120"/>
      <c r="BO154" s="120"/>
      <c r="BP154" s="120"/>
      <c r="BQ154" s="121" t="str">
        <f t="shared" si="47"/>
        <v/>
      </c>
      <c r="BR154" s="122" t="str">
        <f t="shared" si="48"/>
        <v/>
      </c>
      <c r="BS154" s="512"/>
      <c r="BT154" s="691"/>
      <c r="BU154" s="691"/>
      <c r="BV154" s="694"/>
    </row>
    <row r="155" spans="1:74" x14ac:dyDescent="0.25">
      <c r="A155" s="636"/>
      <c r="B155" s="600"/>
      <c r="C155" s="676"/>
      <c r="D155" s="467"/>
      <c r="E155" s="467"/>
      <c r="F155" s="537"/>
      <c r="G155" s="715"/>
      <c r="H155" s="476"/>
      <c r="I155" s="476"/>
      <c r="J155" s="482"/>
      <c r="K155" s="476"/>
      <c r="L155" s="691"/>
      <c r="M155" s="552"/>
      <c r="N155" s="691"/>
      <c r="O155" s="691"/>
      <c r="P155" s="710"/>
      <c r="Q155" s="512"/>
      <c r="R155" s="476"/>
      <c r="S155" s="700"/>
      <c r="T155" s="476"/>
      <c r="U155" s="700"/>
      <c r="V155" s="476"/>
      <c r="W155" s="700"/>
      <c r="X155" s="552"/>
      <c r="Y155" s="700"/>
      <c r="Z155" s="700"/>
      <c r="AA155" s="485"/>
      <c r="AB155" s="116">
        <v>4</v>
      </c>
      <c r="AC155" s="138"/>
      <c r="AD155" s="138"/>
      <c r="AE155" s="115"/>
      <c r="AF155" s="112" t="str">
        <f t="shared" si="42"/>
        <v/>
      </c>
      <c r="AG155" s="117"/>
      <c r="AH155" s="113" t="str">
        <f t="shared" si="43"/>
        <v/>
      </c>
      <c r="AI155" s="117"/>
      <c r="AJ155" s="113" t="str">
        <f t="shared" si="44"/>
        <v/>
      </c>
      <c r="AK155" s="114" t="str">
        <f t="shared" si="45"/>
        <v/>
      </c>
      <c r="AL155" s="118" t="str">
        <f>IFERROR(IF(AND(AF154="Probabilidad",AF155="Probabilidad"),(AL154-(+AL154*AK155)),IF(AND(AF154="Impacto",AF155="Probabilidad"),(AL153-(+AL153*AK155)),IF(AF155="Impacto",AL154,""))),"")</f>
        <v/>
      </c>
      <c r="AM155" s="118" t="str">
        <f>IFERROR(IF(AND(AF154="Impacto",AF155="Impacto"),(AM154-(+AM154*AK155)),IF(AND(AF154="Probabilidad",AF155="Impacto"),(AM153-(+AM153*AK155)),IF(AF155="Probabilidad",AM154,""))),"")</f>
        <v/>
      </c>
      <c r="AN155" s="119"/>
      <c r="AO155" s="119"/>
      <c r="AP155" s="119"/>
      <c r="AQ155" s="119"/>
      <c r="AR155" s="476"/>
      <c r="AS155" s="697"/>
      <c r="AT155" s="697"/>
      <c r="AU155" s="485"/>
      <c r="AV155" s="697"/>
      <c r="AW155" s="697"/>
      <c r="AX155" s="485"/>
      <c r="AY155" s="485"/>
      <c r="AZ155" s="485"/>
      <c r="BA155" s="476"/>
      <c r="BB155" s="137"/>
      <c r="BC155" s="100"/>
      <c r="BD155" s="133" t="str">
        <f t="shared" si="46"/>
        <v/>
      </c>
      <c r="BE155" s="115"/>
      <c r="BF155" s="115"/>
      <c r="BG155" s="115"/>
      <c r="BH155" s="115"/>
      <c r="BI155" s="100"/>
      <c r="BJ155" s="100"/>
      <c r="BK155" s="100"/>
      <c r="BL155" s="100"/>
      <c r="BM155" s="120"/>
      <c r="BN155" s="120"/>
      <c r="BO155" s="120"/>
      <c r="BP155" s="120"/>
      <c r="BQ155" s="121" t="str">
        <f t="shared" si="47"/>
        <v/>
      </c>
      <c r="BR155" s="122" t="str">
        <f t="shared" si="48"/>
        <v/>
      </c>
      <c r="BS155" s="512"/>
      <c r="BT155" s="691"/>
      <c r="BU155" s="691"/>
      <c r="BV155" s="694"/>
    </row>
    <row r="156" spans="1:74" x14ac:dyDescent="0.25">
      <c r="A156" s="636"/>
      <c r="B156" s="600"/>
      <c r="C156" s="676"/>
      <c r="D156" s="467"/>
      <c r="E156" s="467"/>
      <c r="F156" s="537"/>
      <c r="G156" s="715"/>
      <c r="H156" s="476"/>
      <c r="I156" s="476"/>
      <c r="J156" s="482"/>
      <c r="K156" s="476"/>
      <c r="L156" s="691"/>
      <c r="M156" s="552"/>
      <c r="N156" s="691"/>
      <c r="O156" s="691"/>
      <c r="P156" s="710"/>
      <c r="Q156" s="512"/>
      <c r="R156" s="476"/>
      <c r="S156" s="700"/>
      <c r="T156" s="476"/>
      <c r="U156" s="700"/>
      <c r="V156" s="476"/>
      <c r="W156" s="700"/>
      <c r="X156" s="552"/>
      <c r="Y156" s="700"/>
      <c r="Z156" s="700"/>
      <c r="AA156" s="485"/>
      <c r="AB156" s="116">
        <v>5</v>
      </c>
      <c r="AC156" s="139"/>
      <c r="AD156" s="139"/>
      <c r="AE156" s="19"/>
      <c r="AF156" s="112" t="str">
        <f t="shared" si="42"/>
        <v/>
      </c>
      <c r="AG156" s="117"/>
      <c r="AH156" s="113" t="str">
        <f t="shared" si="43"/>
        <v/>
      </c>
      <c r="AI156" s="117"/>
      <c r="AJ156" s="113" t="str">
        <f t="shared" si="44"/>
        <v/>
      </c>
      <c r="AK156" s="114" t="str">
        <f t="shared" si="45"/>
        <v/>
      </c>
      <c r="AL156" s="118" t="str">
        <f>IFERROR(IF(AND(AF155="Probabilidad",AF156="Probabilidad"),(AL155-(+AL155*AK156)),IF(AND(AF155="Impacto",AF156="Probabilidad"),(AL154-(+AL154*AK156)),IF(AF156="Impacto",AL155,""))),"")</f>
        <v/>
      </c>
      <c r="AM156" s="118" t="str">
        <f>IFERROR(IF(AND(AF155="Impacto",AF156="Impacto"),(AM155-(+AM155*AK156)),IF(AND(AF155="Probabilidad",AF156="Impacto"),(AM154-(+AM154*AK156)),IF(AF156="Probabilidad",AM155,""))),"")</f>
        <v/>
      </c>
      <c r="AN156" s="119"/>
      <c r="AO156" s="119"/>
      <c r="AP156" s="119"/>
      <c r="AQ156" s="119"/>
      <c r="AR156" s="476"/>
      <c r="AS156" s="697"/>
      <c r="AT156" s="697"/>
      <c r="AU156" s="485"/>
      <c r="AV156" s="697"/>
      <c r="AW156" s="697"/>
      <c r="AX156" s="485"/>
      <c r="AY156" s="485"/>
      <c r="AZ156" s="485"/>
      <c r="BA156" s="476"/>
      <c r="BB156" s="137"/>
      <c r="BC156" s="100"/>
      <c r="BD156" s="133" t="str">
        <f t="shared" si="46"/>
        <v/>
      </c>
      <c r="BE156" s="115"/>
      <c r="BF156" s="115"/>
      <c r="BG156" s="115"/>
      <c r="BH156" s="115"/>
      <c r="BI156" s="100"/>
      <c r="BJ156" s="100"/>
      <c r="BK156" s="100"/>
      <c r="BL156" s="100"/>
      <c r="BM156" s="120"/>
      <c r="BN156" s="120"/>
      <c r="BO156" s="120"/>
      <c r="BP156" s="120"/>
      <c r="BQ156" s="121" t="str">
        <f t="shared" si="47"/>
        <v/>
      </c>
      <c r="BR156" s="122" t="str">
        <f t="shared" si="48"/>
        <v/>
      </c>
      <c r="BS156" s="512"/>
      <c r="BT156" s="691"/>
      <c r="BU156" s="691"/>
      <c r="BV156" s="694"/>
    </row>
    <row r="157" spans="1:74" ht="15.75" thickBot="1" x14ac:dyDescent="0.3">
      <c r="A157" s="637"/>
      <c r="B157" s="713"/>
      <c r="C157" s="677"/>
      <c r="D157" s="468"/>
      <c r="E157" s="468"/>
      <c r="F157" s="538"/>
      <c r="G157" s="716"/>
      <c r="H157" s="477"/>
      <c r="I157" s="477"/>
      <c r="J157" s="483"/>
      <c r="K157" s="477"/>
      <c r="L157" s="692"/>
      <c r="M157" s="553"/>
      <c r="N157" s="692"/>
      <c r="O157" s="692"/>
      <c r="P157" s="711"/>
      <c r="Q157" s="513"/>
      <c r="R157" s="477"/>
      <c r="S157" s="701"/>
      <c r="T157" s="477"/>
      <c r="U157" s="701"/>
      <c r="V157" s="477"/>
      <c r="W157" s="701"/>
      <c r="X157" s="553"/>
      <c r="Y157" s="701"/>
      <c r="Z157" s="701"/>
      <c r="AA157" s="486"/>
      <c r="AB157" s="125">
        <v>6</v>
      </c>
      <c r="AC157" s="123"/>
      <c r="AD157" s="123"/>
      <c r="AE157" s="123"/>
      <c r="AF157" s="135" t="str">
        <f t="shared" si="42"/>
        <v/>
      </c>
      <c r="AG157" s="126"/>
      <c r="AH157" s="124" t="str">
        <f t="shared" si="43"/>
        <v/>
      </c>
      <c r="AI157" s="126"/>
      <c r="AJ157" s="124" t="str">
        <f t="shared" si="44"/>
        <v/>
      </c>
      <c r="AK157" s="127" t="str">
        <f t="shared" si="45"/>
        <v/>
      </c>
      <c r="AL157" s="172" t="str">
        <f>IFERROR(IF(AND(AF156="Probabilidad",AF157="Probabilidad"),(AL156-(+AL156*AK157)),IF(AND(AF156="Impacto",AF157="Probabilidad"),(AL155-(+AL155*AK157)),IF(AF157="Impacto",AL156,""))),"")</f>
        <v/>
      </c>
      <c r="AM157" s="172" t="str">
        <f>IFERROR(IF(AND(AF156="Impacto",AF157="Impacto"),(AM156-(+AM156*AK157)),IF(AND(AF156="Probabilidad",AF157="Impacto"),(AM155-(+AM155*AK157)),IF(AF157="Probabilidad",AM156,""))),"")</f>
        <v/>
      </c>
      <c r="AN157" s="173"/>
      <c r="AO157" s="173"/>
      <c r="AP157" s="173"/>
      <c r="AQ157" s="173"/>
      <c r="AR157" s="477"/>
      <c r="AS157" s="698"/>
      <c r="AT157" s="698"/>
      <c r="AU157" s="486"/>
      <c r="AV157" s="698"/>
      <c r="AW157" s="698"/>
      <c r="AX157" s="486"/>
      <c r="AY157" s="486"/>
      <c r="AZ157" s="486"/>
      <c r="BA157" s="477"/>
      <c r="BB157" s="244"/>
      <c r="BC157" s="128"/>
      <c r="BD157" s="136" t="str">
        <f t="shared" si="46"/>
        <v/>
      </c>
      <c r="BE157" s="123"/>
      <c r="BF157" s="123"/>
      <c r="BG157" s="123"/>
      <c r="BH157" s="123"/>
      <c r="BI157" s="128"/>
      <c r="BJ157" s="128"/>
      <c r="BK157" s="128"/>
      <c r="BL157" s="128"/>
      <c r="BM157" s="129"/>
      <c r="BN157" s="129"/>
      <c r="BO157" s="129"/>
      <c r="BP157" s="129"/>
      <c r="BQ157" s="130" t="str">
        <f t="shared" si="47"/>
        <v/>
      </c>
      <c r="BR157" s="131" t="str">
        <f t="shared" si="48"/>
        <v/>
      </c>
      <c r="BS157" s="513"/>
      <c r="BT157" s="692"/>
      <c r="BU157" s="692"/>
      <c r="BV157" s="695"/>
    </row>
    <row r="158" spans="1:74" ht="163.5" customHeight="1" x14ac:dyDescent="0.25">
      <c r="A158" s="635" t="s">
        <v>294</v>
      </c>
      <c r="B158" s="712" t="s">
        <v>334</v>
      </c>
      <c r="C158" s="675" t="s">
        <v>762</v>
      </c>
      <c r="D158" s="466" t="s">
        <v>404</v>
      </c>
      <c r="E158" s="466" t="s">
        <v>295</v>
      </c>
      <c r="F158" s="536">
        <v>1</v>
      </c>
      <c r="G158" s="714" t="s">
        <v>763</v>
      </c>
      <c r="H158" s="475"/>
      <c r="I158" s="475"/>
      <c r="J158" s="481" t="s">
        <v>764</v>
      </c>
      <c r="K158" s="475" t="s">
        <v>407</v>
      </c>
      <c r="L158" s="709" t="s">
        <v>216</v>
      </c>
      <c r="M158" s="551" t="s">
        <v>765</v>
      </c>
      <c r="N158" s="690"/>
      <c r="O158" s="690"/>
      <c r="P158" s="714"/>
      <c r="Q158" s="511"/>
      <c r="R158" s="475" t="s">
        <v>125</v>
      </c>
      <c r="S158" s="699">
        <f>IF(R158="Muy Alta",100%,IF(R158="Alta",80%,IF(R158="Media",60%,IF(R158="Baja",40%,IF(R158="Muy Baja",20%,"")))))</f>
        <v>0.6</v>
      </c>
      <c r="T158" s="475"/>
      <c r="U158" s="699" t="str">
        <f>IF(T158="Catastrófico",100%,IF(T158="Mayor",80%,IF(T158="Moderado",60%,IF(T158="Menor",40%,IF(T158="Leve",20%,"")))))</f>
        <v/>
      </c>
      <c r="V158" s="475" t="s">
        <v>141</v>
      </c>
      <c r="W158" s="699">
        <f>IF(V158="Catastrófico",100%,IF(V158="Mayor",80%,IF(V158="Moderado",60%,IF(V158="Menor",40%,IF(V158="Leve",20%,"")))))</f>
        <v>0.6</v>
      </c>
      <c r="X158" s="551" t="str">
        <f>IF(Y158=100%,"Catastrófico",IF(Y158=80%,"Mayor",IF(Y158=60%,"Moderado",IF(Y158=40%,"Menor",IF(Y158=20%,"Leve","")))))</f>
        <v>Moderado</v>
      </c>
      <c r="Y158" s="699">
        <f>IF(AND(U158="",W158=""),"",MAX(U158,W158))</f>
        <v>0.6</v>
      </c>
      <c r="Z158" s="699" t="str">
        <f>CONCATENATE(R158,X158)</f>
        <v>MediaModerado</v>
      </c>
      <c r="AA158" s="484" t="str">
        <f>IF(Z158="Muy AltaLeve","Alto",IF(Z158="Muy AltaMenor","Alto",IF(Z158="Muy AltaModerado","Alto",IF(Z158="Muy AltaMayor","Alto",IF(Z158="Muy AltaCatastrófico","Extremo",IF(Z158="AltaLeve","Moderado",IF(Z158="AltaMenor","Moderado",IF(Z158="AltaModerado","Alto",IF(Z158="AltaMayor","Alto",IF(Z158="AltaCatastrófico","Extremo",IF(Z158="MediaLeve","Moderado",IF(Z158="MediaMenor","Moderado",IF(Z158="MediaModerado","Moderado",IF(Z158="MediaMayor","Alto",IF(Z158="MediaCatastrófico","Extremo",IF(Z158="BajaLeve","Bajo",IF(Z158="BajaMenor","Moderado",IF(Z158="BajaModerado","Moderado",IF(Z158="BajaMayor","Alto",IF(Z158="BajaCatastrófico","Extremo",IF(Z158="Muy BajaLeve","Bajo",IF(Z158="Muy BajaMenor","Bajo",IF(Z158="Muy BajaModerado","Moderado",IF(Z158="Muy BajaMayor","Alto",IF(Z158="Muy BajaCatastrófico","Extremo","")))))))))))))))))))))))))</f>
        <v>Moderado</v>
      </c>
      <c r="AB158" s="72">
        <v>1</v>
      </c>
      <c r="AC158" s="241" t="s">
        <v>766</v>
      </c>
      <c r="AD158" s="321" t="s">
        <v>767</v>
      </c>
      <c r="AE158" s="241" t="s">
        <v>768</v>
      </c>
      <c r="AF158" s="74" t="str">
        <f t="shared" si="42"/>
        <v>Probabilidad</v>
      </c>
      <c r="AG158" s="2" t="s">
        <v>156</v>
      </c>
      <c r="AH158" s="6">
        <f t="shared" si="43"/>
        <v>0.25</v>
      </c>
      <c r="AI158" s="2" t="s">
        <v>167</v>
      </c>
      <c r="AJ158" s="6">
        <f t="shared" si="44"/>
        <v>0.15</v>
      </c>
      <c r="AK158" s="76">
        <f t="shared" si="45"/>
        <v>0.4</v>
      </c>
      <c r="AL158" s="75">
        <f>IFERROR(IF(AF158="Probabilidad",(S158-(+S158*AK158)),IF(AF158="Impacto",S158,"")),"")</f>
        <v>0.36</v>
      </c>
      <c r="AM158" s="75">
        <f>IFERROR(IF(AF158="Impacto",(Y158-(+Y158*AK158)),IF(AF158="Probabilidad",Y158,"")),"")</f>
        <v>0.6</v>
      </c>
      <c r="AN158" s="31" t="s">
        <v>171</v>
      </c>
      <c r="AO158" s="31" t="s">
        <v>185</v>
      </c>
      <c r="AP158" s="31" t="s">
        <v>191</v>
      </c>
      <c r="AQ158" s="31" t="s">
        <v>196</v>
      </c>
      <c r="AR158" s="475" t="s">
        <v>456</v>
      </c>
      <c r="AS158" s="696">
        <f>S158</f>
        <v>0.6</v>
      </c>
      <c r="AT158" s="696">
        <f>IF(AL158="","",MIN(AL158:AL163))</f>
        <v>2.7993599999999997E-2</v>
      </c>
      <c r="AU158" s="484" t="str">
        <f>IFERROR(IF(AT158="","",IF(AT158&lt;=0.2,"Muy Baja",IF(AT158&lt;=0.4,"Baja",IF(AT158&lt;=0.6,"Media",IF(AT158&lt;=0.8,"Alta","Muy Alta"))))),"")</f>
        <v>Muy Baja</v>
      </c>
      <c r="AV158" s="696">
        <f>Y158</f>
        <v>0.6</v>
      </c>
      <c r="AW158" s="696">
        <f>IF(AM158="","",MIN(AM158:AM163))</f>
        <v>0.6</v>
      </c>
      <c r="AX158" s="484" t="str">
        <f>IFERROR(IF(AW158="","",IF(AW158&lt;=0.2,"Leve",IF(AW158&lt;=0.4,"Menor",IF(AW158&lt;=0.6,"Moderado",IF(AW158&lt;=0.8,"Mayor","Catastrófico"))))),"")</f>
        <v>Moderado</v>
      </c>
      <c r="AY158" s="484" t="str">
        <f>AA158</f>
        <v>Moderado</v>
      </c>
      <c r="AZ158" s="484" t="str">
        <f>IFERROR(IF(OR(AND(AU158="Muy Baja",AX158="Leve"),AND(AU158="Muy Baja",AX158="Menor"),AND(AU158="Baja",AX158="Leve")),"Bajo",IF(OR(AND(AU158="Muy baja",AX158="Moderado"),AND(AU158="Baja",AX158="Menor"),AND(AU158="Baja",AX158="Moderado"),AND(AU158="Media",AX158="Leve"),AND(AU158="Media",AX158="Menor"),AND(AU158="Media",AX158="Moderado"),AND(AU158="Alta",AX158="Leve"),AND(AU158="Alta",AX158="Menor")),"Moderado",IF(OR(AND(AU158="Muy Baja",AX158="Mayor"),AND(AU158="Baja",AX158="Mayor"),AND(AU158="Media",AX158="Mayor"),AND(AU158="Alta",AX158="Moderado"),AND(AU158="Alta",AX158="Mayor"),AND(AU158="Muy Alta",AX158="Leve"),AND(AU158="Muy Alta",AX158="Menor"),AND(AU158="Muy Alta",AX158="Moderado"),AND(AU158="Muy Alta",AX158="Mayor")),"Alto",IF(OR(AND(AU158="Muy Baja",AX158="Catastrófico"),AND(AU158="Baja",AX158="Catastrófico"),AND(AU158="Media",AX158="Catastrófico"),AND(AU158="Alta",AX158="Catastrófico"),AND(AU158="Muy Alta",AX158="Catastrófico")),"Extremo","")))),"")</f>
        <v>Moderado</v>
      </c>
      <c r="BA158" s="475" t="s">
        <v>252</v>
      </c>
      <c r="BB158" s="322" t="s">
        <v>769</v>
      </c>
      <c r="BC158" s="243" t="s">
        <v>770</v>
      </c>
      <c r="BD158" s="77">
        <f t="shared" si="46"/>
        <v>4</v>
      </c>
      <c r="BE158" s="1">
        <v>1</v>
      </c>
      <c r="BF158" s="1">
        <v>1</v>
      </c>
      <c r="BG158" s="1">
        <v>1</v>
      </c>
      <c r="BH158" s="1">
        <v>1</v>
      </c>
      <c r="BI158" s="29" t="s">
        <v>771</v>
      </c>
      <c r="BJ158" s="29" t="s">
        <v>772</v>
      </c>
      <c r="BK158" s="29"/>
      <c r="BL158" s="29"/>
      <c r="BM158" s="30"/>
      <c r="BN158" s="30"/>
      <c r="BO158" s="30"/>
      <c r="BP158" s="30"/>
      <c r="BQ158" s="78" t="str">
        <f t="shared" si="47"/>
        <v/>
      </c>
      <c r="BR158" s="98" t="str">
        <f t="shared" si="48"/>
        <v/>
      </c>
      <c r="BS158" s="511"/>
      <c r="BT158" s="690"/>
      <c r="BU158" s="690"/>
      <c r="BV158" s="693"/>
    </row>
    <row r="159" spans="1:74" ht="133.5" customHeight="1" x14ac:dyDescent="0.25">
      <c r="A159" s="636"/>
      <c r="B159" s="600"/>
      <c r="C159" s="676"/>
      <c r="D159" s="467"/>
      <c r="E159" s="467"/>
      <c r="F159" s="537"/>
      <c r="G159" s="715"/>
      <c r="H159" s="476"/>
      <c r="I159" s="476"/>
      <c r="J159" s="482"/>
      <c r="K159" s="476"/>
      <c r="L159" s="710"/>
      <c r="M159" s="552"/>
      <c r="N159" s="691"/>
      <c r="O159" s="691"/>
      <c r="P159" s="715"/>
      <c r="Q159" s="512"/>
      <c r="R159" s="476"/>
      <c r="S159" s="700"/>
      <c r="T159" s="476"/>
      <c r="U159" s="700"/>
      <c r="V159" s="476"/>
      <c r="W159" s="700"/>
      <c r="X159" s="552"/>
      <c r="Y159" s="700"/>
      <c r="Z159" s="700"/>
      <c r="AA159" s="485"/>
      <c r="AB159" s="116">
        <v>2</v>
      </c>
      <c r="AC159" s="101" t="s">
        <v>773</v>
      </c>
      <c r="AD159" s="178" t="s">
        <v>767</v>
      </c>
      <c r="AE159" s="101" t="s">
        <v>774</v>
      </c>
      <c r="AF159" s="112" t="str">
        <f t="shared" si="42"/>
        <v>Probabilidad</v>
      </c>
      <c r="AG159" s="117" t="s">
        <v>156</v>
      </c>
      <c r="AH159" s="113">
        <f t="shared" si="43"/>
        <v>0.25</v>
      </c>
      <c r="AI159" s="117" t="s">
        <v>167</v>
      </c>
      <c r="AJ159" s="113">
        <f t="shared" si="44"/>
        <v>0.15</v>
      </c>
      <c r="AK159" s="114">
        <f t="shared" si="45"/>
        <v>0.4</v>
      </c>
      <c r="AL159" s="118">
        <f>IFERROR(IF(AND(AF158="Probabilidad",AF159="Probabilidad"),(AL158-(+AL158*AK159)),IF(AF159="Probabilidad",(S158-(+S158*AK159)),IF(AF159="Impacto",AL158,""))),"")</f>
        <v>0.216</v>
      </c>
      <c r="AM159" s="118">
        <f>IFERROR(IF(AND(AF158="Impacto",AF159="Impacto"),(AM158-(+AM158*AK159)),IF(AF159="Impacto",(Y158-(+Y158*AK159)),IF(AF159="Probabilidad",AM158,""))),"")</f>
        <v>0.6</v>
      </c>
      <c r="AN159" s="119" t="s">
        <v>171</v>
      </c>
      <c r="AO159" s="119" t="s">
        <v>181</v>
      </c>
      <c r="AP159" s="119" t="s">
        <v>191</v>
      </c>
      <c r="AQ159" s="119" t="s">
        <v>196</v>
      </c>
      <c r="AR159" s="476"/>
      <c r="AS159" s="697"/>
      <c r="AT159" s="697"/>
      <c r="AU159" s="485"/>
      <c r="AV159" s="697"/>
      <c r="AW159" s="697"/>
      <c r="AX159" s="485"/>
      <c r="AY159" s="485"/>
      <c r="AZ159" s="485"/>
      <c r="BA159" s="476"/>
      <c r="BB159" s="99" t="s">
        <v>775</v>
      </c>
      <c r="BC159" s="100" t="s">
        <v>776</v>
      </c>
      <c r="BD159" s="133">
        <f t="shared" si="46"/>
        <v>12</v>
      </c>
      <c r="BE159" s="115">
        <v>3</v>
      </c>
      <c r="BF159" s="115">
        <v>3</v>
      </c>
      <c r="BG159" s="115">
        <v>3</v>
      </c>
      <c r="BH159" s="115">
        <v>3</v>
      </c>
      <c r="BI159" s="100" t="s">
        <v>771</v>
      </c>
      <c r="BJ159" s="100" t="s">
        <v>772</v>
      </c>
      <c r="BK159" s="100"/>
      <c r="BL159" s="100"/>
      <c r="BM159" s="120"/>
      <c r="BN159" s="120"/>
      <c r="BO159" s="120"/>
      <c r="BP159" s="120"/>
      <c r="BQ159" s="121" t="str">
        <f t="shared" si="47"/>
        <v/>
      </c>
      <c r="BR159" s="122" t="str">
        <f t="shared" si="48"/>
        <v/>
      </c>
      <c r="BS159" s="512"/>
      <c r="BT159" s="691"/>
      <c r="BU159" s="691"/>
      <c r="BV159" s="694"/>
    </row>
    <row r="160" spans="1:74" ht="124.5" customHeight="1" x14ac:dyDescent="0.25">
      <c r="A160" s="636"/>
      <c r="B160" s="600"/>
      <c r="C160" s="676"/>
      <c r="D160" s="467"/>
      <c r="E160" s="467"/>
      <c r="F160" s="537"/>
      <c r="G160" s="715"/>
      <c r="H160" s="476"/>
      <c r="I160" s="476"/>
      <c r="J160" s="482"/>
      <c r="K160" s="476"/>
      <c r="L160" s="710"/>
      <c r="M160" s="552"/>
      <c r="N160" s="691"/>
      <c r="O160" s="691"/>
      <c r="P160" s="715"/>
      <c r="Q160" s="512"/>
      <c r="R160" s="476"/>
      <c r="S160" s="700"/>
      <c r="T160" s="476"/>
      <c r="U160" s="700"/>
      <c r="V160" s="476"/>
      <c r="W160" s="700"/>
      <c r="X160" s="552"/>
      <c r="Y160" s="700"/>
      <c r="Z160" s="700"/>
      <c r="AA160" s="485"/>
      <c r="AB160" s="116">
        <v>3</v>
      </c>
      <c r="AC160" s="101" t="s">
        <v>777</v>
      </c>
      <c r="AD160" s="178" t="s">
        <v>767</v>
      </c>
      <c r="AE160" s="115" t="s">
        <v>774</v>
      </c>
      <c r="AF160" s="112" t="str">
        <f t="shared" si="42"/>
        <v>Probabilidad</v>
      </c>
      <c r="AG160" s="117" t="s">
        <v>156</v>
      </c>
      <c r="AH160" s="113">
        <f t="shared" si="43"/>
        <v>0.25</v>
      </c>
      <c r="AI160" s="117" t="s">
        <v>167</v>
      </c>
      <c r="AJ160" s="113">
        <f t="shared" si="44"/>
        <v>0.15</v>
      </c>
      <c r="AK160" s="114">
        <f t="shared" si="45"/>
        <v>0.4</v>
      </c>
      <c r="AL160" s="118">
        <f>IFERROR(IF(AND(AF159="Probabilidad",AF160="Probabilidad"),(AL159-(+AL159*AK160)),IF(AND(AF159="Impacto",AF160="Probabilidad"),(AL158-(+AL158*AK160)),IF(AF160="Impacto",AL159,""))),"")</f>
        <v>0.12959999999999999</v>
      </c>
      <c r="AM160" s="118">
        <f>IFERROR(IF(AND(AF159="Impacto",AF160="Impacto"),(AM159-(+AM159*AK160)),IF(AND(AF159="Probabilidad",AF160="Impacto"),(AM158-(+AM158*AK160)),IF(AF160="Probabilidad",AM159,""))),"")</f>
        <v>0.6</v>
      </c>
      <c r="AN160" s="119" t="s">
        <v>171</v>
      </c>
      <c r="AO160" s="119" t="s">
        <v>181</v>
      </c>
      <c r="AP160" s="119" t="s">
        <v>191</v>
      </c>
      <c r="AQ160" s="119" t="s">
        <v>196</v>
      </c>
      <c r="AR160" s="476"/>
      <c r="AS160" s="697"/>
      <c r="AT160" s="697"/>
      <c r="AU160" s="485"/>
      <c r="AV160" s="697"/>
      <c r="AW160" s="697"/>
      <c r="AX160" s="485"/>
      <c r="AY160" s="485"/>
      <c r="AZ160" s="485"/>
      <c r="BA160" s="476"/>
      <c r="BB160" s="231"/>
      <c r="BC160" s="183"/>
      <c r="BD160" s="133" t="str">
        <f t="shared" si="46"/>
        <v/>
      </c>
      <c r="BE160" s="115"/>
      <c r="BF160" s="115"/>
      <c r="BG160" s="115"/>
      <c r="BH160" s="115"/>
      <c r="BI160" s="100"/>
      <c r="BJ160" s="100"/>
      <c r="BK160" s="100"/>
      <c r="BL160" s="100"/>
      <c r="BM160" s="120"/>
      <c r="BN160" s="120"/>
      <c r="BO160" s="120"/>
      <c r="BP160" s="120"/>
      <c r="BQ160" s="121" t="str">
        <f t="shared" si="47"/>
        <v/>
      </c>
      <c r="BR160" s="122" t="str">
        <f t="shared" si="48"/>
        <v/>
      </c>
      <c r="BS160" s="512"/>
      <c r="BT160" s="691"/>
      <c r="BU160" s="691"/>
      <c r="BV160" s="694"/>
    </row>
    <row r="161" spans="1:74" ht="118.5" customHeight="1" x14ac:dyDescent="0.25">
      <c r="A161" s="636"/>
      <c r="B161" s="600"/>
      <c r="C161" s="676"/>
      <c r="D161" s="467"/>
      <c r="E161" s="467"/>
      <c r="F161" s="537"/>
      <c r="G161" s="715"/>
      <c r="H161" s="476"/>
      <c r="I161" s="476"/>
      <c r="J161" s="482"/>
      <c r="K161" s="476"/>
      <c r="L161" s="710"/>
      <c r="M161" s="552"/>
      <c r="N161" s="691"/>
      <c r="O161" s="691"/>
      <c r="P161" s="715"/>
      <c r="Q161" s="512"/>
      <c r="R161" s="476"/>
      <c r="S161" s="700"/>
      <c r="T161" s="476"/>
      <c r="U161" s="700"/>
      <c r="V161" s="476"/>
      <c r="W161" s="700"/>
      <c r="X161" s="552"/>
      <c r="Y161" s="700"/>
      <c r="Z161" s="700"/>
      <c r="AA161" s="485"/>
      <c r="AB161" s="116">
        <v>4</v>
      </c>
      <c r="AC161" s="101" t="s">
        <v>778</v>
      </c>
      <c r="AD161" s="178" t="s">
        <v>767</v>
      </c>
      <c r="AE161" s="115" t="s">
        <v>779</v>
      </c>
      <c r="AF161" s="112" t="str">
        <f t="shared" si="42"/>
        <v>Probabilidad</v>
      </c>
      <c r="AG161" s="117" t="s">
        <v>156</v>
      </c>
      <c r="AH161" s="113">
        <f t="shared" si="43"/>
        <v>0.25</v>
      </c>
      <c r="AI161" s="117" t="s">
        <v>167</v>
      </c>
      <c r="AJ161" s="113">
        <f t="shared" si="44"/>
        <v>0.15</v>
      </c>
      <c r="AK161" s="114">
        <f t="shared" si="45"/>
        <v>0.4</v>
      </c>
      <c r="AL161" s="118">
        <f>IFERROR(IF(AND(AF160="Probabilidad",AF161="Probabilidad"),(AL160-(+AL160*AK161)),IF(AND(AF160="Impacto",AF161="Probabilidad"),(AL159-(+AL159*AK161)),IF(AF161="Impacto",AL160,""))),"")</f>
        <v>7.7759999999999996E-2</v>
      </c>
      <c r="AM161" s="118">
        <f>IFERROR(IF(AND(AF160="Impacto",AF161="Impacto"),(AM160-(+AM160*AK161)),IF(AND(AF160="Probabilidad",AF161="Impacto"),(AM159-(+AM159*AK161)),IF(AF161="Probabilidad",AM160,""))),"")</f>
        <v>0.6</v>
      </c>
      <c r="AN161" s="119" t="s">
        <v>171</v>
      </c>
      <c r="AO161" s="119" t="s">
        <v>181</v>
      </c>
      <c r="AP161" s="119" t="s">
        <v>191</v>
      </c>
      <c r="AQ161" s="119" t="s">
        <v>196</v>
      </c>
      <c r="AR161" s="476"/>
      <c r="AS161" s="697"/>
      <c r="AT161" s="697"/>
      <c r="AU161" s="485"/>
      <c r="AV161" s="697"/>
      <c r="AW161" s="697"/>
      <c r="AX161" s="485"/>
      <c r="AY161" s="485"/>
      <c r="AZ161" s="485"/>
      <c r="BA161" s="476"/>
      <c r="BB161" s="137"/>
      <c r="BC161" s="100"/>
      <c r="BD161" s="133" t="str">
        <f t="shared" si="46"/>
        <v/>
      </c>
      <c r="BE161" s="115"/>
      <c r="BF161" s="115"/>
      <c r="BG161" s="115"/>
      <c r="BH161" s="115"/>
      <c r="BI161" s="100"/>
      <c r="BJ161" s="100"/>
      <c r="BK161" s="100"/>
      <c r="BL161" s="100"/>
      <c r="BM161" s="120"/>
      <c r="BN161" s="120"/>
      <c r="BO161" s="120"/>
      <c r="BP161" s="120"/>
      <c r="BQ161" s="121" t="str">
        <f t="shared" si="47"/>
        <v/>
      </c>
      <c r="BR161" s="122" t="str">
        <f t="shared" si="48"/>
        <v/>
      </c>
      <c r="BS161" s="512"/>
      <c r="BT161" s="691"/>
      <c r="BU161" s="691"/>
      <c r="BV161" s="694"/>
    </row>
    <row r="162" spans="1:74" ht="112.5" customHeight="1" x14ac:dyDescent="0.25">
      <c r="A162" s="636"/>
      <c r="B162" s="600"/>
      <c r="C162" s="676"/>
      <c r="D162" s="467"/>
      <c r="E162" s="467"/>
      <c r="F162" s="537"/>
      <c r="G162" s="715"/>
      <c r="H162" s="476"/>
      <c r="I162" s="476"/>
      <c r="J162" s="482"/>
      <c r="K162" s="476"/>
      <c r="L162" s="710"/>
      <c r="M162" s="552"/>
      <c r="N162" s="691"/>
      <c r="O162" s="691"/>
      <c r="P162" s="715"/>
      <c r="Q162" s="512"/>
      <c r="R162" s="476"/>
      <c r="S162" s="700"/>
      <c r="T162" s="476"/>
      <c r="U162" s="700"/>
      <c r="V162" s="476"/>
      <c r="W162" s="700"/>
      <c r="X162" s="552"/>
      <c r="Y162" s="700"/>
      <c r="Z162" s="700"/>
      <c r="AA162" s="485"/>
      <c r="AB162" s="116">
        <v>5</v>
      </c>
      <c r="AC162" s="101" t="s">
        <v>780</v>
      </c>
      <c r="AD162" s="178" t="s">
        <v>767</v>
      </c>
      <c r="AE162" s="115" t="s">
        <v>781</v>
      </c>
      <c r="AF162" s="112" t="str">
        <f t="shared" si="42"/>
        <v>Probabilidad</v>
      </c>
      <c r="AG162" s="117" t="s">
        <v>156</v>
      </c>
      <c r="AH162" s="113">
        <f t="shared" si="43"/>
        <v>0.25</v>
      </c>
      <c r="AI162" s="117" t="s">
        <v>167</v>
      </c>
      <c r="AJ162" s="113">
        <f t="shared" si="44"/>
        <v>0.15</v>
      </c>
      <c r="AK162" s="114">
        <f t="shared" si="45"/>
        <v>0.4</v>
      </c>
      <c r="AL162" s="118">
        <f>IFERROR(IF(AND(AF161="Probabilidad",AF162="Probabilidad"),(AL161-(+AL161*AK162)),IF(AND(AF161="Impacto",AF162="Probabilidad"),(AL160-(+AL160*AK162)),IF(AF162="Impacto",AL161,""))),"")</f>
        <v>4.6655999999999996E-2</v>
      </c>
      <c r="AM162" s="118">
        <f>IFERROR(IF(AND(AF161="Impacto",AF162="Impacto"),(AM161-(+AM161*AK162)),IF(AND(AF161="Probabilidad",AF162="Impacto"),(AM160-(+AM160*AK162)),IF(AF162="Probabilidad",AM161,""))),"")</f>
        <v>0.6</v>
      </c>
      <c r="AN162" s="119" t="s">
        <v>171</v>
      </c>
      <c r="AO162" s="119" t="s">
        <v>181</v>
      </c>
      <c r="AP162" s="119" t="s">
        <v>191</v>
      </c>
      <c r="AQ162" s="119" t="s">
        <v>196</v>
      </c>
      <c r="AR162" s="476"/>
      <c r="AS162" s="697"/>
      <c r="AT162" s="697"/>
      <c r="AU162" s="485"/>
      <c r="AV162" s="697"/>
      <c r="AW162" s="697"/>
      <c r="AX162" s="485"/>
      <c r="AY162" s="485"/>
      <c r="AZ162" s="485"/>
      <c r="BA162" s="476"/>
      <c r="BB162" s="137"/>
      <c r="BC162" s="100"/>
      <c r="BD162" s="133" t="str">
        <f t="shared" si="46"/>
        <v/>
      </c>
      <c r="BE162" s="115"/>
      <c r="BF162" s="115"/>
      <c r="BG162" s="115"/>
      <c r="BH162" s="115"/>
      <c r="BI162" s="100"/>
      <c r="BJ162" s="100"/>
      <c r="BK162" s="100"/>
      <c r="BL162" s="100"/>
      <c r="BM162" s="120"/>
      <c r="BN162" s="120"/>
      <c r="BO162" s="120"/>
      <c r="BP162" s="120"/>
      <c r="BQ162" s="121" t="str">
        <f t="shared" si="47"/>
        <v/>
      </c>
      <c r="BR162" s="122" t="str">
        <f t="shared" si="48"/>
        <v/>
      </c>
      <c r="BS162" s="512"/>
      <c r="BT162" s="691"/>
      <c r="BU162" s="691"/>
      <c r="BV162" s="694"/>
    </row>
    <row r="163" spans="1:74" ht="115.5" customHeight="1" thickBot="1" x14ac:dyDescent="0.3">
      <c r="A163" s="637"/>
      <c r="B163" s="713"/>
      <c r="C163" s="677"/>
      <c r="D163" s="468"/>
      <c r="E163" s="468"/>
      <c r="F163" s="538"/>
      <c r="G163" s="716"/>
      <c r="H163" s="477"/>
      <c r="I163" s="477"/>
      <c r="J163" s="483"/>
      <c r="K163" s="477"/>
      <c r="L163" s="711"/>
      <c r="M163" s="553"/>
      <c r="N163" s="692"/>
      <c r="O163" s="692"/>
      <c r="P163" s="716"/>
      <c r="Q163" s="513"/>
      <c r="R163" s="477"/>
      <c r="S163" s="701"/>
      <c r="T163" s="477"/>
      <c r="U163" s="701"/>
      <c r="V163" s="477"/>
      <c r="W163" s="701"/>
      <c r="X163" s="553"/>
      <c r="Y163" s="701"/>
      <c r="Z163" s="701"/>
      <c r="AA163" s="486"/>
      <c r="AB163" s="125">
        <v>6</v>
      </c>
      <c r="AC163" s="242" t="s">
        <v>782</v>
      </c>
      <c r="AD163" s="323" t="s">
        <v>767</v>
      </c>
      <c r="AE163" s="123" t="s">
        <v>783</v>
      </c>
      <c r="AF163" s="135" t="str">
        <f t="shared" si="42"/>
        <v>Probabilidad</v>
      </c>
      <c r="AG163" s="126" t="s">
        <v>156</v>
      </c>
      <c r="AH163" s="124">
        <f t="shared" si="43"/>
        <v>0.25</v>
      </c>
      <c r="AI163" s="126" t="s">
        <v>167</v>
      </c>
      <c r="AJ163" s="124">
        <f t="shared" si="44"/>
        <v>0.15</v>
      </c>
      <c r="AK163" s="127">
        <f t="shared" si="45"/>
        <v>0.4</v>
      </c>
      <c r="AL163" s="172">
        <f>IFERROR(IF(AND(AF162="Probabilidad",AF163="Probabilidad"),(AL162-(+AL162*AK163)),IF(AND(AF162="Impacto",AF163="Probabilidad"),(AL161-(+AL161*AK163)),IF(AF163="Impacto",AL162,""))),"")</f>
        <v>2.7993599999999997E-2</v>
      </c>
      <c r="AM163" s="172">
        <f>IFERROR(IF(AND(AF162="Impacto",AF163="Impacto"),(AM162-(+AM162*AK163)),IF(AND(AF162="Probabilidad",AF163="Impacto"),(AM161-(+AM161*AK163)),IF(AF163="Probabilidad",AM162,""))),"")</f>
        <v>0.6</v>
      </c>
      <c r="AN163" s="173" t="s">
        <v>171</v>
      </c>
      <c r="AO163" s="173" t="s">
        <v>181</v>
      </c>
      <c r="AP163" s="173" t="s">
        <v>191</v>
      </c>
      <c r="AQ163" s="173" t="s">
        <v>196</v>
      </c>
      <c r="AR163" s="477"/>
      <c r="AS163" s="698"/>
      <c r="AT163" s="698"/>
      <c r="AU163" s="486"/>
      <c r="AV163" s="698"/>
      <c r="AW163" s="698"/>
      <c r="AX163" s="486"/>
      <c r="AY163" s="486"/>
      <c r="AZ163" s="486"/>
      <c r="BA163" s="477"/>
      <c r="BB163" s="244"/>
      <c r="BC163" s="128"/>
      <c r="BD163" s="136" t="str">
        <f t="shared" si="46"/>
        <v/>
      </c>
      <c r="BE163" s="123"/>
      <c r="BF163" s="123"/>
      <c r="BG163" s="123"/>
      <c r="BH163" s="123"/>
      <c r="BI163" s="128"/>
      <c r="BJ163" s="128"/>
      <c r="BK163" s="128"/>
      <c r="BL163" s="128"/>
      <c r="BM163" s="129"/>
      <c r="BN163" s="129"/>
      <c r="BO163" s="129"/>
      <c r="BP163" s="129"/>
      <c r="BQ163" s="130" t="str">
        <f t="shared" si="47"/>
        <v/>
      </c>
      <c r="BR163" s="131" t="str">
        <f t="shared" si="48"/>
        <v/>
      </c>
      <c r="BS163" s="513"/>
      <c r="BT163" s="692"/>
      <c r="BU163" s="692"/>
      <c r="BV163" s="695"/>
    </row>
    <row r="165" spans="1:74" x14ac:dyDescent="0.25">
      <c r="J165">
        <v>26</v>
      </c>
    </row>
  </sheetData>
  <mergeCells count="1056">
    <mergeCell ref="BA14:BA19"/>
    <mergeCell ref="BS14:BS19"/>
    <mergeCell ref="BT14:BT19"/>
    <mergeCell ref="BU14:BU19"/>
    <mergeCell ref="BV14:BV19"/>
    <mergeCell ref="A8:A19"/>
    <mergeCell ref="B8:B19"/>
    <mergeCell ref="C8:C19"/>
    <mergeCell ref="Z14:Z19"/>
    <mergeCell ref="AA14:AA19"/>
    <mergeCell ref="AR14:AR19"/>
    <mergeCell ref="AS14:AS19"/>
    <mergeCell ref="AT14:AT19"/>
    <mergeCell ref="AU14:AU19"/>
    <mergeCell ref="AV14:AV19"/>
    <mergeCell ref="AW14:AW19"/>
    <mergeCell ref="AX14:AX19"/>
    <mergeCell ref="BU8:BU13"/>
    <mergeCell ref="BV8:BV13"/>
    <mergeCell ref="D14:D19"/>
    <mergeCell ref="E14:E19"/>
    <mergeCell ref="F14:F19"/>
    <mergeCell ref="G14:G19"/>
    <mergeCell ref="H14:H19"/>
    <mergeCell ref="I14:I19"/>
    <mergeCell ref="J14:J19"/>
    <mergeCell ref="K14:K19"/>
    <mergeCell ref="L14:L19"/>
    <mergeCell ref="M14:M19"/>
    <mergeCell ref="N14:N19"/>
    <mergeCell ref="O14:O19"/>
    <mergeCell ref="P14:P19"/>
    <mergeCell ref="Q14:Q19"/>
    <mergeCell ref="R14:R19"/>
    <mergeCell ref="S14:S19"/>
    <mergeCell ref="T14:T19"/>
    <mergeCell ref="U14:U19"/>
    <mergeCell ref="V14:V19"/>
    <mergeCell ref="W14:W19"/>
    <mergeCell ref="X14:X19"/>
    <mergeCell ref="Y14:Y19"/>
    <mergeCell ref="AU8:AU13"/>
    <mergeCell ref="AV8:AV13"/>
    <mergeCell ref="AW8:AW13"/>
    <mergeCell ref="AX8:AX13"/>
    <mergeCell ref="AY8:AY13"/>
    <mergeCell ref="AZ8:AZ13"/>
    <mergeCell ref="AY14:AY19"/>
    <mergeCell ref="AZ14:AZ19"/>
    <mergeCell ref="BA8:BA13"/>
    <mergeCell ref="BS8:BS13"/>
    <mergeCell ref="BT8:BT13"/>
    <mergeCell ref="V8:V13"/>
    <mergeCell ref="W8:W13"/>
    <mergeCell ref="X8:X13"/>
    <mergeCell ref="Y8:Y13"/>
    <mergeCell ref="Z8:Z13"/>
    <mergeCell ref="AA8:AA13"/>
    <mergeCell ref="AR8:AR13"/>
    <mergeCell ref="AS8:AS13"/>
    <mergeCell ref="AT8:AT13"/>
    <mergeCell ref="M8:M13"/>
    <mergeCell ref="N8:N13"/>
    <mergeCell ref="O8:O13"/>
    <mergeCell ref="P8:P13"/>
    <mergeCell ref="Q8:Q13"/>
    <mergeCell ref="R8:R13"/>
    <mergeCell ref="S8:S13"/>
    <mergeCell ref="T8:T13"/>
    <mergeCell ref="U8:U13"/>
    <mergeCell ref="D8:D13"/>
    <mergeCell ref="E8:E13"/>
    <mergeCell ref="F8:F13"/>
    <mergeCell ref="G8:G13"/>
    <mergeCell ref="H8:H13"/>
    <mergeCell ref="I8:I13"/>
    <mergeCell ref="J8:J13"/>
    <mergeCell ref="K8:K13"/>
    <mergeCell ref="L8:L13"/>
    <mergeCell ref="A5:A7"/>
    <mergeCell ref="B5:B7"/>
    <mergeCell ref="C5:C7"/>
    <mergeCell ref="BK5:BR5"/>
    <mergeCell ref="BS5:BV5"/>
    <mergeCell ref="P6:Q6"/>
    <mergeCell ref="R6:S6"/>
    <mergeCell ref="T6:Y6"/>
    <mergeCell ref="AB6:AE6"/>
    <mergeCell ref="AG6:AQ6"/>
    <mergeCell ref="AS6:AU6"/>
    <mergeCell ref="AV6:AX6"/>
    <mergeCell ref="BE6:BH6"/>
    <mergeCell ref="D5:Q5"/>
    <mergeCell ref="R5:AA5"/>
    <mergeCell ref="AB5:AQ5"/>
    <mergeCell ref="AR5:AR7"/>
    <mergeCell ref="AS5:BA5"/>
    <mergeCell ref="BB5:BJ5"/>
    <mergeCell ref="AW7:AX7"/>
    <mergeCell ref="BK6:BR6"/>
    <mergeCell ref="BT6:BV6"/>
    <mergeCell ref="D7:F7"/>
    <mergeCell ref="R7:S7"/>
    <mergeCell ref="AG7:AH7"/>
    <mergeCell ref="AI7:AJ7"/>
    <mergeCell ref="AT7:AU7"/>
    <mergeCell ref="J146:J151"/>
    <mergeCell ref="K146:K151"/>
    <mergeCell ref="L146:L151"/>
    <mergeCell ref="M146:M151"/>
    <mergeCell ref="N146:N151"/>
    <mergeCell ref="O146:O151"/>
    <mergeCell ref="AA146:AA151"/>
    <mergeCell ref="Z146:Z151"/>
    <mergeCell ref="P146:P151"/>
    <mergeCell ref="Q146:Q151"/>
    <mergeCell ref="R146:R151"/>
    <mergeCell ref="S146:S151"/>
    <mergeCell ref="T146:T151"/>
    <mergeCell ref="U146:U151"/>
    <mergeCell ref="T7:U7"/>
    <mergeCell ref="V7:W7"/>
    <mergeCell ref="X7:Y7"/>
    <mergeCell ref="W146:W151"/>
    <mergeCell ref="Q56:Q61"/>
    <mergeCell ref="R56:R61"/>
    <mergeCell ref="S56:S61"/>
    <mergeCell ref="X146:X151"/>
    <mergeCell ref="Y146:Y151"/>
    <mergeCell ref="W32:W37"/>
    <mergeCell ref="X32:X37"/>
    <mergeCell ref="Y32:Y37"/>
    <mergeCell ref="AU26:AU31"/>
    <mergeCell ref="W38:W43"/>
    <mergeCell ref="D146:D151"/>
    <mergeCell ref="E146:E151"/>
    <mergeCell ref="F146:F151"/>
    <mergeCell ref="G146:G151"/>
    <mergeCell ref="H146:H151"/>
    <mergeCell ref="I146:I151"/>
    <mergeCell ref="BT152:BT157"/>
    <mergeCell ref="BU152:BU157"/>
    <mergeCell ref="BV152:BV157"/>
    <mergeCell ref="AT152:AT157"/>
    <mergeCell ref="AU152:AU157"/>
    <mergeCell ref="AV152:AV157"/>
    <mergeCell ref="F152:F157"/>
    <mergeCell ref="G152:G157"/>
    <mergeCell ref="H152:H157"/>
    <mergeCell ref="I152:I157"/>
    <mergeCell ref="J152:J157"/>
    <mergeCell ref="K152:K157"/>
    <mergeCell ref="R152:R157"/>
    <mergeCell ref="S152:S157"/>
    <mergeCell ref="T152:T157"/>
    <mergeCell ref="U152:U157"/>
    <mergeCell ref="V152:V157"/>
    <mergeCell ref="W152:W157"/>
    <mergeCell ref="L152:L157"/>
    <mergeCell ref="M152:M157"/>
    <mergeCell ref="N152:N157"/>
    <mergeCell ref="O152:O157"/>
    <mergeCell ref="P152:P157"/>
    <mergeCell ref="Q152:Q157"/>
    <mergeCell ref="B158:B163"/>
    <mergeCell ref="C158:C163"/>
    <mergeCell ref="D158:D163"/>
    <mergeCell ref="E158:E163"/>
    <mergeCell ref="F158:F163"/>
    <mergeCell ref="P158:P163"/>
    <mergeCell ref="Q158:Q163"/>
    <mergeCell ref="R158:R163"/>
    <mergeCell ref="G158:G163"/>
    <mergeCell ref="H158:H163"/>
    <mergeCell ref="I158:I163"/>
    <mergeCell ref="B152:B157"/>
    <mergeCell ref="A152:A157"/>
    <mergeCell ref="X152:X157"/>
    <mergeCell ref="Y152:Y157"/>
    <mergeCell ref="BU146:BU151"/>
    <mergeCell ref="BV146:BV151"/>
    <mergeCell ref="A146:A151"/>
    <mergeCell ref="B146:B151"/>
    <mergeCell ref="C146:C151"/>
    <mergeCell ref="AX146:AX151"/>
    <mergeCell ref="AY146:AY151"/>
    <mergeCell ref="AZ146:AZ151"/>
    <mergeCell ref="BA146:BA151"/>
    <mergeCell ref="BS146:BS151"/>
    <mergeCell ref="BT146:BT151"/>
    <mergeCell ref="AR146:AR151"/>
    <mergeCell ref="AS146:AS151"/>
    <mergeCell ref="AT146:AT151"/>
    <mergeCell ref="AU146:AU151"/>
    <mergeCell ref="AV146:AV151"/>
    <mergeCell ref="AW146:AW151"/>
    <mergeCell ref="A1:G1"/>
    <mergeCell ref="A3:G3"/>
    <mergeCell ref="D56:D61"/>
    <mergeCell ref="E56:E61"/>
    <mergeCell ref="F56:F61"/>
    <mergeCell ref="G56:G61"/>
    <mergeCell ref="BA158:BA163"/>
    <mergeCell ref="BS158:BS163"/>
    <mergeCell ref="BT158:BT163"/>
    <mergeCell ref="S158:S163"/>
    <mergeCell ref="T158:T163"/>
    <mergeCell ref="U158:U163"/>
    <mergeCell ref="V158:V163"/>
    <mergeCell ref="W158:W163"/>
    <mergeCell ref="X158:X163"/>
    <mergeCell ref="M158:M163"/>
    <mergeCell ref="N158:N163"/>
    <mergeCell ref="O158:O163"/>
    <mergeCell ref="AW152:AW157"/>
    <mergeCell ref="AX152:AX157"/>
    <mergeCell ref="AY152:AY157"/>
    <mergeCell ref="AZ152:AZ157"/>
    <mergeCell ref="BA152:BA157"/>
    <mergeCell ref="BS152:BS157"/>
    <mergeCell ref="Z152:Z157"/>
    <mergeCell ref="AA152:AA157"/>
    <mergeCell ref="AR152:AR157"/>
    <mergeCell ref="AS152:AS157"/>
    <mergeCell ref="J158:J163"/>
    <mergeCell ref="K158:K163"/>
    <mergeCell ref="L158:L163"/>
    <mergeCell ref="A158:A163"/>
    <mergeCell ref="T56:T61"/>
    <mergeCell ref="U56:U61"/>
    <mergeCell ref="V56:V61"/>
    <mergeCell ref="W56:W61"/>
    <mergeCell ref="X56:X61"/>
    <mergeCell ref="Y56:Y61"/>
    <mergeCell ref="AY56:AY61"/>
    <mergeCell ref="AZ56:AZ61"/>
    <mergeCell ref="BU158:BU163"/>
    <mergeCell ref="BV158:BV163"/>
    <mergeCell ref="AU158:AU163"/>
    <mergeCell ref="AV158:AV163"/>
    <mergeCell ref="AW158:AW163"/>
    <mergeCell ref="AX158:AX163"/>
    <mergeCell ref="AY158:AY163"/>
    <mergeCell ref="AZ158:AZ163"/>
    <mergeCell ref="Y158:Y163"/>
    <mergeCell ref="Z158:Z163"/>
    <mergeCell ref="AA158:AA163"/>
    <mergeCell ref="AR158:AR163"/>
    <mergeCell ref="AS158:AS163"/>
    <mergeCell ref="AT158:AT163"/>
    <mergeCell ref="V146:V151"/>
    <mergeCell ref="BA56:BA61"/>
    <mergeCell ref="BS56:BS61"/>
    <mergeCell ref="BT56:BT61"/>
    <mergeCell ref="BU56:BU61"/>
    <mergeCell ref="BV56:BV61"/>
    <mergeCell ref="Z56:Z61"/>
    <mergeCell ref="AA56:AA61"/>
    <mergeCell ref="AR56:AR61"/>
    <mergeCell ref="AW56:AW61"/>
    <mergeCell ref="AX56:AX61"/>
    <mergeCell ref="BU26:BU31"/>
    <mergeCell ref="BV26:BV31"/>
    <mergeCell ref="X20:X25"/>
    <mergeCell ref="Y20:Y25"/>
    <mergeCell ref="Z20:Z25"/>
    <mergeCell ref="AA20:AA25"/>
    <mergeCell ref="AR20:AR25"/>
    <mergeCell ref="AS20:AS25"/>
    <mergeCell ref="AT20:AT25"/>
    <mergeCell ref="AU20:AU25"/>
    <mergeCell ref="AV20:AV25"/>
    <mergeCell ref="AW20:AW25"/>
    <mergeCell ref="AX20:AX25"/>
    <mergeCell ref="AY20:AY25"/>
    <mergeCell ref="AZ20:AZ25"/>
    <mergeCell ref="BA20:BA25"/>
    <mergeCell ref="BS20:BS25"/>
    <mergeCell ref="BT20:BT25"/>
    <mergeCell ref="BU20:BU25"/>
    <mergeCell ref="BV20:BV25"/>
    <mergeCell ref="BA26:BA31"/>
    <mergeCell ref="BS26:BS31"/>
    <mergeCell ref="BT26:BT31"/>
    <mergeCell ref="AX32:AX37"/>
    <mergeCell ref="BU32:BU37"/>
    <mergeCell ref="BV32:BV37"/>
    <mergeCell ref="X38:X43"/>
    <mergeCell ref="Y38:Y43"/>
    <mergeCell ref="Z38:Z43"/>
    <mergeCell ref="AA38:AA43"/>
    <mergeCell ref="AR38:AR43"/>
    <mergeCell ref="J32:J37"/>
    <mergeCell ref="K32:K37"/>
    <mergeCell ref="AY32:AY37"/>
    <mergeCell ref="AZ32:AZ37"/>
    <mergeCell ref="BA32:BA37"/>
    <mergeCell ref="BS32:BS37"/>
    <mergeCell ref="BT32:BT37"/>
    <mergeCell ref="V26:V31"/>
    <mergeCell ref="W26:W31"/>
    <mergeCell ref="X26:X31"/>
    <mergeCell ref="Y26:Y31"/>
    <mergeCell ref="Z26:Z31"/>
    <mergeCell ref="AA26:AA31"/>
    <mergeCell ref="AR26:AR31"/>
    <mergeCell ref="AS26:AS31"/>
    <mergeCell ref="AT26:AT31"/>
    <mergeCell ref="V32:V37"/>
    <mergeCell ref="AS32:AS37"/>
    <mergeCell ref="AT32:AT37"/>
    <mergeCell ref="AU32:AU37"/>
    <mergeCell ref="AV32:AV37"/>
    <mergeCell ref="AW32:AW37"/>
    <mergeCell ref="AV26:AV31"/>
    <mergeCell ref="AW26:AW31"/>
    <mergeCell ref="AX26:AX31"/>
    <mergeCell ref="AY26:AY31"/>
    <mergeCell ref="AZ26:AZ31"/>
    <mergeCell ref="Z32:Z37"/>
    <mergeCell ref="AA32:AA37"/>
    <mergeCell ref="AR32:AR37"/>
    <mergeCell ref="W20:W25"/>
    <mergeCell ref="D152:D157"/>
    <mergeCell ref="C152:C157"/>
    <mergeCell ref="N20:N25"/>
    <mergeCell ref="O20:O25"/>
    <mergeCell ref="P20:P25"/>
    <mergeCell ref="Q20:Q25"/>
    <mergeCell ref="R20:R25"/>
    <mergeCell ref="S20:S25"/>
    <mergeCell ref="T20:T25"/>
    <mergeCell ref="U20:U25"/>
    <mergeCell ref="V20:V25"/>
    <mergeCell ref="Q38:Q43"/>
    <mergeCell ref="R38:R43"/>
    <mergeCell ref="S38:S43"/>
    <mergeCell ref="T38:T43"/>
    <mergeCell ref="U38:U43"/>
    <mergeCell ref="V38:V43"/>
    <mergeCell ref="H56:H61"/>
    <mergeCell ref="I56:I61"/>
    <mergeCell ref="J56:J61"/>
    <mergeCell ref="K56:K61"/>
    <mergeCell ref="L56:L61"/>
    <mergeCell ref="M56:M61"/>
    <mergeCell ref="N56:N61"/>
    <mergeCell ref="O56:O61"/>
    <mergeCell ref="D62:D67"/>
    <mergeCell ref="E62:E67"/>
    <mergeCell ref="F62:F67"/>
    <mergeCell ref="G62:G67"/>
    <mergeCell ref="H62:H67"/>
    <mergeCell ref="I62:I67"/>
    <mergeCell ref="A56:A61"/>
    <mergeCell ref="B56:B61"/>
    <mergeCell ref="C56:C61"/>
    <mergeCell ref="D26:D31"/>
    <mergeCell ref="D32:D37"/>
    <mergeCell ref="E152:E157"/>
    <mergeCell ref="M26:M31"/>
    <mergeCell ref="N26:N31"/>
    <mergeCell ref="O26:O31"/>
    <mergeCell ref="P26:P31"/>
    <mergeCell ref="Q26:Q31"/>
    <mergeCell ref="R26:R31"/>
    <mergeCell ref="S26:S31"/>
    <mergeCell ref="T26:T31"/>
    <mergeCell ref="U26:U31"/>
    <mergeCell ref="U32:U37"/>
    <mergeCell ref="E26:E31"/>
    <mergeCell ref="F26:F31"/>
    <mergeCell ref="G26:G31"/>
    <mergeCell ref="D38:D43"/>
    <mergeCell ref="E38:E43"/>
    <mergeCell ref="F38:F43"/>
    <mergeCell ref="G38:G43"/>
    <mergeCell ref="H38:H43"/>
    <mergeCell ref="I38:I43"/>
    <mergeCell ref="J38:J43"/>
    <mergeCell ref="K38:K43"/>
    <mergeCell ref="L38:L43"/>
    <mergeCell ref="M38:M43"/>
    <mergeCell ref="N38:N43"/>
    <mergeCell ref="O38:O43"/>
    <mergeCell ref="P38:P43"/>
    <mergeCell ref="A20:A37"/>
    <mergeCell ref="B20:B37"/>
    <mergeCell ref="C20:C37"/>
    <mergeCell ref="L32:L37"/>
    <mergeCell ref="M32:M37"/>
    <mergeCell ref="N32:N37"/>
    <mergeCell ref="O32:O37"/>
    <mergeCell ref="P32:P37"/>
    <mergeCell ref="Q32:Q37"/>
    <mergeCell ref="R32:R37"/>
    <mergeCell ref="S32:S37"/>
    <mergeCell ref="T32:T37"/>
    <mergeCell ref="D20:D25"/>
    <mergeCell ref="E20:E25"/>
    <mergeCell ref="F20:F25"/>
    <mergeCell ref="G20:G25"/>
    <mergeCell ref="H20:H25"/>
    <mergeCell ref="I20:I25"/>
    <mergeCell ref="J20:J25"/>
    <mergeCell ref="K20:K25"/>
    <mergeCell ref="L20:L25"/>
    <mergeCell ref="M20:M25"/>
    <mergeCell ref="H26:H31"/>
    <mergeCell ref="I26:I31"/>
    <mergeCell ref="J26:J31"/>
    <mergeCell ref="K26:K31"/>
    <mergeCell ref="L26:L31"/>
    <mergeCell ref="E32:E37"/>
    <mergeCell ref="F32:F37"/>
    <mergeCell ref="G32:G37"/>
    <mergeCell ref="H32:H37"/>
    <mergeCell ref="I32:I37"/>
    <mergeCell ref="AS38:AS43"/>
    <mergeCell ref="AT38:AT43"/>
    <mergeCell ref="AU38:AU43"/>
    <mergeCell ref="AV38:AV43"/>
    <mergeCell ref="AW38:AW43"/>
    <mergeCell ref="AX38:AX43"/>
    <mergeCell ref="AY38:AY43"/>
    <mergeCell ref="AZ38:AZ43"/>
    <mergeCell ref="BA38:BA43"/>
    <mergeCell ref="BS38:BS43"/>
    <mergeCell ref="BT38:BT43"/>
    <mergeCell ref="BU38:BU43"/>
    <mergeCell ref="BV38:BV43"/>
    <mergeCell ref="D44:D49"/>
    <mergeCell ref="E44:E49"/>
    <mergeCell ref="F44:F49"/>
    <mergeCell ref="G44:G49"/>
    <mergeCell ref="H44:H49"/>
    <mergeCell ref="I44:I49"/>
    <mergeCell ref="J44:J49"/>
    <mergeCell ref="K44:K49"/>
    <mergeCell ref="L44:L49"/>
    <mergeCell ref="M44:M49"/>
    <mergeCell ref="N44:N49"/>
    <mergeCell ref="O44:O49"/>
    <mergeCell ref="P44:P49"/>
    <mergeCell ref="Q44:Q49"/>
    <mergeCell ref="R44:R49"/>
    <mergeCell ref="S44:S49"/>
    <mergeCell ref="T44:T49"/>
    <mergeCell ref="U44:U49"/>
    <mergeCell ref="V44:V49"/>
    <mergeCell ref="AR50:AR55"/>
    <mergeCell ref="AS50:AS55"/>
    <mergeCell ref="BT50:BT55"/>
    <mergeCell ref="BU50:BU55"/>
    <mergeCell ref="W44:W49"/>
    <mergeCell ref="X44:X49"/>
    <mergeCell ref="Y44:Y49"/>
    <mergeCell ref="Z44:Z49"/>
    <mergeCell ref="AA44:AA49"/>
    <mergeCell ref="AR44:AR49"/>
    <mergeCell ref="AS44:AS49"/>
    <mergeCell ref="AT44:AT49"/>
    <mergeCell ref="H50:H55"/>
    <mergeCell ref="I50:I55"/>
    <mergeCell ref="J50:J55"/>
    <mergeCell ref="K50:K55"/>
    <mergeCell ref="L50:L55"/>
    <mergeCell ref="M50:M55"/>
    <mergeCell ref="N50:N55"/>
    <mergeCell ref="O50:O55"/>
    <mergeCell ref="P50:P55"/>
    <mergeCell ref="Q50:Q55"/>
    <mergeCell ref="R50:R55"/>
    <mergeCell ref="S50:S55"/>
    <mergeCell ref="T50:T55"/>
    <mergeCell ref="BV50:BV55"/>
    <mergeCell ref="A38:A55"/>
    <mergeCell ref="B38:B55"/>
    <mergeCell ref="C38:C55"/>
    <mergeCell ref="AU44:AU49"/>
    <mergeCell ref="AV44:AV49"/>
    <mergeCell ref="AW44:AW49"/>
    <mergeCell ref="AX44:AX49"/>
    <mergeCell ref="AY44:AY49"/>
    <mergeCell ref="AZ44:AZ49"/>
    <mergeCell ref="BA44:BA49"/>
    <mergeCell ref="BS44:BS49"/>
    <mergeCell ref="BT44:BT49"/>
    <mergeCell ref="BU44:BU49"/>
    <mergeCell ref="BV44:BV49"/>
    <mergeCell ref="D50:D55"/>
    <mergeCell ref="E50:E55"/>
    <mergeCell ref="F50:F55"/>
    <mergeCell ref="G50:G55"/>
    <mergeCell ref="AW50:AW55"/>
    <mergeCell ref="AX50:AX55"/>
    <mergeCell ref="AY50:AY55"/>
    <mergeCell ref="AZ50:AZ55"/>
    <mergeCell ref="BA50:BA55"/>
    <mergeCell ref="BS50:BS55"/>
    <mergeCell ref="U50:U55"/>
    <mergeCell ref="V50:V55"/>
    <mergeCell ref="W50:W55"/>
    <mergeCell ref="X50:X55"/>
    <mergeCell ref="Y50:Y55"/>
    <mergeCell ref="Z50:Z55"/>
    <mergeCell ref="AA50:AA55"/>
    <mergeCell ref="Z68:Z73"/>
    <mergeCell ref="J62:J67"/>
    <mergeCell ref="K62:K67"/>
    <mergeCell ref="L62:L67"/>
    <mergeCell ref="M62:M67"/>
    <mergeCell ref="N62:N67"/>
    <mergeCell ref="O62:O67"/>
    <mergeCell ref="P62:P67"/>
    <mergeCell ref="Q62:Q67"/>
    <mergeCell ref="R62:R67"/>
    <mergeCell ref="AT50:AT55"/>
    <mergeCell ref="AU50:AU55"/>
    <mergeCell ref="AV50:AV55"/>
    <mergeCell ref="S62:S67"/>
    <mergeCell ref="T62:T67"/>
    <mergeCell ref="U62:U67"/>
    <mergeCell ref="V62:V67"/>
    <mergeCell ref="W62:W67"/>
    <mergeCell ref="X62:X67"/>
    <mergeCell ref="Y62:Y67"/>
    <mergeCell ref="Z62:Z67"/>
    <mergeCell ref="AA62:AA67"/>
    <mergeCell ref="AR62:AR67"/>
    <mergeCell ref="AS62:AS67"/>
    <mergeCell ref="AT62:AT67"/>
    <mergeCell ref="AU62:AU67"/>
    <mergeCell ref="AV62:AV67"/>
    <mergeCell ref="AS56:AS61"/>
    <mergeCell ref="AT56:AT61"/>
    <mergeCell ref="AU56:AU61"/>
    <mergeCell ref="AV56:AV61"/>
    <mergeCell ref="P56:P61"/>
    <mergeCell ref="I68:I73"/>
    <mergeCell ref="J68:J73"/>
    <mergeCell ref="K68:K73"/>
    <mergeCell ref="L68:L73"/>
    <mergeCell ref="M68:M73"/>
    <mergeCell ref="N68:N73"/>
    <mergeCell ref="O68:O73"/>
    <mergeCell ref="P68:P73"/>
    <mergeCell ref="Q68:Q73"/>
    <mergeCell ref="R68:R73"/>
    <mergeCell ref="S68:S73"/>
    <mergeCell ref="T68:T73"/>
    <mergeCell ref="U68:U73"/>
    <mergeCell ref="V68:V73"/>
    <mergeCell ref="W68:W73"/>
    <mergeCell ref="X68:X73"/>
    <mergeCell ref="Y68:Y73"/>
    <mergeCell ref="AA68:AA73"/>
    <mergeCell ref="AR68:AR73"/>
    <mergeCell ref="AS68:AS73"/>
    <mergeCell ref="AT68:AT73"/>
    <mergeCell ref="AU68:AU73"/>
    <mergeCell ref="AV68:AV73"/>
    <mergeCell ref="AW68:AW73"/>
    <mergeCell ref="AX68:AX73"/>
    <mergeCell ref="AY68:AY73"/>
    <mergeCell ref="AZ68:AZ73"/>
    <mergeCell ref="BA68:BA73"/>
    <mergeCell ref="BS68:BS73"/>
    <mergeCell ref="BT68:BT73"/>
    <mergeCell ref="BU68:BU73"/>
    <mergeCell ref="BV68:BV73"/>
    <mergeCell ref="A62:A73"/>
    <mergeCell ref="B62:B73"/>
    <mergeCell ref="C62:C73"/>
    <mergeCell ref="AW62:AW67"/>
    <mergeCell ref="AX62:AX67"/>
    <mergeCell ref="AY62:AY67"/>
    <mergeCell ref="AZ62:AZ67"/>
    <mergeCell ref="BA62:BA67"/>
    <mergeCell ref="BS62:BS67"/>
    <mergeCell ref="BT62:BT67"/>
    <mergeCell ref="BU62:BU67"/>
    <mergeCell ref="BV62:BV67"/>
    <mergeCell ref="D68:D73"/>
    <mergeCell ref="E68:E73"/>
    <mergeCell ref="F68:F73"/>
    <mergeCell ref="G68:G73"/>
    <mergeCell ref="H68:H73"/>
    <mergeCell ref="A74:A85"/>
    <mergeCell ref="B74:B85"/>
    <mergeCell ref="C74:C85"/>
    <mergeCell ref="D74:D79"/>
    <mergeCell ref="E74:E79"/>
    <mergeCell ref="F74:F79"/>
    <mergeCell ref="G74:G79"/>
    <mergeCell ref="H74:H79"/>
    <mergeCell ref="I74:I79"/>
    <mergeCell ref="J74:J79"/>
    <mergeCell ref="K74:K79"/>
    <mergeCell ref="L74:L79"/>
    <mergeCell ref="M74:M79"/>
    <mergeCell ref="N74:N79"/>
    <mergeCell ref="O74:O79"/>
    <mergeCell ref="P74:P79"/>
    <mergeCell ref="Q74:Q79"/>
    <mergeCell ref="R74:R79"/>
    <mergeCell ref="S74:S79"/>
    <mergeCell ref="T74:T79"/>
    <mergeCell ref="U74:U79"/>
    <mergeCell ref="V74:V79"/>
    <mergeCell ref="W74:W79"/>
    <mergeCell ref="X74:X79"/>
    <mergeCell ref="Y74:Y79"/>
    <mergeCell ref="Z74:Z79"/>
    <mergeCell ref="AA74:AA79"/>
    <mergeCell ref="AR74:AR79"/>
    <mergeCell ref="AS74:AS79"/>
    <mergeCell ref="AT74:AT79"/>
    <mergeCell ref="AU74:AU79"/>
    <mergeCell ref="AV74:AV79"/>
    <mergeCell ref="AW74:AW79"/>
    <mergeCell ref="AX74:AX79"/>
    <mergeCell ref="AY74:AY79"/>
    <mergeCell ref="AZ74:AZ79"/>
    <mergeCell ref="BA74:BA79"/>
    <mergeCell ref="BS74:BS79"/>
    <mergeCell ref="BT74:BT79"/>
    <mergeCell ref="BU74:BU79"/>
    <mergeCell ref="BV74:BV79"/>
    <mergeCell ref="D80:D85"/>
    <mergeCell ref="E80:E85"/>
    <mergeCell ref="F80:F85"/>
    <mergeCell ref="G80:G85"/>
    <mergeCell ref="H80:H85"/>
    <mergeCell ref="I80:I85"/>
    <mergeCell ref="J80:J85"/>
    <mergeCell ref="K80:K85"/>
    <mergeCell ref="L80:L85"/>
    <mergeCell ref="M80:M85"/>
    <mergeCell ref="N80:N85"/>
    <mergeCell ref="O80:O85"/>
    <mergeCell ref="P80:P85"/>
    <mergeCell ref="Q80:Q85"/>
    <mergeCell ref="R80:R85"/>
    <mergeCell ref="S80:S85"/>
    <mergeCell ref="T80:T85"/>
    <mergeCell ref="U80:U85"/>
    <mergeCell ref="V80:V85"/>
    <mergeCell ref="W80:W85"/>
    <mergeCell ref="X80:X85"/>
    <mergeCell ref="Y80:Y85"/>
    <mergeCell ref="Z80:Z85"/>
    <mergeCell ref="AA80:AA85"/>
    <mergeCell ref="AR80:AR85"/>
    <mergeCell ref="BV80:BV85"/>
    <mergeCell ref="D86:D91"/>
    <mergeCell ref="E86:E91"/>
    <mergeCell ref="F86:F91"/>
    <mergeCell ref="G86:G91"/>
    <mergeCell ref="H86:H91"/>
    <mergeCell ref="I86:I91"/>
    <mergeCell ref="J86:J91"/>
    <mergeCell ref="K86:K91"/>
    <mergeCell ref="L86:L91"/>
    <mergeCell ref="M86:M91"/>
    <mergeCell ref="N86:N91"/>
    <mergeCell ref="O86:O91"/>
    <mergeCell ref="P86:P91"/>
    <mergeCell ref="Q86:Q91"/>
    <mergeCell ref="R86:R91"/>
    <mergeCell ref="S86:S91"/>
    <mergeCell ref="T86:T91"/>
    <mergeCell ref="U86:U91"/>
    <mergeCell ref="V86:V91"/>
    <mergeCell ref="W86:W91"/>
    <mergeCell ref="AY86:AY91"/>
    <mergeCell ref="AZ86:AZ91"/>
    <mergeCell ref="BA86:BA91"/>
    <mergeCell ref="BS86:BS91"/>
    <mergeCell ref="BT86:BT91"/>
    <mergeCell ref="BU86:BU91"/>
    <mergeCell ref="AT80:AT85"/>
    <mergeCell ref="AU80:AU85"/>
    <mergeCell ref="AV80:AV85"/>
    <mergeCell ref="AW80:AW85"/>
    <mergeCell ref="AX80:AX85"/>
    <mergeCell ref="AY80:AY85"/>
    <mergeCell ref="AZ80:AZ85"/>
    <mergeCell ref="BA80:BA85"/>
    <mergeCell ref="BS80:BS85"/>
    <mergeCell ref="BT80:BT85"/>
    <mergeCell ref="BU80:BU85"/>
    <mergeCell ref="AS92:AS97"/>
    <mergeCell ref="AT92:AT97"/>
    <mergeCell ref="AU92:AU97"/>
    <mergeCell ref="AV92:AV97"/>
    <mergeCell ref="AW92:AW97"/>
    <mergeCell ref="AX92:AX97"/>
    <mergeCell ref="X86:X91"/>
    <mergeCell ref="Y86:Y91"/>
    <mergeCell ref="Z86:Z91"/>
    <mergeCell ref="AA86:AA91"/>
    <mergeCell ref="AR86:AR91"/>
    <mergeCell ref="AS86:AS91"/>
    <mergeCell ref="AT86:AT91"/>
    <mergeCell ref="AU86:AU91"/>
    <mergeCell ref="AV86:AV91"/>
    <mergeCell ref="AW86:AW91"/>
    <mergeCell ref="AX86:AX91"/>
    <mergeCell ref="AS80:AS85"/>
    <mergeCell ref="BV86:BV91"/>
    <mergeCell ref="D92:D97"/>
    <mergeCell ref="E92:E97"/>
    <mergeCell ref="F92:F97"/>
    <mergeCell ref="G92:G97"/>
    <mergeCell ref="H92:H97"/>
    <mergeCell ref="I92:I97"/>
    <mergeCell ref="J92:J97"/>
    <mergeCell ref="K92:K97"/>
    <mergeCell ref="L92:L97"/>
    <mergeCell ref="M92:M97"/>
    <mergeCell ref="N92:N97"/>
    <mergeCell ref="O92:O97"/>
    <mergeCell ref="P92:P97"/>
    <mergeCell ref="Q92:Q97"/>
    <mergeCell ref="R92:R97"/>
    <mergeCell ref="S92:S97"/>
    <mergeCell ref="T92:T97"/>
    <mergeCell ref="U92:U97"/>
    <mergeCell ref="V92:V97"/>
    <mergeCell ref="W92:W97"/>
    <mergeCell ref="X92:X97"/>
    <mergeCell ref="Y92:Y97"/>
    <mergeCell ref="Z92:Z97"/>
    <mergeCell ref="AA92:AA97"/>
    <mergeCell ref="AR92:AR97"/>
    <mergeCell ref="AY92:AY97"/>
    <mergeCell ref="AZ92:AZ97"/>
    <mergeCell ref="BA92:BA97"/>
    <mergeCell ref="BS92:BS97"/>
    <mergeCell ref="BT92:BT97"/>
    <mergeCell ref="BU92:BU97"/>
    <mergeCell ref="BV92:BV97"/>
    <mergeCell ref="D98:D103"/>
    <mergeCell ref="E98:E103"/>
    <mergeCell ref="F98:F103"/>
    <mergeCell ref="G98:G103"/>
    <mergeCell ref="H98:H103"/>
    <mergeCell ref="I98:I103"/>
    <mergeCell ref="J98:J103"/>
    <mergeCell ref="K98:K103"/>
    <mergeCell ref="L98:L103"/>
    <mergeCell ref="M98:M103"/>
    <mergeCell ref="N98:N103"/>
    <mergeCell ref="O98:O103"/>
    <mergeCell ref="P98:P103"/>
    <mergeCell ref="Q98:Q103"/>
    <mergeCell ref="R98:R103"/>
    <mergeCell ref="S98:S103"/>
    <mergeCell ref="T98:T103"/>
    <mergeCell ref="U98:U103"/>
    <mergeCell ref="BS98:BS103"/>
    <mergeCell ref="BT98:BT103"/>
    <mergeCell ref="V98:V103"/>
    <mergeCell ref="W98:W103"/>
    <mergeCell ref="X98:X103"/>
    <mergeCell ref="Y98:Y103"/>
    <mergeCell ref="Z98:Z103"/>
    <mergeCell ref="AA98:AA103"/>
    <mergeCell ref="AR98:AR103"/>
    <mergeCell ref="AS98:AS103"/>
    <mergeCell ref="AT98:AT103"/>
    <mergeCell ref="BU98:BU103"/>
    <mergeCell ref="BV98:BV103"/>
    <mergeCell ref="A86:A103"/>
    <mergeCell ref="B86:B103"/>
    <mergeCell ref="C86:C103"/>
    <mergeCell ref="D104:D109"/>
    <mergeCell ref="E104:E109"/>
    <mergeCell ref="F104:F109"/>
    <mergeCell ref="G104:G109"/>
    <mergeCell ref="H104:H109"/>
    <mergeCell ref="I104:I109"/>
    <mergeCell ref="J104:J109"/>
    <mergeCell ref="L104:L109"/>
    <mergeCell ref="M104:M109"/>
    <mergeCell ref="N104:N109"/>
    <mergeCell ref="O104:O109"/>
    <mergeCell ref="P104:P109"/>
    <mergeCell ref="AU98:AU103"/>
    <mergeCell ref="AV98:AV103"/>
    <mergeCell ref="AA104:AA109"/>
    <mergeCell ref="AR104:AR109"/>
    <mergeCell ref="AS104:AS109"/>
    <mergeCell ref="A104:A133"/>
    <mergeCell ref="B104:B133"/>
    <mergeCell ref="C104:C133"/>
    <mergeCell ref="O122:O127"/>
    <mergeCell ref="P122:P127"/>
    <mergeCell ref="Q122:Q127"/>
    <mergeCell ref="R122:R127"/>
    <mergeCell ref="S122:S127"/>
    <mergeCell ref="AW98:AW103"/>
    <mergeCell ref="AX98:AX103"/>
    <mergeCell ref="AY98:AY103"/>
    <mergeCell ref="AZ98:AZ103"/>
    <mergeCell ref="BA98:BA103"/>
    <mergeCell ref="Q104:Q109"/>
    <mergeCell ref="R104:R109"/>
    <mergeCell ref="S104:S109"/>
    <mergeCell ref="T104:T109"/>
    <mergeCell ref="BS104:BS109"/>
    <mergeCell ref="BT104:BT109"/>
    <mergeCell ref="BU104:BU109"/>
    <mergeCell ref="BV104:BV109"/>
    <mergeCell ref="D110:D115"/>
    <mergeCell ref="E110:E115"/>
    <mergeCell ref="F110:F115"/>
    <mergeCell ref="G110:G115"/>
    <mergeCell ref="H110:H115"/>
    <mergeCell ref="I110:I115"/>
    <mergeCell ref="J110:J115"/>
    <mergeCell ref="L110:L115"/>
    <mergeCell ref="M110:M115"/>
    <mergeCell ref="N110:N115"/>
    <mergeCell ref="O110:O115"/>
    <mergeCell ref="P110:P115"/>
    <mergeCell ref="Q110:Q115"/>
    <mergeCell ref="R110:R115"/>
    <mergeCell ref="S110:S115"/>
    <mergeCell ref="T110:T115"/>
    <mergeCell ref="Z104:Z109"/>
    <mergeCell ref="K104:K109"/>
    <mergeCell ref="K110:K115"/>
    <mergeCell ref="AY104:AY109"/>
    <mergeCell ref="AZ104:AZ109"/>
    <mergeCell ref="BA104:BA109"/>
    <mergeCell ref="AT104:AT109"/>
    <mergeCell ref="AU104:AU109"/>
    <mergeCell ref="AV104:AV109"/>
    <mergeCell ref="AW104:AW109"/>
    <mergeCell ref="AX104:AX109"/>
    <mergeCell ref="U110:U115"/>
    <mergeCell ref="V110:V115"/>
    <mergeCell ref="W110:W115"/>
    <mergeCell ref="X110:X115"/>
    <mergeCell ref="Y110:Y115"/>
    <mergeCell ref="Z110:Z115"/>
    <mergeCell ref="AA110:AA115"/>
    <mergeCell ref="AR110:AR115"/>
    <mergeCell ref="AS110:AS115"/>
    <mergeCell ref="U104:U109"/>
    <mergeCell ref="V104:V109"/>
    <mergeCell ref="W104:W109"/>
    <mergeCell ref="X104:X109"/>
    <mergeCell ref="Y104:Y109"/>
    <mergeCell ref="BT110:BT115"/>
    <mergeCell ref="BU110:BU115"/>
    <mergeCell ref="BV110:BV115"/>
    <mergeCell ref="D116:D121"/>
    <mergeCell ref="E116:E121"/>
    <mergeCell ref="F116:F121"/>
    <mergeCell ref="G116:G121"/>
    <mergeCell ref="H116:H121"/>
    <mergeCell ref="I116:I121"/>
    <mergeCell ref="J116:J121"/>
    <mergeCell ref="K116:K121"/>
    <mergeCell ref="L116:L121"/>
    <mergeCell ref="M116:M121"/>
    <mergeCell ref="N116:N121"/>
    <mergeCell ref="O116:O121"/>
    <mergeCell ref="P116:P121"/>
    <mergeCell ref="Q116:Q121"/>
    <mergeCell ref="R116:R121"/>
    <mergeCell ref="S116:S121"/>
    <mergeCell ref="T116:T121"/>
    <mergeCell ref="U116:U121"/>
    <mergeCell ref="V116:V121"/>
    <mergeCell ref="BS110:BS115"/>
    <mergeCell ref="BV116:BV121"/>
    <mergeCell ref="AW110:AW115"/>
    <mergeCell ref="AX110:AX115"/>
    <mergeCell ref="AY110:AY115"/>
    <mergeCell ref="AZ110:AZ115"/>
    <mergeCell ref="BA110:BA115"/>
    <mergeCell ref="AT110:AT115"/>
    <mergeCell ref="AU110:AU115"/>
    <mergeCell ref="AV110:AV115"/>
    <mergeCell ref="AZ122:AZ127"/>
    <mergeCell ref="BA122:BA127"/>
    <mergeCell ref="AW116:AW121"/>
    <mergeCell ref="X116:X121"/>
    <mergeCell ref="U122:U127"/>
    <mergeCell ref="V122:V127"/>
    <mergeCell ref="W122:W127"/>
    <mergeCell ref="X122:X127"/>
    <mergeCell ref="Y122:Y127"/>
    <mergeCell ref="Z122:Z127"/>
    <mergeCell ref="AA122:AA127"/>
    <mergeCell ref="AR122:AR127"/>
    <mergeCell ref="W116:W121"/>
    <mergeCell ref="BS116:BS121"/>
    <mergeCell ref="BS122:BS127"/>
    <mergeCell ref="BT122:BT127"/>
    <mergeCell ref="BU122:BU127"/>
    <mergeCell ref="AZ116:AZ121"/>
    <mergeCell ref="BT116:BT121"/>
    <mergeCell ref="BU116:BU121"/>
    <mergeCell ref="Y116:Y121"/>
    <mergeCell ref="Z116:Z121"/>
    <mergeCell ref="BA116:BA121"/>
    <mergeCell ref="BV122:BV127"/>
    <mergeCell ref="D128:D133"/>
    <mergeCell ref="E128:E133"/>
    <mergeCell ref="F128:F133"/>
    <mergeCell ref="G128:G133"/>
    <mergeCell ref="H128:H133"/>
    <mergeCell ref="I128:I133"/>
    <mergeCell ref="J128:J133"/>
    <mergeCell ref="L128:L133"/>
    <mergeCell ref="M128:M133"/>
    <mergeCell ref="N128:N133"/>
    <mergeCell ref="O128:O133"/>
    <mergeCell ref="P128:P133"/>
    <mergeCell ref="Q128:Q133"/>
    <mergeCell ref="R128:R133"/>
    <mergeCell ref="S128:S133"/>
    <mergeCell ref="T128:T133"/>
    <mergeCell ref="U128:U133"/>
    <mergeCell ref="V128:V133"/>
    <mergeCell ref="W128:W133"/>
    <mergeCell ref="T122:T127"/>
    <mergeCell ref="AZ128:AZ133"/>
    <mergeCell ref="BA128:BA133"/>
    <mergeCell ref="BS128:BS133"/>
    <mergeCell ref="BT128:BT133"/>
    <mergeCell ref="BU128:BU133"/>
    <mergeCell ref="BV128:BV133"/>
    <mergeCell ref="X128:X133"/>
    <mergeCell ref="Y128:Y133"/>
    <mergeCell ref="Z128:Z133"/>
    <mergeCell ref="AA128:AA133"/>
    <mergeCell ref="AR128:AR133"/>
    <mergeCell ref="AW128:AW133"/>
    <mergeCell ref="AX128:AX133"/>
    <mergeCell ref="AY128:AY133"/>
    <mergeCell ref="AS122:AS127"/>
    <mergeCell ref="AT122:AT127"/>
    <mergeCell ref="AU122:AU127"/>
    <mergeCell ref="AV122:AV127"/>
    <mergeCell ref="AW122:AW127"/>
    <mergeCell ref="AX122:AX127"/>
    <mergeCell ref="AY122:AY127"/>
    <mergeCell ref="AX116:AX121"/>
    <mergeCell ref="AY116:AY121"/>
    <mergeCell ref="AA116:AA121"/>
    <mergeCell ref="AR116:AR121"/>
    <mergeCell ref="AS116:AS121"/>
    <mergeCell ref="AT116:AT121"/>
    <mergeCell ref="AU116:AU121"/>
    <mergeCell ref="AV116:AV121"/>
    <mergeCell ref="AS128:AS133"/>
    <mergeCell ref="AT128:AT133"/>
    <mergeCell ref="AU128:AU133"/>
    <mergeCell ref="AV128:AV133"/>
    <mergeCell ref="D134:D139"/>
    <mergeCell ref="E134:E139"/>
    <mergeCell ref="F134:F139"/>
    <mergeCell ref="G134:G139"/>
    <mergeCell ref="H134:H139"/>
    <mergeCell ref="I134:I139"/>
    <mergeCell ref="J134:J139"/>
    <mergeCell ref="D122:D127"/>
    <mergeCell ref="E122:E127"/>
    <mergeCell ref="F122:F127"/>
    <mergeCell ref="G122:G127"/>
    <mergeCell ref="H122:H127"/>
    <mergeCell ref="I122:I127"/>
    <mergeCell ref="J122:J127"/>
    <mergeCell ref="L122:L127"/>
    <mergeCell ref="M122:M127"/>
    <mergeCell ref="N122:N127"/>
    <mergeCell ref="K122:K127"/>
    <mergeCell ref="K128:K133"/>
    <mergeCell ref="W134:W139"/>
    <mergeCell ref="X134:X139"/>
    <mergeCell ref="S140:S145"/>
    <mergeCell ref="Y134:Y139"/>
    <mergeCell ref="Z134:Z139"/>
    <mergeCell ref="AA134:AA139"/>
    <mergeCell ref="AR134:AR139"/>
    <mergeCell ref="AS134:AS139"/>
    <mergeCell ref="AT134:AT139"/>
    <mergeCell ref="AU134:AU139"/>
    <mergeCell ref="Z140:Z145"/>
    <mergeCell ref="AA140:AA145"/>
    <mergeCell ref="AR140:AR145"/>
    <mergeCell ref="AV134:AV139"/>
    <mergeCell ref="AU140:AU145"/>
    <mergeCell ref="AV140:AV145"/>
    <mergeCell ref="T140:T145"/>
    <mergeCell ref="U140:U145"/>
    <mergeCell ref="V140:V145"/>
    <mergeCell ref="W140:W145"/>
    <mergeCell ref="X140:X145"/>
    <mergeCell ref="Y140:Y145"/>
    <mergeCell ref="AX134:AX139"/>
    <mergeCell ref="AY134:AY139"/>
    <mergeCell ref="AZ134:AZ139"/>
    <mergeCell ref="BA134:BA139"/>
    <mergeCell ref="BS134:BS139"/>
    <mergeCell ref="BT134:BT139"/>
    <mergeCell ref="BU134:BU139"/>
    <mergeCell ref="BV134:BV139"/>
    <mergeCell ref="BS140:BS145"/>
    <mergeCell ref="BT140:BT145"/>
    <mergeCell ref="BU140:BU145"/>
    <mergeCell ref="BV140:BV145"/>
    <mergeCell ref="AY140:AY145"/>
    <mergeCell ref="AZ140:AZ145"/>
    <mergeCell ref="BA140:BA145"/>
    <mergeCell ref="AW140:AW145"/>
    <mergeCell ref="AX140:AX145"/>
    <mergeCell ref="AW134:AW139"/>
    <mergeCell ref="A134:A145"/>
    <mergeCell ref="B134:B145"/>
    <mergeCell ref="C134:C145"/>
    <mergeCell ref="AS140:AS145"/>
    <mergeCell ref="AT140:AT145"/>
    <mergeCell ref="D140:D145"/>
    <mergeCell ref="E140:E145"/>
    <mergeCell ref="F140:F145"/>
    <mergeCell ref="G140:G145"/>
    <mergeCell ref="H140:H145"/>
    <mergeCell ref="I140:I145"/>
    <mergeCell ref="J140:J145"/>
    <mergeCell ref="K140:K145"/>
    <mergeCell ref="L140:L145"/>
    <mergeCell ref="M140:M145"/>
    <mergeCell ref="N140:N145"/>
    <mergeCell ref="O140:O145"/>
    <mergeCell ref="P140:P145"/>
    <mergeCell ref="Q140:Q145"/>
    <mergeCell ref="R140:R145"/>
    <mergeCell ref="K134:K139"/>
    <mergeCell ref="L134:L139"/>
    <mergeCell ref="M134:M139"/>
    <mergeCell ref="N134:N139"/>
    <mergeCell ref="O134:O139"/>
    <mergeCell ref="P134:P139"/>
    <mergeCell ref="Q134:Q139"/>
    <mergeCell ref="R134:R139"/>
    <mergeCell ref="S134:S139"/>
    <mergeCell ref="T134:T139"/>
    <mergeCell ref="U134:U139"/>
    <mergeCell ref="V134:V139"/>
  </mergeCells>
  <conditionalFormatting sqref="R8:R163">
    <cfRule type="cellIs" dxfId="73" priority="37" operator="equal">
      <formula>"Muy Baja"</formula>
    </cfRule>
    <cfRule type="cellIs" dxfId="72" priority="36" operator="equal">
      <formula>"Baja"</formula>
    </cfRule>
    <cfRule type="cellIs" dxfId="71" priority="35" operator="equal">
      <formula>"Media"</formula>
    </cfRule>
    <cfRule type="cellIs" dxfId="70" priority="34" operator="equal">
      <formula>"Alta"</formula>
    </cfRule>
    <cfRule type="cellIs" dxfId="69" priority="33" operator="equal">
      <formula>"Muy Alta"</formula>
    </cfRule>
  </conditionalFormatting>
  <conditionalFormatting sqref="T8:T163">
    <cfRule type="cellIs" dxfId="68" priority="32" operator="equal">
      <formula>"Leve"</formula>
    </cfRule>
    <cfRule type="cellIs" dxfId="67" priority="31" operator="equal">
      <formula>"Menor"</formula>
    </cfRule>
    <cfRule type="cellIs" dxfId="66" priority="30" operator="equal">
      <formula>"Moderado"</formula>
    </cfRule>
    <cfRule type="cellIs" dxfId="65" priority="29" operator="equal">
      <formula>"Mayor"</formula>
    </cfRule>
    <cfRule type="cellIs" dxfId="64" priority="28" operator="equal">
      <formula>"Catastrófico"</formula>
    </cfRule>
  </conditionalFormatting>
  <conditionalFormatting sqref="V8:V163">
    <cfRule type="cellIs" dxfId="63" priority="24" operator="equal">
      <formula>"Mayor"</formula>
    </cfRule>
    <cfRule type="cellIs" dxfId="62" priority="23" operator="equal">
      <formula>"Catastrófico"</formula>
    </cfRule>
    <cfRule type="cellIs" dxfId="61" priority="27" operator="equal">
      <formula>"Leve"</formula>
    </cfRule>
    <cfRule type="cellIs" dxfId="60" priority="26" operator="equal">
      <formula>"Menor"</formula>
    </cfRule>
    <cfRule type="cellIs" dxfId="59" priority="25" operator="equal">
      <formula>"Moderado"</formula>
    </cfRule>
  </conditionalFormatting>
  <conditionalFormatting sqref="X8:X163">
    <cfRule type="cellIs" dxfId="58" priority="21" operator="equal">
      <formula>"Menor"</formula>
    </cfRule>
    <cfRule type="cellIs" dxfId="57" priority="22" operator="equal">
      <formula>"Leve"</formula>
    </cfRule>
    <cfRule type="cellIs" dxfId="56" priority="18" operator="equal">
      <formula>"Catastrófico"</formula>
    </cfRule>
    <cfRule type="cellIs" dxfId="55" priority="19" operator="equal">
      <formula>"Mayor"</formula>
    </cfRule>
    <cfRule type="cellIs" dxfId="54" priority="20" operator="equal">
      <formula>"Moderado"</formula>
    </cfRule>
  </conditionalFormatting>
  <conditionalFormatting sqref="AA8:AA163">
    <cfRule type="cellIs" dxfId="53" priority="17" operator="equal">
      <formula>"Bajo"</formula>
    </cfRule>
    <cfRule type="cellIs" dxfId="52" priority="16" operator="equal">
      <formula>"Moderado"</formula>
    </cfRule>
    <cfRule type="cellIs" dxfId="51" priority="15" operator="equal">
      <formula>"Alto"</formula>
    </cfRule>
    <cfRule type="cellIs" dxfId="50" priority="14" operator="equal">
      <formula>"Extremo"</formula>
    </cfRule>
  </conditionalFormatting>
  <conditionalFormatting sqref="AU8:AU163">
    <cfRule type="cellIs" dxfId="49" priority="13" operator="equal">
      <formula>"Muy Alta"</formula>
    </cfRule>
    <cfRule type="cellIs" dxfId="48" priority="12" operator="equal">
      <formula>"Alta"</formula>
    </cfRule>
    <cfRule type="cellIs" dxfId="47" priority="11" operator="equal">
      <formula>"Media"</formula>
    </cfRule>
    <cfRule type="cellIs" dxfId="46" priority="10" operator="equal">
      <formula>"Baja"</formula>
    </cfRule>
    <cfRule type="cellIs" dxfId="45" priority="9" operator="equal">
      <formula>"Muy Baja"</formula>
    </cfRule>
  </conditionalFormatting>
  <conditionalFormatting sqref="AX8:AX163">
    <cfRule type="cellIs" dxfId="44" priority="8" operator="equal">
      <formula>"Catastrófico"</formula>
    </cfRule>
    <cfRule type="cellIs" dxfId="43" priority="7" operator="equal">
      <formula>"Mayor"</formula>
    </cfRule>
    <cfRule type="cellIs" dxfId="42" priority="6" operator="equal">
      <formula>"Menor"</formula>
    </cfRule>
    <cfRule type="cellIs" dxfId="41" priority="5" operator="equal">
      <formula>"Leve"</formula>
    </cfRule>
  </conditionalFormatting>
  <conditionalFormatting sqref="AX8:AZ163">
    <cfRule type="cellIs" dxfId="40" priority="3" operator="equal">
      <formula>"Moderado"</formula>
    </cfRule>
  </conditionalFormatting>
  <conditionalFormatting sqref="AY8:AZ163">
    <cfRule type="cellIs" dxfId="39" priority="2" operator="equal">
      <formula>"Alto"</formula>
    </cfRule>
    <cfRule type="cellIs" dxfId="38" priority="4" operator="equal">
      <formula>"Bajo"</formula>
    </cfRule>
    <cfRule type="cellIs" dxfId="37" priority="1" operator="equal">
      <formula>"Extremo"</formula>
    </cfRule>
  </conditionalFormatting>
  <dataValidations count="2">
    <dataValidation type="list" allowBlank="1" showInputMessage="1" showErrorMessage="1" sqref="K20:K104 K128 K110 K122 K116 K134:K163 K8:K19" xr:uid="{18C200EC-3488-4ADA-B2E6-B6B0CF92F407}">
      <formula1>"SI, NO"</formula1>
    </dataValidation>
    <dataValidation type="list" allowBlank="1" showInputMessage="1" showErrorMessage="1" sqref="D20:D163 D8:D19" xr:uid="{897E702F-8AE0-421D-A1B9-4E9B8309D361}">
      <formula1>"RG, RS, RF, RIC, RLAFT"</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3CAC-F0E5-4339-BEBA-2C08A9E114F4}">
  <dimension ref="A1:BV27"/>
  <sheetViews>
    <sheetView topLeftCell="AQ1" zoomScale="55" zoomScaleNormal="55" workbookViewId="0">
      <selection activeCell="BB9" sqref="BB9"/>
    </sheetView>
  </sheetViews>
  <sheetFormatPr baseColWidth="10" defaultColWidth="9.140625" defaultRowHeight="15" x14ac:dyDescent="0.25"/>
  <cols>
    <col min="1" max="1" width="23.7109375" customWidth="1"/>
    <col min="2" max="2" width="38.5703125" customWidth="1"/>
    <col min="3" max="3" width="33.7109375" customWidth="1"/>
    <col min="4" max="4" width="15.140625" customWidth="1"/>
    <col min="7" max="7" width="25.5703125" customWidth="1"/>
    <col min="8" max="9" width="16.140625" hidden="1" customWidth="1"/>
    <col min="10" max="10" width="74.5703125" customWidth="1"/>
    <col min="12" max="12" width="16.5703125" customWidth="1"/>
    <col min="13" max="13" width="33.140625" customWidth="1"/>
    <col min="14" max="15" width="15.28515625" hidden="1" customWidth="1"/>
    <col min="16" max="16" width="17.28515625" hidden="1" customWidth="1"/>
    <col min="17" max="17" width="13" hidden="1" customWidth="1"/>
    <col min="22" max="22" width="12.7109375" customWidth="1"/>
    <col min="24" max="24" width="13.85546875" customWidth="1"/>
    <col min="26" max="26" width="12.5703125" customWidth="1"/>
    <col min="27" max="27" width="12.7109375" customWidth="1"/>
    <col min="29" max="29" width="85.5703125" customWidth="1"/>
    <col min="30" max="30" width="5.7109375" customWidth="1"/>
    <col min="31" max="31" width="80.7109375" customWidth="1"/>
    <col min="44" max="44" width="30.140625" customWidth="1"/>
    <col min="47" max="47" width="13" customWidth="1"/>
    <col min="50" max="53" width="13" customWidth="1"/>
    <col min="54" max="54" width="59.5703125" customWidth="1"/>
    <col min="55" max="55" width="38" customWidth="1"/>
    <col min="56" max="56" width="15.85546875" customWidth="1"/>
    <col min="61" max="61" width="21.85546875" customWidth="1"/>
    <col min="62" max="62" width="27.85546875" customWidth="1"/>
    <col min="63" max="63" width="19.42578125" customWidth="1"/>
    <col min="69" max="69" width="11.42578125" customWidth="1"/>
    <col min="71" max="71" width="29" customWidth="1"/>
    <col min="72" max="74" width="23.5703125" customWidth="1"/>
  </cols>
  <sheetData>
    <row r="1" spans="1:74" ht="15.75" x14ac:dyDescent="0.25">
      <c r="A1" s="705" t="s">
        <v>335</v>
      </c>
      <c r="B1" s="706"/>
      <c r="C1" s="706"/>
      <c r="D1" s="706"/>
      <c r="E1" s="706"/>
      <c r="F1" s="706"/>
      <c r="G1" s="706"/>
      <c r="H1" s="256"/>
    </row>
    <row r="2" spans="1:74" x14ac:dyDescent="0.25">
      <c r="A2" s="257"/>
      <c r="B2" s="257"/>
      <c r="C2" s="257"/>
      <c r="D2" s="257"/>
      <c r="E2" s="257"/>
      <c r="F2" s="257"/>
      <c r="G2" s="257"/>
      <c r="H2" s="257"/>
    </row>
    <row r="3" spans="1:74" ht="15.75" customHeight="1" x14ac:dyDescent="0.25">
      <c r="A3" s="808" t="s">
        <v>784</v>
      </c>
      <c r="B3" s="808"/>
      <c r="C3" s="808"/>
      <c r="D3" s="808"/>
      <c r="E3" s="808"/>
      <c r="F3" s="808"/>
      <c r="G3" s="809"/>
      <c r="H3" s="258"/>
    </row>
    <row r="5" spans="1:74" ht="15.75" x14ac:dyDescent="0.25">
      <c r="A5" s="765" t="s">
        <v>337</v>
      </c>
      <c r="B5" s="765" t="s">
        <v>338</v>
      </c>
      <c r="C5" s="765" t="s">
        <v>339</v>
      </c>
      <c r="D5" s="773" t="s">
        <v>340</v>
      </c>
      <c r="E5" s="781"/>
      <c r="F5" s="781"/>
      <c r="G5" s="781"/>
      <c r="H5" s="781"/>
      <c r="I5" s="781"/>
      <c r="J5" s="781"/>
      <c r="K5" s="781"/>
      <c r="L5" s="781"/>
      <c r="M5" s="781"/>
      <c r="N5" s="781"/>
      <c r="O5" s="781"/>
      <c r="P5" s="781"/>
      <c r="Q5" s="774"/>
      <c r="R5" s="775" t="s">
        <v>341</v>
      </c>
      <c r="S5" s="775"/>
      <c r="T5" s="775"/>
      <c r="U5" s="775"/>
      <c r="V5" s="775"/>
      <c r="W5" s="775"/>
      <c r="X5" s="775"/>
      <c r="Y5" s="775"/>
      <c r="Z5" s="775"/>
      <c r="AA5" s="775"/>
      <c r="AB5" s="776" t="s">
        <v>342</v>
      </c>
      <c r="AC5" s="777"/>
      <c r="AD5" s="777"/>
      <c r="AE5" s="777"/>
      <c r="AF5" s="777"/>
      <c r="AG5" s="777"/>
      <c r="AH5" s="777"/>
      <c r="AI5" s="777"/>
      <c r="AJ5" s="777"/>
      <c r="AK5" s="777"/>
      <c r="AL5" s="777"/>
      <c r="AM5" s="777"/>
      <c r="AN5" s="777"/>
      <c r="AO5" s="777"/>
      <c r="AP5" s="777"/>
      <c r="AQ5" s="777"/>
      <c r="AR5" s="782" t="s">
        <v>343</v>
      </c>
      <c r="AS5" s="779" t="s">
        <v>344</v>
      </c>
      <c r="AT5" s="779"/>
      <c r="AU5" s="779"/>
      <c r="AV5" s="779"/>
      <c r="AW5" s="779"/>
      <c r="AX5" s="779"/>
      <c r="AY5" s="779"/>
      <c r="AZ5" s="779"/>
      <c r="BA5" s="779"/>
      <c r="BB5" s="785" t="s">
        <v>345</v>
      </c>
      <c r="BC5" s="785"/>
      <c r="BD5" s="785"/>
      <c r="BE5" s="785"/>
      <c r="BF5" s="785"/>
      <c r="BG5" s="785"/>
      <c r="BH5" s="785"/>
      <c r="BI5" s="785"/>
      <c r="BJ5" s="785"/>
      <c r="BK5" s="767" t="s">
        <v>346</v>
      </c>
      <c r="BL5" s="768"/>
      <c r="BM5" s="768"/>
      <c r="BN5" s="768"/>
      <c r="BO5" s="768"/>
      <c r="BP5" s="768"/>
      <c r="BQ5" s="768"/>
      <c r="BR5" s="769"/>
      <c r="BS5" s="770"/>
      <c r="BT5" s="771"/>
      <c r="BU5" s="771"/>
      <c r="BV5" s="772"/>
    </row>
    <row r="6" spans="1:74" ht="21" customHeight="1" x14ac:dyDescent="0.25">
      <c r="A6" s="765"/>
      <c r="B6" s="765"/>
      <c r="C6" s="765"/>
      <c r="D6" s="107"/>
      <c r="E6" s="108"/>
      <c r="F6" s="108"/>
      <c r="G6" s="108"/>
      <c r="H6" s="108"/>
      <c r="I6" s="108"/>
      <c r="J6" s="108"/>
      <c r="K6" s="108"/>
      <c r="L6" s="108"/>
      <c r="M6" s="108"/>
      <c r="N6" s="108"/>
      <c r="O6" s="108"/>
      <c r="P6" s="773" t="s">
        <v>347</v>
      </c>
      <c r="Q6" s="774"/>
      <c r="R6" s="775" t="s">
        <v>348</v>
      </c>
      <c r="S6" s="775"/>
      <c r="T6" s="775" t="s">
        <v>349</v>
      </c>
      <c r="U6" s="775"/>
      <c r="V6" s="775"/>
      <c r="W6" s="775"/>
      <c r="X6" s="775"/>
      <c r="Y6" s="775"/>
      <c r="Z6" s="80"/>
      <c r="AA6" s="81"/>
      <c r="AB6" s="776"/>
      <c r="AC6" s="777"/>
      <c r="AD6" s="777"/>
      <c r="AE6" s="777"/>
      <c r="AF6" s="105"/>
      <c r="AG6" s="778"/>
      <c r="AH6" s="778"/>
      <c r="AI6" s="778"/>
      <c r="AJ6" s="778"/>
      <c r="AK6" s="778"/>
      <c r="AL6" s="778"/>
      <c r="AM6" s="778"/>
      <c r="AN6" s="778"/>
      <c r="AO6" s="778"/>
      <c r="AP6" s="776"/>
      <c r="AQ6" s="776"/>
      <c r="AR6" s="783"/>
      <c r="AS6" s="768" t="s">
        <v>350</v>
      </c>
      <c r="AT6" s="768"/>
      <c r="AU6" s="768"/>
      <c r="AV6" s="779" t="s">
        <v>351</v>
      </c>
      <c r="AW6" s="779"/>
      <c r="AX6" s="779"/>
      <c r="AY6" s="109"/>
      <c r="AZ6" s="109"/>
      <c r="BA6" s="110"/>
      <c r="BB6" s="82"/>
      <c r="BC6" s="83"/>
      <c r="BD6" s="83"/>
      <c r="BE6" s="780" t="s">
        <v>352</v>
      </c>
      <c r="BF6" s="780"/>
      <c r="BG6" s="780"/>
      <c r="BH6" s="780"/>
      <c r="BI6" s="83"/>
      <c r="BJ6" s="83"/>
      <c r="BK6" s="767" t="s">
        <v>353</v>
      </c>
      <c r="BL6" s="786"/>
      <c r="BM6" s="786"/>
      <c r="BN6" s="786"/>
      <c r="BO6" s="786"/>
      <c r="BP6" s="786"/>
      <c r="BQ6" s="786"/>
      <c r="BR6" s="787"/>
      <c r="BS6" s="111" t="s">
        <v>354</v>
      </c>
      <c r="BT6" s="782" t="s">
        <v>355</v>
      </c>
      <c r="BU6" s="782"/>
      <c r="BV6" s="782"/>
    </row>
    <row r="7" spans="1:74" ht="246" customHeight="1" x14ac:dyDescent="0.25">
      <c r="A7" s="766"/>
      <c r="B7" s="766"/>
      <c r="C7" s="766"/>
      <c r="D7" s="788" t="s">
        <v>356</v>
      </c>
      <c r="E7" s="789"/>
      <c r="F7" s="790"/>
      <c r="G7" s="84" t="s">
        <v>357</v>
      </c>
      <c r="H7" s="85" t="s">
        <v>358</v>
      </c>
      <c r="I7" s="85" t="s">
        <v>359</v>
      </c>
      <c r="J7" s="400" t="s">
        <v>360</v>
      </c>
      <c r="K7" s="86" t="s">
        <v>361</v>
      </c>
      <c r="L7" s="84" t="s">
        <v>362</v>
      </c>
      <c r="M7" s="84" t="s">
        <v>363</v>
      </c>
      <c r="N7" s="85" t="s">
        <v>364</v>
      </c>
      <c r="O7" s="85" t="s">
        <v>365</v>
      </c>
      <c r="P7" s="84" t="s">
        <v>366</v>
      </c>
      <c r="Q7" s="84" t="s">
        <v>367</v>
      </c>
      <c r="R7" s="747" t="s">
        <v>368</v>
      </c>
      <c r="S7" s="747"/>
      <c r="T7" s="747" t="s">
        <v>369</v>
      </c>
      <c r="U7" s="747"/>
      <c r="V7" s="747" t="s">
        <v>370</v>
      </c>
      <c r="W7" s="747"/>
      <c r="X7" s="747" t="s">
        <v>371</v>
      </c>
      <c r="Y7" s="747"/>
      <c r="Z7" s="87"/>
      <c r="AA7" s="87" t="s">
        <v>372</v>
      </c>
      <c r="AB7" s="88" t="s">
        <v>373</v>
      </c>
      <c r="AC7" s="88" t="s">
        <v>374</v>
      </c>
      <c r="AD7" s="89" t="s">
        <v>375</v>
      </c>
      <c r="AE7" s="88" t="s">
        <v>376</v>
      </c>
      <c r="AF7" s="89" t="s">
        <v>377</v>
      </c>
      <c r="AG7" s="748" t="s">
        <v>378</v>
      </c>
      <c r="AH7" s="748"/>
      <c r="AI7" s="749" t="s">
        <v>164</v>
      </c>
      <c r="AJ7" s="749"/>
      <c r="AK7" s="89" t="s">
        <v>379</v>
      </c>
      <c r="AL7" s="88" t="s">
        <v>380</v>
      </c>
      <c r="AM7" s="88" t="s">
        <v>381</v>
      </c>
      <c r="AN7" s="89" t="s">
        <v>170</v>
      </c>
      <c r="AO7" s="89" t="s">
        <v>180</v>
      </c>
      <c r="AP7" s="90" t="s">
        <v>190</v>
      </c>
      <c r="AQ7" s="90" t="s">
        <v>382</v>
      </c>
      <c r="AR7" s="783"/>
      <c r="AS7" s="91" t="s">
        <v>383</v>
      </c>
      <c r="AT7" s="806" t="s">
        <v>384</v>
      </c>
      <c r="AU7" s="807"/>
      <c r="AV7" s="87" t="s">
        <v>385</v>
      </c>
      <c r="AW7" s="806" t="s">
        <v>386</v>
      </c>
      <c r="AX7" s="807"/>
      <c r="AY7" s="87" t="s">
        <v>387</v>
      </c>
      <c r="AZ7" s="92" t="s">
        <v>388</v>
      </c>
      <c r="BA7" s="92" t="s">
        <v>389</v>
      </c>
      <c r="BB7" s="85" t="s">
        <v>390</v>
      </c>
      <c r="BC7" s="85" t="s">
        <v>391</v>
      </c>
      <c r="BD7" s="93" t="s">
        <v>392</v>
      </c>
      <c r="BE7" s="85" t="s">
        <v>205</v>
      </c>
      <c r="BF7" s="85" t="s">
        <v>207</v>
      </c>
      <c r="BG7" s="85" t="s">
        <v>209</v>
      </c>
      <c r="BH7" s="85" t="s">
        <v>211</v>
      </c>
      <c r="BI7" s="94" t="s">
        <v>393</v>
      </c>
      <c r="BJ7" s="85" t="s">
        <v>394</v>
      </c>
      <c r="BK7" s="92" t="s">
        <v>395</v>
      </c>
      <c r="BL7" s="92" t="s">
        <v>396</v>
      </c>
      <c r="BM7" s="92" t="s">
        <v>205</v>
      </c>
      <c r="BN7" s="92" t="s">
        <v>207</v>
      </c>
      <c r="BO7" s="92" t="s">
        <v>209</v>
      </c>
      <c r="BP7" s="92" t="s">
        <v>211</v>
      </c>
      <c r="BQ7" s="92" t="s">
        <v>397</v>
      </c>
      <c r="BR7" s="92" t="s">
        <v>398</v>
      </c>
      <c r="BS7" s="95" t="s">
        <v>399</v>
      </c>
      <c r="BT7" s="79" t="s">
        <v>400</v>
      </c>
      <c r="BU7" s="79" t="s">
        <v>401</v>
      </c>
      <c r="BV7" s="79" t="s">
        <v>402</v>
      </c>
    </row>
    <row r="8" spans="1:74" s="397" customFormat="1" ht="115.5" customHeight="1" x14ac:dyDescent="0.25">
      <c r="A8" s="810" t="s">
        <v>267</v>
      </c>
      <c r="B8" s="673" t="s">
        <v>334</v>
      </c>
      <c r="C8" s="814" t="s">
        <v>403</v>
      </c>
      <c r="D8" s="803" t="s">
        <v>785</v>
      </c>
      <c r="E8" s="466" t="s">
        <v>268</v>
      </c>
      <c r="F8" s="469">
        <v>1</v>
      </c>
      <c r="G8" s="709" t="s">
        <v>421</v>
      </c>
      <c r="H8" s="475"/>
      <c r="I8" s="478"/>
      <c r="J8" s="481" t="s">
        <v>786</v>
      </c>
      <c r="K8" s="493" t="s">
        <v>407</v>
      </c>
      <c r="L8" s="472" t="s">
        <v>224</v>
      </c>
      <c r="M8" s="484" t="s">
        <v>787</v>
      </c>
      <c r="N8" s="472"/>
      <c r="O8" s="472"/>
      <c r="P8" s="487"/>
      <c r="Q8" s="548"/>
      <c r="R8" s="478" t="s">
        <v>125</v>
      </c>
      <c r="S8" s="502">
        <f>IF(R8="Muy Alta",100%,IF(R8="Alta",80%,IF(R8="Media",60%,IF(R8="Baja",40%,IF(R8="Muy Baja",20%,"")))))</f>
        <v>0.6</v>
      </c>
      <c r="T8" s="478" t="s">
        <v>138</v>
      </c>
      <c r="U8" s="502">
        <f>IF(T8="Catastrófico",100%,IF(T8="Mayor",80%,IF(T8="Moderado",60%,IF(T8="Menor",40%,IF(T8="Leve",20%,"")))))</f>
        <v>0.4</v>
      </c>
      <c r="V8" s="478" t="s">
        <v>144</v>
      </c>
      <c r="W8" s="502">
        <f>IF(V8="Catastrófico",100%,IF(V8="Mayor",80%,IF(V8="Moderado",60%,IF(V8="Menor",40%,IF(V8="Leve",20%,"")))))</f>
        <v>0.8</v>
      </c>
      <c r="X8" s="517" t="str">
        <f>IF(Y8=100%,"Catastrófico",IF(Y8=80%,"Mayor",IF(Y8=60%,"Moderado",IF(Y8=40%,"Menor",IF(Y8=20%,"Leve","")))))</f>
        <v>Mayor</v>
      </c>
      <c r="Y8" s="502">
        <f>IF(AND(U8="",W8=""),"",MAX(U8,W8))</f>
        <v>0.8</v>
      </c>
      <c r="Z8" s="502" t="str">
        <f>CONCATENATE(R8,X8)</f>
        <v>MediaMayor</v>
      </c>
      <c r="AA8" s="505" t="str">
        <f>IF(Z8="Muy AltaLeve","Alto",IF(Z8="Muy AltaMenor","Alto",IF(Z8="Muy AltaModerado","Alto",IF(Z8="Muy AltaMayor","Alto",IF(Z8="Muy AltaCatastrófico","Extremo",IF(Z8="AltaLeve","Moderado",IF(Z8="AltaMenor","Moderado",IF(Z8="AltaModerado","Alto",IF(Z8="AltaMayor","Alto",IF(Z8="AltaCatastrófico","Extremo",IF(Z8="MediaLeve","Moderado",IF(Z8="MediaMenor","Moderado",IF(Z8="MediaModerado","Moderado",IF(Z8="MediaMayor","Alto",IF(Z8="MediaCatastrófico","Extremo",IF(Z8="BajaLeve","Bajo",IF(Z8="BajaMenor","Moderado",IF(Z8="BajaModerado","Moderado",IF(Z8="BajaMayor","Alto",IF(Z8="BajaCatastrófico","Extremo",IF(Z8="Muy BajaLeve","Bajo",IF(Z8="Muy BajaMenor","Bajo",IF(Z8="Muy BajaModerado","Moderado",IF(Z8="Muy BajaMayor","Alto",IF(Z8="Muy BajaCatastrófico","Extremo","")))))))))))))))))))))))))</f>
        <v>Alto</v>
      </c>
      <c r="AB8" s="72">
        <v>1</v>
      </c>
      <c r="AC8" s="29" t="s">
        <v>788</v>
      </c>
      <c r="AD8" s="321" t="s">
        <v>411</v>
      </c>
      <c r="AE8" s="1" t="s">
        <v>789</v>
      </c>
      <c r="AF8" s="74" t="str">
        <f t="shared" ref="AF8:AF13" si="0">IF(OR(AG8="Preventivo",AG8="Detectivo"),"Probabilidad",IF(AG8="Correctivo","Impacto",""))</f>
        <v>Probabilidad</v>
      </c>
      <c r="AG8" s="2" t="s">
        <v>156</v>
      </c>
      <c r="AH8" s="6">
        <f t="shared" ref="AH8:AH13" si="1">IF(AG8="","",IF(AG8="Preventivo",25%,IF(AG8="Detectivo",15%,IF(AG8="Correctivo",10%))))</f>
        <v>0.25</v>
      </c>
      <c r="AI8" s="2" t="s">
        <v>167</v>
      </c>
      <c r="AJ8" s="6">
        <f t="shared" ref="AJ8:AJ13" si="2">IF(AI8="Automático",25%,IF(AI8="Manual",15%,""))</f>
        <v>0.15</v>
      </c>
      <c r="AK8" s="76">
        <f t="shared" ref="AK8:AK13" si="3">IF(OR(AH8="",AJ8=""),"",AH8+AJ8)</f>
        <v>0.4</v>
      </c>
      <c r="AL8" s="75">
        <f>IFERROR(IF(AF8="Probabilidad",(S8-(+S8*AK8)),IF(AF8="Impacto",S8,"")),"")</f>
        <v>0.36</v>
      </c>
      <c r="AM8" s="75">
        <f>IFERROR(IF(AF8="Impacto",(Y8-(+Y8*AK8)),IF(AF8="Probabilidad",Y8,"")),"")</f>
        <v>0.8</v>
      </c>
      <c r="AN8" s="31" t="s">
        <v>171</v>
      </c>
      <c r="AO8" s="31" t="s">
        <v>181</v>
      </c>
      <c r="AP8" s="31" t="s">
        <v>191</v>
      </c>
      <c r="AQ8" s="31" t="s">
        <v>196</v>
      </c>
      <c r="AR8" s="817" t="s">
        <v>790</v>
      </c>
      <c r="AS8" s="460">
        <f>S8</f>
        <v>0.6</v>
      </c>
      <c r="AT8" s="460">
        <f>IF(AL8="","",MIN(AL8:AL13))</f>
        <v>0.216</v>
      </c>
      <c r="AU8" s="505" t="str">
        <f>IFERROR(IF(AT8="","",IF(AT8&lt;=0.2,"Muy Baja",IF(AT8&lt;=0.4,"Baja",IF(AT8&lt;=0.6,"Media",IF(AT8&lt;=0.8,"Alta","Muy Alta"))))),"")</f>
        <v>Baja</v>
      </c>
      <c r="AV8" s="460">
        <f>Y8</f>
        <v>0.8</v>
      </c>
      <c r="AW8" s="460">
        <f>IF(AM8="","",MIN(AM8:AM13))</f>
        <v>0.8</v>
      </c>
      <c r="AX8" s="505" t="str">
        <f>IFERROR(IF(AW8="","",IF(AW8&lt;=0.2,"Leve",IF(AW8&lt;=0.4,"Menor",IF(AW8&lt;=0.6,"Moderado",IF(AW8&lt;=0.8,"Mayor","Catastrófico"))))),"")</f>
        <v>Mayor</v>
      </c>
      <c r="AY8" s="505" t="str">
        <f>AA8</f>
        <v>Alto</v>
      </c>
      <c r="AZ8" s="505" t="str">
        <f>IFERROR(IF(OR(AND(AU8="Muy Baja",AX8="Leve"),AND(AU8="Muy Baja",AX8="Menor"),AND(AU8="Baja",AX8="Leve")),"Bajo",IF(OR(AND(AU8="Muy baja",AX8="Moderado"),AND(AU8="Baja",AX8="Menor"),AND(AU8="Baja",AX8="Moderado"),AND(AU8="Media",AX8="Leve"),AND(AU8="Media",AX8="Menor"),AND(AU8="Media",AX8="Moderado"),AND(AU8="Alta",AX8="Leve"),AND(AU8="Alta",AX8="Menor")),"Moderado",IF(OR(AND(AU8="Muy Baja",AX8="Mayor"),AND(AU8="Baja",AX8="Mayor"),AND(AU8="Media",AX8="Mayor"),AND(AU8="Alta",AX8="Moderado"),AND(AU8="Alta",AX8="Mayor"),AND(AU8="Muy Alta",AX8="Leve"),AND(AU8="Muy Alta",AX8="Menor"),AND(AU8="Muy Alta",AX8="Moderado"),AND(AU8="Muy Alta",AX8="Mayor")),"Alto",IF(OR(AND(AU8="Muy Baja",AX8="Catastrófico"),AND(AU8="Baja",AX8="Catastrófico"),AND(AU8="Media",AX8="Catastrófico"),AND(AU8="Alta",AX8="Catastrófico"),AND(AU8="Muy Alta",AX8="Catastrófico")),"Extremo","")))),"")</f>
        <v>Alto</v>
      </c>
      <c r="BA8" s="478" t="s">
        <v>252</v>
      </c>
      <c r="BB8" s="399" t="s">
        <v>791</v>
      </c>
      <c r="BC8" s="29" t="s">
        <v>792</v>
      </c>
      <c r="BD8" s="77">
        <f t="shared" ref="BD8:BD13" si="4">IF(SUM(BE8:BH8)=0,"",SUM(BE8:BH8))</f>
        <v>4</v>
      </c>
      <c r="BE8" s="1">
        <v>1</v>
      </c>
      <c r="BF8" s="1">
        <v>1</v>
      </c>
      <c r="BG8" s="1">
        <v>1</v>
      </c>
      <c r="BH8" s="1">
        <v>1</v>
      </c>
      <c r="BI8" s="29" t="s">
        <v>429</v>
      </c>
      <c r="BJ8" s="29" t="s">
        <v>793</v>
      </c>
      <c r="BK8" s="29"/>
      <c r="BL8" s="29"/>
      <c r="BM8" s="30"/>
      <c r="BN8" s="30"/>
      <c r="BO8" s="30"/>
      <c r="BP8" s="30"/>
      <c r="BQ8" s="78" t="str">
        <f t="shared" ref="BQ8:BQ13" si="5">IF(SUM(BM8:BP8)=0,"",SUM(BM8:BP8))</f>
        <v/>
      </c>
      <c r="BR8" s="98" t="str">
        <f t="shared" ref="BR8:BR13" si="6">IF(ISERROR(BQ8/BD8),"",(BQ8/BD8))</f>
        <v/>
      </c>
      <c r="BS8" s="511"/>
      <c r="BT8" s="472"/>
      <c r="BU8" s="472"/>
      <c r="BV8" s="514"/>
    </row>
    <row r="9" spans="1:74" ht="115.5" customHeight="1" x14ac:dyDescent="0.25">
      <c r="A9" s="811"/>
      <c r="B9" s="611"/>
      <c r="C9" s="815"/>
      <c r="D9" s="804"/>
      <c r="E9" s="467"/>
      <c r="F9" s="470"/>
      <c r="G9" s="710"/>
      <c r="H9" s="476"/>
      <c r="I9" s="479"/>
      <c r="J9" s="482"/>
      <c r="K9" s="494"/>
      <c r="L9" s="473"/>
      <c r="M9" s="485"/>
      <c r="N9" s="473"/>
      <c r="O9" s="473"/>
      <c r="P9" s="488"/>
      <c r="Q9" s="549"/>
      <c r="R9" s="479"/>
      <c r="S9" s="503"/>
      <c r="T9" s="479"/>
      <c r="U9" s="503"/>
      <c r="V9" s="479"/>
      <c r="W9" s="503"/>
      <c r="X9" s="518"/>
      <c r="Y9" s="503"/>
      <c r="Z9" s="503"/>
      <c r="AA9" s="506"/>
      <c r="AB9" s="116">
        <v>2</v>
      </c>
      <c r="AC9" s="100" t="s">
        <v>794</v>
      </c>
      <c r="AD9" s="138" t="s">
        <v>795</v>
      </c>
      <c r="AE9" s="115" t="s">
        <v>789</v>
      </c>
      <c r="AF9" s="112" t="str">
        <f t="shared" si="0"/>
        <v>Probabilidad</v>
      </c>
      <c r="AG9" s="117" t="s">
        <v>156</v>
      </c>
      <c r="AH9" s="113">
        <f t="shared" si="1"/>
        <v>0.25</v>
      </c>
      <c r="AI9" s="117" t="s">
        <v>167</v>
      </c>
      <c r="AJ9" s="113">
        <f t="shared" si="2"/>
        <v>0.15</v>
      </c>
      <c r="AK9" s="114">
        <f t="shared" si="3"/>
        <v>0.4</v>
      </c>
      <c r="AL9" s="118">
        <f>IFERROR(IF(AND(AF8="Probabilidad",AF9="Probabilidad"),(AL8-(+AL8*AK9)),IF(AF9="Probabilidad",(S8-(+S8*AK9)),IF(AF9="Impacto",AL8,""))),"")</f>
        <v>0.216</v>
      </c>
      <c r="AM9" s="118">
        <f>IFERROR(IF(AND(AF8="Impacto",AF9="Impacto"),(AM8-(+AM8*AK9)),IF(AF9="Impacto",(Y8-(Y8*AK9)),IF(AF9="Probabilidad",AM8,""))),"")</f>
        <v>0.8</v>
      </c>
      <c r="AN9" s="119" t="s">
        <v>171</v>
      </c>
      <c r="AO9" s="119" t="s">
        <v>181</v>
      </c>
      <c r="AP9" s="119" t="s">
        <v>191</v>
      </c>
      <c r="AQ9" s="119" t="s">
        <v>196</v>
      </c>
      <c r="AR9" s="798"/>
      <c r="AS9" s="461"/>
      <c r="AT9" s="461"/>
      <c r="AU9" s="506"/>
      <c r="AV9" s="461"/>
      <c r="AW9" s="461"/>
      <c r="AX9" s="506"/>
      <c r="AY9" s="506"/>
      <c r="AZ9" s="506"/>
      <c r="BA9" s="479"/>
      <c r="BB9" s="100"/>
      <c r="BC9" s="183"/>
      <c r="BD9" s="133" t="str">
        <f t="shared" si="4"/>
        <v/>
      </c>
      <c r="BE9" s="115"/>
      <c r="BF9" s="115"/>
      <c r="BG9" s="115"/>
      <c r="BH9" s="115"/>
      <c r="BI9" s="100"/>
      <c r="BJ9" s="100"/>
      <c r="BK9" s="100"/>
      <c r="BL9" s="100"/>
      <c r="BM9" s="120"/>
      <c r="BN9" s="120"/>
      <c r="BO9" s="120"/>
      <c r="BP9" s="120"/>
      <c r="BQ9" s="121" t="str">
        <f t="shared" si="5"/>
        <v/>
      </c>
      <c r="BR9" s="122" t="str">
        <f t="shared" si="6"/>
        <v/>
      </c>
      <c r="BS9" s="512"/>
      <c r="BT9" s="473"/>
      <c r="BU9" s="473"/>
      <c r="BV9" s="515"/>
    </row>
    <row r="10" spans="1:74" x14ac:dyDescent="0.25">
      <c r="A10" s="811"/>
      <c r="B10" s="611"/>
      <c r="C10" s="815"/>
      <c r="D10" s="804"/>
      <c r="E10" s="467"/>
      <c r="F10" s="470"/>
      <c r="G10" s="710"/>
      <c r="H10" s="476"/>
      <c r="I10" s="479"/>
      <c r="J10" s="482"/>
      <c r="K10" s="494"/>
      <c r="L10" s="473"/>
      <c r="M10" s="485"/>
      <c r="N10" s="473"/>
      <c r="O10" s="473"/>
      <c r="P10" s="488"/>
      <c r="Q10" s="549"/>
      <c r="R10" s="479"/>
      <c r="S10" s="503"/>
      <c r="T10" s="479"/>
      <c r="U10" s="503"/>
      <c r="V10" s="479"/>
      <c r="W10" s="503"/>
      <c r="X10" s="518"/>
      <c r="Y10" s="503"/>
      <c r="Z10" s="503"/>
      <c r="AA10" s="506"/>
      <c r="AB10" s="116">
        <v>3</v>
      </c>
      <c r="AC10" s="115"/>
      <c r="AD10" s="115"/>
      <c r="AE10" s="115"/>
      <c r="AF10" s="112" t="str">
        <f t="shared" si="0"/>
        <v/>
      </c>
      <c r="AG10" s="117"/>
      <c r="AH10" s="113" t="str">
        <f t="shared" si="1"/>
        <v/>
      </c>
      <c r="AI10" s="117"/>
      <c r="AJ10" s="113" t="str">
        <f t="shared" si="2"/>
        <v/>
      </c>
      <c r="AK10" s="114" t="str">
        <f t="shared" si="3"/>
        <v/>
      </c>
      <c r="AL10" s="118" t="str">
        <f>IFERROR(IF(AND(AF9="Probabilidad",AF10="Probabilidad"),(AL9-(+AL9*AK10)),IF(AND(AF9="Impacto",AF10="Probabilidad"),(AL8-(+AL8*AK10)),IF(AF10="Impacto",AL9,""))),"")</f>
        <v/>
      </c>
      <c r="AM10" s="118" t="str">
        <f>IFERROR(IF(AND(AF9="Impacto",AF10="Impacto"),(AM9-(+AM9*AK10)),IF(AND(AF9="Probabilidad",AF10="Impacto"),(AM8-(+AM8*AK10)),IF(AF10="Probabilidad",AM9,""))),"")</f>
        <v/>
      </c>
      <c r="AN10" s="119"/>
      <c r="AO10" s="119"/>
      <c r="AP10" s="119"/>
      <c r="AQ10" s="119"/>
      <c r="AR10" s="798"/>
      <c r="AS10" s="461"/>
      <c r="AT10" s="461"/>
      <c r="AU10" s="506"/>
      <c r="AV10" s="461"/>
      <c r="AW10" s="461"/>
      <c r="AX10" s="506"/>
      <c r="AY10" s="506"/>
      <c r="AZ10" s="506"/>
      <c r="BA10" s="479"/>
      <c r="BB10" s="394"/>
      <c r="BC10" s="336"/>
      <c r="BD10" s="133" t="str">
        <f t="shared" si="4"/>
        <v/>
      </c>
      <c r="BE10" s="335"/>
      <c r="BF10" s="335"/>
      <c r="BG10" s="335"/>
      <c r="BH10" s="335"/>
      <c r="BI10" s="336"/>
      <c r="BJ10" s="336"/>
      <c r="BK10" s="100"/>
      <c r="BL10" s="100"/>
      <c r="BM10" s="120"/>
      <c r="BN10" s="120"/>
      <c r="BO10" s="120"/>
      <c r="BP10" s="120"/>
      <c r="BQ10" s="121" t="str">
        <f t="shared" si="5"/>
        <v/>
      </c>
      <c r="BR10" s="122" t="str">
        <f t="shared" si="6"/>
        <v/>
      </c>
      <c r="BS10" s="512"/>
      <c r="BT10" s="473"/>
      <c r="BU10" s="473"/>
      <c r="BV10" s="515"/>
    </row>
    <row r="11" spans="1:74" x14ac:dyDescent="0.25">
      <c r="A11" s="811"/>
      <c r="B11" s="611"/>
      <c r="C11" s="815"/>
      <c r="D11" s="804"/>
      <c r="E11" s="467"/>
      <c r="F11" s="470"/>
      <c r="G11" s="710"/>
      <c r="H11" s="476"/>
      <c r="I11" s="479"/>
      <c r="J11" s="482"/>
      <c r="K11" s="494"/>
      <c r="L11" s="473"/>
      <c r="M11" s="485"/>
      <c r="N11" s="473"/>
      <c r="O11" s="473"/>
      <c r="P11" s="488"/>
      <c r="Q11" s="549"/>
      <c r="R11" s="479"/>
      <c r="S11" s="503"/>
      <c r="T11" s="479"/>
      <c r="U11" s="503"/>
      <c r="V11" s="479"/>
      <c r="W11" s="503"/>
      <c r="X11" s="518"/>
      <c r="Y11" s="503"/>
      <c r="Z11" s="503"/>
      <c r="AA11" s="506"/>
      <c r="AB11" s="116">
        <v>4</v>
      </c>
      <c r="AC11" s="115"/>
      <c r="AD11" s="115"/>
      <c r="AE11" s="115"/>
      <c r="AF11" s="112" t="str">
        <f t="shared" si="0"/>
        <v/>
      </c>
      <c r="AG11" s="117"/>
      <c r="AH11" s="113" t="str">
        <f t="shared" si="1"/>
        <v/>
      </c>
      <c r="AI11" s="117"/>
      <c r="AJ11" s="113" t="str">
        <f t="shared" si="2"/>
        <v/>
      </c>
      <c r="AK11" s="114" t="str">
        <f t="shared" si="3"/>
        <v/>
      </c>
      <c r="AL11" s="118" t="str">
        <f>IFERROR(IF(AND(AF10="Probabilidad",AF11="Probabilidad"),(AL10-(+AL10*AK11)),IF(AND(AF10="Impacto",AF11="Probabilidad"),(AL9-(+AL9*AK11)),IF(AF11="Impacto",AL10,""))),"")</f>
        <v/>
      </c>
      <c r="AM11" s="118" t="str">
        <f>IFERROR(IF(AND(AF10="Impacto",AF11="Impacto"),(AM10-(+AM10*AK11)),IF(AND(AF10="Probabilidad",AF11="Impacto"),(AM9-(+AM9*AK11)),IF(AF11="Probabilidad",AM10,""))),"")</f>
        <v/>
      </c>
      <c r="AN11" s="119"/>
      <c r="AO11" s="119"/>
      <c r="AP11" s="119"/>
      <c r="AQ11" s="119"/>
      <c r="AR11" s="798"/>
      <c r="AS11" s="461"/>
      <c r="AT11" s="461"/>
      <c r="AU11" s="506"/>
      <c r="AV11" s="461"/>
      <c r="AW11" s="461"/>
      <c r="AX11" s="506"/>
      <c r="AY11" s="506"/>
      <c r="AZ11" s="506"/>
      <c r="BA11" s="479"/>
      <c r="BB11" s="336"/>
      <c r="BC11" s="364"/>
      <c r="BD11" s="133" t="str">
        <f t="shared" si="4"/>
        <v/>
      </c>
      <c r="BE11" s="335"/>
      <c r="BF11" s="335"/>
      <c r="BG11" s="335"/>
      <c r="BH11" s="335"/>
      <c r="BI11" s="336"/>
      <c r="BJ11" s="336"/>
      <c r="BK11" s="100"/>
      <c r="BL11" s="100"/>
      <c r="BM11" s="120"/>
      <c r="BN11" s="120"/>
      <c r="BO11" s="120"/>
      <c r="BP11" s="120"/>
      <c r="BQ11" s="121" t="str">
        <f t="shared" si="5"/>
        <v/>
      </c>
      <c r="BR11" s="122" t="str">
        <f t="shared" si="6"/>
        <v/>
      </c>
      <c r="BS11" s="512"/>
      <c r="BT11" s="473"/>
      <c r="BU11" s="473"/>
      <c r="BV11" s="515"/>
    </row>
    <row r="12" spans="1:74" x14ac:dyDescent="0.25">
      <c r="A12" s="811"/>
      <c r="B12" s="611"/>
      <c r="C12" s="815"/>
      <c r="D12" s="804"/>
      <c r="E12" s="467"/>
      <c r="F12" s="470"/>
      <c r="G12" s="710"/>
      <c r="H12" s="476"/>
      <c r="I12" s="479"/>
      <c r="J12" s="482"/>
      <c r="K12" s="494"/>
      <c r="L12" s="473"/>
      <c r="M12" s="485"/>
      <c r="N12" s="473"/>
      <c r="O12" s="473"/>
      <c r="P12" s="488"/>
      <c r="Q12" s="549"/>
      <c r="R12" s="479"/>
      <c r="S12" s="503"/>
      <c r="T12" s="479"/>
      <c r="U12" s="503"/>
      <c r="V12" s="479"/>
      <c r="W12" s="503"/>
      <c r="X12" s="518"/>
      <c r="Y12" s="503"/>
      <c r="Z12" s="503"/>
      <c r="AA12" s="506"/>
      <c r="AB12" s="116">
        <v>5</v>
      </c>
      <c r="AC12" s="115"/>
      <c r="AD12" s="115"/>
      <c r="AE12" s="115"/>
      <c r="AF12" s="112" t="str">
        <f t="shared" si="0"/>
        <v/>
      </c>
      <c r="AG12" s="117"/>
      <c r="AH12" s="113" t="str">
        <f t="shared" si="1"/>
        <v/>
      </c>
      <c r="AI12" s="117"/>
      <c r="AJ12" s="113" t="str">
        <f t="shared" si="2"/>
        <v/>
      </c>
      <c r="AK12" s="114" t="str">
        <f t="shared" si="3"/>
        <v/>
      </c>
      <c r="AL12" s="118" t="str">
        <f>IFERROR(IF(AND(AF11="Probabilidad",AF12="Probabilidad"),(AL11-(+AL11*AK12)),IF(AND(AF11="Impacto",AF12="Probabilidad"),(AL10-(+AL10*AK12)),IF(AF12="Impacto",AL11,""))),"")</f>
        <v/>
      </c>
      <c r="AM12" s="118" t="str">
        <f>IFERROR(IF(AND(AF11="Impacto",AF12="Impacto"),(AM11-(+AM11*AK12)),IF(AND(AF11="Probabilidad",AF12="Impacto"),(AM10-(+AM10*AK12)),IF(AF12="Probabilidad",AM11,""))),"")</f>
        <v/>
      </c>
      <c r="AN12" s="119"/>
      <c r="AO12" s="119"/>
      <c r="AP12" s="119"/>
      <c r="AQ12" s="119"/>
      <c r="AR12" s="798"/>
      <c r="AS12" s="461"/>
      <c r="AT12" s="461"/>
      <c r="AU12" s="506"/>
      <c r="AV12" s="461"/>
      <c r="AW12" s="461"/>
      <c r="AX12" s="506"/>
      <c r="AY12" s="506"/>
      <c r="AZ12" s="506"/>
      <c r="BA12" s="479"/>
      <c r="BB12" s="100"/>
      <c r="BC12" s="100"/>
      <c r="BD12" s="133" t="str">
        <f t="shared" si="4"/>
        <v/>
      </c>
      <c r="BE12" s="115"/>
      <c r="BF12" s="115"/>
      <c r="BG12" s="115"/>
      <c r="BH12" s="115"/>
      <c r="BI12" s="100"/>
      <c r="BJ12" s="100"/>
      <c r="BK12" s="100"/>
      <c r="BL12" s="100"/>
      <c r="BM12" s="120"/>
      <c r="BN12" s="120"/>
      <c r="BO12" s="120"/>
      <c r="BP12" s="120"/>
      <c r="BQ12" s="121" t="str">
        <f t="shared" si="5"/>
        <v/>
      </c>
      <c r="BR12" s="122" t="str">
        <f t="shared" si="6"/>
        <v/>
      </c>
      <c r="BS12" s="512"/>
      <c r="BT12" s="473"/>
      <c r="BU12" s="473"/>
      <c r="BV12" s="515"/>
    </row>
    <row r="13" spans="1:74" ht="15.75" thickBot="1" x14ac:dyDescent="0.3">
      <c r="A13" s="812"/>
      <c r="B13" s="813"/>
      <c r="C13" s="816"/>
      <c r="D13" s="805"/>
      <c r="E13" s="468"/>
      <c r="F13" s="471"/>
      <c r="G13" s="711"/>
      <c r="H13" s="477"/>
      <c r="I13" s="480"/>
      <c r="J13" s="483"/>
      <c r="K13" s="495"/>
      <c r="L13" s="474"/>
      <c r="M13" s="486"/>
      <c r="N13" s="474"/>
      <c r="O13" s="474"/>
      <c r="P13" s="489"/>
      <c r="Q13" s="550"/>
      <c r="R13" s="480"/>
      <c r="S13" s="504"/>
      <c r="T13" s="480"/>
      <c r="U13" s="504"/>
      <c r="V13" s="480"/>
      <c r="W13" s="504"/>
      <c r="X13" s="519"/>
      <c r="Y13" s="504"/>
      <c r="Z13" s="504"/>
      <c r="AA13" s="507"/>
      <c r="AB13" s="125">
        <v>6</v>
      </c>
      <c r="AC13" s="123"/>
      <c r="AD13" s="123"/>
      <c r="AE13" s="123"/>
      <c r="AF13" s="135" t="str">
        <f t="shared" si="0"/>
        <v/>
      </c>
      <c r="AG13" s="126"/>
      <c r="AH13" s="124" t="str">
        <f t="shared" si="1"/>
        <v/>
      </c>
      <c r="AI13" s="126"/>
      <c r="AJ13" s="124" t="str">
        <f t="shared" si="2"/>
        <v/>
      </c>
      <c r="AK13" s="127" t="str">
        <f t="shared" si="3"/>
        <v/>
      </c>
      <c r="AL13" s="172" t="str">
        <f>IFERROR(IF(AND(AF12="Probabilidad",AF13="Probabilidad"),(AL12-(+AL12*AK13)),IF(AND(AF12="Impacto",AF13="Probabilidad"),(AL11-(+AL11*AK13)),IF(AF13="Impacto",AL12,""))),"")</f>
        <v/>
      </c>
      <c r="AM13" s="172" t="str">
        <f>IFERROR(IF(AND(AF12="Impacto",AF13="Impacto"),(AM12-(+AM12*AK13)),IF(AND(AF12="Probabilidad",AF13="Impacto"),(AM11-(+AM11*AK13)),IF(AF13="Probabilidad",AM12,""))),"")</f>
        <v/>
      </c>
      <c r="AN13" s="173"/>
      <c r="AO13" s="173"/>
      <c r="AP13" s="173"/>
      <c r="AQ13" s="173"/>
      <c r="AR13" s="818"/>
      <c r="AS13" s="462"/>
      <c r="AT13" s="462"/>
      <c r="AU13" s="507"/>
      <c r="AV13" s="462"/>
      <c r="AW13" s="462"/>
      <c r="AX13" s="507"/>
      <c r="AY13" s="507"/>
      <c r="AZ13" s="507"/>
      <c r="BA13" s="480"/>
      <c r="BB13" s="128"/>
      <c r="BC13" s="128"/>
      <c r="BD13" s="136" t="str">
        <f t="shared" si="4"/>
        <v/>
      </c>
      <c r="BE13" s="123"/>
      <c r="BF13" s="123"/>
      <c r="BG13" s="123"/>
      <c r="BH13" s="123"/>
      <c r="BI13" s="128"/>
      <c r="BJ13" s="128"/>
      <c r="BK13" s="128"/>
      <c r="BL13" s="128"/>
      <c r="BM13" s="129"/>
      <c r="BN13" s="129"/>
      <c r="BO13" s="129"/>
      <c r="BP13" s="129"/>
      <c r="BQ13" s="130" t="str">
        <f t="shared" si="5"/>
        <v/>
      </c>
      <c r="BR13" s="131" t="str">
        <f t="shared" si="6"/>
        <v/>
      </c>
      <c r="BS13" s="513"/>
      <c r="BT13" s="474"/>
      <c r="BU13" s="474"/>
      <c r="BV13" s="516"/>
    </row>
    <row r="14" spans="1:74" ht="65.25" customHeight="1" x14ac:dyDescent="0.25">
      <c r="A14" s="451" t="s">
        <v>280</v>
      </c>
      <c r="B14" s="454" t="s">
        <v>334</v>
      </c>
      <c r="C14" s="457" t="s">
        <v>550</v>
      </c>
      <c r="D14" s="803" t="s">
        <v>785</v>
      </c>
      <c r="E14" s="466" t="s">
        <v>281</v>
      </c>
      <c r="F14" s="469">
        <v>1</v>
      </c>
      <c r="G14" s="472" t="s">
        <v>796</v>
      </c>
      <c r="H14" s="475"/>
      <c r="I14" s="478"/>
      <c r="J14" s="481" t="s">
        <v>797</v>
      </c>
      <c r="K14" s="493" t="s">
        <v>407</v>
      </c>
      <c r="L14" s="472" t="s">
        <v>224</v>
      </c>
      <c r="M14" s="484" t="s">
        <v>798</v>
      </c>
      <c r="N14" s="472"/>
      <c r="O14" s="472"/>
      <c r="P14" s="487"/>
      <c r="Q14" s="548"/>
      <c r="R14" s="478" t="s">
        <v>123</v>
      </c>
      <c r="S14" s="502">
        <f>IF(R14="Muy Alta",100%,IF(R14="Alta",80%,IF(R14="Media",60%,IF(R14="Baja",40%,IF(R14="Muy Baja",20%,"")))))</f>
        <v>0.4</v>
      </c>
      <c r="T14" s="478" t="s">
        <v>138</v>
      </c>
      <c r="U14" s="502">
        <f>IF(T14="Catastrófico",100%,IF(T14="Mayor",80%,IF(T14="Moderado",60%,IF(T14="Menor",40%,IF(T14="Leve",20%,"")))))</f>
        <v>0.4</v>
      </c>
      <c r="V14" s="478" t="s">
        <v>141</v>
      </c>
      <c r="W14" s="502">
        <f>IF(V14="Catastrófico",100%,IF(V14="Mayor",80%,IF(V14="Moderado",60%,IF(V14="Menor",40%,IF(V14="Leve",20%,"")))))</f>
        <v>0.6</v>
      </c>
      <c r="X14" s="517" t="str">
        <f>IF(Y14=100%,"Catastrófico",IF(Y14=80%,"Mayor",IF(Y14=60%,"Moderado",IF(Y14=40%,"Menor",IF(Y14=20%,"Leve","")))))</f>
        <v>Moderado</v>
      </c>
      <c r="Y14" s="502">
        <f>IF(AND(U14="",W14=""),"",MAX(U14,W14))</f>
        <v>0.6</v>
      </c>
      <c r="Z14" s="502" t="str">
        <f>CONCATENATE(R14,X14)</f>
        <v>BajaModerado</v>
      </c>
      <c r="AA14" s="505" t="str">
        <f>IF(Z14="Muy AltaLeve","Alto",IF(Z14="Muy AltaMenor","Alto",IF(Z14="Muy AltaModerado","Alto",IF(Z14="Muy AltaMayor","Alto",IF(Z14="Muy AltaCatastrófico","Extremo",IF(Z14="AltaLeve","Moderado",IF(Z14="AltaMenor","Moderado",IF(Z14="AltaModerado","Alto",IF(Z14="AltaMayor","Alto",IF(Z14="AltaCatastrófico","Extremo",IF(Z14="MediaLeve","Moderado",IF(Z14="MediaMenor","Moderado",IF(Z14="MediaModerado","Moderado",IF(Z14="MediaMayor","Alto",IF(Z14="MediaCatastrófico","Extremo",IF(Z14="BajaLeve","Bajo",IF(Z14="BajaMenor","Moderado",IF(Z14="BajaModerado","Moderado",IF(Z14="BajaMayor","Alto",IF(Z14="BajaCatastrófico","Extremo",IF(Z14="Muy BajaLeve","Bajo",IF(Z14="Muy BajaMenor","Bajo",IF(Z14="Muy BajaModerado","Moderado",IF(Z14="Muy BajaMayor","Alto",IF(Z14="Muy BajaCatastrófico","Extremo","")))))))))))))))))))))))))</f>
        <v>Moderado</v>
      </c>
      <c r="AB14" s="72">
        <v>1</v>
      </c>
      <c r="AC14" s="1" t="s">
        <v>799</v>
      </c>
      <c r="AD14" s="4" t="s">
        <v>800</v>
      </c>
      <c r="AE14" s="4" t="s">
        <v>800</v>
      </c>
      <c r="AF14" s="74" t="str">
        <f t="shared" ref="AF14:AF25" si="7">IF(OR(AG14="Preventivo",AG14="Detectivo"),"Probabilidad",IF(AG14="Correctivo","Impacto",""))</f>
        <v/>
      </c>
      <c r="AG14" s="2"/>
      <c r="AH14" s="6" t="str">
        <f t="shared" ref="AH14:AH25" si="8">IF(AG14="","",IF(AG14="Preventivo",25%,IF(AG14="Detectivo",15%,IF(AG14="Correctivo",10%))))</f>
        <v/>
      </c>
      <c r="AI14" s="2"/>
      <c r="AJ14" s="6" t="str">
        <f t="shared" ref="AJ14:AJ25" si="9">IF(AI14="Automático",25%,IF(AI14="Manual",15%,""))</f>
        <v/>
      </c>
      <c r="AK14" s="76" t="str">
        <f t="shared" ref="AK14:AK25" si="10">IF(OR(AH14="",AJ14=""),"",AH14+AJ14)</f>
        <v/>
      </c>
      <c r="AL14" s="75" t="str">
        <f>IFERROR(IF(AF14="Probabilidad",(S14-(+S14*AK14)),IF(AF14="Impacto",S14,"")),"")</f>
        <v/>
      </c>
      <c r="AM14" s="75" t="str">
        <f>IFERROR(IF(AF14="Impacto",(Y14-(+Y14*AK14)),IF(AF14="Probabilidad",Y14,"")),"")</f>
        <v/>
      </c>
      <c r="AN14" s="31"/>
      <c r="AO14" s="31"/>
      <c r="AP14" s="31"/>
      <c r="AQ14" s="31"/>
      <c r="AR14" s="475" t="s">
        <v>557</v>
      </c>
      <c r="AS14" s="460">
        <f>S14</f>
        <v>0.4</v>
      </c>
      <c r="AT14" s="460" t="str">
        <f>IF(AL14="","",MIN(AL14:AL19))</f>
        <v/>
      </c>
      <c r="AU14" s="505" t="str">
        <f>IFERROR(IF(AT14="","",IF(AT14&lt;=0.2,"Muy Baja",IF(AT14&lt;=0.4,"Baja",IF(AT14&lt;=0.6,"Media",IF(AT14&lt;=0.8,"Alta","Muy Alta"))))),"")</f>
        <v/>
      </c>
      <c r="AV14" s="460">
        <f>Y14</f>
        <v>0.6</v>
      </c>
      <c r="AW14" s="460" t="str">
        <f>IF(AM14="","",MIN(AM14:AM19))</f>
        <v/>
      </c>
      <c r="AX14" s="505" t="str">
        <f>IFERROR(IF(AW14="","",IF(AW14&lt;=0.2,"Leve",IF(AW14&lt;=0.4,"Menor",IF(AW14&lt;=0.6,"Moderado",IF(AW14&lt;=0.8,"Mayor","Catastrófico"))))),"")</f>
        <v/>
      </c>
      <c r="AY14" s="505" t="str">
        <f>AA14</f>
        <v>Moderado</v>
      </c>
      <c r="AZ14" s="505" t="str">
        <f>IFERROR(IF(OR(AND(AU14="Muy Baja",AX14="Leve"),AND(AU14="Muy Baja",AX14="Menor"),AND(AU14="Baja",AX14="Leve")),"Bajo",IF(OR(AND(AU14="Muy baja",AX14="Moderado"),AND(AU14="Baja",AX14="Menor"),AND(AU14="Baja",AX14="Moderado"),AND(AU14="Media",AX14="Leve"),AND(AU14="Media",AX14="Menor"),AND(AU14="Media",AX14="Moderado"),AND(AU14="Alta",AX14="Leve"),AND(AU14="Alta",AX14="Menor")),"Moderado",IF(OR(AND(AU14="Muy Baja",AX14="Mayor"),AND(AU14="Baja",AX14="Mayor"),AND(AU14="Media",AX14="Mayor"),AND(AU14="Alta",AX14="Moderado"),AND(AU14="Alta",AX14="Mayor"),AND(AU14="Muy Alta",AX14="Leve"),AND(AU14="Muy Alta",AX14="Menor"),AND(AU14="Muy Alta",AX14="Moderado"),AND(AU14="Muy Alta",AX14="Mayor")),"Alto",IF(OR(AND(AU14="Muy Baja",AX14="Catastrófico"),AND(AU14="Baja",AX14="Catastrófico"),AND(AU14="Media",AX14="Catastrófico"),AND(AU14="Alta",AX14="Catastrófico"),AND(AU14="Muy Alta",AX14="Catastrófico")),"Extremo","")))),"")</f>
        <v/>
      </c>
      <c r="BA14" s="478" t="s">
        <v>252</v>
      </c>
      <c r="BB14" s="362" t="s">
        <v>801</v>
      </c>
      <c r="BC14" s="374" t="s">
        <v>802</v>
      </c>
      <c r="BD14" s="363">
        <f t="shared" ref="BD14:BD19" si="11">IF(SUM(BE14:BH14)=0,"",SUM(BE14:BH14))</f>
        <v>1</v>
      </c>
      <c r="BE14" s="4"/>
      <c r="BF14" s="4">
        <v>1</v>
      </c>
      <c r="BG14" s="4"/>
      <c r="BH14" s="4"/>
      <c r="BI14" s="243" t="s">
        <v>803</v>
      </c>
      <c r="BJ14" s="243" t="s">
        <v>804</v>
      </c>
      <c r="BK14" s="29"/>
      <c r="BL14" s="29"/>
      <c r="BM14" s="30"/>
      <c r="BN14" s="30"/>
      <c r="BO14" s="30"/>
      <c r="BP14" s="30"/>
      <c r="BQ14" s="78" t="str">
        <f t="shared" ref="BQ14:BQ19" si="12">IF(SUM(BM14:BP14)=0,"",SUM(BM14:BP14))</f>
        <v/>
      </c>
      <c r="BR14" s="98" t="str">
        <f t="shared" ref="BR14:BR25" si="13">IF(ISERROR(BQ14/BD14),"",(BQ14/BD14))</f>
        <v/>
      </c>
      <c r="BS14" s="511"/>
      <c r="BT14" s="472"/>
      <c r="BU14" s="472"/>
      <c r="BV14" s="514"/>
    </row>
    <row r="15" spans="1:74" x14ac:dyDescent="0.25">
      <c r="A15" s="452"/>
      <c r="B15" s="455"/>
      <c r="C15" s="458"/>
      <c r="D15" s="804"/>
      <c r="E15" s="467"/>
      <c r="F15" s="470"/>
      <c r="G15" s="473"/>
      <c r="H15" s="476"/>
      <c r="I15" s="479"/>
      <c r="J15" s="482"/>
      <c r="K15" s="494"/>
      <c r="L15" s="473"/>
      <c r="M15" s="485"/>
      <c r="N15" s="473"/>
      <c r="O15" s="473"/>
      <c r="P15" s="488"/>
      <c r="Q15" s="549"/>
      <c r="R15" s="479"/>
      <c r="S15" s="503"/>
      <c r="T15" s="479"/>
      <c r="U15" s="503"/>
      <c r="V15" s="479"/>
      <c r="W15" s="503"/>
      <c r="X15" s="518"/>
      <c r="Y15" s="503"/>
      <c r="Z15" s="503"/>
      <c r="AA15" s="506"/>
      <c r="AB15" s="116">
        <v>2</v>
      </c>
      <c r="AC15" s="115"/>
      <c r="AD15" s="115"/>
      <c r="AE15" s="115"/>
      <c r="AF15" s="112" t="str">
        <f t="shared" si="7"/>
        <v/>
      </c>
      <c r="AG15" s="117"/>
      <c r="AH15" s="113" t="str">
        <f t="shared" si="8"/>
        <v/>
      </c>
      <c r="AI15" s="117"/>
      <c r="AJ15" s="113" t="str">
        <f t="shared" si="9"/>
        <v/>
      </c>
      <c r="AK15" s="114" t="str">
        <f t="shared" si="10"/>
        <v/>
      </c>
      <c r="AL15" s="118" t="str">
        <f>IFERROR(IF(AND(AF14="Probabilidad",AF15="Probabilidad"),(AL14-(+AL14*AK15)),IF(AF15="Probabilidad",(S14-(+S14*AK15)),IF(AF15="Impacto",AL14,""))),"")</f>
        <v/>
      </c>
      <c r="AM15" s="118" t="str">
        <f>IFERROR(IF(AND(AF14="Impacto",AF15="Impacto"),(AM14-(+AM14*AK15)),IF(AF15="Impacto",(Y14-(Y14*AK15)),IF(AF15="Probabilidad",AM14,""))),"")</f>
        <v/>
      </c>
      <c r="AN15" s="119"/>
      <c r="AO15" s="119"/>
      <c r="AP15" s="119"/>
      <c r="AQ15" s="119"/>
      <c r="AR15" s="476"/>
      <c r="AS15" s="461"/>
      <c r="AT15" s="461"/>
      <c r="AU15" s="506"/>
      <c r="AV15" s="461"/>
      <c r="AW15" s="461"/>
      <c r="AX15" s="506"/>
      <c r="AY15" s="506"/>
      <c r="AZ15" s="506"/>
      <c r="BA15" s="479"/>
      <c r="BB15" s="336"/>
      <c r="BC15" s="364"/>
      <c r="BD15" s="133" t="str">
        <f t="shared" si="11"/>
        <v/>
      </c>
      <c r="BE15" s="115"/>
      <c r="BF15" s="115"/>
      <c r="BG15" s="115"/>
      <c r="BH15" s="115"/>
      <c r="BI15" s="100"/>
      <c r="BJ15" s="100"/>
      <c r="BK15" s="100"/>
      <c r="BL15" s="100"/>
      <c r="BM15" s="120"/>
      <c r="BN15" s="120"/>
      <c r="BO15" s="120"/>
      <c r="BP15" s="120"/>
      <c r="BQ15" s="121" t="str">
        <f t="shared" si="12"/>
        <v/>
      </c>
      <c r="BR15" s="122" t="str">
        <f t="shared" si="13"/>
        <v/>
      </c>
      <c r="BS15" s="512"/>
      <c r="BT15" s="473"/>
      <c r="BU15" s="473"/>
      <c r="BV15" s="515"/>
    </row>
    <row r="16" spans="1:74" x14ac:dyDescent="0.25">
      <c r="A16" s="452"/>
      <c r="B16" s="455"/>
      <c r="C16" s="458"/>
      <c r="D16" s="804"/>
      <c r="E16" s="467"/>
      <c r="F16" s="470"/>
      <c r="G16" s="473"/>
      <c r="H16" s="476"/>
      <c r="I16" s="479"/>
      <c r="J16" s="482"/>
      <c r="K16" s="494"/>
      <c r="L16" s="473"/>
      <c r="M16" s="485"/>
      <c r="N16" s="473"/>
      <c r="O16" s="473"/>
      <c r="P16" s="488"/>
      <c r="Q16" s="549"/>
      <c r="R16" s="479"/>
      <c r="S16" s="503"/>
      <c r="T16" s="479"/>
      <c r="U16" s="503"/>
      <c r="V16" s="479"/>
      <c r="W16" s="503"/>
      <c r="X16" s="518"/>
      <c r="Y16" s="503"/>
      <c r="Z16" s="503"/>
      <c r="AA16" s="506"/>
      <c r="AB16" s="116">
        <v>3</v>
      </c>
      <c r="AC16" s="115"/>
      <c r="AD16" s="115"/>
      <c r="AE16" s="115"/>
      <c r="AF16" s="112" t="str">
        <f t="shared" si="7"/>
        <v/>
      </c>
      <c r="AG16" s="117"/>
      <c r="AH16" s="113" t="str">
        <f t="shared" si="8"/>
        <v/>
      </c>
      <c r="AI16" s="117"/>
      <c r="AJ16" s="113" t="str">
        <f t="shared" si="9"/>
        <v/>
      </c>
      <c r="AK16" s="114" t="str">
        <f t="shared" si="10"/>
        <v/>
      </c>
      <c r="AL16" s="118" t="str">
        <f>IFERROR(IF(AND(AF15="Probabilidad",AF16="Probabilidad"),(AL15-(+AL15*AK16)),IF(AND(AF15="Impacto",AF16="Probabilidad"),(AL14-(+AL14*AK16)),IF(AF16="Impacto",AL15,""))),"")</f>
        <v/>
      </c>
      <c r="AM16" s="118" t="str">
        <f>IFERROR(IF(AND(AF15="Impacto",AF16="Impacto"),(AM15-(+AM15*AK16)),IF(AND(AF15="Probabilidad",AF16="Impacto"),(AM14-(+AM14*AK16)),IF(AF16="Probabilidad",AM15,""))),"")</f>
        <v/>
      </c>
      <c r="AN16" s="119"/>
      <c r="AO16" s="119"/>
      <c r="AP16" s="119"/>
      <c r="AQ16" s="119"/>
      <c r="AR16" s="476"/>
      <c r="AS16" s="461"/>
      <c r="AT16" s="461"/>
      <c r="AU16" s="506"/>
      <c r="AV16" s="461"/>
      <c r="AW16" s="461"/>
      <c r="AX16" s="506"/>
      <c r="AY16" s="506"/>
      <c r="AZ16" s="506"/>
      <c r="BA16" s="479"/>
      <c r="BB16" s="100"/>
      <c r="BC16" s="100"/>
      <c r="BD16" s="133" t="str">
        <f t="shared" si="11"/>
        <v/>
      </c>
      <c r="BE16" s="115"/>
      <c r="BF16" s="115"/>
      <c r="BG16" s="115"/>
      <c r="BH16" s="115"/>
      <c r="BI16" s="100"/>
      <c r="BJ16" s="100"/>
      <c r="BK16" s="100"/>
      <c r="BL16" s="100"/>
      <c r="BM16" s="120"/>
      <c r="BN16" s="120"/>
      <c r="BO16" s="120"/>
      <c r="BP16" s="120"/>
      <c r="BQ16" s="121" t="str">
        <f t="shared" si="12"/>
        <v/>
      </c>
      <c r="BR16" s="122" t="str">
        <f t="shared" si="13"/>
        <v/>
      </c>
      <c r="BS16" s="512"/>
      <c r="BT16" s="473"/>
      <c r="BU16" s="473"/>
      <c r="BV16" s="515"/>
    </row>
    <row r="17" spans="1:74" x14ac:dyDescent="0.25">
      <c r="A17" s="452"/>
      <c r="B17" s="455"/>
      <c r="C17" s="458"/>
      <c r="D17" s="804"/>
      <c r="E17" s="467"/>
      <c r="F17" s="470"/>
      <c r="G17" s="473"/>
      <c r="H17" s="476"/>
      <c r="I17" s="479"/>
      <c r="J17" s="482"/>
      <c r="K17" s="494"/>
      <c r="L17" s="473"/>
      <c r="M17" s="485"/>
      <c r="N17" s="473"/>
      <c r="O17" s="473"/>
      <c r="P17" s="488"/>
      <c r="Q17" s="549"/>
      <c r="R17" s="479"/>
      <c r="S17" s="503"/>
      <c r="T17" s="479"/>
      <c r="U17" s="503"/>
      <c r="V17" s="479"/>
      <c r="W17" s="503"/>
      <c r="X17" s="518"/>
      <c r="Y17" s="503"/>
      <c r="Z17" s="503"/>
      <c r="AA17" s="506"/>
      <c r="AB17" s="116">
        <v>4</v>
      </c>
      <c r="AC17" s="115"/>
      <c r="AD17" s="115"/>
      <c r="AE17" s="115"/>
      <c r="AF17" s="112" t="str">
        <f t="shared" si="7"/>
        <v/>
      </c>
      <c r="AG17" s="117"/>
      <c r="AH17" s="113" t="str">
        <f t="shared" si="8"/>
        <v/>
      </c>
      <c r="AI17" s="117"/>
      <c r="AJ17" s="113" t="str">
        <f t="shared" si="9"/>
        <v/>
      </c>
      <c r="AK17" s="114" t="str">
        <f t="shared" si="10"/>
        <v/>
      </c>
      <c r="AL17" s="118" t="str">
        <f>IFERROR(IF(AND(AF16="Probabilidad",AF17="Probabilidad"),(AL16-(+AL16*AK17)),IF(AND(AF16="Impacto",AF17="Probabilidad"),(AL15-(+AL15*AK17)),IF(AF17="Impacto",AL16,""))),"")</f>
        <v/>
      </c>
      <c r="AM17" s="118" t="str">
        <f>IFERROR(IF(AND(AF16="Impacto",AF17="Impacto"),(AM16-(+AM16*AK17)),IF(AND(AF16="Probabilidad",AF17="Impacto"),(AM15-(+AM15*AK17)),IF(AF17="Probabilidad",AM16,""))),"")</f>
        <v/>
      </c>
      <c r="AN17" s="119"/>
      <c r="AO17" s="119"/>
      <c r="AP17" s="119"/>
      <c r="AQ17" s="119"/>
      <c r="AR17" s="476"/>
      <c r="AS17" s="461"/>
      <c r="AT17" s="461"/>
      <c r="AU17" s="506"/>
      <c r="AV17" s="461"/>
      <c r="AW17" s="461"/>
      <c r="AX17" s="506"/>
      <c r="AY17" s="506"/>
      <c r="AZ17" s="506"/>
      <c r="BA17" s="479"/>
      <c r="BB17" s="100"/>
      <c r="BC17" s="100"/>
      <c r="BD17" s="133" t="str">
        <f t="shared" si="11"/>
        <v/>
      </c>
      <c r="BE17" s="115"/>
      <c r="BF17" s="115"/>
      <c r="BG17" s="115"/>
      <c r="BH17" s="115"/>
      <c r="BI17" s="100"/>
      <c r="BJ17" s="100"/>
      <c r="BK17" s="100"/>
      <c r="BL17" s="100"/>
      <c r="BM17" s="120"/>
      <c r="BN17" s="120"/>
      <c r="BO17" s="120"/>
      <c r="BP17" s="120"/>
      <c r="BQ17" s="121" t="str">
        <f t="shared" si="12"/>
        <v/>
      </c>
      <c r="BR17" s="122" t="str">
        <f t="shared" si="13"/>
        <v/>
      </c>
      <c r="BS17" s="512"/>
      <c r="BT17" s="473"/>
      <c r="BU17" s="473"/>
      <c r="BV17" s="515"/>
    </row>
    <row r="18" spans="1:74" x14ac:dyDescent="0.25">
      <c r="A18" s="452"/>
      <c r="B18" s="455"/>
      <c r="C18" s="458"/>
      <c r="D18" s="804"/>
      <c r="E18" s="467"/>
      <c r="F18" s="470"/>
      <c r="G18" s="473"/>
      <c r="H18" s="476"/>
      <c r="I18" s="479"/>
      <c r="J18" s="482"/>
      <c r="K18" s="494"/>
      <c r="L18" s="473"/>
      <c r="M18" s="485"/>
      <c r="N18" s="473"/>
      <c r="O18" s="473"/>
      <c r="P18" s="488"/>
      <c r="Q18" s="549"/>
      <c r="R18" s="479"/>
      <c r="S18" s="503"/>
      <c r="T18" s="479"/>
      <c r="U18" s="503"/>
      <c r="V18" s="479"/>
      <c r="W18" s="503"/>
      <c r="X18" s="518"/>
      <c r="Y18" s="503"/>
      <c r="Z18" s="503"/>
      <c r="AA18" s="506"/>
      <c r="AB18" s="116">
        <v>5</v>
      </c>
      <c r="AC18" s="115"/>
      <c r="AD18" s="115"/>
      <c r="AE18" s="115"/>
      <c r="AF18" s="112" t="str">
        <f t="shared" si="7"/>
        <v/>
      </c>
      <c r="AG18" s="117"/>
      <c r="AH18" s="113" t="str">
        <f t="shared" si="8"/>
        <v/>
      </c>
      <c r="AI18" s="117"/>
      <c r="AJ18" s="113" t="str">
        <f t="shared" si="9"/>
        <v/>
      </c>
      <c r="AK18" s="114" t="str">
        <f t="shared" si="10"/>
        <v/>
      </c>
      <c r="AL18" s="118" t="str">
        <f>IFERROR(IF(AND(AF17="Probabilidad",AF18="Probabilidad"),(AL17-(+AL17*AK18)),IF(AND(AF17="Impacto",AF18="Probabilidad"),(AL16-(+AL16*AK18)),IF(AF18="Impacto",AL17,""))),"")</f>
        <v/>
      </c>
      <c r="AM18" s="118" t="str">
        <f>IFERROR(IF(AND(AF17="Impacto",AF18="Impacto"),(AM17-(+AM17*AK18)),IF(AND(AF17="Probabilidad",AF18="Impacto"),(AM16-(+AM16*AK18)),IF(AF18="Probabilidad",AM17,""))),"")</f>
        <v/>
      </c>
      <c r="AN18" s="119"/>
      <c r="AO18" s="119"/>
      <c r="AP18" s="119"/>
      <c r="AQ18" s="119"/>
      <c r="AR18" s="476"/>
      <c r="AS18" s="461"/>
      <c r="AT18" s="461"/>
      <c r="AU18" s="506"/>
      <c r="AV18" s="461"/>
      <c r="AW18" s="461"/>
      <c r="AX18" s="506"/>
      <c r="AY18" s="506"/>
      <c r="AZ18" s="506"/>
      <c r="BA18" s="479"/>
      <c r="BB18" s="100"/>
      <c r="BC18" s="100"/>
      <c r="BD18" s="133" t="str">
        <f t="shared" si="11"/>
        <v/>
      </c>
      <c r="BE18" s="115"/>
      <c r="BF18" s="115"/>
      <c r="BG18" s="115"/>
      <c r="BH18" s="115"/>
      <c r="BI18" s="100"/>
      <c r="BJ18" s="100"/>
      <c r="BK18" s="100"/>
      <c r="BL18" s="100"/>
      <c r="BM18" s="120"/>
      <c r="BN18" s="120"/>
      <c r="BO18" s="120"/>
      <c r="BP18" s="120"/>
      <c r="BQ18" s="121" t="str">
        <f t="shared" si="12"/>
        <v/>
      </c>
      <c r="BR18" s="122" t="str">
        <f t="shared" si="13"/>
        <v/>
      </c>
      <c r="BS18" s="512"/>
      <c r="BT18" s="473"/>
      <c r="BU18" s="473"/>
      <c r="BV18" s="515"/>
    </row>
    <row r="19" spans="1:74" ht="15.75" thickBot="1" x14ac:dyDescent="0.3">
      <c r="A19" s="453"/>
      <c r="B19" s="456"/>
      <c r="C19" s="459"/>
      <c r="D19" s="805"/>
      <c r="E19" s="468"/>
      <c r="F19" s="471"/>
      <c r="G19" s="474"/>
      <c r="H19" s="477"/>
      <c r="I19" s="480"/>
      <c r="J19" s="483"/>
      <c r="K19" s="495"/>
      <c r="L19" s="474"/>
      <c r="M19" s="486"/>
      <c r="N19" s="474"/>
      <c r="O19" s="474"/>
      <c r="P19" s="489"/>
      <c r="Q19" s="550"/>
      <c r="R19" s="480"/>
      <c r="S19" s="504"/>
      <c r="T19" s="480"/>
      <c r="U19" s="504"/>
      <c r="V19" s="480"/>
      <c r="W19" s="504"/>
      <c r="X19" s="519"/>
      <c r="Y19" s="504"/>
      <c r="Z19" s="504"/>
      <c r="AA19" s="507"/>
      <c r="AB19" s="125">
        <v>6</v>
      </c>
      <c r="AC19" s="123"/>
      <c r="AD19" s="123"/>
      <c r="AE19" s="123"/>
      <c r="AF19" s="135" t="str">
        <f t="shared" si="7"/>
        <v/>
      </c>
      <c r="AG19" s="126"/>
      <c r="AH19" s="124" t="str">
        <f t="shared" si="8"/>
        <v/>
      </c>
      <c r="AI19" s="126"/>
      <c r="AJ19" s="124" t="str">
        <f t="shared" si="9"/>
        <v/>
      </c>
      <c r="AK19" s="127" t="str">
        <f t="shared" si="10"/>
        <v/>
      </c>
      <c r="AL19" s="172" t="str">
        <f>IFERROR(IF(AND(AF18="Probabilidad",AF19="Probabilidad"),(AL18-(+AL18*AK19)),IF(AND(AF18="Impacto",AF19="Probabilidad"),(AL17-(+AL17*AK19)),IF(AF19="Impacto",AL18,""))),"")</f>
        <v/>
      </c>
      <c r="AM19" s="172" t="str">
        <f>IFERROR(IF(AND(AF18="Impacto",AF19="Impacto"),(AM18-(+AM18*AK19)),IF(AND(AF18="Probabilidad",AF19="Impacto"),(AM17-(+AM17*AK19)),IF(AF19="Probabilidad",AM18,""))),"")</f>
        <v/>
      </c>
      <c r="AN19" s="173"/>
      <c r="AO19" s="173"/>
      <c r="AP19" s="173"/>
      <c r="AQ19" s="173"/>
      <c r="AR19" s="477"/>
      <c r="AS19" s="462"/>
      <c r="AT19" s="462"/>
      <c r="AU19" s="507"/>
      <c r="AV19" s="462"/>
      <c r="AW19" s="462"/>
      <c r="AX19" s="507"/>
      <c r="AY19" s="507"/>
      <c r="AZ19" s="507"/>
      <c r="BA19" s="480"/>
      <c r="BB19" s="128"/>
      <c r="BC19" s="128"/>
      <c r="BD19" s="136" t="str">
        <f t="shared" si="11"/>
        <v/>
      </c>
      <c r="BE19" s="123"/>
      <c r="BF19" s="123"/>
      <c r="BG19" s="123"/>
      <c r="BH19" s="123"/>
      <c r="BI19" s="128"/>
      <c r="BJ19" s="128"/>
      <c r="BK19" s="128"/>
      <c r="BL19" s="128"/>
      <c r="BM19" s="129"/>
      <c r="BN19" s="129"/>
      <c r="BO19" s="129"/>
      <c r="BP19" s="129"/>
      <c r="BQ19" s="130" t="str">
        <f t="shared" si="12"/>
        <v/>
      </c>
      <c r="BR19" s="131" t="str">
        <f t="shared" si="13"/>
        <v/>
      </c>
      <c r="BS19" s="513"/>
      <c r="BT19" s="474"/>
      <c r="BU19" s="474"/>
      <c r="BV19" s="516"/>
    </row>
    <row r="20" spans="1:74" ht="366.75" customHeight="1" x14ac:dyDescent="0.25">
      <c r="A20" s="539" t="s">
        <v>286</v>
      </c>
      <c r="B20" s="542" t="s">
        <v>334</v>
      </c>
      <c r="C20" s="545" t="s">
        <v>652</v>
      </c>
      <c r="D20" s="803" t="s">
        <v>785</v>
      </c>
      <c r="E20" s="466" t="s">
        <v>287</v>
      </c>
      <c r="F20" s="469">
        <v>1</v>
      </c>
      <c r="G20" s="472" t="s">
        <v>805</v>
      </c>
      <c r="H20" s="475"/>
      <c r="I20" s="478"/>
      <c r="J20" s="481" t="s">
        <v>806</v>
      </c>
      <c r="K20" s="475" t="s">
        <v>407</v>
      </c>
      <c r="L20" s="472" t="s">
        <v>224</v>
      </c>
      <c r="M20" s="484" t="s">
        <v>807</v>
      </c>
      <c r="N20" s="472"/>
      <c r="O20" s="472"/>
      <c r="P20" s="487"/>
      <c r="Q20" s="490"/>
      <c r="R20" s="478" t="s">
        <v>125</v>
      </c>
      <c r="S20" s="502">
        <f>IF(R20="Muy Alta",100%,IF(R20="Alta",80%,IF(R20="Media",60%,IF(R20="Baja",40%,IF(R20="Muy Baja",20%,"")))))</f>
        <v>0.6</v>
      </c>
      <c r="T20" s="478" t="s">
        <v>141</v>
      </c>
      <c r="U20" s="502">
        <f>IF(T20="Catastrófico",100%,IF(T20="Mayor",80%,IF(T20="Moderado",60%,IF(T20="Menor",40%,IF(T20="Leve",20%,"")))))</f>
        <v>0.6</v>
      </c>
      <c r="V20" s="478" t="s">
        <v>141</v>
      </c>
      <c r="W20" s="502">
        <f>IF(V20="Catastrófico",100%,IF(V20="Mayor",80%,IF(V20="Moderado",60%,IF(V20="Menor",40%,IF(V20="Leve",20%,"")))))</f>
        <v>0.6</v>
      </c>
      <c r="X20" s="517" t="str">
        <f>IF(Y20=100%,"Catastrófico",IF(Y20=80%,"Mayor",IF(Y20=60%,"Moderado",IF(Y20=40%,"Menor",IF(Y20=20%,"Leve","")))))</f>
        <v>Moderado</v>
      </c>
      <c r="Y20" s="502">
        <f>IF(AND(U20="",W20=""),"",MAX(U20,W20))</f>
        <v>0.6</v>
      </c>
      <c r="Z20" s="502" t="str">
        <f>CONCATENATE(R20,X20)</f>
        <v>MediaModerado</v>
      </c>
      <c r="AA20" s="505" t="str">
        <f>IF(Z20="Muy AltaLeve","Alto",IF(Z20="Muy AltaMenor","Alto",IF(Z20="Muy AltaModerado","Alto",IF(Z20="Muy AltaMayor","Alto",IF(Z20="Muy AltaCatastrófico","Extremo",IF(Z20="AltaLeve","Moderado",IF(Z20="AltaMenor","Moderado",IF(Z20="AltaModerado","Alto",IF(Z20="AltaMayor","Alto",IF(Z20="AltaCatastrófico","Extremo",IF(Z20="MediaLeve","Moderado",IF(Z20="MediaMenor","Moderado",IF(Z20="MediaModerado","Moderado",IF(Z20="MediaMayor","Alto",IF(Z20="MediaCatastrófico","Extremo",IF(Z20="BajaLeve","Bajo",IF(Z20="BajaMenor","Moderado",IF(Z20="BajaModerado","Moderado",IF(Z20="BajaMayor","Alto",IF(Z20="BajaCatastrófico","Extremo",IF(Z20="Muy BajaLeve","Bajo",IF(Z20="Muy BajaMenor","Bajo",IF(Z20="Muy BajaModerado","Moderado",IF(Z20="Muy BajaMayor","Alto",IF(Z20="Muy BajaCatastrófico","Extremo","")))))))))))))))))))))))))</f>
        <v>Moderado</v>
      </c>
      <c r="AB20" s="72">
        <v>1</v>
      </c>
      <c r="AC20" s="4" t="s">
        <v>808</v>
      </c>
      <c r="AD20" s="324" t="s">
        <v>809</v>
      </c>
      <c r="AE20" s="4" t="s">
        <v>711</v>
      </c>
      <c r="AF20" s="371" t="str">
        <f t="shared" si="7"/>
        <v>Probabilidad</v>
      </c>
      <c r="AG20" s="356" t="s">
        <v>156</v>
      </c>
      <c r="AH20" s="331">
        <f t="shared" si="8"/>
        <v>0.25</v>
      </c>
      <c r="AI20" s="356" t="s">
        <v>167</v>
      </c>
      <c r="AJ20" s="331">
        <f t="shared" si="9"/>
        <v>0.15</v>
      </c>
      <c r="AK20" s="330">
        <f t="shared" si="10"/>
        <v>0.4</v>
      </c>
      <c r="AL20" s="372">
        <f>IFERROR(IF(AF20="Probabilidad",(S20-(+S20*AK20)),IF(AF20="Impacto",S20,"")),"")</f>
        <v>0.36</v>
      </c>
      <c r="AM20" s="372">
        <f>IFERROR(IF(AF20="Impacto",(Y20-(+Y20*AK20)),IF(AF20="Probabilidad",Y20,"")),"")</f>
        <v>0.6</v>
      </c>
      <c r="AN20" s="31" t="s">
        <v>171</v>
      </c>
      <c r="AO20" s="31" t="s">
        <v>181</v>
      </c>
      <c r="AP20" s="31" t="s">
        <v>191</v>
      </c>
      <c r="AQ20" s="31" t="s">
        <v>196</v>
      </c>
      <c r="AR20" s="475" t="s">
        <v>810</v>
      </c>
      <c r="AS20" s="460">
        <f>S20</f>
        <v>0.6</v>
      </c>
      <c r="AT20" s="460">
        <f>IF(AL20="","",MIN(AL20:AL25))</f>
        <v>0.252</v>
      </c>
      <c r="AU20" s="505" t="str">
        <f>IFERROR(IF(AT20="","",IF(AT20&lt;=0.2,"Muy Baja",IF(AT20&lt;=0.4,"Baja",IF(AT20&lt;=0.6,"Media",IF(AT20&lt;=0.8,"Alta","Muy Alta"))))),"")</f>
        <v>Baja</v>
      </c>
      <c r="AV20" s="460">
        <f>Y20</f>
        <v>0.6</v>
      </c>
      <c r="AW20" s="460">
        <f>IF(AM20="","",MIN(AM20:AM25))</f>
        <v>0.6</v>
      </c>
      <c r="AX20" s="505" t="str">
        <f>IFERROR(IF(AW20="","",IF(AW20&lt;=0.2,"Leve",IF(AW20&lt;=0.4,"Menor",IF(AW20&lt;=0.6,"Moderado",IF(AW20&lt;=0.8,"Mayor","Catastrófico"))))),"")</f>
        <v>Moderado</v>
      </c>
      <c r="AY20" s="505" t="str">
        <f>AA20</f>
        <v>Moderado</v>
      </c>
      <c r="AZ20" s="505" t="str">
        <f>IFERROR(IF(OR(AND(AU20="Muy Baja",AX20="Leve"),AND(AU20="Muy Baja",AX20="Menor"),AND(AU20="Baja",AX20="Leve")),"Bajo",IF(OR(AND(AU20="Muy baja",AX20="Moderado"),AND(AU20="Baja",AX20="Menor"),AND(AU20="Baja",AX20="Moderado"),AND(AU20="Media",AX20="Leve"),AND(AU20="Media",AX20="Menor"),AND(AU20="Media",AX20="Moderado"),AND(AU20="Alta",AX20="Leve"),AND(AU20="Alta",AX20="Menor")),"Moderado",IF(OR(AND(AU20="Muy Baja",AX20="Mayor"),AND(AU20="Baja",AX20="Mayor"),AND(AU20="Media",AX20="Mayor"),AND(AU20="Alta",AX20="Moderado"),AND(AU20="Alta",AX20="Mayor"),AND(AU20="Muy Alta",AX20="Leve"),AND(AU20="Muy Alta",AX20="Menor"),AND(AU20="Muy Alta",AX20="Moderado"),AND(AU20="Muy Alta",AX20="Mayor")),"Alto",IF(OR(AND(AU20="Muy Baja",AX20="Catastrófico"),AND(AU20="Baja",AX20="Catastrófico"),AND(AU20="Media",AX20="Catastrófico"),AND(AU20="Alta",AX20="Catastrófico"),AND(AU20="Muy Alta",AX20="Catastrófico")),"Extremo","")))),"")</f>
        <v>Moderado</v>
      </c>
      <c r="BA20" s="478" t="s">
        <v>252</v>
      </c>
      <c r="BB20" s="362" t="s">
        <v>811</v>
      </c>
      <c r="BC20" s="374" t="s">
        <v>812</v>
      </c>
      <c r="BD20" s="77">
        <f t="shared" ref="BD20:BD25" si="14">IF(SUM(BE20:BH20)=0,"",SUM(BE20:BH20))</f>
        <v>1</v>
      </c>
      <c r="BE20" s="1"/>
      <c r="BF20" s="1">
        <v>1</v>
      </c>
      <c r="BG20" s="1"/>
      <c r="BH20" s="1"/>
      <c r="BI20" s="243" t="s">
        <v>416</v>
      </c>
      <c r="BJ20" s="243" t="s">
        <v>813</v>
      </c>
      <c r="BK20" s="29"/>
      <c r="BL20" s="29"/>
      <c r="BM20" s="30"/>
      <c r="BN20" s="30"/>
      <c r="BO20" s="30"/>
      <c r="BP20" s="30"/>
      <c r="BQ20" s="78" t="str">
        <f t="shared" ref="BQ20:BQ25" si="15">IF(SUM(BM20:BP20)=0,"",SUM(BM20:BP20))</f>
        <v/>
      </c>
      <c r="BR20" s="98" t="str">
        <f t="shared" si="13"/>
        <v/>
      </c>
      <c r="BS20" s="511"/>
      <c r="BT20" s="472"/>
      <c r="BU20" s="472"/>
      <c r="BV20" s="514"/>
    </row>
    <row r="21" spans="1:74" ht="145.5" x14ac:dyDescent="0.25">
      <c r="A21" s="540"/>
      <c r="B21" s="543"/>
      <c r="C21" s="546"/>
      <c r="D21" s="804"/>
      <c r="E21" s="467"/>
      <c r="F21" s="470"/>
      <c r="G21" s="473"/>
      <c r="H21" s="476"/>
      <c r="I21" s="479"/>
      <c r="J21" s="482"/>
      <c r="K21" s="476"/>
      <c r="L21" s="473"/>
      <c r="M21" s="485"/>
      <c r="N21" s="473"/>
      <c r="O21" s="473"/>
      <c r="P21" s="488"/>
      <c r="Q21" s="491"/>
      <c r="R21" s="479"/>
      <c r="S21" s="503"/>
      <c r="T21" s="479"/>
      <c r="U21" s="503"/>
      <c r="V21" s="479"/>
      <c r="W21" s="503"/>
      <c r="X21" s="518"/>
      <c r="Y21" s="503"/>
      <c r="Z21" s="503"/>
      <c r="AA21" s="506"/>
      <c r="AB21" s="116">
        <v>2</v>
      </c>
      <c r="AC21" s="115" t="s">
        <v>814</v>
      </c>
      <c r="AD21" s="332" t="s">
        <v>809</v>
      </c>
      <c r="AE21" s="115" t="s">
        <v>694</v>
      </c>
      <c r="AF21" s="112" t="str">
        <f t="shared" si="7"/>
        <v>Probabilidad</v>
      </c>
      <c r="AG21" s="117" t="s">
        <v>159</v>
      </c>
      <c r="AH21" s="113">
        <f t="shared" si="8"/>
        <v>0.15</v>
      </c>
      <c r="AI21" s="117" t="s">
        <v>167</v>
      </c>
      <c r="AJ21" s="113">
        <f t="shared" si="9"/>
        <v>0.15</v>
      </c>
      <c r="AK21" s="114">
        <f t="shared" si="10"/>
        <v>0.3</v>
      </c>
      <c r="AL21" s="118">
        <f>IFERROR(IF(AND(AF20="Probabilidad",AF21="Probabilidad"),(AL20-(+AL20*AK21)),IF(AF21="Probabilidad",(S20-(+S20*AK21)),IF(AF21="Impacto",AL20,""))),"")</f>
        <v>0.252</v>
      </c>
      <c r="AM21" s="118">
        <f>IFERROR(IF(AND(AF20="Impacto",AF21="Impacto"),(AM20-(+AM20*AK21)),IF(AF21="Impacto",(Y20-(Y20*AK21)),IF(AF21="Probabilidad",AM20,""))),"")</f>
        <v>0.6</v>
      </c>
      <c r="AN21" s="119" t="s">
        <v>171</v>
      </c>
      <c r="AO21" s="119" t="s">
        <v>181</v>
      </c>
      <c r="AP21" s="119" t="s">
        <v>191</v>
      </c>
      <c r="AQ21" s="119" t="s">
        <v>196</v>
      </c>
      <c r="AR21" s="476"/>
      <c r="AS21" s="461"/>
      <c r="AT21" s="461"/>
      <c r="AU21" s="506"/>
      <c r="AV21" s="461"/>
      <c r="AW21" s="461"/>
      <c r="AX21" s="506"/>
      <c r="AY21" s="506"/>
      <c r="AZ21" s="506"/>
      <c r="BA21" s="479"/>
      <c r="BB21" s="394" t="s">
        <v>815</v>
      </c>
      <c r="BC21" s="336" t="s">
        <v>802</v>
      </c>
      <c r="BD21" s="133">
        <f t="shared" si="14"/>
        <v>2</v>
      </c>
      <c r="BE21" s="115"/>
      <c r="BF21" s="115">
        <v>1</v>
      </c>
      <c r="BG21" s="115">
        <v>1</v>
      </c>
      <c r="BH21" s="115"/>
      <c r="BI21" s="100" t="s">
        <v>416</v>
      </c>
      <c r="BJ21" s="100" t="s">
        <v>816</v>
      </c>
      <c r="BK21" s="100"/>
      <c r="BL21" s="100"/>
      <c r="BM21" s="120"/>
      <c r="BN21" s="120"/>
      <c r="BO21" s="120"/>
      <c r="BP21" s="120"/>
      <c r="BQ21" s="121" t="str">
        <f t="shared" si="15"/>
        <v/>
      </c>
      <c r="BR21" s="122" t="str">
        <f t="shared" si="13"/>
        <v/>
      </c>
      <c r="BS21" s="512"/>
      <c r="BT21" s="473"/>
      <c r="BU21" s="473"/>
      <c r="BV21" s="515"/>
    </row>
    <row r="22" spans="1:74" x14ac:dyDescent="0.25">
      <c r="A22" s="540"/>
      <c r="B22" s="543"/>
      <c r="C22" s="546"/>
      <c r="D22" s="804"/>
      <c r="E22" s="467"/>
      <c r="F22" s="470"/>
      <c r="G22" s="473"/>
      <c r="H22" s="476"/>
      <c r="I22" s="479"/>
      <c r="J22" s="482"/>
      <c r="K22" s="476"/>
      <c r="L22" s="473"/>
      <c r="M22" s="485"/>
      <c r="N22" s="473"/>
      <c r="O22" s="473"/>
      <c r="P22" s="488"/>
      <c r="Q22" s="491"/>
      <c r="R22" s="479"/>
      <c r="S22" s="503"/>
      <c r="T22" s="479"/>
      <c r="U22" s="503"/>
      <c r="V22" s="479"/>
      <c r="W22" s="503"/>
      <c r="X22" s="518"/>
      <c r="Y22" s="503"/>
      <c r="Z22" s="503"/>
      <c r="AA22" s="506"/>
      <c r="AB22" s="116">
        <v>3</v>
      </c>
      <c r="AC22" s="115"/>
      <c r="AD22" s="230"/>
      <c r="AE22" s="115"/>
      <c r="AF22" s="112" t="str">
        <f t="shared" si="7"/>
        <v/>
      </c>
      <c r="AG22" s="117"/>
      <c r="AH22" s="113" t="str">
        <f t="shared" si="8"/>
        <v/>
      </c>
      <c r="AI22" s="117"/>
      <c r="AJ22" s="113" t="str">
        <f t="shared" si="9"/>
        <v/>
      </c>
      <c r="AK22" s="114" t="str">
        <f t="shared" si="10"/>
        <v/>
      </c>
      <c r="AL22" s="118" t="str">
        <f>IFERROR(IF(AND(AF21="Probabilidad",AF22="Probabilidad"),(AL21-(+AL21*AK22)),IF(AND(AF21="Impacto",AF22="Probabilidad"),(AL20-(+AL20*AK22)),IF(AF22="Impacto",AL21,""))),"")</f>
        <v/>
      </c>
      <c r="AM22" s="118" t="str">
        <f>IFERROR(IF(AND(AF21="Impacto",AF22="Impacto"),(AM21-(+AM21*AK22)),IF(AND(AF21="Probabilidad",AF22="Impacto"),(AM20-(+AM20*AK22)),IF(AF22="Probabilidad",AM21,""))),"")</f>
        <v/>
      </c>
      <c r="AN22" s="119"/>
      <c r="AO22" s="119"/>
      <c r="AP22" s="119"/>
      <c r="AQ22" s="119"/>
      <c r="AR22" s="476"/>
      <c r="AS22" s="461"/>
      <c r="AT22" s="461"/>
      <c r="AU22" s="506"/>
      <c r="AV22" s="461"/>
      <c r="AW22" s="461"/>
      <c r="AX22" s="506"/>
      <c r="AY22" s="506"/>
      <c r="AZ22" s="506"/>
      <c r="BA22" s="479"/>
      <c r="BB22" s="394"/>
      <c r="BC22" s="336"/>
      <c r="BD22" s="133" t="str">
        <f t="shared" si="14"/>
        <v/>
      </c>
      <c r="BE22" s="115"/>
      <c r="BF22" s="115"/>
      <c r="BG22" s="115"/>
      <c r="BH22" s="115"/>
      <c r="BI22" s="100"/>
      <c r="BJ22" s="100"/>
      <c r="BK22" s="100"/>
      <c r="BL22" s="100"/>
      <c r="BM22" s="120"/>
      <c r="BN22" s="120"/>
      <c r="BO22" s="120"/>
      <c r="BP22" s="120"/>
      <c r="BQ22" s="121" t="str">
        <f t="shared" si="15"/>
        <v/>
      </c>
      <c r="BR22" s="122" t="str">
        <f t="shared" si="13"/>
        <v/>
      </c>
      <c r="BS22" s="512"/>
      <c r="BT22" s="473"/>
      <c r="BU22" s="473"/>
      <c r="BV22" s="515"/>
    </row>
    <row r="23" spans="1:74" x14ac:dyDescent="0.25">
      <c r="A23" s="540"/>
      <c r="B23" s="543"/>
      <c r="C23" s="546"/>
      <c r="D23" s="804"/>
      <c r="E23" s="467"/>
      <c r="F23" s="470"/>
      <c r="G23" s="473"/>
      <c r="H23" s="476"/>
      <c r="I23" s="479"/>
      <c r="J23" s="482"/>
      <c r="K23" s="476"/>
      <c r="L23" s="473"/>
      <c r="M23" s="485"/>
      <c r="N23" s="473"/>
      <c r="O23" s="473"/>
      <c r="P23" s="488"/>
      <c r="Q23" s="491"/>
      <c r="R23" s="479"/>
      <c r="S23" s="503"/>
      <c r="T23" s="479"/>
      <c r="U23" s="503"/>
      <c r="V23" s="479"/>
      <c r="W23" s="503"/>
      <c r="X23" s="518"/>
      <c r="Y23" s="503"/>
      <c r="Z23" s="503"/>
      <c r="AA23" s="506"/>
      <c r="AB23" s="116">
        <v>4</v>
      </c>
      <c r="AC23" s="115"/>
      <c r="AD23" s="230"/>
      <c r="AE23" s="115"/>
      <c r="AF23" s="112" t="str">
        <f t="shared" si="7"/>
        <v/>
      </c>
      <c r="AG23" s="117"/>
      <c r="AH23" s="113" t="str">
        <f t="shared" si="8"/>
        <v/>
      </c>
      <c r="AI23" s="117"/>
      <c r="AJ23" s="113" t="str">
        <f t="shared" si="9"/>
        <v/>
      </c>
      <c r="AK23" s="114" t="str">
        <f t="shared" si="10"/>
        <v/>
      </c>
      <c r="AL23" s="118" t="str">
        <f>IFERROR(IF(AND(AF22="Probabilidad",AF23="Probabilidad"),(AL22-(+AL22*AK23)),IF(AND(AF22="Impacto",AF23="Probabilidad"),(AL21-(+AL21*AK23)),IF(AF23="Impacto",AL22,""))),"")</f>
        <v/>
      </c>
      <c r="AM23" s="118" t="str">
        <f>IFERROR(IF(AND(AF22="Impacto",AF23="Impacto"),(AM22-(+AM22*AK23)),IF(AND(AF22="Probabilidad",AF23="Impacto"),(AM21-(+AM21*AK23)),IF(AF23="Probabilidad",AM22,""))),"")</f>
        <v/>
      </c>
      <c r="AN23" s="119"/>
      <c r="AO23" s="119"/>
      <c r="AP23" s="119"/>
      <c r="AQ23" s="119"/>
      <c r="AR23" s="476"/>
      <c r="AS23" s="461"/>
      <c r="AT23" s="461"/>
      <c r="AU23" s="506"/>
      <c r="AV23" s="461"/>
      <c r="AW23" s="461"/>
      <c r="AX23" s="506"/>
      <c r="AY23" s="506"/>
      <c r="AZ23" s="506"/>
      <c r="BA23" s="479"/>
      <c r="BB23" s="100"/>
      <c r="BC23" s="100"/>
      <c r="BD23" s="133" t="str">
        <f t="shared" si="14"/>
        <v/>
      </c>
      <c r="BE23" s="115"/>
      <c r="BF23" s="115"/>
      <c r="BG23" s="115"/>
      <c r="BH23" s="115"/>
      <c r="BI23" s="100"/>
      <c r="BJ23" s="100"/>
      <c r="BK23" s="100"/>
      <c r="BL23" s="100"/>
      <c r="BM23" s="120"/>
      <c r="BN23" s="120"/>
      <c r="BO23" s="120"/>
      <c r="BP23" s="120"/>
      <c r="BQ23" s="121" t="str">
        <f t="shared" si="15"/>
        <v/>
      </c>
      <c r="BR23" s="122" t="str">
        <f t="shared" si="13"/>
        <v/>
      </c>
      <c r="BS23" s="512"/>
      <c r="BT23" s="473"/>
      <c r="BU23" s="473"/>
      <c r="BV23" s="515"/>
    </row>
    <row r="24" spans="1:74" x14ac:dyDescent="0.25">
      <c r="A24" s="540"/>
      <c r="B24" s="543"/>
      <c r="C24" s="546"/>
      <c r="D24" s="804"/>
      <c r="E24" s="467"/>
      <c r="F24" s="470"/>
      <c r="G24" s="473"/>
      <c r="H24" s="476"/>
      <c r="I24" s="479"/>
      <c r="J24" s="482"/>
      <c r="K24" s="476"/>
      <c r="L24" s="473"/>
      <c r="M24" s="485"/>
      <c r="N24" s="473"/>
      <c r="O24" s="473"/>
      <c r="P24" s="488"/>
      <c r="Q24" s="491"/>
      <c r="R24" s="479"/>
      <c r="S24" s="503"/>
      <c r="T24" s="479"/>
      <c r="U24" s="503"/>
      <c r="V24" s="479"/>
      <c r="W24" s="503"/>
      <c r="X24" s="518"/>
      <c r="Y24" s="503"/>
      <c r="Z24" s="503"/>
      <c r="AA24" s="506"/>
      <c r="AB24" s="116">
        <v>5</v>
      </c>
      <c r="AC24" s="115"/>
      <c r="AD24" s="230"/>
      <c r="AE24" s="115"/>
      <c r="AF24" s="112" t="str">
        <f t="shared" si="7"/>
        <v/>
      </c>
      <c r="AG24" s="117"/>
      <c r="AH24" s="113" t="str">
        <f t="shared" si="8"/>
        <v/>
      </c>
      <c r="AI24" s="117"/>
      <c r="AJ24" s="113" t="str">
        <f t="shared" si="9"/>
        <v/>
      </c>
      <c r="AK24" s="114" t="str">
        <f t="shared" si="10"/>
        <v/>
      </c>
      <c r="AL24" s="118" t="str">
        <f>IFERROR(IF(AND(AF23="Probabilidad",AF24="Probabilidad"),(AL23-(+AL23*AK24)),IF(AND(AF23="Impacto",AF24="Probabilidad"),(AL22-(+AL22*AK24)),IF(AF24="Impacto",AL23,""))),"")</f>
        <v/>
      </c>
      <c r="AM24" s="118" t="str">
        <f>IFERROR(IF(AND(AF23="Impacto",AF24="Impacto"),(AM23-(+AM23*AK24)),IF(AND(AF23="Probabilidad",AF24="Impacto"),(AM22-(+AM22*AK24)),IF(AF24="Probabilidad",AM23,""))),"")</f>
        <v/>
      </c>
      <c r="AN24" s="119"/>
      <c r="AO24" s="119"/>
      <c r="AP24" s="119"/>
      <c r="AQ24" s="119"/>
      <c r="AR24" s="476"/>
      <c r="AS24" s="461"/>
      <c r="AT24" s="461"/>
      <c r="AU24" s="506"/>
      <c r="AV24" s="461"/>
      <c r="AW24" s="461"/>
      <c r="AX24" s="506"/>
      <c r="AY24" s="506"/>
      <c r="AZ24" s="506"/>
      <c r="BA24" s="479"/>
      <c r="BB24" s="100"/>
      <c r="BC24" s="100"/>
      <c r="BD24" s="133" t="str">
        <f t="shared" si="14"/>
        <v/>
      </c>
      <c r="BE24" s="115"/>
      <c r="BF24" s="115"/>
      <c r="BG24" s="115"/>
      <c r="BH24" s="115"/>
      <c r="BI24" s="100"/>
      <c r="BJ24" s="100"/>
      <c r="BK24" s="100"/>
      <c r="BL24" s="100"/>
      <c r="BM24" s="120"/>
      <c r="BN24" s="120"/>
      <c r="BO24" s="120"/>
      <c r="BP24" s="120"/>
      <c r="BQ24" s="121" t="str">
        <f t="shared" si="15"/>
        <v/>
      </c>
      <c r="BR24" s="122" t="str">
        <f t="shared" si="13"/>
        <v/>
      </c>
      <c r="BS24" s="512"/>
      <c r="BT24" s="473"/>
      <c r="BU24" s="473"/>
      <c r="BV24" s="515"/>
    </row>
    <row r="25" spans="1:74" ht="15.75" thickBot="1" x14ac:dyDescent="0.3">
      <c r="A25" s="800"/>
      <c r="B25" s="801"/>
      <c r="C25" s="802"/>
      <c r="D25" s="805"/>
      <c r="E25" s="468"/>
      <c r="F25" s="471"/>
      <c r="G25" s="474"/>
      <c r="H25" s="477"/>
      <c r="I25" s="480"/>
      <c r="J25" s="483"/>
      <c r="K25" s="477"/>
      <c r="L25" s="474"/>
      <c r="M25" s="486"/>
      <c r="N25" s="474"/>
      <c r="O25" s="474"/>
      <c r="P25" s="489"/>
      <c r="Q25" s="492"/>
      <c r="R25" s="480"/>
      <c r="S25" s="504"/>
      <c r="T25" s="480"/>
      <c r="U25" s="504"/>
      <c r="V25" s="480"/>
      <c r="W25" s="504"/>
      <c r="X25" s="519"/>
      <c r="Y25" s="504"/>
      <c r="Z25" s="504"/>
      <c r="AA25" s="507"/>
      <c r="AB25" s="125">
        <v>6</v>
      </c>
      <c r="AC25" s="123"/>
      <c r="AD25" s="325"/>
      <c r="AE25" s="123"/>
      <c r="AF25" s="135" t="str">
        <f t="shared" si="7"/>
        <v/>
      </c>
      <c r="AG25" s="126"/>
      <c r="AH25" s="124" t="str">
        <f t="shared" si="8"/>
        <v/>
      </c>
      <c r="AI25" s="126"/>
      <c r="AJ25" s="124" t="str">
        <f t="shared" si="9"/>
        <v/>
      </c>
      <c r="AK25" s="127" t="str">
        <f t="shared" si="10"/>
        <v/>
      </c>
      <c r="AL25" s="172" t="str">
        <f>IFERROR(IF(AND(AF24="Probabilidad",AF25="Probabilidad"),(AL24-(+AL24*AK25)),IF(AND(AF24="Impacto",AF25="Probabilidad"),(AL23-(+AL23*AK25)),IF(AF25="Impacto",AL24,""))),"")</f>
        <v/>
      </c>
      <c r="AM25" s="172" t="str">
        <f>IFERROR(IF(AND(AF24="Impacto",AF25="Impacto"),(AM24-(+AM24*AK25)),IF(AND(AF24="Probabilidad",AF25="Impacto"),(AM23-(+AM23*AK25)),IF(AF25="Probabilidad",AM24,""))),"")</f>
        <v/>
      </c>
      <c r="AN25" s="173"/>
      <c r="AO25" s="173"/>
      <c r="AP25" s="173"/>
      <c r="AQ25" s="173"/>
      <c r="AR25" s="477"/>
      <c r="AS25" s="462"/>
      <c r="AT25" s="462"/>
      <c r="AU25" s="507"/>
      <c r="AV25" s="462"/>
      <c r="AW25" s="462"/>
      <c r="AX25" s="507"/>
      <c r="AY25" s="507"/>
      <c r="AZ25" s="507"/>
      <c r="BA25" s="480"/>
      <c r="BB25" s="128"/>
      <c r="BC25" s="128"/>
      <c r="BD25" s="136" t="str">
        <f t="shared" si="14"/>
        <v/>
      </c>
      <c r="BE25" s="123"/>
      <c r="BF25" s="123"/>
      <c r="BG25" s="123"/>
      <c r="BH25" s="123"/>
      <c r="BI25" s="128"/>
      <c r="BJ25" s="128"/>
      <c r="BK25" s="128"/>
      <c r="BL25" s="128"/>
      <c r="BM25" s="129"/>
      <c r="BN25" s="129"/>
      <c r="BO25" s="129"/>
      <c r="BP25" s="129"/>
      <c r="BQ25" s="130" t="str">
        <f t="shared" si="15"/>
        <v/>
      </c>
      <c r="BR25" s="131" t="str">
        <f t="shared" si="13"/>
        <v/>
      </c>
      <c r="BS25" s="513"/>
      <c r="BT25" s="474"/>
      <c r="BU25" s="474"/>
      <c r="BV25" s="516"/>
    </row>
    <row r="27" spans="1:74" x14ac:dyDescent="0.25">
      <c r="J27">
        <v>3</v>
      </c>
    </row>
  </sheetData>
  <mergeCells count="155">
    <mergeCell ref="BU8:BU13"/>
    <mergeCell ref="BV8:BV13"/>
    <mergeCell ref="A8:A13"/>
    <mergeCell ref="B8:B13"/>
    <mergeCell ref="C8:C13"/>
    <mergeCell ref="AU8:AU13"/>
    <mergeCell ref="AV8:AV13"/>
    <mergeCell ref="AW8:AW13"/>
    <mergeCell ref="AX8:AX13"/>
    <mergeCell ref="AY8:AY13"/>
    <mergeCell ref="AZ8:AZ13"/>
    <mergeCell ref="BA8:BA13"/>
    <mergeCell ref="BS8:BS13"/>
    <mergeCell ref="BT8:BT13"/>
    <mergeCell ref="V8:V13"/>
    <mergeCell ref="W8:W13"/>
    <mergeCell ref="X8:X13"/>
    <mergeCell ref="Y8:Y13"/>
    <mergeCell ref="Z8:Z13"/>
    <mergeCell ref="AA8:AA13"/>
    <mergeCell ref="AR8:AR13"/>
    <mergeCell ref="AS8:AS13"/>
    <mergeCell ref="AT8:AT13"/>
    <mergeCell ref="D8:D13"/>
    <mergeCell ref="E8:E13"/>
    <mergeCell ref="F8:F13"/>
    <mergeCell ref="G8:G13"/>
    <mergeCell ref="H8:H13"/>
    <mergeCell ref="I8:I13"/>
    <mergeCell ref="J8:J13"/>
    <mergeCell ref="K8:K13"/>
    <mergeCell ref="L8:L13"/>
    <mergeCell ref="A1:G1"/>
    <mergeCell ref="A3:G3"/>
    <mergeCell ref="A5:A7"/>
    <mergeCell ref="B5:B7"/>
    <mergeCell ref="C5:C7"/>
    <mergeCell ref="D5:Q5"/>
    <mergeCell ref="D7:F7"/>
    <mergeCell ref="BS5:BV5"/>
    <mergeCell ref="P6:Q6"/>
    <mergeCell ref="R6:S6"/>
    <mergeCell ref="T6:Y6"/>
    <mergeCell ref="AB6:AE6"/>
    <mergeCell ref="AG6:AQ6"/>
    <mergeCell ref="AS6:AU6"/>
    <mergeCell ref="AV6:AX6"/>
    <mergeCell ref="BE6:BH6"/>
    <mergeCell ref="BK6:BR6"/>
    <mergeCell ref="R5:AA5"/>
    <mergeCell ref="AB5:AQ5"/>
    <mergeCell ref="AR5:AR7"/>
    <mergeCell ref="AS5:BA5"/>
    <mergeCell ref="BB5:BJ5"/>
    <mergeCell ref="BK5:BR5"/>
    <mergeCell ref="BT6:BV6"/>
    <mergeCell ref="R7:S7"/>
    <mergeCell ref="T7:U7"/>
    <mergeCell ref="V7:W7"/>
    <mergeCell ref="X7:Y7"/>
    <mergeCell ref="AG7:AH7"/>
    <mergeCell ref="AI7:AJ7"/>
    <mergeCell ref="AT7:AU7"/>
    <mergeCell ref="AW7:AX7"/>
    <mergeCell ref="G14:G19"/>
    <mergeCell ref="H14:H19"/>
    <mergeCell ref="I14:I19"/>
    <mergeCell ref="J14:J19"/>
    <mergeCell ref="K14:K19"/>
    <mergeCell ref="L14:L19"/>
    <mergeCell ref="X14:X19"/>
    <mergeCell ref="M8:M13"/>
    <mergeCell ref="N8:N13"/>
    <mergeCell ref="O8:O13"/>
    <mergeCell ref="P8:P13"/>
    <mergeCell ref="Q8:Q13"/>
    <mergeCell ref="R8:R13"/>
    <mergeCell ref="S8:S13"/>
    <mergeCell ref="T8:T13"/>
    <mergeCell ref="U8:U13"/>
    <mergeCell ref="A14:A19"/>
    <mergeCell ref="B14:B19"/>
    <mergeCell ref="C14:C19"/>
    <mergeCell ref="D14:D19"/>
    <mergeCell ref="E14:E19"/>
    <mergeCell ref="F14:F19"/>
    <mergeCell ref="U14:U19"/>
    <mergeCell ref="V14:V19"/>
    <mergeCell ref="W14:W19"/>
    <mergeCell ref="M14:M19"/>
    <mergeCell ref="N14:N19"/>
    <mergeCell ref="O14:O19"/>
    <mergeCell ref="P14:P19"/>
    <mergeCell ref="Q14:Q19"/>
    <mergeCell ref="R14:R19"/>
    <mergeCell ref="BA14:BA19"/>
    <mergeCell ref="BS14:BS19"/>
    <mergeCell ref="BT14:BT19"/>
    <mergeCell ref="BU14:BU19"/>
    <mergeCell ref="BV14:BV19"/>
    <mergeCell ref="A20:A25"/>
    <mergeCell ref="B20:B25"/>
    <mergeCell ref="C20:C25"/>
    <mergeCell ref="D20:D25"/>
    <mergeCell ref="E20:E25"/>
    <mergeCell ref="AU14:AU19"/>
    <mergeCell ref="AV14:AV19"/>
    <mergeCell ref="AW14:AW19"/>
    <mergeCell ref="AX14:AX19"/>
    <mergeCell ref="AY14:AY19"/>
    <mergeCell ref="AZ14:AZ19"/>
    <mergeCell ref="Y14:Y19"/>
    <mergeCell ref="Z14:Z19"/>
    <mergeCell ref="AA14:AA19"/>
    <mergeCell ref="AR14:AR19"/>
    <mergeCell ref="AS14:AS19"/>
    <mergeCell ref="AT14:AT19"/>
    <mergeCell ref="S14:S19"/>
    <mergeCell ref="T14:T19"/>
    <mergeCell ref="L20:L25"/>
    <mergeCell ref="M20:M25"/>
    <mergeCell ref="N20:N25"/>
    <mergeCell ref="O20:O25"/>
    <mergeCell ref="P20:P25"/>
    <mergeCell ref="Q20:Q25"/>
    <mergeCell ref="F20:F25"/>
    <mergeCell ref="G20:G25"/>
    <mergeCell ref="H20:H25"/>
    <mergeCell ref="I20:I25"/>
    <mergeCell ref="J20:J25"/>
    <mergeCell ref="K20:K25"/>
    <mergeCell ref="X20:X25"/>
    <mergeCell ref="Y20:Y25"/>
    <mergeCell ref="Z20:Z25"/>
    <mergeCell ref="AA20:AA25"/>
    <mergeCell ref="AR20:AR25"/>
    <mergeCell ref="AS20:AS25"/>
    <mergeCell ref="R20:R25"/>
    <mergeCell ref="S20:S25"/>
    <mergeCell ref="T20:T25"/>
    <mergeCell ref="U20:U25"/>
    <mergeCell ref="V20:V25"/>
    <mergeCell ref="W20:W25"/>
    <mergeCell ref="AZ20:AZ25"/>
    <mergeCell ref="BA20:BA25"/>
    <mergeCell ref="BS20:BS25"/>
    <mergeCell ref="BT20:BT25"/>
    <mergeCell ref="BU20:BU25"/>
    <mergeCell ref="BV20:BV25"/>
    <mergeCell ref="AT20:AT25"/>
    <mergeCell ref="AU20:AU25"/>
    <mergeCell ref="AV20:AV25"/>
    <mergeCell ref="AW20:AW25"/>
    <mergeCell ref="AX20:AX25"/>
    <mergeCell ref="AY20:AY25"/>
  </mergeCells>
  <conditionalFormatting sqref="R8:R25">
    <cfRule type="cellIs" dxfId="36" priority="37" operator="equal">
      <formula>"Muy Baja"</formula>
    </cfRule>
    <cfRule type="cellIs" dxfId="35" priority="36" operator="equal">
      <formula>"Baja"</formula>
    </cfRule>
    <cfRule type="cellIs" dxfId="34" priority="35" operator="equal">
      <formula>"Media"</formula>
    </cfRule>
    <cfRule type="cellIs" dxfId="33" priority="34" operator="equal">
      <formula>"Alta"</formula>
    </cfRule>
    <cfRule type="cellIs" dxfId="32" priority="33" operator="equal">
      <formula>"Muy Alta"</formula>
    </cfRule>
  </conditionalFormatting>
  <conditionalFormatting sqref="T8:T25">
    <cfRule type="cellIs" dxfId="31" priority="32" operator="equal">
      <formula>"Leve"</formula>
    </cfRule>
    <cfRule type="cellIs" dxfId="30" priority="31" operator="equal">
      <formula>"Menor"</formula>
    </cfRule>
    <cfRule type="cellIs" dxfId="29" priority="30" operator="equal">
      <formula>"Moderado"</formula>
    </cfRule>
    <cfRule type="cellIs" dxfId="28" priority="29" operator="equal">
      <formula>"Mayor"</formula>
    </cfRule>
    <cfRule type="cellIs" dxfId="27" priority="28" operator="equal">
      <formula>"Catastrófico"</formula>
    </cfRule>
  </conditionalFormatting>
  <conditionalFormatting sqref="V8:V25">
    <cfRule type="cellIs" dxfId="26" priority="24" operator="equal">
      <formula>"Mayor"</formula>
    </cfRule>
    <cfRule type="cellIs" dxfId="25" priority="23" operator="equal">
      <formula>"Catastrófico"</formula>
    </cfRule>
    <cfRule type="cellIs" dxfId="24" priority="27" operator="equal">
      <formula>"Leve"</formula>
    </cfRule>
    <cfRule type="cellIs" dxfId="23" priority="26" operator="equal">
      <formula>"Menor"</formula>
    </cfRule>
    <cfRule type="cellIs" dxfId="22" priority="25" operator="equal">
      <formula>"Moderado"</formula>
    </cfRule>
  </conditionalFormatting>
  <conditionalFormatting sqref="X8:X25">
    <cfRule type="cellIs" dxfId="21" priority="21" operator="equal">
      <formula>"Menor"</formula>
    </cfRule>
    <cfRule type="cellIs" dxfId="20" priority="22" operator="equal">
      <formula>"Leve"</formula>
    </cfRule>
    <cfRule type="cellIs" dxfId="19" priority="18" operator="equal">
      <formula>"Catastrófico"</formula>
    </cfRule>
    <cfRule type="cellIs" dxfId="18" priority="19" operator="equal">
      <formula>"Mayor"</formula>
    </cfRule>
    <cfRule type="cellIs" dxfId="17" priority="20" operator="equal">
      <formula>"Moderado"</formula>
    </cfRule>
  </conditionalFormatting>
  <conditionalFormatting sqref="AA8:AA25">
    <cfRule type="cellIs" dxfId="16" priority="17" operator="equal">
      <formula>"Bajo"</formula>
    </cfRule>
    <cfRule type="cellIs" dxfId="15" priority="16" operator="equal">
      <formula>"Moderado"</formula>
    </cfRule>
    <cfRule type="cellIs" dxfId="14" priority="15" operator="equal">
      <formula>"Alto"</formula>
    </cfRule>
    <cfRule type="cellIs" dxfId="13" priority="14" operator="equal">
      <formula>"Extremo"</formula>
    </cfRule>
  </conditionalFormatting>
  <conditionalFormatting sqref="AU8:AU25">
    <cfRule type="cellIs" dxfId="12" priority="13" operator="equal">
      <formula>"Muy Alta"</formula>
    </cfRule>
    <cfRule type="cellIs" dxfId="11" priority="12" operator="equal">
      <formula>"Alta"</formula>
    </cfRule>
    <cfRule type="cellIs" dxfId="10" priority="11" operator="equal">
      <formula>"Media"</formula>
    </cfRule>
    <cfRule type="cellIs" dxfId="9" priority="10" operator="equal">
      <formula>"Baja"</formula>
    </cfRule>
    <cfRule type="cellIs" dxfId="8" priority="9" operator="equal">
      <formula>"Muy Baja"</formula>
    </cfRule>
  </conditionalFormatting>
  <conditionalFormatting sqref="AX8:AX25">
    <cfRule type="cellIs" dxfId="7" priority="8" operator="equal">
      <formula>"Catastrófico"</formula>
    </cfRule>
    <cfRule type="cellIs" dxfId="6" priority="7" operator="equal">
      <formula>"Mayor"</formula>
    </cfRule>
    <cfRule type="cellIs" dxfId="5" priority="6" operator="equal">
      <formula>"Menor"</formula>
    </cfRule>
    <cfRule type="cellIs" dxfId="4" priority="5" operator="equal">
      <formula>"Leve"</formula>
    </cfRule>
  </conditionalFormatting>
  <conditionalFormatting sqref="AX8:AZ25">
    <cfRule type="cellIs" dxfId="3" priority="3" operator="equal">
      <formula>"Moderado"</formula>
    </cfRule>
  </conditionalFormatting>
  <conditionalFormatting sqref="AY8:AZ25">
    <cfRule type="cellIs" dxfId="2" priority="2" operator="equal">
      <formula>"Alto"</formula>
    </cfRule>
    <cfRule type="cellIs" dxfId="1" priority="4" operator="equal">
      <formula>"Bajo"</formula>
    </cfRule>
    <cfRule type="cellIs" dxfId="0" priority="1" operator="equal">
      <formula>"Extremo"</formula>
    </cfRule>
  </conditionalFormatting>
  <dataValidations count="2">
    <dataValidation type="list" allowBlank="1" showInputMessage="1" showErrorMessage="1" sqref="D14:D25 D8:D13" xr:uid="{721EFC08-63E6-4701-B680-F76E1E9220FF}">
      <formula1>"RG, RS, RF, RIC, RLAFT"</formula1>
    </dataValidation>
    <dataValidation type="list" allowBlank="1" showInputMessage="1" showErrorMessage="1" sqref="K14:K20 K8:K13" xr:uid="{32360702-CA62-49C0-9AD7-58242ADB1BD6}">
      <formula1>"SI, NO"</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44AD-998B-4BB7-8C54-61BB4B0BA1DB}">
  <dimension ref="A1:D17"/>
  <sheetViews>
    <sheetView workbookViewId="0">
      <selection activeCell="B13" sqref="B13"/>
    </sheetView>
  </sheetViews>
  <sheetFormatPr baseColWidth="10" defaultColWidth="9.140625" defaultRowHeight="15" x14ac:dyDescent="0.25"/>
  <cols>
    <col min="2" max="2" width="42.7109375" customWidth="1"/>
    <col min="3" max="3" width="88.140625" customWidth="1"/>
    <col min="4" max="4" width="53.140625" customWidth="1"/>
  </cols>
  <sheetData>
    <row r="1" spans="1:4" x14ac:dyDescent="0.25">
      <c r="A1" s="819" t="s">
        <v>817</v>
      </c>
      <c r="B1" s="819"/>
      <c r="C1" s="819"/>
      <c r="D1" s="819"/>
    </row>
    <row r="2" spans="1:4" x14ac:dyDescent="0.25">
      <c r="A2" s="147"/>
      <c r="B2" s="147"/>
      <c r="C2" s="147"/>
      <c r="D2" s="147"/>
    </row>
    <row r="3" spans="1:4" x14ac:dyDescent="0.25">
      <c r="A3" s="148" t="s">
        <v>373</v>
      </c>
      <c r="B3" s="149" t="s">
        <v>818</v>
      </c>
      <c r="C3" s="149" t="s">
        <v>819</v>
      </c>
      <c r="D3" s="150" t="s">
        <v>337</v>
      </c>
    </row>
    <row r="4" spans="1:4" ht="114.75" customHeight="1" x14ac:dyDescent="0.25">
      <c r="A4" s="151">
        <v>1</v>
      </c>
      <c r="B4" s="152" t="s">
        <v>309</v>
      </c>
      <c r="C4" s="401" t="s">
        <v>820</v>
      </c>
      <c r="D4" s="153" t="s">
        <v>821</v>
      </c>
    </row>
    <row r="5" spans="1:4" ht="105" x14ac:dyDescent="0.25">
      <c r="A5" s="151">
        <v>2</v>
      </c>
      <c r="B5" s="152" t="s">
        <v>308</v>
      </c>
      <c r="C5" s="401" t="s">
        <v>820</v>
      </c>
      <c r="D5" s="153" t="s">
        <v>821</v>
      </c>
    </row>
    <row r="6" spans="1:4" ht="105" x14ac:dyDescent="0.25">
      <c r="A6" s="151">
        <v>3</v>
      </c>
      <c r="B6" s="154" t="s">
        <v>304</v>
      </c>
      <c r="C6" s="401" t="s">
        <v>820</v>
      </c>
      <c r="D6" s="153" t="s">
        <v>821</v>
      </c>
    </row>
    <row r="7" spans="1:4" ht="105" x14ac:dyDescent="0.25">
      <c r="A7" s="151">
        <v>4</v>
      </c>
      <c r="B7" s="154" t="s">
        <v>305</v>
      </c>
      <c r="C7" s="401" t="s">
        <v>820</v>
      </c>
      <c r="D7" s="153" t="s">
        <v>821</v>
      </c>
    </row>
    <row r="8" spans="1:4" ht="105" x14ac:dyDescent="0.25">
      <c r="A8" s="151">
        <v>5</v>
      </c>
      <c r="B8" s="154" t="s">
        <v>302</v>
      </c>
      <c r="C8" s="401" t="s">
        <v>820</v>
      </c>
      <c r="D8" s="153" t="s">
        <v>821</v>
      </c>
    </row>
    <row r="9" spans="1:4" ht="105" x14ac:dyDescent="0.25">
      <c r="A9" s="151">
        <v>6</v>
      </c>
      <c r="B9" s="152" t="s">
        <v>310</v>
      </c>
      <c r="C9" s="401" t="s">
        <v>820</v>
      </c>
      <c r="D9" s="153" t="s">
        <v>821</v>
      </c>
    </row>
    <row r="10" spans="1:4" ht="105" x14ac:dyDescent="0.25">
      <c r="A10" s="151">
        <v>7</v>
      </c>
      <c r="B10" s="152" t="s">
        <v>307</v>
      </c>
      <c r="C10" s="401" t="s">
        <v>820</v>
      </c>
      <c r="D10" s="153" t="s">
        <v>821</v>
      </c>
    </row>
    <row r="11" spans="1:4" ht="105" x14ac:dyDescent="0.25">
      <c r="A11" s="151">
        <v>8</v>
      </c>
      <c r="B11" s="152" t="s">
        <v>303</v>
      </c>
      <c r="C11" s="401" t="s">
        <v>820</v>
      </c>
      <c r="D11" s="153" t="s">
        <v>821</v>
      </c>
    </row>
    <row r="12" spans="1:4" ht="110.25" customHeight="1" x14ac:dyDescent="0.25">
      <c r="A12" s="151">
        <v>9</v>
      </c>
      <c r="B12" s="152" t="s">
        <v>306</v>
      </c>
      <c r="C12" s="401" t="s">
        <v>820</v>
      </c>
      <c r="D12" s="153" t="s">
        <v>821</v>
      </c>
    </row>
    <row r="13" spans="1:4" ht="110.25" customHeight="1" x14ac:dyDescent="0.25">
      <c r="A13" s="151">
        <v>10</v>
      </c>
      <c r="B13" s="152" t="s">
        <v>311</v>
      </c>
      <c r="C13" s="401" t="s">
        <v>820</v>
      </c>
      <c r="D13" s="153" t="s">
        <v>821</v>
      </c>
    </row>
    <row r="14" spans="1:4" ht="109.5" customHeight="1" x14ac:dyDescent="0.25">
      <c r="A14" s="155">
        <v>11</v>
      </c>
      <c r="B14" s="156" t="s">
        <v>312</v>
      </c>
      <c r="C14" s="401" t="s">
        <v>820</v>
      </c>
      <c r="D14" s="153" t="s">
        <v>821</v>
      </c>
    </row>
    <row r="15" spans="1:4" x14ac:dyDescent="0.25">
      <c r="A15" s="157" t="s">
        <v>373</v>
      </c>
      <c r="B15" s="157" t="s">
        <v>822</v>
      </c>
      <c r="C15" s="157" t="s">
        <v>819</v>
      </c>
      <c r="D15" s="157" t="s">
        <v>337</v>
      </c>
    </row>
    <row r="16" spans="1:4" ht="50.25" customHeight="1" x14ac:dyDescent="0.25">
      <c r="A16" s="155">
        <v>1</v>
      </c>
      <c r="B16" s="156" t="s">
        <v>314</v>
      </c>
      <c r="C16" s="402" t="s">
        <v>823</v>
      </c>
      <c r="D16" s="158" t="s">
        <v>271</v>
      </c>
    </row>
    <row r="17" spans="1:4" ht="54" customHeight="1" x14ac:dyDescent="0.25">
      <c r="A17" s="155">
        <v>2</v>
      </c>
      <c r="B17" s="156" t="s">
        <v>313</v>
      </c>
      <c r="C17" s="402" t="s">
        <v>824</v>
      </c>
      <c r="D17" s="158" t="s">
        <v>271</v>
      </c>
    </row>
  </sheetData>
  <mergeCells count="1">
    <mergeCell ref="A1:D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36AA7709-3EC0-4D95-A9B4-124F006DE7F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Contexto</vt:lpstr>
      <vt:lpstr>Tablas</vt:lpstr>
      <vt:lpstr>Listas</vt:lpstr>
      <vt:lpstr>Integridad_Corrupcion</vt:lpstr>
      <vt:lpstr>Integridad_LAFT</vt:lpstr>
      <vt:lpstr>Tramites_Corrupcion</vt:lpstr>
    </vt:vector>
  </TitlesOfParts>
  <Manager/>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dimartinez</dc:creator>
  <cp:keywords/>
  <dc:description/>
  <cp:lastModifiedBy>Sandra Patricia Garcia Caceres</cp:lastModifiedBy>
  <cp:revision/>
  <dcterms:created xsi:type="dcterms:W3CDTF">2016-01-28T19:24:31Z</dcterms:created>
  <dcterms:modified xsi:type="dcterms:W3CDTF">2026-02-05T14:53:17Z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