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165F7C75-A8A2-49E6-B918-767229D8DFAB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actividades julio" sheetId="60" state="hidden" r:id="rId1"/>
    <sheet name="Plan Sostenibilidad-MIPG_2026" sheetId="50" r:id="rId2"/>
    <sheet name="Hoja2" sheetId="61" state="hidden" r:id="rId3"/>
    <sheet name="Hoja1" sheetId="55" state="hidden" r:id="rId4"/>
  </sheets>
  <definedNames>
    <definedName name="_xlnm._FilterDatabase" localSheetId="0" hidden="1">'actividades julio'!$A$1:$AJ$32</definedName>
    <definedName name="_xlnm._FilterDatabase" localSheetId="1" hidden="1">'Plan Sostenibilidad-MIPG_2026'!$A$5:$AJ$30</definedName>
    <definedName name="_xlnm.Print_Area" localSheetId="0">'actividades julio'!$A$1:$AJ$56</definedName>
    <definedName name="_xlnm.Print_Area" localSheetId="1">'Plan Sostenibilidad-MIPG_2026'!$A$4:$AJ$28</definedName>
    <definedName name="NOMBRE">#N/A</definedName>
    <definedName name="SECCIONAL" localSheetId="0">#REF!</definedName>
    <definedName name="SECCION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50" l="1"/>
  <c r="K29" i="50"/>
  <c r="L29" i="50"/>
  <c r="M29" i="50"/>
  <c r="N29" i="50"/>
  <c r="O29" i="50"/>
  <c r="P29" i="50"/>
  <c r="Q29" i="50"/>
  <c r="R29" i="50"/>
  <c r="S29" i="50"/>
  <c r="T29" i="50"/>
  <c r="U29" i="50"/>
  <c r="V29" i="50"/>
  <c r="W29" i="50"/>
  <c r="X29" i="50"/>
  <c r="Y29" i="50"/>
  <c r="Z29" i="50"/>
  <c r="AA29" i="50"/>
  <c r="AB29" i="50"/>
  <c r="AC29" i="50"/>
  <c r="AD29" i="50"/>
  <c r="AE29" i="50"/>
  <c r="AF29" i="50"/>
  <c r="AG29" i="50"/>
  <c r="AH29" i="50"/>
  <c r="J29" i="50"/>
  <c r="AI23" i="50"/>
  <c r="AH23" i="50"/>
  <c r="AI27" i="50"/>
  <c r="AH27" i="50"/>
  <c r="L30" i="50" l="1"/>
  <c r="N30" i="50" s="1"/>
  <c r="P30" i="50" s="1"/>
  <c r="R30" i="50" s="1"/>
  <c r="T30" i="50" s="1"/>
  <c r="V30" i="50" s="1"/>
  <c r="X30" i="50" s="1"/>
  <c r="Z30" i="50" s="1"/>
  <c r="AB30" i="50" s="1"/>
  <c r="AD30" i="50" s="1"/>
  <c r="AF30" i="50" s="1"/>
  <c r="V47" i="61"/>
  <c r="X48" i="61"/>
  <c r="X49" i="61" s="1"/>
  <c r="I47" i="61"/>
  <c r="J47" i="61"/>
  <c r="J48" i="61" s="1"/>
  <c r="J49" i="61" s="1"/>
  <c r="H47" i="61"/>
  <c r="AH25" i="50" l="1"/>
  <c r="AI6" i="50" l="1"/>
  <c r="AI7" i="50"/>
  <c r="AI8" i="50"/>
  <c r="AI9" i="50"/>
  <c r="AI10" i="50"/>
  <c r="AI11" i="50"/>
  <c r="AI12" i="50"/>
  <c r="AI13" i="50"/>
  <c r="AI14" i="50"/>
  <c r="AI15" i="50"/>
  <c r="AI16" i="50"/>
  <c r="AI17" i="50"/>
  <c r="AI18" i="50"/>
  <c r="AI19" i="50"/>
  <c r="AI20" i="50"/>
  <c r="AI21" i="50"/>
  <c r="AI22" i="50"/>
  <c r="AI24" i="50"/>
  <c r="AI25" i="50"/>
  <c r="AI26" i="50"/>
  <c r="AI28" i="50"/>
  <c r="AH26" i="50" l="1"/>
  <c r="AH8" i="50" l="1"/>
  <c r="AH7" i="50"/>
  <c r="AH6" i="50"/>
  <c r="AH9" i="50" l="1"/>
  <c r="AH15" i="50" l="1"/>
  <c r="AH16" i="50"/>
  <c r="AH17" i="50"/>
  <c r="AH18" i="50"/>
  <c r="AH19" i="50"/>
  <c r="AH10" i="50" l="1"/>
  <c r="AH11" i="50"/>
  <c r="AH12" i="50"/>
  <c r="AH13" i="50"/>
  <c r="AH14" i="50"/>
  <c r="AH20" i="50"/>
  <c r="AH21" i="50"/>
  <c r="AH22" i="50"/>
  <c r="AH24" i="50"/>
  <c r="AH28" i="50"/>
  <c r="E5" i="55" l="1"/>
  <c r="C3" i="55" l="1"/>
  <c r="E3" i="55" s="1"/>
  <c r="J31" i="60"/>
  <c r="I31" i="60"/>
  <c r="J30" i="60"/>
  <c r="I30" i="60"/>
  <c r="F30" i="60"/>
  <c r="AJ29" i="60"/>
  <c r="AF27" i="60"/>
  <c r="AD27" i="60"/>
  <c r="AB27" i="60"/>
  <c r="Z27" i="60"/>
  <c r="X27" i="60"/>
  <c r="V27" i="60"/>
  <c r="T27" i="60"/>
  <c r="R27" i="60"/>
  <c r="P27" i="60"/>
  <c r="O27" i="60"/>
  <c r="N27" i="60"/>
  <c r="M27" i="60"/>
  <c r="L27" i="60"/>
  <c r="K27" i="60"/>
  <c r="J27" i="60"/>
  <c r="I27" i="60"/>
  <c r="AF26" i="60"/>
  <c r="AE26" i="60"/>
  <c r="AE27" i="60" s="1"/>
  <c r="AD26" i="60"/>
  <c r="AC26" i="60"/>
  <c r="AC27" i="60" s="1"/>
  <c r="AB26" i="60"/>
  <c r="AA26" i="60"/>
  <c r="AA27" i="60" s="1"/>
  <c r="Z26" i="60"/>
  <c r="Y26" i="60"/>
  <c r="Y27" i="60" s="1"/>
  <c r="X26" i="60"/>
  <c r="W26" i="60"/>
  <c r="W27" i="60" s="1"/>
  <c r="V26" i="60"/>
  <c r="U26" i="60"/>
  <c r="U27" i="60" s="1"/>
  <c r="T26" i="60"/>
  <c r="S26" i="60"/>
  <c r="S27" i="60" s="1"/>
  <c r="R26" i="60"/>
  <c r="Q26" i="60"/>
  <c r="Q27" i="60" s="1"/>
  <c r="P26" i="60"/>
  <c r="O26" i="60"/>
  <c r="N26" i="60"/>
  <c r="M26" i="60"/>
  <c r="L26" i="60"/>
  <c r="K26" i="60"/>
  <c r="J26" i="60"/>
  <c r="I26" i="60"/>
  <c r="AJ25" i="60"/>
  <c r="AI25" i="60"/>
  <c r="AH25" i="60"/>
  <c r="AG25" i="60"/>
  <c r="AJ24" i="60"/>
  <c r="AI24" i="60"/>
  <c r="AH24" i="60"/>
  <c r="AG24" i="60"/>
  <c r="AJ23" i="60"/>
  <c r="AI23" i="60"/>
  <c r="AH23" i="60"/>
  <c r="AG23" i="60"/>
  <c r="AJ22" i="60"/>
  <c r="AI22" i="60"/>
  <c r="AH22" i="60"/>
  <c r="AG22" i="60"/>
  <c r="AJ21" i="60"/>
  <c r="AI21" i="60"/>
  <c r="AH21" i="60"/>
  <c r="AG21" i="60"/>
  <c r="AJ20" i="60"/>
  <c r="AH20" i="60"/>
  <c r="AG20" i="60"/>
  <c r="AJ19" i="60"/>
  <c r="AI19" i="60"/>
  <c r="AH19" i="60"/>
  <c r="AG19" i="60"/>
  <c r="AJ18" i="60"/>
  <c r="AI18" i="60"/>
  <c r="AH18" i="60"/>
  <c r="AG18" i="60"/>
  <c r="AJ17" i="60"/>
  <c r="AI17" i="60"/>
  <c r="AH17" i="60"/>
  <c r="AG17" i="60"/>
  <c r="AJ16" i="60"/>
  <c r="AI16" i="60"/>
  <c r="AH16" i="60"/>
  <c r="AG16" i="60"/>
  <c r="AJ15" i="60"/>
  <c r="AI15" i="60"/>
  <c r="AH15" i="60"/>
  <c r="AG15" i="60"/>
  <c r="AJ14" i="60"/>
  <c r="AI14" i="60"/>
  <c r="AH14" i="60"/>
  <c r="AG14" i="60"/>
  <c r="AJ13" i="60"/>
  <c r="AI13" i="60"/>
  <c r="AH13" i="60"/>
  <c r="AG13" i="60"/>
  <c r="AJ12" i="60"/>
  <c r="AI12" i="60"/>
  <c r="AH12" i="60"/>
  <c r="AG12" i="60"/>
  <c r="AI11" i="60"/>
  <c r="AH11" i="60"/>
  <c r="AG11" i="60"/>
  <c r="AJ10" i="60"/>
  <c r="AI10" i="60"/>
  <c r="AH10" i="60"/>
  <c r="AG10" i="60"/>
  <c r="AJ9" i="60"/>
  <c r="AI9" i="60"/>
  <c r="AH9" i="60"/>
  <c r="AG9" i="60"/>
  <c r="AJ8" i="60"/>
  <c r="AI8" i="60"/>
  <c r="AH8" i="60"/>
  <c r="AG8" i="60"/>
  <c r="AJ7" i="60"/>
  <c r="AI7" i="60"/>
  <c r="AH7" i="60"/>
  <c r="AG7" i="60"/>
  <c r="AJ6" i="60"/>
  <c r="AI6" i="60"/>
  <c r="AH6" i="60"/>
  <c r="AG6" i="60"/>
  <c r="AJ5" i="60"/>
  <c r="AI5" i="60"/>
  <c r="AH5" i="60"/>
  <c r="AG5" i="60"/>
  <c r="AJ4" i="60"/>
  <c r="AI4" i="60"/>
  <c r="AH4" i="60"/>
  <c r="AG4" i="60"/>
  <c r="AJ3" i="60"/>
  <c r="AI3" i="60"/>
  <c r="AH3" i="60"/>
  <c r="AG3" i="60"/>
  <c r="AG26" i="60" l="1"/>
  <c r="AJ26" i="60"/>
  <c r="AJ27" i="60" s="1"/>
  <c r="AI28" i="60"/>
  <c r="AH26" i="60"/>
  <c r="H37" i="60" s="1"/>
  <c r="F40" i="60" s="1"/>
  <c r="G40" i="60" s="1"/>
  <c r="G41" i="60" s="1"/>
  <c r="AH27" i="60"/>
  <c r="AI26" i="60"/>
  <c r="AI27" i="60" s="1"/>
  <c r="K31" i="60"/>
  <c r="K32" i="60" s="1"/>
  <c r="AE29" i="60"/>
  <c r="J28" i="60"/>
  <c r="L28" i="60" s="1"/>
  <c r="N28" i="60" s="1"/>
  <c r="P28" i="60" s="1"/>
  <c r="R28" i="60" s="1"/>
  <c r="T28" i="60" s="1"/>
  <c r="V28" i="60" s="1"/>
  <c r="X28" i="60" s="1"/>
  <c r="Z28" i="60" s="1"/>
  <c r="AB28" i="60" s="1"/>
  <c r="AD28" i="60" s="1"/>
  <c r="AF28" i="60" s="1"/>
  <c r="L31" i="60"/>
  <c r="O29" i="60"/>
  <c r="S29" i="60"/>
  <c r="AG27" i="60"/>
  <c r="Y29" i="60"/>
  <c r="I28" i="60"/>
  <c r="K28" i="60" s="1"/>
  <c r="M28" i="60" s="1"/>
  <c r="N32" i="60"/>
  <c r="I37" i="60" l="1"/>
  <c r="AH28" i="60"/>
  <c r="O28" i="60"/>
  <c r="Q28" i="60" s="1"/>
  <c r="S28" i="60" s="1"/>
  <c r="U28" i="60" s="1"/>
  <c r="W28" i="60" s="1"/>
  <c r="Y28" i="60" s="1"/>
  <c r="AA28" i="60" s="1"/>
  <c r="AC28" i="60" s="1"/>
  <c r="AE28" i="60" s="1"/>
  <c r="M29" i="60"/>
  <c r="AG29" i="60" s="1"/>
  <c r="AJ28" i="60"/>
  <c r="E4" i="55" l="1"/>
  <c r="E6" i="55"/>
  <c r="E7" i="55"/>
  <c r="E8" i="55"/>
</calcChain>
</file>

<file path=xl/sharedStrings.xml><?xml version="1.0" encoding="utf-8"?>
<sst xmlns="http://schemas.openxmlformats.org/spreadsheetml/2006/main" count="661" uniqueCount="377">
  <si>
    <t>1. Talento humano</t>
  </si>
  <si>
    <t>2. Direccionamiento estratégico</t>
  </si>
  <si>
    <t>4. Evaluación de resultados</t>
  </si>
  <si>
    <t>5. Información y comunicación</t>
  </si>
  <si>
    <t>6. Gestión del conocimiento y la innovación</t>
  </si>
  <si>
    <t>MES</t>
  </si>
  <si>
    <t>NUMERADOR
Porcentaje ejecutado de las actividades
del  Plan en el periodo</t>
  </si>
  <si>
    <t>DENOMINADOR
Total de actividades Plan-MIPG</t>
  </si>
  <si>
    <t>RESULTADO</t>
  </si>
  <si>
    <t>Logros Y Beneficios (*)</t>
  </si>
  <si>
    <t>Retrasos y Soluciones</t>
  </si>
  <si>
    <t>Justificación de Retroceso de Indicador</t>
  </si>
  <si>
    <t>Fuente de Verificación (*)</t>
  </si>
  <si>
    <t>Descripción General (*)</t>
  </si>
  <si>
    <t>Ene</t>
  </si>
  <si>
    <t>No aplica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</si>
  <si>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</si>
  <si>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</si>
  <si>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</si>
  <si>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</si>
  <si>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</si>
  <si>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</si>
  <si>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</si>
  <si>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</si>
  <si>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</si>
  <si>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</si>
  <si>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</si>
  <si>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DIMENSIÓN</t>
  </si>
  <si>
    <t>POLITICA</t>
  </si>
  <si>
    <t>N.</t>
  </si>
  <si>
    <t xml:space="preserve">ACTIVIDADES </t>
  </si>
  <si>
    <t>DEPENDENCIA RESPONSABLE</t>
  </si>
  <si>
    <t>PRODUCTO / ENTREGABLE</t>
  </si>
  <si>
    <t>FECHA  INICIO</t>
  </si>
  <si>
    <t>FECHA FIN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</si>
  <si>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</si>
  <si>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</si>
  <si>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</si>
  <si>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</si>
  <si>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</si>
  <si>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</si>
  <si>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</si>
  <si>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</si>
  <si>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</si>
  <si>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</si>
  <si>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</si>
  <si>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</si>
  <si>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</si>
  <si>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ACTIVIDADES GRUESAS</t>
  </si>
  <si>
    <t>P</t>
  </si>
  <si>
    <t>E</t>
  </si>
  <si>
    <t>POLITICA GESTION ESTRATÉGICA DE TALENTO HUMANO</t>
  </si>
  <si>
    <t xml:space="preserve">Ejecutar el Plan Estrategico de Talento Humano de acuerdo con los lineamientos del Modelo de Operación </t>
  </si>
  <si>
    <t xml:space="preserve">Subgerencia de Talento Humano, </t>
  </si>
  <si>
    <t>Plan Estrategico de Talento Humano ejecutado</t>
  </si>
  <si>
    <t>POLITICA DE INTEGRIDAD</t>
  </si>
  <si>
    <t>Ejecutar el plan de gestión de Integridad de acuerdo con los lineamientos del Modelo de Operación</t>
  </si>
  <si>
    <t>Subgerencia de Talento Humano</t>
  </si>
  <si>
    <t>Plan de gestión de integridad ejecutado</t>
  </si>
  <si>
    <t>Ejecutar el plan de Gestión de conflictos de interés de acuerdo con los lineamientos establecidos</t>
  </si>
  <si>
    <t>Subgerencia de Talento Humano, Comité Institucional de Gestión y Desempeño</t>
  </si>
  <si>
    <t>Plan de Gestión de conflictos de interés ejcutado</t>
  </si>
  <si>
    <t xml:space="preserve">POLITICA DE PLANEACIÓN INSTITUCIONAL </t>
  </si>
  <si>
    <t>Formular el  Plan EstrategicoI Institucional  2024-2028</t>
  </si>
  <si>
    <t>Oficina Asesora de planeación y Aseguramiento de Procesos</t>
  </si>
  <si>
    <t xml:space="preserve">Plan Estratégico Institucional  2024 -2027 formulado </t>
  </si>
  <si>
    <t>Formular el  Plan estrategico de Talento Humano  2024-2027</t>
  </si>
  <si>
    <t xml:space="preserve">Subgerencia de Talento Humano </t>
  </si>
  <si>
    <t xml:space="preserve">Plan Estratégico de Talento Humano 2024 -2027 formulado </t>
  </si>
  <si>
    <t>Fortalecer y formular el PINAR 2024-2027</t>
  </si>
  <si>
    <t>Subgerencia Administrativa y Financiera y Oficina Asesora de Plnaeación y Aseguramiento de Procesos</t>
  </si>
  <si>
    <t>PINAR  2024 -2027 formulado</t>
  </si>
  <si>
    <t>Fortalecer y formular el  PETI  2024-2027</t>
  </si>
  <si>
    <t>Gerencia de Tecnología</t>
  </si>
  <si>
    <t>PETI   2024 -2027 formulado</t>
  </si>
  <si>
    <t>3. Gestion con valores para resultados</t>
  </si>
  <si>
    <t>POLITICA DE PARTICIPACIÓN CIUDADANA EN LA GESTIÓN PÚBLICA</t>
  </si>
  <si>
    <t>Ejecutar la estrategia y el plan de participación ciudadana</t>
  </si>
  <si>
    <t>Subgerencia de Participación Ciudadana</t>
  </si>
  <si>
    <t>Seguimientos realizados al plan de participación ciudadana</t>
  </si>
  <si>
    <t>8,33%</t>
  </si>
  <si>
    <t>POLITICA DE RENDICIÓN DE CUENTAS</t>
  </si>
  <si>
    <t>Ejecutar la estrategia y el plan de rendición de cuentas 2024</t>
  </si>
  <si>
    <t>Oficina Asesora de Planeación y Aseguramiento de Procesos - Comunicaciones - Dirección</t>
  </si>
  <si>
    <t>Plan de rendición de cuentas ejecutado</t>
  </si>
  <si>
    <t>POLITICA DE SERVICIO AL CIUDADANO</t>
  </si>
  <si>
    <t>Ejecutar la estrategia de servicio al Ciudadano</t>
  </si>
  <si>
    <t>Gerencia Comercial y de Atención al Ciudadanao - Subgerencia de Participación Ciudadana</t>
  </si>
  <si>
    <t>Estrategia de servicio al ciudadano ejecutada</t>
  </si>
  <si>
    <t>Realizar la medición de la satisfacción de los grupos de valor</t>
  </si>
  <si>
    <t>Gerencia Comercial y de Atención al Ciudadana - Subgerencia de Participación Ciudadana</t>
  </si>
  <si>
    <t>Medición de la satisfacción delos grupos de valor realizada</t>
  </si>
  <si>
    <t>POLITICA DE RACIONALIZACIÓN DE TRÁMITES</t>
  </si>
  <si>
    <t>Ejecutar la estrategia de racionalización de trámites</t>
  </si>
  <si>
    <t xml:space="preserve">Gerencia Comercial y de Atención al Ciudadana - Subgerencia de Participación Ciudadana -Gerencia de Tecnología y Subgerencia Administrativa y Finaciera </t>
  </si>
  <si>
    <t>Estrategia implementada</t>
  </si>
  <si>
    <t>POLITICA DE DEFENSA JURÍDICA</t>
  </si>
  <si>
    <t>Ejecución del plan de acción de su política de prevención del daño antijurídico</t>
  </si>
  <si>
    <t xml:space="preserve">Gerencia Jurídica
Subgerencia de Gestión Jurídica
</t>
  </si>
  <si>
    <t>Planes de accion ejecutados</t>
  </si>
  <si>
    <t>POLITICA DE MEJORA NORMATIVA</t>
  </si>
  <si>
    <t>Implementar el ciclo de gobernanza regulatoria para la agenda regulatoria vigencia 2025 (Decreto 474 de 2022)</t>
  </si>
  <si>
    <t xml:space="preserve">Gerencia Jurídica
</t>
  </si>
  <si>
    <t xml:space="preserve"> Agenda regulatoria 2025 publicada </t>
  </si>
  <si>
    <t>POLITICA DE SEGURIDAD DIGITAL</t>
  </si>
  <si>
    <t>Ejecutar el plan de seguridad y privacidad de la información</t>
  </si>
  <si>
    <t>Plan de Seguridad y Privacidad de la Información ejecutado según lo priorizado para la vigencia 2023</t>
  </si>
  <si>
    <t>POLITICA DE GOBIERNO DIGITAL</t>
  </si>
  <si>
    <t>Ejecutar los proyectos del Plan Estratégico de Tecnologías de la Información para la vigencia 2024</t>
  </si>
  <si>
    <t>Plan estratégico de tecnologías de la información - PETI ejecutado según lo priorizado para la vigencia 2023</t>
  </si>
  <si>
    <t>POLITICA DE TRANSPARECIA Y ACCESO A LA INFORMACIÓN</t>
  </si>
  <si>
    <t>Cumplir con los lineamientos de transparencia  y acceso a la información, de acuerdo con la normatividad vigente</t>
  </si>
  <si>
    <t>Oficina Asesora de Planeación y Aseguramiento de Procesos</t>
  </si>
  <si>
    <t>Verificacion y seguimiento al esquema de publicacion</t>
  </si>
  <si>
    <t>Ejecutar el programa de transparencia y etica publica 2024</t>
  </si>
  <si>
    <t>Seguimiento al programa de transparencia y etica publica 2024</t>
  </si>
  <si>
    <t>2,71%</t>
  </si>
  <si>
    <t>7,22%</t>
  </si>
  <si>
    <t>6,43%</t>
  </si>
  <si>
    <t>12,38%</t>
  </si>
  <si>
    <t>10,75%</t>
  </si>
  <si>
    <t>POLITICA DE SEGUIMIENTO Y EVALUACIÓN DE DESEMPEÑO INSTITUCIONAL</t>
  </si>
  <si>
    <t>Liderar la consolidación y cargue del FURAG</t>
  </si>
  <si>
    <t>FURAG consolidado y reportado</t>
  </si>
  <si>
    <t>POLITICA DE GESTIÓN DOCUMENTAL</t>
  </si>
  <si>
    <t>Ejecutar el PINAR 2024</t>
  </si>
  <si>
    <t>Subgerencia Administrativa y Financiera</t>
  </si>
  <si>
    <t>PINAR Ejecutado2024</t>
  </si>
  <si>
    <t xml:space="preserve"> POLITICA DE INFORMACIÓN ESTADÍSTICA</t>
  </si>
  <si>
    <t>Ejecutar el plan de Gestión de información estadistica de acuerdo con los lineamientos del Modelo de operación de MIPG y los lineamientos dados por el lider de poilitica</t>
  </si>
  <si>
    <t xml:space="preserve"> Observatorío Técnico Catastral</t>
  </si>
  <si>
    <r>
      <t xml:space="preserve">Herramienta de medición de percepción </t>
    </r>
    <r>
      <rPr>
        <sz val="11"/>
        <rFont val="Calibri"/>
        <family val="2"/>
      </rPr>
      <t>y/o consulta mejorada</t>
    </r>
  </si>
  <si>
    <t>POLITICA DE GESTIÓN DEL CONOCIMIENTO</t>
  </si>
  <si>
    <t>Diseñar, implementar y hacer seguimiento al plan de gestión de conocimiento e innovación 2024</t>
  </si>
  <si>
    <t>Oficina Asesora de Planeación y Aseguramiento de Procesos
Observatorío Técnico Catastral
Subgerencia de Talento Humano
Procesos misionales</t>
  </si>
  <si>
    <t xml:space="preserve">
Plan de Acción con el seguimiento de su ejecución</t>
  </si>
  <si>
    <t>7. Control Interno</t>
  </si>
  <si>
    <t>POLITICA DE CONTROL INTERNO</t>
  </si>
  <si>
    <t>Ejecutar el plan anual de auditorias 2024</t>
  </si>
  <si>
    <t>Oficina de Control Interno</t>
  </si>
  <si>
    <t>Informe de auditoría, evaluaciones y seguimientos</t>
  </si>
  <si>
    <t>INDICADOR META PLAN DE DESARROLLO</t>
  </si>
  <si>
    <t>570 - Implementar el plan de sostenibilidad institucional del MIPG de cada vigencia</t>
  </si>
  <si>
    <t>INFORMACIÓN VIGENCIA 2024 PDD</t>
  </si>
  <si>
    <t xml:space="preserve"> </t>
  </si>
  <si>
    <t>%</t>
  </si>
  <si>
    <t>No Aplica</t>
  </si>
  <si>
    <t>Seguimiento plan de Sostenibilidad Junio</t>
  </si>
  <si>
    <t>OBSERVACIONES</t>
  </si>
  <si>
    <t>2. Direccionamiento Estratégico</t>
  </si>
  <si>
    <t>1. Talento Humano</t>
  </si>
  <si>
    <t>Se avanza en el plan estrategico de Talento Humano en un 46,94%.  Se aprobó y publico el Plan Estrategico Institucional  2024-2028. Se ejecutaron las actividades programadas dentro de la Estrategia de servicio al ciudadano. Se ha ejecutado la estrategia de rendición de cuentas, el Plan de Transparencia y Etica Publica, el plan de participación ciudadana, el plan de seguridad y privacidad de la informacipon, el PINAR, el PETI. Se obtiene un resultado de 90 puntos en el Indice de desempeño institucionl aumentando respecto al año anterior.</t>
  </si>
  <si>
    <t>Se avanza en el plan de sostenibilidad de MIPG, de acuerdo con lo programado en un 46,95%. A la fecha se lleva un avance en promedio de 938,85% respecto a las 20 actividades avanzando de manera específica en las dimensiones de Talento humano en un 38,67% ( 3 actividades) , la dimensión de direccionamiento Estratégico en  un 60% con la formulación del Plan Estratégico Institucional 2024-2027, al avance en la formulación del PETH y en la formulación del PINAR (3 actividades), la dimensión de gestión con valores para resultados en un 43,49% ( 10 actividades), la dimensión de información y comunicación en un 56,50% ( 2 actividades), la dimensión de gestión de conocimiento e innovación en un 48% con una actividad y la dimensión de control interno en un 47% (1actividad)</t>
  </si>
  <si>
    <t>Seguimiento plan de Sostenibilidad MIPG julio 2024</t>
  </si>
  <si>
    <t>Seguimiento plan de Sostenibilidad MIPG Agosto 2024</t>
  </si>
  <si>
    <t>Seguimiento plan de Sostenibilidad MIPG Septiembre 2024</t>
  </si>
  <si>
    <t>Seguimiento plan de Sostenibilidad MIPG Octubre 2024</t>
  </si>
  <si>
    <t>Seguimiento plan de Sostenibilidad MIPG Noviembre 2024</t>
  </si>
  <si>
    <t>Seguimiento plan de Sostenibilidad MIPG Diciembre 2024</t>
  </si>
  <si>
    <t>Se avanza en el plan de sostenibilidad de MIPG, de acuerdo con lo programado en un 59,65%. A la fecha se lleva un avance en promedio de 1193,08% respecto a las 20 actividades avanzando de manera específica en las dimensiones de Talento humano en un 40,61% ( 3 actividades) , la dimensión de direccionamiento Estratégico en  un 93,33% con la formulación del Plan Estratégico Institucional 2024-2027, al avance en la formulación del PETH, la formulación del PETI y  el avance en la formulación del PINAR (4 actividades), la dimensión de gestión con valores para resultados en un 53,07% ( 10 actividades), la dimensión de información y comunicación en un 69,36% ( 2 actividades), la dimensión de gestión de conocimiento e innovación en un 65,80% con una actividad y la dimensión de control interno en un 56% (1actividad)</t>
  </si>
  <si>
    <t>Se avanza en la construcción de la Base de gestores de integridad y su formación ,se avanza en la formulación del Plan Estrategico de Talento Humano, asi mismo la formulación del PETI que fue entregado a la Dirección para revisión y comentarios, Se avanzo en las siguientes actividades del plan de participación: ontenidos digitales que se organizarán con comunicaciones -Facebook Live- - Piezas digitales tipo "historias" en redes sociales con distintos contenidos sobre canales de atención
-Participación en reuniones de acuerdo a programación de la Alcaldía, Concejo, Secretaría de Hacienda, Secretaría de Gobierno, etc, con la participación de la ciudadanía y grupos de valor interesados - Divulgar  las actividades de participación por distintos canales invitando a los grupos de valor a participar - Aplicar sondeos y consolidar resultados obtenidos en algunas de las actividades de participación ciudadana, cuando aplique. Al igual que se ejecutan las 3 actividades programadas en la estrategia de servicio al ciudadano:  - Realizar seguimiento a los indicadores sobre las solicitudes de los ciudadanos por los canales (Escrito, virtual, telefónico, presencial) y determinar acciones de mejora a que haya a lugar. - Gestionar capacitaciones a través de Secretaría General de la Alcaldía Mayor en el manejo del Sistema Bogotá Te Escucha para la radicación, gestión y respuesta de las peticiones. Sujeto a la disponibilidad de Secretaría General, en caso tal que no sea posible a través de la entidad externa, desde la SUPAC se realizaría. - Adelantar seguimiento al agendamiento teniendo en cuenta la atención de personas con necesidades de atención preferencial.</t>
  </si>
  <si>
    <t xml:space="preserve">se encuetra que la ejecución del Plan estratégico de Talento Humano con corte a 30 de septiembre cuenta con un avance de ejecución del 76,2 %, Se realiza seguimiento y monitoreo al registro de conflictos de intereses. Se establecierony presentaron aspectos críticos del PINAR al comité de Gestión y Desempeño. Se presenta la formulacion del PETI y el mismo es aprobado, Se ejecutaron 8 actividades del plan de participación ciudadana s e avanza en al ejecucion de 4 actividades relacionadas con la estrategia de servicio al ciudadano.  se enviaron para retroalimentación, los formatos relacionados con la actualización de la documentación que se ha venido trabajando y la inscripción de la operación estadística en el SICODE, las cuales hacen parte de las actividades del Plan estadístico. </t>
  </si>
  <si>
    <t>Se avanza en el plan de sostenibilidad de MIPG, de acuerdo con lo programado en un 69%. A la fecha se lleva un avance en promedio de 1382% respecto a las 20 actividades avanzando de manera específica en las dimensiones de Talento humano en un 63% ( 3 actividades) , la dimensión de direccionamiento Estratégico en  un 98,% con la formulación del Plan Estratégico Institucional 2024-2027, al avance en la formulación del PETH, la formulación del PETI y  el avance en la formulación del PINAR (4 actividades), la dimensión de gestión con valores para resultados en un 59% ( 10 actividades), la dimensión de información y comunicación en un 78% ( 2 actividades), la dimensión de gestión de conocimiento e innovación en un 76% con una actividad y la dimensión de control interno en un 79%  (1actividad)</t>
  </si>
  <si>
    <t>Formular  el PETI  - Acciones para el 2026</t>
  </si>
  <si>
    <t>Plan Estratégico Institucional y Plan de acción 2026 formulado y aprobado</t>
  </si>
  <si>
    <t>Acciones del PETI   2026 formuladas y aprobadas</t>
  </si>
  <si>
    <t>Actividades del PINAR  2026 formuladas y aprobadas</t>
  </si>
  <si>
    <t>Ejecutar la estrategia y el plan de participación ciudadana 2025</t>
  </si>
  <si>
    <t>Ejecutar la estrategia de servicio al ciudadano 2025</t>
  </si>
  <si>
    <t>Realizar la medición de la satisfacción de los grupos de valor 2025</t>
  </si>
  <si>
    <t>Formular el PINAR - acciones para el 2026</t>
  </si>
  <si>
    <t>Ejecutar la estrategia de racionalización de trámites 2025</t>
  </si>
  <si>
    <t>Definir la estrategia de racionalización de trámites 2026</t>
  </si>
  <si>
    <t>1 Documento de la estrategia</t>
  </si>
  <si>
    <t>Ejecutar el plan de seguridad y privacidad de la información 2025</t>
  </si>
  <si>
    <t>Ejecutar los proyectos del Plan Estratégico de Tecnologías de la Información para la vigencia 2025</t>
  </si>
  <si>
    <t>Plan Estratégico de Talento Humano 2026 formulado</t>
  </si>
  <si>
    <t>Diseñar, implementar y hacer seguimiento al plan de gestión de conocimiento e innovación 2025</t>
  </si>
  <si>
    <t>Ejecutar el plan anual de auditorias 2025</t>
  </si>
  <si>
    <t>Cargar la información de FURAG 2024</t>
  </si>
  <si>
    <t>Certificado de cargue del 100% de las preguntas de FURAG</t>
  </si>
  <si>
    <t>Plan de participación ciudadana ejecutado</t>
  </si>
  <si>
    <t>STH - COMPONENTE VINCULACION</t>
  </si>
  <si>
    <t>Estudio de verificación de requisitos para otorgamiento de encargos</t>
  </si>
  <si>
    <t>Programación y asistencias de inducciones</t>
  </si>
  <si>
    <t>Solicitar soporte de certificado de discapacidad o evidencia de certificado en trámite, a los servidores que reportan discapacidad y no han allegado la documentación a la Subgerencia de Talento Humano.</t>
  </si>
  <si>
    <t xml:space="preserve">STH - COMPONENTE SST
</t>
  </si>
  <si>
    <t>Solicitudes de certificados o trámites realizados por los servidores que reportan situación de discapacidad</t>
  </si>
  <si>
    <t>Proponer personas en condición de discapacidad  en los procesos de selección realizados para cubrir vacantes con provisionales</t>
  </si>
  <si>
    <t>Informe de actividades realizadas para la inclusión de personas en condición de discapacidad en los procesos de selección de provisionales</t>
  </si>
  <si>
    <t>Generar de una base de datos con la información de los gerentes públicos</t>
  </si>
  <si>
    <t>Base de datos</t>
  </si>
  <si>
    <t>Generar de una base de datos con la información de los servidores de carrera</t>
  </si>
  <si>
    <t>Realizar divulgación para participar en el programa de bilinguismo de la entidad</t>
  </si>
  <si>
    <t>Realizar informe de implementación del programa de horarios flexibles en el que se incluya el impacto logrado</t>
  </si>
  <si>
    <t>STH - COMPONENTE DE BIENESTAR</t>
  </si>
  <si>
    <t>Informe de implementación y medición de impacto</t>
  </si>
  <si>
    <t>Reporte de situaciones administrativa con aciiones de mejora implementadas</t>
  </si>
  <si>
    <t>Hacer seguimiento a la implementación de las recomendaciones dadas en el estudio de accesibilidad.</t>
  </si>
  <si>
    <t>Seguimiento de implementación recomnedaciones  estudio de accesibilidad</t>
  </si>
  <si>
    <t xml:space="preserve"> RESPONSABLE</t>
  </si>
  <si>
    <t>PRODUCTO / ENTREGABLE PROPUESTO</t>
  </si>
  <si>
    <t>META</t>
  </si>
  <si>
    <t>Implementar el plan de Gestión de Integridad 2025</t>
  </si>
  <si>
    <t>STH</t>
  </si>
  <si>
    <t>Plan de Gestión de Integridad implementado</t>
  </si>
  <si>
    <t>Realizar seguimiento al PEI -PAI 2025</t>
  </si>
  <si>
    <t>Realizar seguimiento a los planes del decreto 612</t>
  </si>
  <si>
    <t>Seguimientos presentados al CIGD</t>
  </si>
  <si>
    <t>Seguimientos bimestrales</t>
  </si>
  <si>
    <t>Conformar el equipo de rendición de cuentas 2025</t>
  </si>
  <si>
    <t>Equipo Conformado</t>
  </si>
  <si>
    <t>Oficina Asesora de Planeación y Aseguramiento de Procesos - Equipo rendición de cuentas</t>
  </si>
  <si>
    <t>Plan y estrategia aprobado</t>
  </si>
  <si>
    <t>Informe publicado</t>
  </si>
  <si>
    <t>Realizar la rendición de cuentas de la UAECD</t>
  </si>
  <si>
    <t>Informe remitido</t>
  </si>
  <si>
    <t>Actividad realizada</t>
  </si>
  <si>
    <t>Evaluación realizada</t>
  </si>
  <si>
    <t>Ejecutar el Plan de Comunicaciones 2025</t>
  </si>
  <si>
    <t>Plan de Comunicaciones Ejecutado</t>
  </si>
  <si>
    <t>Base de interesados en programa de bilinguismo (inglés y lenguaje de señas)</t>
  </si>
  <si>
    <t>Realizar reporte de situaciones administrativas y determinar e implementar acciones de mejora</t>
  </si>
  <si>
    <t>Actualizar Tablas de Retención Documental (TRD) según normatividad legal vigente aprobado por el Comité Institucional de Gestión y Desempeño y remitido al Consejo Distrital de Archivos 
(Segundo envío del CCD, TRD y anexos)</t>
  </si>
  <si>
    <t>Elaborar Modelo de Requisitos para la Gestión de Documentos Electrónicos</t>
  </si>
  <si>
    <t>Modelo de Requisitos para la Gestión de Documentos Electrónicos elaborado</t>
  </si>
  <si>
    <t>Elaborar y publicar informe de gestión</t>
  </si>
  <si>
    <t>Definir el plan de rendición de cuentas y la estrategia 2025 de acuerdo con la circular de la veeduría</t>
  </si>
  <si>
    <t>Ejecutar y hacer seguimiento al plan de acción de 2025 para la implementación de la política de prevención del daño antijurídico</t>
  </si>
  <si>
    <t>Implementar instrumento de medición de la eficacia del protocolo de acoso laboral y sexual.</t>
  </si>
  <si>
    <t>Informe de desarrollo de estrategia para gestión de conocimiento</t>
  </si>
  <si>
    <t>NOMBRE</t>
  </si>
  <si>
    <t>PRODUCTO</t>
  </si>
  <si>
    <t>RESPONSABLE</t>
  </si>
  <si>
    <t>USUARIOS</t>
  </si>
  <si>
    <t>FECHA INICIO</t>
  </si>
  <si>
    <t>P 01. ENERO</t>
  </si>
  <si>
    <t>S 01. ENERO</t>
  </si>
  <si>
    <t>P 02. FEBRERO</t>
  </si>
  <si>
    <t>S 02. FEBRERO</t>
  </si>
  <si>
    <t>P 03. MARZO</t>
  </si>
  <si>
    <t>S 03. MARZO</t>
  </si>
  <si>
    <t>P 04. ABRIL</t>
  </si>
  <si>
    <t>S 04. ABRIL</t>
  </si>
  <si>
    <t>P 05. MAYO</t>
  </si>
  <si>
    <t>S 05. MAYO</t>
  </si>
  <si>
    <t>P 06. JUNIO</t>
  </si>
  <si>
    <t>S 06. JUNIO</t>
  </si>
  <si>
    <t>P 07. JULIO</t>
  </si>
  <si>
    <t>S 07. JULIO</t>
  </si>
  <si>
    <t>P 08. AGOSTO</t>
  </si>
  <si>
    <t>S 08. AGOSTO</t>
  </si>
  <si>
    <t>P 09. SEPTIEMBRE</t>
  </si>
  <si>
    <t>S 09. SEPTIEMBRE</t>
  </si>
  <si>
    <t>P 10. OCTUBRE</t>
  </si>
  <si>
    <t>S 10. OCTUBRE</t>
  </si>
  <si>
    <t>P 11. NOVIEMBRE</t>
  </si>
  <si>
    <t>S 11. NOVIEMBRE</t>
  </si>
  <si>
    <t>P 12. DICIEMBRE</t>
  </si>
  <si>
    <t>S 12. DICIEMBRE</t>
  </si>
  <si>
    <t>Realizar convocatorias  para encargos</t>
  </si>
  <si>
    <t>192 SUBGERENCIA DE TALENTO HUMANO</t>
  </si>
  <si>
    <t>SONIA PATRICIA CASTANO HERNANDEZ, ENNIS ESTHER JARAMILLO MORATO</t>
  </si>
  <si>
    <t>2025-01-01</t>
  </si>
  <si>
    <t>2025-12-31</t>
  </si>
  <si>
    <t>Adelantar las actividades de acuerdo con los procesos y procedimientos institucionales que permitan la provisión de las vacantes que no fueron ocupadas mediante la figura de encargo</t>
  </si>
  <si>
    <t>2025-04-01</t>
  </si>
  <si>
    <t>Realizar inducción a servidores vinculados</t>
  </si>
  <si>
    <t>2024-03-01</t>
  </si>
  <si>
    <t>2025-09-30</t>
  </si>
  <si>
    <t>2025-03-01</t>
  </si>
  <si>
    <t>2025-05-01</t>
  </si>
  <si>
    <t>2025-05-31</t>
  </si>
  <si>
    <t>Seguimiento de implementación recomendaciones  estudio de accesibilidad</t>
  </si>
  <si>
    <t>2025-10-31</t>
  </si>
  <si>
    <t>Desarrollar estrategia para gestionar el conocimiento identificado como crítico</t>
  </si>
  <si>
    <t>Formular las acciones del  Plan estratégico de Talento Humano  2026</t>
  </si>
  <si>
    <t>2025-10-01</t>
  </si>
  <si>
    <t>Formular el Plan Estratégico Institucional y el plan de acción 2026</t>
  </si>
  <si>
    <t>110 OFICINA ASESORA DE PLANEACIÓN Y ASEGURAMIENTO DE PROCESOS</t>
  </si>
  <si>
    <t>200 GERENCIA DE TECNOLOGIA</t>
  </si>
  <si>
    <t>ANA BETSABETH AVILA PARRA, FRANCISCO ANDRES RODRIGUEZ ERASO</t>
  </si>
  <si>
    <t>2025-12-20</t>
  </si>
  <si>
    <t>191 SUBGERENCIA ADMINISTRATIVA Y FINANCIERA</t>
  </si>
  <si>
    <t>LOURDES  VIVAS PAVAJEAU, GUIOMAR PATRICIA GIL ARDILA</t>
  </si>
  <si>
    <t>171 SUBGERENCIA DE PARTICIPACIÓN Y ATENCIÓN AL CIUDADANO</t>
  </si>
  <si>
    <t>JHENSY PAOLA DUARTE SILVA, YIRA PAOLA PEREZ QUIROZ</t>
  </si>
  <si>
    <t>2025-01-02</t>
  </si>
  <si>
    <t>JAIME HUMBERTO LINARES MARTIN, ORLANDO JOSE MAYA MARTINEZ</t>
  </si>
  <si>
    <t>2025-01-31</t>
  </si>
  <si>
    <t>2025-02-28</t>
  </si>
  <si>
    <t>Preparar informe para rendición de cuentas de la alcaldía</t>
  </si>
  <si>
    <t>2025-04-30</t>
  </si>
  <si>
    <t>Evaluar la estrategia de rendición de cuentas 2025</t>
  </si>
  <si>
    <t>2025-06-30</t>
  </si>
  <si>
    <t>170 GERENCIA COMERCIAL Y DE ATENCIÓN AL CIUDADANO</t>
  </si>
  <si>
    <t>JHENSY PAOLA DUARTE SILVA, ADRIANA ROCIO TOVAR CORTES</t>
  </si>
  <si>
    <t>2025-12-01</t>
  </si>
  <si>
    <t>Seguimientos trimestrales del plan de acción de la política de daño antijuridico</t>
  </si>
  <si>
    <t>180 GERENCIA JURÍDICA</t>
  </si>
  <si>
    <t>WALTHER  TIUSABA RIVAS, GLORIA EDITH MARTINEZ SIERRA</t>
  </si>
  <si>
    <t>Agenda regulatoria 2025 publicada</t>
  </si>
  <si>
    <t>Plan de Seguridad y Privacidad de la Información ejecutado</t>
  </si>
  <si>
    <t>Plan estratégico de tecnologías de la información - PETI ejecutado</t>
  </si>
  <si>
    <t>100 DIRECCIÓN GENERAL</t>
  </si>
  <si>
    <t>ANA MARIA ORTIZ ZULUAGA, SANDRA PATRICIA GARCIA CACERES</t>
  </si>
  <si>
    <t>Verificar y hacer seguimiento al esquema de Publicación con el propósito de controlar el cumplimiento de los lineamientos de transparencia  y acceso a la información, de acuerdo con la normatividad vigente</t>
  </si>
  <si>
    <t>Verificación y seguimiento al esquema de publicación</t>
  </si>
  <si>
    <t>ANDREA NAYETH VELA MOLINA, ORLANDO JOSE MAYA MARTINEZ</t>
  </si>
  <si>
    <t>ANDREA NAYETH VELA MOLINA</t>
  </si>
  <si>
    <t>Tablas de Retención Documental (TRD) actualizadas según normatividad legal vigente aprobado por el Comité Institucional de Gestión y Desempeño y remitido al Consejo Distrital de Archivos</t>
  </si>
  <si>
    <t>Adquirir e implementar SGDEA</t>
  </si>
  <si>
    <t>Estructuración de documentos técnicos para el desarrollo del SGDEA en la UAECD</t>
  </si>
  <si>
    <t>Hacer seguimiento a la ejecución del plan de Gestión de información estadística 2025 de acuerdo con los lineamientos del Modelo de operación de MIPG y los lineamientos dados por el líder de política</t>
  </si>
  <si>
    <t>120 OFICINA OBSERVATORIO TECNICO CATASTRAL</t>
  </si>
  <si>
    <t>SANDRA MARCELA FLOREZ TORO, PAULA ANDREA MAHECHA MAHECHA</t>
  </si>
  <si>
    <t>Seguimientos realizados al plan</t>
  </si>
  <si>
    <t>140 OFICINA CONTROL INTERNO</t>
  </si>
  <si>
    <t>MYRIAM  TOVAR LOSADA, DIANA KARINA RUIZ PERILLA</t>
  </si>
  <si>
    <t>Plan Estratégico Institucional y Plan de acción 2027 formulado y aprobado</t>
  </si>
  <si>
    <t>Formular  el PETI  - Acciones para el 2027</t>
  </si>
  <si>
    <t>Acciones del PETI   2027 formuladas y aprobadas</t>
  </si>
  <si>
    <t>Formular el PINAR - acciones para el 2027</t>
  </si>
  <si>
    <t>Actividades del PINAR  2027 formuladas y aprobadas</t>
  </si>
  <si>
    <t>Realizar seguimiento al PEI -PAI 2026</t>
  </si>
  <si>
    <t>Realizar seguimiento a los planes del decreto 612 de 2018</t>
  </si>
  <si>
    <t>31/11/2026</t>
  </si>
  <si>
    <t>Conformar el equipo de rendición de cuentas 2026</t>
  </si>
  <si>
    <t>Definir el plan de rendición de cuentas y la estrategia 2026 de acuerdo con la circular de la veeduría</t>
  </si>
  <si>
    <t>Información remitida</t>
  </si>
  <si>
    <t>Preparar información para rendición de cuentas de la Alcaldía Mayor de Bogotá (Según solicitud)</t>
  </si>
  <si>
    <t>Definir la estrategia de racionalización de trámites 2027</t>
  </si>
  <si>
    <t>Seguimiento anual a la política de mejora normativa</t>
  </si>
  <si>
    <t xml:space="preserve">OTC - OAPAP - OCI
</t>
  </si>
  <si>
    <t>Fase II implementada</t>
  </si>
  <si>
    <t xml:space="preserve">OTC - GIC - GT
</t>
  </si>
  <si>
    <t>Plan de fortalecimiento del registro administrativo implementado</t>
  </si>
  <si>
    <t>Reportar la información de FURAG 2025</t>
  </si>
  <si>
    <t>Plan y estrategia diseñado</t>
  </si>
  <si>
    <t>Certificado de cargue de las preguntas de FURAG</t>
  </si>
  <si>
    <t>Plan Estratégico de Talento Humano 2027 formulado y aprobado</t>
  </si>
  <si>
    <t>Informe de gestión realizada</t>
  </si>
  <si>
    <t>Implementar instrumento de medición de la eficacia del Protocolo para la prevención, atención y medidas de protección de todas las formas de violencia basadas en género y/o discriminación, en el ámbito laboral y contractual de la UAECD.</t>
  </si>
  <si>
    <t xml:space="preserve">1. Diseñar instrumento de medición de eficacia del protocolo de acoso laboral y sexual.
2. Aplicar instrumento de medición de eficacia del protocolo de acoso laboral y sexual </t>
  </si>
  <si>
    <t>Optimizar la implementación de la Política de Gobierno digital</t>
  </si>
  <si>
    <t>Política de Gobierno Digital Optimizada en los componentes de Uso y Apropiación, Arquitectura Empresarial, e Interoperabilidad.</t>
  </si>
  <si>
    <t>Gestionar y promover la vinculación de personas en condición de discapacidad  en los procesos de selección realizados para cubrir vacantes con provisionales</t>
  </si>
  <si>
    <t>Implementar el plan de Gestión de Integridad 2026</t>
  </si>
  <si>
    <t xml:space="preserve">Implementar la fase II operaciones estadísticas: acopio, difusión y auditoria
</t>
  </si>
  <si>
    <t xml:space="preserve">Implementar del plan para el fortalecimiento del registro administrativo
</t>
  </si>
  <si>
    <t>Realizar seguimiento a la política de Defensa Jurídica</t>
  </si>
  <si>
    <t>Realizar seguimiento a la política de Mejora Normativa</t>
  </si>
  <si>
    <t>3. Gestión con Valores para Resultados</t>
  </si>
  <si>
    <t>5. Información y Comunicación</t>
  </si>
  <si>
    <t>4. Evaluación de Resultados</t>
  </si>
  <si>
    <t>Formular el Plan Estratégico Institucional y el plan de acción 2027</t>
  </si>
  <si>
    <t>Evaluar la estrategia de rendición de cuentas 2026</t>
  </si>
  <si>
    <t>Gerencia Comercial y de Atención al Ciudadano y Subgerencia de Participación Ciudadana, Gerencia de Información Catastral, Gerencia de Tecnología, Oficina Asesora de Planeación y Aseguramiento de Procesos</t>
  </si>
  <si>
    <t>Seguimientos semestrales  a la política de daño antijuridico</t>
  </si>
  <si>
    <t>Formular las acciones del  Plan Estratégico de Talento Humano  2027</t>
  </si>
  <si>
    <t>POLÍTICA</t>
  </si>
  <si>
    <t>ACTIVIDAD PROPUESTA</t>
  </si>
  <si>
    <t>POLÍTICA GESTIÓN ESTRATÉGICA DE TALENTO HUMANO</t>
  </si>
  <si>
    <t>POLÍTICA DE INTEGRIDAD</t>
  </si>
  <si>
    <t xml:space="preserve">POLÍTICA DE PLANEACIÓN INSTITUCIONAL </t>
  </si>
  <si>
    <t>POLÍTICA DE RENDICIÓN DE CUENTAS</t>
  </si>
  <si>
    <t>POLÍTICA DE RACIONALIZACIÓN DE TRÁMITES</t>
  </si>
  <si>
    <t>POLÍTICA DE DEFENSA JURÍDICA</t>
  </si>
  <si>
    <t>POLÍTICA DE MEJORA NORMATIVA</t>
  </si>
  <si>
    <t>POLÍTICA DE GOBIERNO DIGITAL</t>
  </si>
  <si>
    <t>POLÍTICA DE SEGUIMIENTO Y EVALUACIÓN DEL DESEMPEÑO INSTITUCIONAL</t>
  </si>
  <si>
    <t xml:space="preserve"> POLÍTICA DE INFORMACIÓN ESTADÍSTICA</t>
  </si>
  <si>
    <t>Se elaboró, se publico y se remitió al concejo el informe de gestión institucional de la vigencia 2025.</t>
  </si>
  <si>
    <t>Se realizó la publicación del plan de gestión de integridad y se continua con el módulo de integridad para los procesos de inducción. 1.9.1 Publicación plan de integridad 1.9.2 Inducción. módulo de integridad</t>
  </si>
  <si>
    <t>Se realiza monitoreo a 30 observaciones que MINTIC indica que se deben mejorar.</t>
  </si>
  <si>
    <t>Plan de Sostenibilidad MIPG 2026
Version 2.0</t>
  </si>
  <si>
    <t>Fecha de aprobación por el CIGD :  24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</si>
</sst>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P_t_s_-;\-* #,##0.00\ _P_t_s_-;_-* &quot;-&quot;??\ _P_t_s_-;_-@_-"/>
    <numFmt numFmtId="165" formatCode="0.0%"/>
    <numFmt numFmtId="166" formatCode="_ &quot;$&quot;\ * #,##0.00_ ;_ &quot;$&quot;\ * \-#,##0.00_ ;_ &quot;$&quot;\ * &quot;-&quot;??_ ;_ @_ "/>
    <numFmt numFmtId="167" formatCode="0.000%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2"/>
      <color indexed="62"/>
      <name val="Arial"/>
      <family val="2"/>
    </font>
    <font>
      <sz val="10"/>
      <color indexed="6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333333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indexed="62"/>
      <name val="Arial"/>
      <family val="2"/>
    </font>
    <font>
      <sz val="16"/>
      <name val="Arial"/>
      <family val="2"/>
    </font>
    <font>
      <sz val="10"/>
      <color rgb="FF333333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F0000"/>
        <bgColor rgb="FF000000"/>
      </patternFill>
    </fill>
    <fill>
      <gradientFill degree="90">
        <stop position="0">
          <color rgb="FFFFFFFF"/>
        </stop>
        <stop position="1">
          <color rgb="FFFFFFFF"/>
        </stop>
      </gradient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76">
    <xf numFmtId="0" fontId="0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0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5" fillId="0" borderId="0"/>
  </cellStyleXfs>
  <cellXfs count="300">
    <xf numFmtId="0" fontId="0" fillId="0" borderId="0" xfId="0"/>
    <xf numFmtId="10" fontId="10" fillId="0" borderId="0" xfId="83" applyNumberFormat="1" applyFont="1"/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3" borderId="7" xfId="79" applyFont="1" applyFill="1" applyBorder="1" applyAlignment="1" applyProtection="1">
      <alignment horizontal="center" vertical="center" wrapText="1"/>
      <protection locked="0"/>
    </xf>
    <xf numFmtId="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10" fillId="0" borderId="1" xfId="83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9" fontId="13" fillId="0" borderId="10" xfId="0" applyNumberFormat="1" applyFont="1" applyBorder="1" applyAlignment="1">
      <alignment horizontal="center" vertical="center"/>
    </xf>
    <xf numFmtId="14" fontId="13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0" borderId="10" xfId="0" applyNumberForma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9" fontId="10" fillId="0" borderId="0" xfId="83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10" fontId="0" fillId="0" borderId="0" xfId="0" applyNumberFormat="1"/>
    <xf numFmtId="9" fontId="0" fillId="0" borderId="0" xfId="0" applyNumberFormat="1"/>
    <xf numFmtId="9" fontId="10" fillId="0" borderId="0" xfId="83" applyFont="1" applyAlignment="1">
      <alignment horizontal="center" vertical="center"/>
    </xf>
    <xf numFmtId="9" fontId="13" fillId="0" borderId="4" xfId="0" applyNumberFormat="1" applyFont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13" fillId="0" borderId="9" xfId="0" applyNumberFormat="1" applyFont="1" applyBorder="1" applyAlignment="1">
      <alignment horizontal="center" vertical="center"/>
    </xf>
    <xf numFmtId="10" fontId="13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13" fillId="0" borderId="7" xfId="0" applyNumberFormat="1" applyFon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0" fontId="13" fillId="0" borderId="10" xfId="0" applyNumberFormat="1" applyFon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4" fontId="13" fillId="0" borderId="12" xfId="0" applyNumberFormat="1" applyFont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 wrapText="1"/>
    </xf>
    <xf numFmtId="14" fontId="13" fillId="0" borderId="18" xfId="0" applyNumberFormat="1" applyFont="1" applyBorder="1" applyAlignment="1">
      <alignment horizontal="center" vertical="center"/>
    </xf>
    <xf numFmtId="9" fontId="13" fillId="0" borderId="18" xfId="0" applyNumberFormat="1" applyFon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9" fontId="12" fillId="0" borderId="18" xfId="0" applyNumberFormat="1" applyFont="1" applyBorder="1" applyAlignment="1">
      <alignment horizontal="center" vertical="center"/>
    </xf>
    <xf numFmtId="10" fontId="13" fillId="0" borderId="12" xfId="0" applyNumberFormat="1" applyFont="1" applyBorder="1" applyAlignment="1">
      <alignment horizontal="center" vertical="center"/>
    </xf>
    <xf numFmtId="9" fontId="10" fillId="0" borderId="12" xfId="83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0" fontId="13" fillId="0" borderId="12" xfId="83" applyNumberFormat="1" applyFont="1" applyFill="1" applyBorder="1" applyAlignment="1">
      <alignment horizontal="center" vertical="center"/>
    </xf>
    <xf numFmtId="167" fontId="13" fillId="0" borderId="12" xfId="83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9" fontId="12" fillId="0" borderId="7" xfId="0" applyNumberFormat="1" applyFont="1" applyBorder="1" applyAlignment="1">
      <alignment horizontal="center" vertical="center"/>
    </xf>
    <xf numFmtId="10" fontId="13" fillId="0" borderId="7" xfId="0" applyNumberFormat="1" applyFont="1" applyBorder="1" applyAlignment="1">
      <alignment horizontal="center" vertical="center"/>
    </xf>
    <xf numFmtId="0" fontId="0" fillId="0" borderId="7" xfId="0" applyBorder="1"/>
    <xf numFmtId="10" fontId="13" fillId="0" borderId="18" xfId="0" applyNumberFormat="1" applyFon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10" fontId="12" fillId="0" borderId="10" xfId="0" applyNumberFormat="1" applyFon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 wrapText="1"/>
    </xf>
    <xf numFmtId="14" fontId="13" fillId="0" borderId="27" xfId="0" applyNumberFormat="1" applyFont="1" applyBorder="1" applyAlignment="1">
      <alignment horizontal="center" vertical="center"/>
    </xf>
    <xf numFmtId="10" fontId="10" fillId="0" borderId="27" xfId="83" applyNumberFormat="1" applyFont="1" applyFill="1" applyBorder="1" applyAlignment="1">
      <alignment horizontal="center" vertical="center" wrapText="1"/>
    </xf>
    <xf numFmtId="9" fontId="13" fillId="0" borderId="27" xfId="0" applyNumberFormat="1" applyFon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9" fontId="10" fillId="0" borderId="18" xfId="83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9" fontId="10" fillId="0" borderId="12" xfId="83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10" fontId="13" fillId="0" borderId="27" xfId="0" applyNumberFormat="1" applyFont="1" applyBorder="1" applyAlignment="1">
      <alignment horizontal="center" vertical="center"/>
    </xf>
    <xf numFmtId="0" fontId="0" fillId="0" borderId="10" xfId="0" applyBorder="1"/>
    <xf numFmtId="10" fontId="10" fillId="0" borderId="10" xfId="83" applyNumberFormat="1" applyFont="1" applyFill="1" applyBorder="1" applyAlignment="1">
      <alignment horizontal="center" vertical="center"/>
    </xf>
    <xf numFmtId="10" fontId="0" fillId="0" borderId="10" xfId="0" applyNumberFormat="1" applyBorder="1"/>
    <xf numFmtId="10" fontId="0" fillId="0" borderId="10" xfId="0" applyNumberFormat="1" applyBorder="1" applyAlignment="1">
      <alignment vertical="center"/>
    </xf>
    <xf numFmtId="10" fontId="0" fillId="0" borderId="12" xfId="0" applyNumberFormat="1" applyBorder="1" applyAlignment="1">
      <alignment horizontal="center" vertical="center"/>
    </xf>
    <xf numFmtId="10" fontId="11" fillId="5" borderId="0" xfId="83" applyNumberFormat="1" applyFont="1" applyFill="1"/>
    <xf numFmtId="10" fontId="17" fillId="5" borderId="0" xfId="83" applyNumberFormat="1" applyFont="1" applyFill="1"/>
    <xf numFmtId="9" fontId="17" fillId="5" borderId="0" xfId="83" applyFont="1" applyFill="1"/>
    <xf numFmtId="9" fontId="11" fillId="5" borderId="0" xfId="83" applyFont="1" applyFill="1"/>
    <xf numFmtId="0" fontId="19" fillId="0" borderId="0" xfId="0" applyFont="1" applyAlignment="1">
      <alignment wrapText="1"/>
    </xf>
    <xf numFmtId="0" fontId="7" fillId="0" borderId="0" xfId="77" applyFont="1" applyAlignment="1">
      <alignment vertical="center" wrapText="1"/>
    </xf>
    <xf numFmtId="0" fontId="9" fillId="0" borderId="0" xfId="77" applyFont="1" applyAlignment="1">
      <alignment horizontal="left" vertical="top" wrapText="1" readingOrder="1"/>
    </xf>
    <xf numFmtId="0" fontId="0" fillId="0" borderId="28" xfId="0" applyBorder="1"/>
    <xf numFmtId="0" fontId="20" fillId="0" borderId="28" xfId="0" applyFont="1" applyBorder="1" applyAlignment="1">
      <alignment wrapText="1"/>
    </xf>
    <xf numFmtId="0" fontId="20" fillId="0" borderId="28" xfId="0" applyFont="1" applyBorder="1"/>
    <xf numFmtId="0" fontId="19" fillId="0" borderId="28" xfId="0" applyFont="1" applyBorder="1" applyAlignment="1">
      <alignment horizontal="center" wrapText="1"/>
    </xf>
    <xf numFmtId="0" fontId="19" fillId="0" borderId="28" xfId="0" applyFont="1" applyBorder="1" applyAlignment="1">
      <alignment wrapText="1"/>
    </xf>
    <xf numFmtId="0" fontId="19" fillId="6" borderId="28" xfId="0" applyFont="1" applyFill="1" applyBorder="1" applyAlignment="1">
      <alignment horizontal="center" vertical="center" wrapText="1"/>
    </xf>
    <xf numFmtId="49" fontId="6" fillId="0" borderId="28" xfId="76" applyNumberFormat="1" applyFont="1" applyFill="1" applyBorder="1" applyAlignment="1">
      <alignment horizontal="center" vertical="center"/>
    </xf>
    <xf numFmtId="10" fontId="8" fillId="0" borderId="28" xfId="84" applyNumberFormat="1" applyFont="1" applyFill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10" fontId="20" fillId="0" borderId="28" xfId="0" applyNumberFormat="1" applyFont="1" applyBorder="1"/>
    <xf numFmtId="10" fontId="10" fillId="4" borderId="0" xfId="83" applyNumberFormat="1" applyFont="1" applyFill="1"/>
    <xf numFmtId="10" fontId="11" fillId="4" borderId="0" xfId="83" applyNumberFormat="1" applyFont="1" applyFill="1"/>
    <xf numFmtId="9" fontId="0" fillId="4" borderId="12" xfId="0" applyNumberFormat="1" applyFill="1" applyBorder="1" applyAlignment="1">
      <alignment horizontal="center" vertical="center"/>
    </xf>
    <xf numFmtId="9" fontId="0" fillId="4" borderId="18" xfId="0" applyNumberFormat="1" applyFill="1" applyBorder="1" applyAlignment="1">
      <alignment horizontal="center" vertical="center"/>
    </xf>
    <xf numFmtId="10" fontId="0" fillId="4" borderId="10" xfId="0" applyNumberFormat="1" applyFill="1" applyBorder="1" applyAlignment="1">
      <alignment horizontal="center" vertical="center"/>
    </xf>
    <xf numFmtId="10" fontId="13" fillId="4" borderId="12" xfId="83" applyNumberFormat="1" applyFont="1" applyFill="1" applyBorder="1" applyAlignment="1">
      <alignment horizontal="center" vertical="center"/>
    </xf>
    <xf numFmtId="9" fontId="13" fillId="4" borderId="7" xfId="0" applyNumberFormat="1" applyFont="1" applyFill="1" applyBorder="1" applyAlignment="1">
      <alignment horizontal="center" vertical="center"/>
    </xf>
    <xf numFmtId="10" fontId="13" fillId="4" borderId="12" xfId="0" applyNumberFormat="1" applyFont="1" applyFill="1" applyBorder="1" applyAlignment="1">
      <alignment horizontal="center" vertical="center"/>
    </xf>
    <xf numFmtId="9" fontId="0" fillId="4" borderId="27" xfId="0" applyNumberFormat="1" applyFill="1" applyBorder="1" applyAlignment="1">
      <alignment horizontal="center" vertical="center" wrapText="1"/>
    </xf>
    <xf numFmtId="9" fontId="0" fillId="4" borderId="12" xfId="0" applyNumberFormat="1" applyFill="1" applyBorder="1" applyAlignment="1">
      <alignment horizontal="center" vertical="center" wrapText="1"/>
    </xf>
    <xf numFmtId="10" fontId="0" fillId="4" borderId="12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0" fontId="12" fillId="0" borderId="12" xfId="0" applyNumberFormat="1" applyFont="1" applyBorder="1" applyAlignment="1">
      <alignment horizontal="center" vertical="center"/>
    </xf>
    <xf numFmtId="0" fontId="0" fillId="0" borderId="12" xfId="0" applyBorder="1"/>
    <xf numFmtId="14" fontId="0" fillId="0" borderId="18" xfId="0" applyNumberFormat="1" applyBorder="1" applyAlignment="1">
      <alignment horizontal="center" vertical="center"/>
    </xf>
    <xf numFmtId="10" fontId="0" fillId="4" borderId="18" xfId="0" applyNumberFormat="1" applyFill="1" applyBorder="1" applyAlignment="1">
      <alignment horizontal="center" vertical="center"/>
    </xf>
    <xf numFmtId="0" fontId="0" fillId="0" borderId="18" xfId="0" applyBorder="1"/>
    <xf numFmtId="9" fontId="12" fillId="0" borderId="2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9" fontId="10" fillId="0" borderId="7" xfId="83" applyFont="1" applyFill="1" applyBorder="1" applyAlignment="1">
      <alignment horizontal="center" vertical="center"/>
    </xf>
    <xf numFmtId="9" fontId="10" fillId="0" borderId="7" xfId="83" applyFont="1" applyFill="1" applyBorder="1" applyAlignment="1">
      <alignment horizontal="center" vertical="center" wrapText="1"/>
    </xf>
    <xf numFmtId="9" fontId="13" fillId="0" borderId="27" xfId="83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10" fontId="10" fillId="0" borderId="12" xfId="83" applyNumberFormat="1" applyFont="1" applyFill="1" applyBorder="1" applyAlignment="1">
      <alignment horizontal="center" vertical="center" wrapText="1"/>
    </xf>
    <xf numFmtId="10" fontId="0" fillId="0" borderId="12" xfId="83" applyNumberFormat="1" applyFont="1" applyBorder="1" applyAlignment="1">
      <alignment horizontal="center" vertical="center" wrapText="1"/>
    </xf>
    <xf numFmtId="10" fontId="10" fillId="4" borderId="12" xfId="83" applyNumberFormat="1" applyFont="1" applyFill="1" applyBorder="1" applyAlignment="1">
      <alignment horizontal="center" vertical="center" wrapText="1"/>
    </xf>
    <xf numFmtId="10" fontId="12" fillId="0" borderId="12" xfId="0" applyNumberFormat="1" applyFont="1" applyBorder="1" applyAlignment="1">
      <alignment horizontal="center" vertical="center" wrapText="1"/>
    </xf>
    <xf numFmtId="9" fontId="10" fillId="4" borderId="12" xfId="83" applyFont="1" applyFill="1" applyBorder="1" applyAlignment="1">
      <alignment horizontal="center" vertical="center"/>
    </xf>
    <xf numFmtId="10" fontId="10" fillId="0" borderId="12" xfId="83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14" fontId="13" fillId="0" borderId="29" xfId="0" applyNumberFormat="1" applyFont="1" applyBorder="1" applyAlignment="1">
      <alignment horizontal="center" vertical="center"/>
    </xf>
    <xf numFmtId="10" fontId="10" fillId="0" borderId="29" xfId="83" applyNumberFormat="1" applyFont="1" applyFill="1" applyBorder="1" applyAlignment="1">
      <alignment horizontal="center" vertical="center"/>
    </xf>
    <xf numFmtId="10" fontId="11" fillId="0" borderId="29" xfId="83" applyNumberFormat="1" applyFont="1" applyBorder="1" applyAlignment="1">
      <alignment horizontal="center" vertical="center"/>
    </xf>
    <xf numFmtId="10" fontId="11" fillId="0" borderId="29" xfId="83" applyNumberFormat="1" applyFont="1" applyFill="1" applyBorder="1" applyAlignment="1">
      <alignment horizontal="center" vertical="center"/>
    </xf>
    <xf numFmtId="10" fontId="0" fillId="0" borderId="29" xfId="83" applyNumberFormat="1" applyFont="1" applyFill="1" applyBorder="1" applyAlignment="1">
      <alignment horizontal="center" vertical="center"/>
    </xf>
    <xf numFmtId="9" fontId="10" fillId="0" borderId="29" xfId="83" applyFont="1" applyFill="1" applyBorder="1" applyAlignment="1">
      <alignment horizontal="center" vertical="center"/>
    </xf>
    <xf numFmtId="9" fontId="13" fillId="0" borderId="29" xfId="0" applyNumberFormat="1" applyFont="1" applyBorder="1" applyAlignment="1">
      <alignment horizontal="center" vertical="center"/>
    </xf>
    <xf numFmtId="10" fontId="13" fillId="0" borderId="29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 wrapText="1"/>
    </xf>
    <xf numFmtId="10" fontId="0" fillId="0" borderId="30" xfId="83" applyNumberFormat="1" applyFont="1" applyFill="1" applyBorder="1" applyAlignment="1">
      <alignment horizontal="center" vertical="center"/>
    </xf>
    <xf numFmtId="10" fontId="0" fillId="0" borderId="30" xfId="83" applyNumberFormat="1" applyFont="1" applyBorder="1" applyAlignment="1">
      <alignment horizontal="center" vertical="center"/>
    </xf>
    <xf numFmtId="10" fontId="0" fillId="4" borderId="30" xfId="83" applyNumberFormat="1" applyFont="1" applyFill="1" applyBorder="1" applyAlignment="1">
      <alignment horizontal="center" vertical="center"/>
    </xf>
    <xf numFmtId="43" fontId="18" fillId="0" borderId="27" xfId="0" applyNumberFormat="1" applyFont="1" applyBorder="1" applyAlignment="1">
      <alignment vertical="center"/>
    </xf>
    <xf numFmtId="9" fontId="0" fillId="0" borderId="30" xfId="0" applyNumberForma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top" wrapText="1"/>
    </xf>
    <xf numFmtId="10" fontId="8" fillId="0" borderId="28" xfId="83" applyNumberFormat="1" applyFont="1" applyFill="1" applyBorder="1" applyAlignment="1">
      <alignment horizontal="center" vertical="center"/>
    </xf>
    <xf numFmtId="10" fontId="13" fillId="0" borderId="4" xfId="0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0" fontId="12" fillId="7" borderId="10" xfId="0" applyNumberFormat="1" applyFont="1" applyFill="1" applyBorder="1" applyAlignment="1">
      <alignment horizontal="center" vertical="center"/>
    </xf>
    <xf numFmtId="10" fontId="12" fillId="8" borderId="12" xfId="0" applyNumberFormat="1" applyFont="1" applyFill="1" applyBorder="1" applyAlignment="1">
      <alignment horizontal="center" vertical="center"/>
    </xf>
    <xf numFmtId="9" fontId="12" fillId="7" borderId="12" xfId="0" applyNumberFormat="1" applyFont="1" applyFill="1" applyBorder="1" applyAlignment="1">
      <alignment horizontal="center" vertical="center"/>
    </xf>
    <xf numFmtId="10" fontId="12" fillId="0" borderId="29" xfId="0" applyNumberFormat="1" applyFont="1" applyBorder="1" applyAlignment="1">
      <alignment horizontal="center" vertical="center"/>
    </xf>
    <xf numFmtId="10" fontId="12" fillId="7" borderId="30" xfId="0" applyNumberFormat="1" applyFont="1" applyFill="1" applyBorder="1" applyAlignment="1">
      <alignment horizontal="center" vertical="center"/>
    </xf>
    <xf numFmtId="9" fontId="12" fillId="7" borderId="7" xfId="0" applyNumberFormat="1" applyFont="1" applyFill="1" applyBorder="1" applyAlignment="1">
      <alignment horizontal="center" vertical="center"/>
    </xf>
    <xf numFmtId="10" fontId="13" fillId="7" borderId="12" xfId="0" applyNumberFormat="1" applyFont="1" applyFill="1" applyBorder="1" applyAlignment="1">
      <alignment horizontal="center" vertical="center"/>
    </xf>
    <xf numFmtId="10" fontId="12" fillId="0" borderId="27" xfId="0" applyNumberFormat="1" applyFont="1" applyBorder="1" applyAlignment="1">
      <alignment horizontal="center" vertical="center" wrapText="1"/>
    </xf>
    <xf numFmtId="165" fontId="13" fillId="0" borderId="27" xfId="0" applyNumberFormat="1" applyFont="1" applyBorder="1" applyAlignment="1">
      <alignment horizontal="center" vertical="center"/>
    </xf>
    <xf numFmtId="10" fontId="12" fillId="8" borderId="10" xfId="0" applyNumberFormat="1" applyFont="1" applyFill="1" applyBorder="1" applyAlignment="1">
      <alignment horizontal="center" vertical="center"/>
    </xf>
    <xf numFmtId="10" fontId="12" fillId="8" borderId="12" xfId="0" applyNumberFormat="1" applyFont="1" applyFill="1" applyBorder="1" applyAlignment="1">
      <alignment horizontal="center" vertical="center" wrapText="1"/>
    </xf>
    <xf numFmtId="10" fontId="12" fillId="7" borderId="12" xfId="0" applyNumberFormat="1" applyFont="1" applyFill="1" applyBorder="1" applyAlignment="1">
      <alignment horizontal="center" vertical="center"/>
    </xf>
    <xf numFmtId="10" fontId="16" fillId="0" borderId="29" xfId="0" applyNumberFormat="1" applyFont="1" applyBorder="1" applyAlignment="1">
      <alignment horizontal="center" vertical="center"/>
    </xf>
    <xf numFmtId="9" fontId="12" fillId="7" borderId="12" xfId="0" applyNumberFormat="1" applyFont="1" applyFill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/>
    </xf>
    <xf numFmtId="9" fontId="12" fillId="9" borderId="1" xfId="0" applyNumberFormat="1" applyFont="1" applyFill="1" applyBorder="1" applyAlignment="1">
      <alignment horizontal="center" vertical="center"/>
    </xf>
    <xf numFmtId="0" fontId="14" fillId="3" borderId="1" xfId="79" applyFont="1" applyFill="1" applyBorder="1" applyAlignment="1" applyProtection="1">
      <alignment horizontal="center" vertical="center" wrapText="1"/>
      <protection locked="0"/>
    </xf>
    <xf numFmtId="10" fontId="13" fillId="0" borderId="28" xfId="0" applyNumberFormat="1" applyFont="1" applyBorder="1" applyAlignment="1">
      <alignment horizontal="center" vertical="center"/>
    </xf>
    <xf numFmtId="9" fontId="13" fillId="0" borderId="28" xfId="0" applyNumberFormat="1" applyFont="1" applyBorder="1" applyAlignment="1">
      <alignment horizontal="center" vertical="center"/>
    </xf>
    <xf numFmtId="10" fontId="16" fillId="0" borderId="28" xfId="0" applyNumberFormat="1" applyFont="1" applyBorder="1" applyAlignment="1">
      <alignment horizontal="center" vertical="center"/>
    </xf>
    <xf numFmtId="10" fontId="12" fillId="0" borderId="28" xfId="0" applyNumberFormat="1" applyFont="1" applyBorder="1" applyAlignment="1">
      <alignment horizontal="center" vertical="center"/>
    </xf>
    <xf numFmtId="9" fontId="12" fillId="0" borderId="28" xfId="0" applyNumberFormat="1" applyFont="1" applyBorder="1" applyAlignment="1">
      <alignment horizontal="center" vertical="center"/>
    </xf>
    <xf numFmtId="9" fontId="13" fillId="0" borderId="3" xfId="0" applyNumberFormat="1" applyFont="1" applyBorder="1" applyAlignment="1">
      <alignment horizontal="center" vertical="center"/>
    </xf>
    <xf numFmtId="9" fontId="0" fillId="0" borderId="31" xfId="0" applyNumberFormat="1" applyBorder="1" applyAlignment="1">
      <alignment horizontal="center" vertical="center"/>
    </xf>
    <xf numFmtId="9" fontId="0" fillId="0" borderId="32" xfId="0" applyNumberFormat="1" applyBorder="1" applyAlignment="1">
      <alignment horizontal="center" vertical="center"/>
    </xf>
    <xf numFmtId="9" fontId="0" fillId="0" borderId="33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9" fontId="0" fillId="0" borderId="34" xfId="0" applyNumberFormat="1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9" fontId="0" fillId="0" borderId="36" xfId="0" applyNumberFormat="1" applyBorder="1" applyAlignment="1">
      <alignment horizontal="center" vertical="center"/>
    </xf>
    <xf numFmtId="10" fontId="0" fillId="0" borderId="37" xfId="0" applyNumberFormat="1" applyBorder="1" applyAlignment="1">
      <alignment horizontal="center" vertical="center"/>
    </xf>
    <xf numFmtId="9" fontId="8" fillId="0" borderId="28" xfId="83" applyFont="1" applyFill="1" applyBorder="1" applyAlignment="1">
      <alignment horizontal="center" vertical="center"/>
    </xf>
    <xf numFmtId="10" fontId="10" fillId="0" borderId="0" xfId="83" applyNumberFormat="1" applyFont="1" applyAlignment="1">
      <alignment horizontal="center" vertical="center"/>
    </xf>
    <xf numFmtId="0" fontId="0" fillId="0" borderId="28" xfId="0" applyBorder="1" applyAlignment="1">
      <alignment vertical="top"/>
    </xf>
    <xf numFmtId="0" fontId="19" fillId="0" borderId="28" xfId="0" applyFont="1" applyBorder="1" applyAlignment="1">
      <alignment vertical="top" wrapText="1"/>
    </xf>
    <xf numFmtId="0" fontId="24" fillId="0" borderId="28" xfId="0" applyFont="1" applyBorder="1" applyAlignment="1">
      <alignment vertical="top" wrapText="1"/>
    </xf>
    <xf numFmtId="10" fontId="19" fillId="0" borderId="28" xfId="0" applyNumberFormat="1" applyFont="1" applyBorder="1" applyAlignment="1">
      <alignment vertical="top" wrapText="1"/>
    </xf>
    <xf numFmtId="10" fontId="20" fillId="0" borderId="28" xfId="83" applyNumberFormat="1" applyFont="1" applyBorder="1" applyAlignment="1">
      <alignment vertical="top"/>
    </xf>
    <xf numFmtId="0" fontId="24" fillId="0" borderId="28" xfId="0" applyFont="1" applyBorder="1" applyAlignment="1">
      <alignment horizontal="center" wrapText="1"/>
    </xf>
    <xf numFmtId="9" fontId="19" fillId="0" borderId="28" xfId="83" applyFont="1" applyBorder="1" applyAlignment="1">
      <alignment wrapText="1"/>
    </xf>
    <xf numFmtId="9" fontId="20" fillId="0" borderId="28" xfId="0" applyNumberFormat="1" applyFont="1" applyBorder="1"/>
    <xf numFmtId="0" fontId="25" fillId="0" borderId="0" xfId="375"/>
    <xf numFmtId="0" fontId="26" fillId="10" borderId="40" xfId="375" applyFont="1" applyFill="1" applyBorder="1" applyAlignment="1">
      <alignment horizontal="center" vertical="center" wrapText="1"/>
    </xf>
    <xf numFmtId="0" fontId="25" fillId="0" borderId="0" xfId="375" applyAlignment="1">
      <alignment vertical="top" wrapText="1"/>
    </xf>
    <xf numFmtId="2" fontId="25" fillId="0" borderId="0" xfId="375" applyNumberFormat="1"/>
    <xf numFmtId="1" fontId="25" fillId="0" borderId="0" xfId="375" applyNumberFormat="1" applyAlignment="1">
      <alignment vertical="top" wrapText="1"/>
    </xf>
    <xf numFmtId="0" fontId="25" fillId="11" borderId="0" xfId="375" applyFill="1" applyAlignment="1">
      <alignment vertical="top" wrapText="1"/>
    </xf>
    <xf numFmtId="2" fontId="13" fillId="0" borderId="1" xfId="83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 wrapText="1"/>
    </xf>
    <xf numFmtId="14" fontId="14" fillId="3" borderId="1" xfId="7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2" fontId="11" fillId="12" borderId="1" xfId="0" applyNumberFormat="1" applyFont="1" applyFill="1" applyBorder="1"/>
    <xf numFmtId="0" fontId="0" fillId="0" borderId="0" xfId="0" applyAlignment="1">
      <alignment vertical="top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4" fontId="12" fillId="0" borderId="1" xfId="0" applyNumberFormat="1" applyFont="1" applyBorder="1" applyAlignment="1">
      <alignment horizontal="center" vertical="center" wrapText="1"/>
    </xf>
    <xf numFmtId="0" fontId="0" fillId="0" borderId="41" xfId="0" applyBorder="1" applyAlignment="1">
      <alignment vertical="top"/>
    </xf>
    <xf numFmtId="0" fontId="0" fillId="0" borderId="41" xfId="0" applyBorder="1" applyAlignment="1">
      <alignment vertical="center" wrapText="1"/>
    </xf>
    <xf numFmtId="0" fontId="12" fillId="0" borderId="41" xfId="0" applyFont="1" applyBorder="1" applyAlignment="1">
      <alignment vertical="top" wrapText="1"/>
    </xf>
    <xf numFmtId="0" fontId="12" fillId="0" borderId="41" xfId="0" applyFont="1" applyBorder="1" applyAlignment="1">
      <alignment vertical="center" wrapText="1"/>
    </xf>
    <xf numFmtId="10" fontId="12" fillId="0" borderId="41" xfId="0" applyNumberFormat="1" applyFont="1" applyBorder="1" applyAlignment="1">
      <alignment vertical="top" wrapText="1"/>
    </xf>
    <xf numFmtId="0" fontId="0" fillId="0" borderId="9" xfId="0" applyBorder="1"/>
    <xf numFmtId="2" fontId="0" fillId="0" borderId="9" xfId="0" applyNumberFormat="1" applyBorder="1"/>
    <xf numFmtId="1" fontId="13" fillId="0" borderId="1" xfId="83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14" fillId="3" borderId="16" xfId="79" applyFont="1" applyFill="1" applyBorder="1" applyAlignment="1" applyProtection="1">
      <alignment horizontal="center" vertical="center" wrapText="1"/>
      <protection locked="0"/>
    </xf>
    <xf numFmtId="0" fontId="14" fillId="3" borderId="15" xfId="79" applyFont="1" applyFill="1" applyBorder="1" applyAlignment="1" applyProtection="1">
      <alignment horizontal="center" vertical="center" wrapText="1"/>
      <protection locked="0"/>
    </xf>
    <xf numFmtId="0" fontId="14" fillId="3" borderId="1" xfId="79" applyFont="1" applyFill="1" applyBorder="1" applyAlignment="1">
      <alignment horizontal="center" vertical="center" wrapText="1"/>
    </xf>
    <xf numFmtId="0" fontId="14" fillId="3" borderId="7" xfId="79" applyFont="1" applyFill="1" applyBorder="1" applyAlignment="1">
      <alignment horizontal="center" vertical="center" wrapText="1"/>
    </xf>
    <xf numFmtId="0" fontId="14" fillId="3" borderId="3" xfId="79" applyFont="1" applyFill="1" applyBorder="1" applyAlignment="1">
      <alignment horizontal="center" vertical="center" wrapText="1"/>
    </xf>
    <xf numFmtId="0" fontId="14" fillId="3" borderId="7" xfId="79" applyFont="1" applyFill="1" applyBorder="1" applyAlignment="1" applyProtection="1">
      <alignment horizontal="center" vertical="center" wrapText="1"/>
      <protection locked="0"/>
    </xf>
    <xf numFmtId="0" fontId="14" fillId="3" borderId="3" xfId="79" applyFont="1" applyFill="1" applyBorder="1" applyAlignment="1" applyProtection="1">
      <alignment horizontal="center" vertical="center" wrapText="1"/>
      <protection locked="0"/>
    </xf>
    <xf numFmtId="0" fontId="14" fillId="3" borderId="1" xfId="79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4" fontId="14" fillId="3" borderId="7" xfId="79" applyNumberFormat="1" applyFont="1" applyFill="1" applyBorder="1" applyAlignment="1" applyProtection="1">
      <alignment horizontal="center" vertical="center" wrapText="1"/>
      <protection locked="0"/>
    </xf>
    <xf numFmtId="14" fontId="14" fillId="3" borderId="3" xfId="79" applyNumberFormat="1" applyFont="1" applyFill="1" applyBorder="1" applyAlignment="1" applyProtection="1">
      <alignment horizontal="center" vertical="center" wrapText="1"/>
      <protection locked="0"/>
    </xf>
    <xf numFmtId="0" fontId="19" fillId="6" borderId="28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22" fillId="0" borderId="28" xfId="77" applyFont="1" applyBorder="1" applyAlignment="1">
      <alignment horizontal="left" vertical="center" wrapText="1"/>
    </xf>
    <xf numFmtId="0" fontId="23" fillId="0" borderId="28" xfId="77" applyFont="1" applyBorder="1" applyAlignment="1">
      <alignment horizontal="left" vertical="center" wrapText="1"/>
    </xf>
    <xf numFmtId="0" fontId="6" fillId="0" borderId="28" xfId="77" applyFont="1" applyBorder="1" applyAlignment="1">
      <alignment horizontal="center" vertical="center"/>
    </xf>
    <xf numFmtId="0" fontId="19" fillId="0" borderId="28" xfId="0" applyFont="1" applyBorder="1" applyAlignment="1">
      <alignment horizontal="center" wrapText="1"/>
    </xf>
    <xf numFmtId="0" fontId="0" fillId="0" borderId="28" xfId="0" applyBorder="1" applyAlignment="1">
      <alignment horizontal="left" vertical="top"/>
    </xf>
    <xf numFmtId="0" fontId="9" fillId="0" borderId="28" xfId="77" applyFont="1" applyBorder="1" applyAlignment="1">
      <alignment horizontal="center" vertical="top" wrapText="1" readingOrder="1"/>
    </xf>
    <xf numFmtId="0" fontId="9" fillId="0" borderId="28" xfId="77" applyFont="1" applyBorder="1" applyAlignment="1">
      <alignment horizontal="left" vertical="top" wrapText="1" readingOrder="1"/>
    </xf>
    <xf numFmtId="0" fontId="21" fillId="0" borderId="28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4" fontId="14" fillId="3" borderId="1" xfId="79" applyNumberFormat="1" applyFont="1" applyFill="1" applyBorder="1" applyAlignment="1" applyProtection="1">
      <alignment horizontal="center" vertical="center" wrapText="1"/>
      <protection locked="0"/>
    </xf>
    <xf numFmtId="0" fontId="14" fillId="3" borderId="5" xfId="79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/>
    </xf>
  </cellXfs>
  <cellStyles count="376">
    <cellStyle name="Millares 2" xfId="1" xr:uid="{00000000-0005-0000-0000-000001000000}"/>
    <cellStyle name="Millares 2 2" xfId="2" xr:uid="{00000000-0005-0000-0000-000002000000}"/>
    <cellStyle name="Millares 3" xfId="3" xr:uid="{00000000-0005-0000-0000-000003000000}"/>
    <cellStyle name="Millares 4" xfId="4" xr:uid="{00000000-0005-0000-0000-000004000000}"/>
    <cellStyle name="Millares 4 10" xfId="159" xr:uid="{00000000-0005-0000-0000-000004000000}"/>
    <cellStyle name="Millares 4 11" xfId="303" xr:uid="{00000000-0005-0000-0000-000004000000}"/>
    <cellStyle name="Millares 4 2" xfId="5" xr:uid="{00000000-0005-0000-0000-000005000000}"/>
    <cellStyle name="Millares 4 2 10" xfId="304" xr:uid="{00000000-0005-0000-0000-000005000000}"/>
    <cellStyle name="Millares 4 2 2" xfId="6" xr:uid="{00000000-0005-0000-0000-000006000000}"/>
    <cellStyle name="Millares 4 2 2 2" xfId="7" xr:uid="{00000000-0005-0000-0000-000007000000}"/>
    <cellStyle name="Millares 4 2 2 2 2" xfId="8" xr:uid="{00000000-0005-0000-0000-000008000000}"/>
    <cellStyle name="Millares 4 2 2 2 2 2" xfId="9" xr:uid="{00000000-0005-0000-0000-000009000000}"/>
    <cellStyle name="Millares 4 2 2 2 2 2 2" xfId="92" xr:uid="{00000000-0005-0000-0000-000009000000}"/>
    <cellStyle name="Millares 4 2 2 2 2 2 2 2" xfId="236" xr:uid="{00000000-0005-0000-0000-000009000000}"/>
    <cellStyle name="Millares 4 2 2 2 2 2 3" xfId="164" xr:uid="{00000000-0005-0000-0000-000009000000}"/>
    <cellStyle name="Millares 4 2 2 2 2 2 4" xfId="308" xr:uid="{00000000-0005-0000-0000-000009000000}"/>
    <cellStyle name="Millares 4 2 2 2 2 3" xfId="91" xr:uid="{00000000-0005-0000-0000-000008000000}"/>
    <cellStyle name="Millares 4 2 2 2 2 3 2" xfId="235" xr:uid="{00000000-0005-0000-0000-000008000000}"/>
    <cellStyle name="Millares 4 2 2 2 2 4" xfId="163" xr:uid="{00000000-0005-0000-0000-000008000000}"/>
    <cellStyle name="Millares 4 2 2 2 2 5" xfId="307" xr:uid="{00000000-0005-0000-0000-000008000000}"/>
    <cellStyle name="Millares 4 2 2 2 3" xfId="10" xr:uid="{00000000-0005-0000-0000-00000A000000}"/>
    <cellStyle name="Millares 4 2 2 2 3 2" xfId="93" xr:uid="{00000000-0005-0000-0000-00000A000000}"/>
    <cellStyle name="Millares 4 2 2 2 3 2 2" xfId="237" xr:uid="{00000000-0005-0000-0000-00000A000000}"/>
    <cellStyle name="Millares 4 2 2 2 3 3" xfId="165" xr:uid="{00000000-0005-0000-0000-00000A000000}"/>
    <cellStyle name="Millares 4 2 2 2 3 4" xfId="309" xr:uid="{00000000-0005-0000-0000-00000A000000}"/>
    <cellStyle name="Millares 4 2 2 2 4" xfId="90" xr:uid="{00000000-0005-0000-0000-000007000000}"/>
    <cellStyle name="Millares 4 2 2 2 4 2" xfId="234" xr:uid="{00000000-0005-0000-0000-000007000000}"/>
    <cellStyle name="Millares 4 2 2 2 5" xfId="162" xr:uid="{00000000-0005-0000-0000-000007000000}"/>
    <cellStyle name="Millares 4 2 2 2 6" xfId="306" xr:uid="{00000000-0005-0000-0000-000007000000}"/>
    <cellStyle name="Millares 4 2 2 3" xfId="11" xr:uid="{00000000-0005-0000-0000-00000B000000}"/>
    <cellStyle name="Millares 4 2 2 3 2" xfId="12" xr:uid="{00000000-0005-0000-0000-00000C000000}"/>
    <cellStyle name="Millares 4 2 2 3 2 2" xfId="13" xr:uid="{00000000-0005-0000-0000-00000D000000}"/>
    <cellStyle name="Millares 4 2 2 3 2 2 2" xfId="96" xr:uid="{00000000-0005-0000-0000-00000D000000}"/>
    <cellStyle name="Millares 4 2 2 3 2 2 2 2" xfId="240" xr:uid="{00000000-0005-0000-0000-00000D000000}"/>
    <cellStyle name="Millares 4 2 2 3 2 2 3" xfId="168" xr:uid="{00000000-0005-0000-0000-00000D000000}"/>
    <cellStyle name="Millares 4 2 2 3 2 2 4" xfId="312" xr:uid="{00000000-0005-0000-0000-00000D000000}"/>
    <cellStyle name="Millares 4 2 2 3 2 3" xfId="95" xr:uid="{00000000-0005-0000-0000-00000C000000}"/>
    <cellStyle name="Millares 4 2 2 3 2 3 2" xfId="239" xr:uid="{00000000-0005-0000-0000-00000C000000}"/>
    <cellStyle name="Millares 4 2 2 3 2 4" xfId="167" xr:uid="{00000000-0005-0000-0000-00000C000000}"/>
    <cellStyle name="Millares 4 2 2 3 2 5" xfId="311" xr:uid="{00000000-0005-0000-0000-00000C000000}"/>
    <cellStyle name="Millares 4 2 2 3 3" xfId="14" xr:uid="{00000000-0005-0000-0000-00000E000000}"/>
    <cellStyle name="Millares 4 2 2 3 3 2" xfId="97" xr:uid="{00000000-0005-0000-0000-00000E000000}"/>
    <cellStyle name="Millares 4 2 2 3 3 2 2" xfId="241" xr:uid="{00000000-0005-0000-0000-00000E000000}"/>
    <cellStyle name="Millares 4 2 2 3 3 3" xfId="169" xr:uid="{00000000-0005-0000-0000-00000E000000}"/>
    <cellStyle name="Millares 4 2 2 3 3 4" xfId="313" xr:uid="{00000000-0005-0000-0000-00000E000000}"/>
    <cellStyle name="Millares 4 2 2 3 4" xfId="94" xr:uid="{00000000-0005-0000-0000-00000B000000}"/>
    <cellStyle name="Millares 4 2 2 3 4 2" xfId="238" xr:uid="{00000000-0005-0000-0000-00000B000000}"/>
    <cellStyle name="Millares 4 2 2 3 5" xfId="166" xr:uid="{00000000-0005-0000-0000-00000B000000}"/>
    <cellStyle name="Millares 4 2 2 3 6" xfId="310" xr:uid="{00000000-0005-0000-0000-00000B000000}"/>
    <cellStyle name="Millares 4 2 2 4" xfId="15" xr:uid="{00000000-0005-0000-0000-00000F000000}"/>
    <cellStyle name="Millares 4 2 2 4 2" xfId="16" xr:uid="{00000000-0005-0000-0000-000010000000}"/>
    <cellStyle name="Millares 4 2 2 4 2 2" xfId="99" xr:uid="{00000000-0005-0000-0000-000010000000}"/>
    <cellStyle name="Millares 4 2 2 4 2 2 2" xfId="243" xr:uid="{00000000-0005-0000-0000-000010000000}"/>
    <cellStyle name="Millares 4 2 2 4 2 3" xfId="171" xr:uid="{00000000-0005-0000-0000-000010000000}"/>
    <cellStyle name="Millares 4 2 2 4 2 4" xfId="315" xr:uid="{00000000-0005-0000-0000-000010000000}"/>
    <cellStyle name="Millares 4 2 2 4 3" xfId="98" xr:uid="{00000000-0005-0000-0000-00000F000000}"/>
    <cellStyle name="Millares 4 2 2 4 3 2" xfId="242" xr:uid="{00000000-0005-0000-0000-00000F000000}"/>
    <cellStyle name="Millares 4 2 2 4 4" xfId="170" xr:uid="{00000000-0005-0000-0000-00000F000000}"/>
    <cellStyle name="Millares 4 2 2 4 5" xfId="314" xr:uid="{00000000-0005-0000-0000-00000F000000}"/>
    <cellStyle name="Millares 4 2 2 5" xfId="17" xr:uid="{00000000-0005-0000-0000-000011000000}"/>
    <cellStyle name="Millares 4 2 2 5 2" xfId="100" xr:uid="{00000000-0005-0000-0000-000011000000}"/>
    <cellStyle name="Millares 4 2 2 5 2 2" xfId="244" xr:uid="{00000000-0005-0000-0000-000011000000}"/>
    <cellStyle name="Millares 4 2 2 5 3" xfId="172" xr:uid="{00000000-0005-0000-0000-000011000000}"/>
    <cellStyle name="Millares 4 2 2 5 4" xfId="316" xr:uid="{00000000-0005-0000-0000-000011000000}"/>
    <cellStyle name="Millares 4 2 2 6" xfId="89" xr:uid="{00000000-0005-0000-0000-000006000000}"/>
    <cellStyle name="Millares 4 2 2 6 2" xfId="233" xr:uid="{00000000-0005-0000-0000-000006000000}"/>
    <cellStyle name="Millares 4 2 2 7" xfId="161" xr:uid="{00000000-0005-0000-0000-000006000000}"/>
    <cellStyle name="Millares 4 2 2 8" xfId="305" xr:uid="{00000000-0005-0000-0000-000006000000}"/>
    <cellStyle name="Millares 4 2 3" xfId="18" xr:uid="{00000000-0005-0000-0000-000012000000}"/>
    <cellStyle name="Millares 4 2 3 2" xfId="19" xr:uid="{00000000-0005-0000-0000-000013000000}"/>
    <cellStyle name="Millares 4 2 3 2 2" xfId="20" xr:uid="{00000000-0005-0000-0000-000014000000}"/>
    <cellStyle name="Millares 4 2 3 2 2 2" xfId="21" xr:uid="{00000000-0005-0000-0000-000015000000}"/>
    <cellStyle name="Millares 4 2 3 2 2 2 2" xfId="104" xr:uid="{00000000-0005-0000-0000-000015000000}"/>
    <cellStyle name="Millares 4 2 3 2 2 2 2 2" xfId="248" xr:uid="{00000000-0005-0000-0000-000015000000}"/>
    <cellStyle name="Millares 4 2 3 2 2 2 3" xfId="176" xr:uid="{00000000-0005-0000-0000-000015000000}"/>
    <cellStyle name="Millares 4 2 3 2 2 2 4" xfId="320" xr:uid="{00000000-0005-0000-0000-000015000000}"/>
    <cellStyle name="Millares 4 2 3 2 2 3" xfId="103" xr:uid="{00000000-0005-0000-0000-000014000000}"/>
    <cellStyle name="Millares 4 2 3 2 2 3 2" xfId="247" xr:uid="{00000000-0005-0000-0000-000014000000}"/>
    <cellStyle name="Millares 4 2 3 2 2 4" xfId="175" xr:uid="{00000000-0005-0000-0000-000014000000}"/>
    <cellStyle name="Millares 4 2 3 2 2 5" xfId="319" xr:uid="{00000000-0005-0000-0000-000014000000}"/>
    <cellStyle name="Millares 4 2 3 2 3" xfId="22" xr:uid="{00000000-0005-0000-0000-000016000000}"/>
    <cellStyle name="Millares 4 2 3 2 3 2" xfId="105" xr:uid="{00000000-0005-0000-0000-000016000000}"/>
    <cellStyle name="Millares 4 2 3 2 3 2 2" xfId="249" xr:uid="{00000000-0005-0000-0000-000016000000}"/>
    <cellStyle name="Millares 4 2 3 2 3 3" xfId="177" xr:uid="{00000000-0005-0000-0000-000016000000}"/>
    <cellStyle name="Millares 4 2 3 2 3 4" xfId="321" xr:uid="{00000000-0005-0000-0000-000016000000}"/>
    <cellStyle name="Millares 4 2 3 2 4" xfId="102" xr:uid="{00000000-0005-0000-0000-000013000000}"/>
    <cellStyle name="Millares 4 2 3 2 4 2" xfId="246" xr:uid="{00000000-0005-0000-0000-000013000000}"/>
    <cellStyle name="Millares 4 2 3 2 5" xfId="174" xr:uid="{00000000-0005-0000-0000-000013000000}"/>
    <cellStyle name="Millares 4 2 3 2 6" xfId="318" xr:uid="{00000000-0005-0000-0000-000013000000}"/>
    <cellStyle name="Millares 4 2 3 3" xfId="23" xr:uid="{00000000-0005-0000-0000-000017000000}"/>
    <cellStyle name="Millares 4 2 3 3 2" xfId="24" xr:uid="{00000000-0005-0000-0000-000018000000}"/>
    <cellStyle name="Millares 4 2 3 3 2 2" xfId="25" xr:uid="{00000000-0005-0000-0000-000019000000}"/>
    <cellStyle name="Millares 4 2 3 3 2 2 2" xfId="108" xr:uid="{00000000-0005-0000-0000-000019000000}"/>
    <cellStyle name="Millares 4 2 3 3 2 2 2 2" xfId="252" xr:uid="{00000000-0005-0000-0000-000019000000}"/>
    <cellStyle name="Millares 4 2 3 3 2 2 3" xfId="180" xr:uid="{00000000-0005-0000-0000-000019000000}"/>
    <cellStyle name="Millares 4 2 3 3 2 2 4" xfId="324" xr:uid="{00000000-0005-0000-0000-000019000000}"/>
    <cellStyle name="Millares 4 2 3 3 2 3" xfId="107" xr:uid="{00000000-0005-0000-0000-000018000000}"/>
    <cellStyle name="Millares 4 2 3 3 2 3 2" xfId="251" xr:uid="{00000000-0005-0000-0000-000018000000}"/>
    <cellStyle name="Millares 4 2 3 3 2 4" xfId="179" xr:uid="{00000000-0005-0000-0000-000018000000}"/>
    <cellStyle name="Millares 4 2 3 3 2 5" xfId="323" xr:uid="{00000000-0005-0000-0000-000018000000}"/>
    <cellStyle name="Millares 4 2 3 3 3" xfId="26" xr:uid="{00000000-0005-0000-0000-00001A000000}"/>
    <cellStyle name="Millares 4 2 3 3 3 2" xfId="109" xr:uid="{00000000-0005-0000-0000-00001A000000}"/>
    <cellStyle name="Millares 4 2 3 3 3 2 2" xfId="253" xr:uid="{00000000-0005-0000-0000-00001A000000}"/>
    <cellStyle name="Millares 4 2 3 3 3 3" xfId="181" xr:uid="{00000000-0005-0000-0000-00001A000000}"/>
    <cellStyle name="Millares 4 2 3 3 3 4" xfId="325" xr:uid="{00000000-0005-0000-0000-00001A000000}"/>
    <cellStyle name="Millares 4 2 3 3 4" xfId="106" xr:uid="{00000000-0005-0000-0000-000017000000}"/>
    <cellStyle name="Millares 4 2 3 3 4 2" xfId="250" xr:uid="{00000000-0005-0000-0000-000017000000}"/>
    <cellStyle name="Millares 4 2 3 3 5" xfId="178" xr:uid="{00000000-0005-0000-0000-000017000000}"/>
    <cellStyle name="Millares 4 2 3 3 6" xfId="322" xr:uid="{00000000-0005-0000-0000-000017000000}"/>
    <cellStyle name="Millares 4 2 3 4" xfId="27" xr:uid="{00000000-0005-0000-0000-00001B000000}"/>
    <cellStyle name="Millares 4 2 3 4 2" xfId="28" xr:uid="{00000000-0005-0000-0000-00001C000000}"/>
    <cellStyle name="Millares 4 2 3 4 2 2" xfId="111" xr:uid="{00000000-0005-0000-0000-00001C000000}"/>
    <cellStyle name="Millares 4 2 3 4 2 2 2" xfId="255" xr:uid="{00000000-0005-0000-0000-00001C000000}"/>
    <cellStyle name="Millares 4 2 3 4 2 3" xfId="183" xr:uid="{00000000-0005-0000-0000-00001C000000}"/>
    <cellStyle name="Millares 4 2 3 4 2 4" xfId="327" xr:uid="{00000000-0005-0000-0000-00001C000000}"/>
    <cellStyle name="Millares 4 2 3 4 3" xfId="110" xr:uid="{00000000-0005-0000-0000-00001B000000}"/>
    <cellStyle name="Millares 4 2 3 4 3 2" xfId="254" xr:uid="{00000000-0005-0000-0000-00001B000000}"/>
    <cellStyle name="Millares 4 2 3 4 4" xfId="182" xr:uid="{00000000-0005-0000-0000-00001B000000}"/>
    <cellStyle name="Millares 4 2 3 4 5" xfId="326" xr:uid="{00000000-0005-0000-0000-00001B000000}"/>
    <cellStyle name="Millares 4 2 3 5" xfId="29" xr:uid="{00000000-0005-0000-0000-00001D000000}"/>
    <cellStyle name="Millares 4 2 3 5 2" xfId="112" xr:uid="{00000000-0005-0000-0000-00001D000000}"/>
    <cellStyle name="Millares 4 2 3 5 2 2" xfId="256" xr:uid="{00000000-0005-0000-0000-00001D000000}"/>
    <cellStyle name="Millares 4 2 3 5 3" xfId="184" xr:uid="{00000000-0005-0000-0000-00001D000000}"/>
    <cellStyle name="Millares 4 2 3 5 4" xfId="328" xr:uid="{00000000-0005-0000-0000-00001D000000}"/>
    <cellStyle name="Millares 4 2 3 6" xfId="101" xr:uid="{00000000-0005-0000-0000-000012000000}"/>
    <cellStyle name="Millares 4 2 3 6 2" xfId="245" xr:uid="{00000000-0005-0000-0000-000012000000}"/>
    <cellStyle name="Millares 4 2 3 7" xfId="173" xr:uid="{00000000-0005-0000-0000-000012000000}"/>
    <cellStyle name="Millares 4 2 3 8" xfId="317" xr:uid="{00000000-0005-0000-0000-000012000000}"/>
    <cellStyle name="Millares 4 2 4" xfId="30" xr:uid="{00000000-0005-0000-0000-00001E000000}"/>
    <cellStyle name="Millares 4 2 4 2" xfId="31" xr:uid="{00000000-0005-0000-0000-00001F000000}"/>
    <cellStyle name="Millares 4 2 4 2 2" xfId="32" xr:uid="{00000000-0005-0000-0000-000020000000}"/>
    <cellStyle name="Millares 4 2 4 2 2 2" xfId="115" xr:uid="{00000000-0005-0000-0000-000020000000}"/>
    <cellStyle name="Millares 4 2 4 2 2 2 2" xfId="259" xr:uid="{00000000-0005-0000-0000-000020000000}"/>
    <cellStyle name="Millares 4 2 4 2 2 3" xfId="187" xr:uid="{00000000-0005-0000-0000-000020000000}"/>
    <cellStyle name="Millares 4 2 4 2 2 4" xfId="331" xr:uid="{00000000-0005-0000-0000-000020000000}"/>
    <cellStyle name="Millares 4 2 4 2 3" xfId="114" xr:uid="{00000000-0005-0000-0000-00001F000000}"/>
    <cellStyle name="Millares 4 2 4 2 3 2" xfId="258" xr:uid="{00000000-0005-0000-0000-00001F000000}"/>
    <cellStyle name="Millares 4 2 4 2 4" xfId="186" xr:uid="{00000000-0005-0000-0000-00001F000000}"/>
    <cellStyle name="Millares 4 2 4 2 5" xfId="330" xr:uid="{00000000-0005-0000-0000-00001F000000}"/>
    <cellStyle name="Millares 4 2 4 3" xfId="33" xr:uid="{00000000-0005-0000-0000-000021000000}"/>
    <cellStyle name="Millares 4 2 4 3 2" xfId="116" xr:uid="{00000000-0005-0000-0000-000021000000}"/>
    <cellStyle name="Millares 4 2 4 3 2 2" xfId="260" xr:uid="{00000000-0005-0000-0000-000021000000}"/>
    <cellStyle name="Millares 4 2 4 3 3" xfId="188" xr:uid="{00000000-0005-0000-0000-000021000000}"/>
    <cellStyle name="Millares 4 2 4 3 4" xfId="332" xr:uid="{00000000-0005-0000-0000-000021000000}"/>
    <cellStyle name="Millares 4 2 4 4" xfId="113" xr:uid="{00000000-0005-0000-0000-00001E000000}"/>
    <cellStyle name="Millares 4 2 4 4 2" xfId="257" xr:uid="{00000000-0005-0000-0000-00001E000000}"/>
    <cellStyle name="Millares 4 2 4 5" xfId="185" xr:uid="{00000000-0005-0000-0000-00001E000000}"/>
    <cellStyle name="Millares 4 2 4 6" xfId="329" xr:uid="{00000000-0005-0000-0000-00001E000000}"/>
    <cellStyle name="Millares 4 2 5" xfId="34" xr:uid="{00000000-0005-0000-0000-000022000000}"/>
    <cellStyle name="Millares 4 2 5 2" xfId="35" xr:uid="{00000000-0005-0000-0000-000023000000}"/>
    <cellStyle name="Millares 4 2 5 2 2" xfId="36" xr:uid="{00000000-0005-0000-0000-000024000000}"/>
    <cellStyle name="Millares 4 2 5 2 2 2" xfId="119" xr:uid="{00000000-0005-0000-0000-000024000000}"/>
    <cellStyle name="Millares 4 2 5 2 2 2 2" xfId="263" xr:uid="{00000000-0005-0000-0000-000024000000}"/>
    <cellStyle name="Millares 4 2 5 2 2 3" xfId="191" xr:uid="{00000000-0005-0000-0000-000024000000}"/>
    <cellStyle name="Millares 4 2 5 2 2 4" xfId="335" xr:uid="{00000000-0005-0000-0000-000024000000}"/>
    <cellStyle name="Millares 4 2 5 2 3" xfId="118" xr:uid="{00000000-0005-0000-0000-000023000000}"/>
    <cellStyle name="Millares 4 2 5 2 3 2" xfId="262" xr:uid="{00000000-0005-0000-0000-000023000000}"/>
    <cellStyle name="Millares 4 2 5 2 4" xfId="190" xr:uid="{00000000-0005-0000-0000-000023000000}"/>
    <cellStyle name="Millares 4 2 5 2 5" xfId="334" xr:uid="{00000000-0005-0000-0000-000023000000}"/>
    <cellStyle name="Millares 4 2 5 3" xfId="37" xr:uid="{00000000-0005-0000-0000-000025000000}"/>
    <cellStyle name="Millares 4 2 5 3 2" xfId="120" xr:uid="{00000000-0005-0000-0000-000025000000}"/>
    <cellStyle name="Millares 4 2 5 3 2 2" xfId="264" xr:uid="{00000000-0005-0000-0000-000025000000}"/>
    <cellStyle name="Millares 4 2 5 3 3" xfId="192" xr:uid="{00000000-0005-0000-0000-000025000000}"/>
    <cellStyle name="Millares 4 2 5 3 4" xfId="336" xr:uid="{00000000-0005-0000-0000-000025000000}"/>
    <cellStyle name="Millares 4 2 5 4" xfId="117" xr:uid="{00000000-0005-0000-0000-000022000000}"/>
    <cellStyle name="Millares 4 2 5 4 2" xfId="261" xr:uid="{00000000-0005-0000-0000-000022000000}"/>
    <cellStyle name="Millares 4 2 5 5" xfId="189" xr:uid="{00000000-0005-0000-0000-000022000000}"/>
    <cellStyle name="Millares 4 2 5 6" xfId="333" xr:uid="{00000000-0005-0000-0000-000022000000}"/>
    <cellStyle name="Millares 4 2 6" xfId="38" xr:uid="{00000000-0005-0000-0000-000026000000}"/>
    <cellStyle name="Millares 4 2 6 2" xfId="39" xr:uid="{00000000-0005-0000-0000-000027000000}"/>
    <cellStyle name="Millares 4 2 6 2 2" xfId="122" xr:uid="{00000000-0005-0000-0000-000027000000}"/>
    <cellStyle name="Millares 4 2 6 2 2 2" xfId="266" xr:uid="{00000000-0005-0000-0000-000027000000}"/>
    <cellStyle name="Millares 4 2 6 2 3" xfId="194" xr:uid="{00000000-0005-0000-0000-000027000000}"/>
    <cellStyle name="Millares 4 2 6 2 4" xfId="338" xr:uid="{00000000-0005-0000-0000-000027000000}"/>
    <cellStyle name="Millares 4 2 6 3" xfId="121" xr:uid="{00000000-0005-0000-0000-000026000000}"/>
    <cellStyle name="Millares 4 2 6 3 2" xfId="265" xr:uid="{00000000-0005-0000-0000-000026000000}"/>
    <cellStyle name="Millares 4 2 6 4" xfId="193" xr:uid="{00000000-0005-0000-0000-000026000000}"/>
    <cellStyle name="Millares 4 2 6 5" xfId="337" xr:uid="{00000000-0005-0000-0000-000026000000}"/>
    <cellStyle name="Millares 4 2 7" xfId="40" xr:uid="{00000000-0005-0000-0000-000028000000}"/>
    <cellStyle name="Millares 4 2 7 2" xfId="123" xr:uid="{00000000-0005-0000-0000-000028000000}"/>
    <cellStyle name="Millares 4 2 7 2 2" xfId="267" xr:uid="{00000000-0005-0000-0000-000028000000}"/>
    <cellStyle name="Millares 4 2 7 3" xfId="195" xr:uid="{00000000-0005-0000-0000-000028000000}"/>
    <cellStyle name="Millares 4 2 7 4" xfId="339" xr:uid="{00000000-0005-0000-0000-000028000000}"/>
    <cellStyle name="Millares 4 2 8" xfId="88" xr:uid="{00000000-0005-0000-0000-000005000000}"/>
    <cellStyle name="Millares 4 2 8 2" xfId="232" xr:uid="{00000000-0005-0000-0000-000005000000}"/>
    <cellStyle name="Millares 4 2 9" xfId="160" xr:uid="{00000000-0005-0000-0000-000005000000}"/>
    <cellStyle name="Millares 4 3" xfId="41" xr:uid="{00000000-0005-0000-0000-000029000000}"/>
    <cellStyle name="Millares 4 3 2" xfId="42" xr:uid="{00000000-0005-0000-0000-00002A000000}"/>
    <cellStyle name="Millares 4 3 2 2" xfId="43" xr:uid="{00000000-0005-0000-0000-00002B000000}"/>
    <cellStyle name="Millares 4 3 2 2 2" xfId="44" xr:uid="{00000000-0005-0000-0000-00002C000000}"/>
    <cellStyle name="Millares 4 3 2 2 2 2" xfId="127" xr:uid="{00000000-0005-0000-0000-00002C000000}"/>
    <cellStyle name="Millares 4 3 2 2 2 2 2" xfId="271" xr:uid="{00000000-0005-0000-0000-00002C000000}"/>
    <cellStyle name="Millares 4 3 2 2 2 3" xfId="199" xr:uid="{00000000-0005-0000-0000-00002C000000}"/>
    <cellStyle name="Millares 4 3 2 2 2 4" xfId="343" xr:uid="{00000000-0005-0000-0000-00002C000000}"/>
    <cellStyle name="Millares 4 3 2 2 3" xfId="126" xr:uid="{00000000-0005-0000-0000-00002B000000}"/>
    <cellStyle name="Millares 4 3 2 2 3 2" xfId="270" xr:uid="{00000000-0005-0000-0000-00002B000000}"/>
    <cellStyle name="Millares 4 3 2 2 4" xfId="198" xr:uid="{00000000-0005-0000-0000-00002B000000}"/>
    <cellStyle name="Millares 4 3 2 2 5" xfId="342" xr:uid="{00000000-0005-0000-0000-00002B000000}"/>
    <cellStyle name="Millares 4 3 2 3" xfId="45" xr:uid="{00000000-0005-0000-0000-00002D000000}"/>
    <cellStyle name="Millares 4 3 2 3 2" xfId="128" xr:uid="{00000000-0005-0000-0000-00002D000000}"/>
    <cellStyle name="Millares 4 3 2 3 2 2" xfId="272" xr:uid="{00000000-0005-0000-0000-00002D000000}"/>
    <cellStyle name="Millares 4 3 2 3 3" xfId="200" xr:uid="{00000000-0005-0000-0000-00002D000000}"/>
    <cellStyle name="Millares 4 3 2 3 4" xfId="344" xr:uid="{00000000-0005-0000-0000-00002D000000}"/>
    <cellStyle name="Millares 4 3 2 4" xfId="125" xr:uid="{00000000-0005-0000-0000-00002A000000}"/>
    <cellStyle name="Millares 4 3 2 4 2" xfId="269" xr:uid="{00000000-0005-0000-0000-00002A000000}"/>
    <cellStyle name="Millares 4 3 2 5" xfId="197" xr:uid="{00000000-0005-0000-0000-00002A000000}"/>
    <cellStyle name="Millares 4 3 2 6" xfId="341" xr:uid="{00000000-0005-0000-0000-00002A000000}"/>
    <cellStyle name="Millares 4 3 3" xfId="46" xr:uid="{00000000-0005-0000-0000-00002E000000}"/>
    <cellStyle name="Millares 4 3 3 2" xfId="47" xr:uid="{00000000-0005-0000-0000-00002F000000}"/>
    <cellStyle name="Millares 4 3 3 2 2" xfId="48" xr:uid="{00000000-0005-0000-0000-000030000000}"/>
    <cellStyle name="Millares 4 3 3 2 2 2" xfId="131" xr:uid="{00000000-0005-0000-0000-000030000000}"/>
    <cellStyle name="Millares 4 3 3 2 2 2 2" xfId="275" xr:uid="{00000000-0005-0000-0000-000030000000}"/>
    <cellStyle name="Millares 4 3 3 2 2 3" xfId="203" xr:uid="{00000000-0005-0000-0000-000030000000}"/>
    <cellStyle name="Millares 4 3 3 2 2 4" xfId="347" xr:uid="{00000000-0005-0000-0000-000030000000}"/>
    <cellStyle name="Millares 4 3 3 2 3" xfId="130" xr:uid="{00000000-0005-0000-0000-00002F000000}"/>
    <cellStyle name="Millares 4 3 3 2 3 2" xfId="274" xr:uid="{00000000-0005-0000-0000-00002F000000}"/>
    <cellStyle name="Millares 4 3 3 2 4" xfId="202" xr:uid="{00000000-0005-0000-0000-00002F000000}"/>
    <cellStyle name="Millares 4 3 3 2 5" xfId="346" xr:uid="{00000000-0005-0000-0000-00002F000000}"/>
    <cellStyle name="Millares 4 3 3 3" xfId="49" xr:uid="{00000000-0005-0000-0000-000031000000}"/>
    <cellStyle name="Millares 4 3 3 3 2" xfId="132" xr:uid="{00000000-0005-0000-0000-000031000000}"/>
    <cellStyle name="Millares 4 3 3 3 2 2" xfId="276" xr:uid="{00000000-0005-0000-0000-000031000000}"/>
    <cellStyle name="Millares 4 3 3 3 3" xfId="204" xr:uid="{00000000-0005-0000-0000-000031000000}"/>
    <cellStyle name="Millares 4 3 3 3 4" xfId="348" xr:uid="{00000000-0005-0000-0000-000031000000}"/>
    <cellStyle name="Millares 4 3 3 4" xfId="129" xr:uid="{00000000-0005-0000-0000-00002E000000}"/>
    <cellStyle name="Millares 4 3 3 4 2" xfId="273" xr:uid="{00000000-0005-0000-0000-00002E000000}"/>
    <cellStyle name="Millares 4 3 3 5" xfId="201" xr:uid="{00000000-0005-0000-0000-00002E000000}"/>
    <cellStyle name="Millares 4 3 3 6" xfId="345" xr:uid="{00000000-0005-0000-0000-00002E000000}"/>
    <cellStyle name="Millares 4 3 4" xfId="50" xr:uid="{00000000-0005-0000-0000-000032000000}"/>
    <cellStyle name="Millares 4 3 4 2" xfId="51" xr:uid="{00000000-0005-0000-0000-000033000000}"/>
    <cellStyle name="Millares 4 3 4 2 2" xfId="134" xr:uid="{00000000-0005-0000-0000-000033000000}"/>
    <cellStyle name="Millares 4 3 4 2 2 2" xfId="278" xr:uid="{00000000-0005-0000-0000-000033000000}"/>
    <cellStyle name="Millares 4 3 4 2 3" xfId="206" xr:uid="{00000000-0005-0000-0000-000033000000}"/>
    <cellStyle name="Millares 4 3 4 2 4" xfId="350" xr:uid="{00000000-0005-0000-0000-000033000000}"/>
    <cellStyle name="Millares 4 3 4 3" xfId="133" xr:uid="{00000000-0005-0000-0000-000032000000}"/>
    <cellStyle name="Millares 4 3 4 3 2" xfId="277" xr:uid="{00000000-0005-0000-0000-000032000000}"/>
    <cellStyle name="Millares 4 3 4 4" xfId="205" xr:uid="{00000000-0005-0000-0000-000032000000}"/>
    <cellStyle name="Millares 4 3 4 5" xfId="349" xr:uid="{00000000-0005-0000-0000-000032000000}"/>
    <cellStyle name="Millares 4 3 5" xfId="52" xr:uid="{00000000-0005-0000-0000-000034000000}"/>
    <cellStyle name="Millares 4 3 5 2" xfId="135" xr:uid="{00000000-0005-0000-0000-000034000000}"/>
    <cellStyle name="Millares 4 3 5 2 2" xfId="279" xr:uid="{00000000-0005-0000-0000-000034000000}"/>
    <cellStyle name="Millares 4 3 5 3" xfId="207" xr:uid="{00000000-0005-0000-0000-000034000000}"/>
    <cellStyle name="Millares 4 3 5 4" xfId="351" xr:uid="{00000000-0005-0000-0000-000034000000}"/>
    <cellStyle name="Millares 4 3 6" xfId="124" xr:uid="{00000000-0005-0000-0000-000029000000}"/>
    <cellStyle name="Millares 4 3 6 2" xfId="268" xr:uid="{00000000-0005-0000-0000-000029000000}"/>
    <cellStyle name="Millares 4 3 7" xfId="196" xr:uid="{00000000-0005-0000-0000-000029000000}"/>
    <cellStyle name="Millares 4 3 8" xfId="340" xr:uid="{00000000-0005-0000-0000-000029000000}"/>
    <cellStyle name="Millares 4 4" xfId="53" xr:uid="{00000000-0005-0000-0000-000035000000}"/>
    <cellStyle name="Millares 4 4 2" xfId="54" xr:uid="{00000000-0005-0000-0000-000036000000}"/>
    <cellStyle name="Millares 4 4 2 2" xfId="55" xr:uid="{00000000-0005-0000-0000-000037000000}"/>
    <cellStyle name="Millares 4 4 2 2 2" xfId="56" xr:uid="{00000000-0005-0000-0000-000038000000}"/>
    <cellStyle name="Millares 4 4 2 2 2 2" xfId="139" xr:uid="{00000000-0005-0000-0000-000038000000}"/>
    <cellStyle name="Millares 4 4 2 2 2 2 2" xfId="283" xr:uid="{00000000-0005-0000-0000-000038000000}"/>
    <cellStyle name="Millares 4 4 2 2 2 3" xfId="211" xr:uid="{00000000-0005-0000-0000-000038000000}"/>
    <cellStyle name="Millares 4 4 2 2 2 4" xfId="355" xr:uid="{00000000-0005-0000-0000-000038000000}"/>
    <cellStyle name="Millares 4 4 2 2 3" xfId="138" xr:uid="{00000000-0005-0000-0000-000037000000}"/>
    <cellStyle name="Millares 4 4 2 2 3 2" xfId="282" xr:uid="{00000000-0005-0000-0000-000037000000}"/>
    <cellStyle name="Millares 4 4 2 2 4" xfId="210" xr:uid="{00000000-0005-0000-0000-000037000000}"/>
    <cellStyle name="Millares 4 4 2 2 5" xfId="354" xr:uid="{00000000-0005-0000-0000-000037000000}"/>
    <cellStyle name="Millares 4 4 2 3" xfId="57" xr:uid="{00000000-0005-0000-0000-000039000000}"/>
    <cellStyle name="Millares 4 4 2 3 2" xfId="140" xr:uid="{00000000-0005-0000-0000-000039000000}"/>
    <cellStyle name="Millares 4 4 2 3 2 2" xfId="284" xr:uid="{00000000-0005-0000-0000-000039000000}"/>
    <cellStyle name="Millares 4 4 2 3 3" xfId="212" xr:uid="{00000000-0005-0000-0000-000039000000}"/>
    <cellStyle name="Millares 4 4 2 3 4" xfId="356" xr:uid="{00000000-0005-0000-0000-000039000000}"/>
    <cellStyle name="Millares 4 4 2 4" xfId="137" xr:uid="{00000000-0005-0000-0000-000036000000}"/>
    <cellStyle name="Millares 4 4 2 4 2" xfId="281" xr:uid="{00000000-0005-0000-0000-000036000000}"/>
    <cellStyle name="Millares 4 4 2 5" xfId="209" xr:uid="{00000000-0005-0000-0000-000036000000}"/>
    <cellStyle name="Millares 4 4 2 6" xfId="353" xr:uid="{00000000-0005-0000-0000-000036000000}"/>
    <cellStyle name="Millares 4 4 3" xfId="58" xr:uid="{00000000-0005-0000-0000-00003A000000}"/>
    <cellStyle name="Millares 4 4 3 2" xfId="59" xr:uid="{00000000-0005-0000-0000-00003B000000}"/>
    <cellStyle name="Millares 4 4 3 2 2" xfId="60" xr:uid="{00000000-0005-0000-0000-00003C000000}"/>
    <cellStyle name="Millares 4 4 3 2 2 2" xfId="143" xr:uid="{00000000-0005-0000-0000-00003C000000}"/>
    <cellStyle name="Millares 4 4 3 2 2 2 2" xfId="287" xr:uid="{00000000-0005-0000-0000-00003C000000}"/>
    <cellStyle name="Millares 4 4 3 2 2 3" xfId="215" xr:uid="{00000000-0005-0000-0000-00003C000000}"/>
    <cellStyle name="Millares 4 4 3 2 2 4" xfId="359" xr:uid="{00000000-0005-0000-0000-00003C000000}"/>
    <cellStyle name="Millares 4 4 3 2 3" xfId="142" xr:uid="{00000000-0005-0000-0000-00003B000000}"/>
    <cellStyle name="Millares 4 4 3 2 3 2" xfId="286" xr:uid="{00000000-0005-0000-0000-00003B000000}"/>
    <cellStyle name="Millares 4 4 3 2 4" xfId="214" xr:uid="{00000000-0005-0000-0000-00003B000000}"/>
    <cellStyle name="Millares 4 4 3 2 5" xfId="358" xr:uid="{00000000-0005-0000-0000-00003B000000}"/>
    <cellStyle name="Millares 4 4 3 3" xfId="61" xr:uid="{00000000-0005-0000-0000-00003D000000}"/>
    <cellStyle name="Millares 4 4 3 3 2" xfId="144" xr:uid="{00000000-0005-0000-0000-00003D000000}"/>
    <cellStyle name="Millares 4 4 3 3 2 2" xfId="288" xr:uid="{00000000-0005-0000-0000-00003D000000}"/>
    <cellStyle name="Millares 4 4 3 3 3" xfId="216" xr:uid="{00000000-0005-0000-0000-00003D000000}"/>
    <cellStyle name="Millares 4 4 3 3 4" xfId="360" xr:uid="{00000000-0005-0000-0000-00003D000000}"/>
    <cellStyle name="Millares 4 4 3 4" xfId="141" xr:uid="{00000000-0005-0000-0000-00003A000000}"/>
    <cellStyle name="Millares 4 4 3 4 2" xfId="285" xr:uid="{00000000-0005-0000-0000-00003A000000}"/>
    <cellStyle name="Millares 4 4 3 5" xfId="213" xr:uid="{00000000-0005-0000-0000-00003A000000}"/>
    <cellStyle name="Millares 4 4 3 6" xfId="357" xr:uid="{00000000-0005-0000-0000-00003A000000}"/>
    <cellStyle name="Millares 4 4 4" xfId="62" xr:uid="{00000000-0005-0000-0000-00003E000000}"/>
    <cellStyle name="Millares 4 4 4 2" xfId="63" xr:uid="{00000000-0005-0000-0000-00003F000000}"/>
    <cellStyle name="Millares 4 4 4 2 2" xfId="146" xr:uid="{00000000-0005-0000-0000-00003F000000}"/>
    <cellStyle name="Millares 4 4 4 2 2 2" xfId="290" xr:uid="{00000000-0005-0000-0000-00003F000000}"/>
    <cellStyle name="Millares 4 4 4 2 3" xfId="218" xr:uid="{00000000-0005-0000-0000-00003F000000}"/>
    <cellStyle name="Millares 4 4 4 2 4" xfId="362" xr:uid="{00000000-0005-0000-0000-00003F000000}"/>
    <cellStyle name="Millares 4 4 4 3" xfId="145" xr:uid="{00000000-0005-0000-0000-00003E000000}"/>
    <cellStyle name="Millares 4 4 4 3 2" xfId="289" xr:uid="{00000000-0005-0000-0000-00003E000000}"/>
    <cellStyle name="Millares 4 4 4 4" xfId="217" xr:uid="{00000000-0005-0000-0000-00003E000000}"/>
    <cellStyle name="Millares 4 4 4 5" xfId="361" xr:uid="{00000000-0005-0000-0000-00003E000000}"/>
    <cellStyle name="Millares 4 4 5" xfId="64" xr:uid="{00000000-0005-0000-0000-000040000000}"/>
    <cellStyle name="Millares 4 4 5 2" xfId="147" xr:uid="{00000000-0005-0000-0000-000040000000}"/>
    <cellStyle name="Millares 4 4 5 2 2" xfId="291" xr:uid="{00000000-0005-0000-0000-000040000000}"/>
    <cellStyle name="Millares 4 4 5 3" xfId="219" xr:uid="{00000000-0005-0000-0000-000040000000}"/>
    <cellStyle name="Millares 4 4 5 4" xfId="363" xr:uid="{00000000-0005-0000-0000-000040000000}"/>
    <cellStyle name="Millares 4 4 6" xfId="136" xr:uid="{00000000-0005-0000-0000-000035000000}"/>
    <cellStyle name="Millares 4 4 6 2" xfId="280" xr:uid="{00000000-0005-0000-0000-000035000000}"/>
    <cellStyle name="Millares 4 4 7" xfId="208" xr:uid="{00000000-0005-0000-0000-000035000000}"/>
    <cellStyle name="Millares 4 4 8" xfId="352" xr:uid="{00000000-0005-0000-0000-000035000000}"/>
    <cellStyle name="Millares 4 5" xfId="65" xr:uid="{00000000-0005-0000-0000-000041000000}"/>
    <cellStyle name="Millares 4 5 2" xfId="66" xr:uid="{00000000-0005-0000-0000-000042000000}"/>
    <cellStyle name="Millares 4 5 2 2" xfId="67" xr:uid="{00000000-0005-0000-0000-000043000000}"/>
    <cellStyle name="Millares 4 5 2 2 2" xfId="150" xr:uid="{00000000-0005-0000-0000-000043000000}"/>
    <cellStyle name="Millares 4 5 2 2 2 2" xfId="294" xr:uid="{00000000-0005-0000-0000-000043000000}"/>
    <cellStyle name="Millares 4 5 2 2 3" xfId="222" xr:uid="{00000000-0005-0000-0000-000043000000}"/>
    <cellStyle name="Millares 4 5 2 2 4" xfId="366" xr:uid="{00000000-0005-0000-0000-000043000000}"/>
    <cellStyle name="Millares 4 5 2 3" xfId="149" xr:uid="{00000000-0005-0000-0000-000042000000}"/>
    <cellStyle name="Millares 4 5 2 3 2" xfId="293" xr:uid="{00000000-0005-0000-0000-000042000000}"/>
    <cellStyle name="Millares 4 5 2 4" xfId="221" xr:uid="{00000000-0005-0000-0000-000042000000}"/>
    <cellStyle name="Millares 4 5 2 5" xfId="365" xr:uid="{00000000-0005-0000-0000-000042000000}"/>
    <cellStyle name="Millares 4 5 3" xfId="68" xr:uid="{00000000-0005-0000-0000-000044000000}"/>
    <cellStyle name="Millares 4 5 3 2" xfId="151" xr:uid="{00000000-0005-0000-0000-000044000000}"/>
    <cellStyle name="Millares 4 5 3 2 2" xfId="295" xr:uid="{00000000-0005-0000-0000-000044000000}"/>
    <cellStyle name="Millares 4 5 3 3" xfId="223" xr:uid="{00000000-0005-0000-0000-000044000000}"/>
    <cellStyle name="Millares 4 5 3 4" xfId="367" xr:uid="{00000000-0005-0000-0000-000044000000}"/>
    <cellStyle name="Millares 4 5 4" xfId="148" xr:uid="{00000000-0005-0000-0000-000041000000}"/>
    <cellStyle name="Millares 4 5 4 2" xfId="292" xr:uid="{00000000-0005-0000-0000-000041000000}"/>
    <cellStyle name="Millares 4 5 5" xfId="220" xr:uid="{00000000-0005-0000-0000-000041000000}"/>
    <cellStyle name="Millares 4 5 6" xfId="364" xr:uid="{00000000-0005-0000-0000-000041000000}"/>
    <cellStyle name="Millares 4 6" xfId="69" xr:uid="{00000000-0005-0000-0000-000045000000}"/>
    <cellStyle name="Millares 4 6 2" xfId="70" xr:uid="{00000000-0005-0000-0000-000046000000}"/>
    <cellStyle name="Millares 4 6 2 2" xfId="71" xr:uid="{00000000-0005-0000-0000-000047000000}"/>
    <cellStyle name="Millares 4 6 2 2 2" xfId="154" xr:uid="{00000000-0005-0000-0000-000047000000}"/>
    <cellStyle name="Millares 4 6 2 2 2 2" xfId="298" xr:uid="{00000000-0005-0000-0000-000047000000}"/>
    <cellStyle name="Millares 4 6 2 2 3" xfId="226" xr:uid="{00000000-0005-0000-0000-000047000000}"/>
    <cellStyle name="Millares 4 6 2 2 4" xfId="370" xr:uid="{00000000-0005-0000-0000-000047000000}"/>
    <cellStyle name="Millares 4 6 2 3" xfId="153" xr:uid="{00000000-0005-0000-0000-000046000000}"/>
    <cellStyle name="Millares 4 6 2 3 2" xfId="297" xr:uid="{00000000-0005-0000-0000-000046000000}"/>
    <cellStyle name="Millares 4 6 2 4" xfId="225" xr:uid="{00000000-0005-0000-0000-000046000000}"/>
    <cellStyle name="Millares 4 6 2 5" xfId="369" xr:uid="{00000000-0005-0000-0000-000046000000}"/>
    <cellStyle name="Millares 4 6 3" xfId="72" xr:uid="{00000000-0005-0000-0000-000048000000}"/>
    <cellStyle name="Millares 4 6 3 2" xfId="155" xr:uid="{00000000-0005-0000-0000-000048000000}"/>
    <cellStyle name="Millares 4 6 3 2 2" xfId="299" xr:uid="{00000000-0005-0000-0000-000048000000}"/>
    <cellStyle name="Millares 4 6 3 3" xfId="227" xr:uid="{00000000-0005-0000-0000-000048000000}"/>
    <cellStyle name="Millares 4 6 3 4" xfId="371" xr:uid="{00000000-0005-0000-0000-000048000000}"/>
    <cellStyle name="Millares 4 6 4" xfId="152" xr:uid="{00000000-0005-0000-0000-000045000000}"/>
    <cellStyle name="Millares 4 6 4 2" xfId="296" xr:uid="{00000000-0005-0000-0000-000045000000}"/>
    <cellStyle name="Millares 4 6 5" xfId="224" xr:uid="{00000000-0005-0000-0000-000045000000}"/>
    <cellStyle name="Millares 4 6 6" xfId="368" xr:uid="{00000000-0005-0000-0000-000045000000}"/>
    <cellStyle name="Millares 4 7" xfId="73" xr:uid="{00000000-0005-0000-0000-000049000000}"/>
    <cellStyle name="Millares 4 7 2" xfId="74" xr:uid="{00000000-0005-0000-0000-00004A000000}"/>
    <cellStyle name="Millares 4 7 2 2" xfId="157" xr:uid="{00000000-0005-0000-0000-00004A000000}"/>
    <cellStyle name="Millares 4 7 2 2 2" xfId="301" xr:uid="{00000000-0005-0000-0000-00004A000000}"/>
    <cellStyle name="Millares 4 7 2 3" xfId="229" xr:uid="{00000000-0005-0000-0000-00004A000000}"/>
    <cellStyle name="Millares 4 7 2 4" xfId="373" xr:uid="{00000000-0005-0000-0000-00004A000000}"/>
    <cellStyle name="Millares 4 7 3" xfId="156" xr:uid="{00000000-0005-0000-0000-000049000000}"/>
    <cellStyle name="Millares 4 7 3 2" xfId="300" xr:uid="{00000000-0005-0000-0000-000049000000}"/>
    <cellStyle name="Millares 4 7 4" xfId="228" xr:uid="{00000000-0005-0000-0000-000049000000}"/>
    <cellStyle name="Millares 4 7 5" xfId="372" xr:uid="{00000000-0005-0000-0000-000049000000}"/>
    <cellStyle name="Millares 4 8" xfId="75" xr:uid="{00000000-0005-0000-0000-00004B000000}"/>
    <cellStyle name="Millares 4 8 2" xfId="158" xr:uid="{00000000-0005-0000-0000-00004B000000}"/>
    <cellStyle name="Millares 4 8 2 2" xfId="302" xr:uid="{00000000-0005-0000-0000-00004B000000}"/>
    <cellStyle name="Millares 4 8 3" xfId="230" xr:uid="{00000000-0005-0000-0000-00004B000000}"/>
    <cellStyle name="Millares 4 8 4" xfId="374" xr:uid="{00000000-0005-0000-0000-00004B000000}"/>
    <cellStyle name="Millares 4 9" xfId="87" xr:uid="{00000000-0005-0000-0000-000004000000}"/>
    <cellStyle name="Millares 4 9 2" xfId="231" xr:uid="{00000000-0005-0000-0000-000004000000}"/>
    <cellStyle name="Moneda 2" xfId="76" xr:uid="{00000000-0005-0000-0000-00004C000000}"/>
    <cellStyle name="Normal" xfId="0" builtinId="0"/>
    <cellStyle name="Normal 2" xfId="77" xr:uid="{00000000-0005-0000-0000-00004E000000}"/>
    <cellStyle name="Normal 2 2" xfId="78" xr:uid="{00000000-0005-0000-0000-00004F000000}"/>
    <cellStyle name="Normal 3" xfId="79" xr:uid="{00000000-0005-0000-0000-000050000000}"/>
    <cellStyle name="Normal 4" xfId="80" xr:uid="{00000000-0005-0000-0000-000051000000}"/>
    <cellStyle name="Normal 5" xfId="81" xr:uid="{00000000-0005-0000-0000-000052000000}"/>
    <cellStyle name="Normal 6" xfId="375" xr:uid="{00000000-0005-0000-0000-0000A4010000}"/>
    <cellStyle name="Normal 7" xfId="82" xr:uid="{00000000-0005-0000-0000-000053000000}"/>
    <cellStyle name="Porcentaje" xfId="83" builtinId="5"/>
    <cellStyle name="Porcentaje 2" xfId="84" xr:uid="{00000000-0005-0000-0000-000055000000}"/>
    <cellStyle name="Porcentual 2" xfId="85" xr:uid="{00000000-0005-0000-0000-000056000000}"/>
    <cellStyle name="Porcentual 3" xfId="86" xr:uid="{00000000-0005-0000-0000-00005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926758</xdr:colOff>
      <xdr:row>0</xdr:row>
      <xdr:rowOff>172908</xdr:rowOff>
    </xdr:from>
    <xdr:to>
      <xdr:col>1</xdr:col>
      <xdr:colOff>1857375</xdr:colOff>
      <xdr:row>1</xdr:row>
      <xdr:rowOff>318821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EC8D6A-E21D-49ED-935C-319319234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58" y="172908"/>
          <a:ext cx="2470492" cy="606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76EE-BBAA-43F7-95C0-097BFDCD248C}">
  <dimension ref="A1:AJ48"/>
  <sheetViews>
    <sheetView topLeftCell="A22" zoomScale="80" zoomScaleNormal="80" zoomScaleSheetLayoutView="70" workbookViewId="0">
      <selection activeCell="D37" sqref="D37"/>
    </sheetView>
  </sheetViews>
  <sheetFormatPr baseColWidth="10" defaultColWidth="9.140625" defaultRowHeight="15" x14ac:dyDescent="0.25"/>
  <cols>
    <col min="1" max="1" width="33.5703125" customWidth="1"/>
    <col min="2" max="2" width="24.140625" customWidth="1"/>
    <col min="3" max="3" width="5" bestFit="1" customWidth="1"/>
    <col min="4" max="4" width="41" style="11" customWidth="1"/>
    <col min="5" max="5" width="29.5703125" customWidth="1"/>
    <col min="6" max="6" width="26.42578125" customWidth="1"/>
    <col min="7" max="7" width="17.7109375" bestFit="1" customWidth="1"/>
    <col min="8" max="8" width="17.28515625" customWidth="1"/>
    <col min="9" max="9" width="10.7109375" hidden="1" customWidth="1"/>
    <col min="10" max="10" width="9.7109375" hidden="1" customWidth="1"/>
    <col min="11" max="11" width="10.7109375" hidden="1" customWidth="1"/>
    <col min="12" max="12" width="10.42578125" hidden="1" customWidth="1"/>
    <col min="13" max="13" width="14.42578125" hidden="1" customWidth="1"/>
    <col min="14" max="20" width="10.7109375" hidden="1" customWidth="1"/>
    <col min="21" max="30" width="10.7109375" customWidth="1"/>
    <col min="31" max="31" width="11.7109375" customWidth="1"/>
    <col min="32" max="32" width="10.7109375" customWidth="1"/>
    <col min="33" max="33" width="8.42578125" customWidth="1"/>
    <col min="34" max="34" width="11.85546875" customWidth="1"/>
    <col min="35" max="35" width="13.5703125" customWidth="1"/>
    <col min="36" max="36" width="10.7109375" customWidth="1"/>
    <col min="37" max="255" width="11.42578125" customWidth="1"/>
  </cols>
  <sheetData>
    <row r="1" spans="1:36" x14ac:dyDescent="0.25">
      <c r="A1" s="249" t="s">
        <v>27</v>
      </c>
      <c r="B1" s="249" t="s">
        <v>28</v>
      </c>
      <c r="C1" s="250" t="s">
        <v>29</v>
      </c>
      <c r="D1" s="249" t="s">
        <v>30</v>
      </c>
      <c r="E1" s="249" t="s">
        <v>31</v>
      </c>
      <c r="F1" s="252" t="s">
        <v>32</v>
      </c>
      <c r="G1" s="257" t="s">
        <v>33</v>
      </c>
      <c r="H1" s="257" t="s">
        <v>34</v>
      </c>
      <c r="I1" s="247" t="s">
        <v>35</v>
      </c>
      <c r="J1" s="248"/>
      <c r="K1" s="247" t="s">
        <v>36</v>
      </c>
      <c r="L1" s="248"/>
      <c r="M1" s="247" t="s">
        <v>37</v>
      </c>
      <c r="N1" s="248"/>
      <c r="O1" s="247" t="s">
        <v>38</v>
      </c>
      <c r="P1" s="248"/>
      <c r="Q1" s="247" t="s">
        <v>39</v>
      </c>
      <c r="R1" s="248"/>
      <c r="S1" s="247" t="s">
        <v>40</v>
      </c>
      <c r="T1" s="248"/>
      <c r="U1" s="247" t="s">
        <v>41</v>
      </c>
      <c r="V1" s="248"/>
      <c r="W1" s="247" t="s">
        <v>42</v>
      </c>
      <c r="X1" s="248"/>
      <c r="Y1" s="247" t="s">
        <v>43</v>
      </c>
      <c r="Z1" s="248"/>
      <c r="AA1" s="247" t="s">
        <v>44</v>
      </c>
      <c r="AB1" s="248"/>
      <c r="AC1" s="254" t="s">
        <v>45</v>
      </c>
      <c r="AD1" s="254"/>
      <c r="AE1" s="254" t="s">
        <v>46</v>
      </c>
      <c r="AF1" s="254"/>
      <c r="AG1" s="191"/>
      <c r="AH1" s="191"/>
      <c r="AI1" s="254" t="s">
        <v>47</v>
      </c>
      <c r="AJ1" s="254"/>
    </row>
    <row r="2" spans="1:36" ht="15.75" thickBot="1" x14ac:dyDescent="0.3">
      <c r="A2" s="250"/>
      <c r="B2" s="250"/>
      <c r="C2" s="251"/>
      <c r="D2" s="250" t="s">
        <v>48</v>
      </c>
      <c r="E2" s="250" t="s">
        <v>31</v>
      </c>
      <c r="F2" s="253" t="s">
        <v>32</v>
      </c>
      <c r="G2" s="258" t="s">
        <v>33</v>
      </c>
      <c r="H2" s="258" t="s">
        <v>34</v>
      </c>
      <c r="I2" s="4" t="s">
        <v>49</v>
      </c>
      <c r="J2" s="4" t="s">
        <v>50</v>
      </c>
      <c r="K2" s="4" t="s">
        <v>49</v>
      </c>
      <c r="L2" s="4" t="s">
        <v>50</v>
      </c>
      <c r="M2" s="4" t="s">
        <v>49</v>
      </c>
      <c r="N2" s="4" t="s">
        <v>50</v>
      </c>
      <c r="O2" s="4" t="s">
        <v>49</v>
      </c>
      <c r="P2" s="4" t="s">
        <v>50</v>
      </c>
      <c r="Q2" s="4" t="s">
        <v>49</v>
      </c>
      <c r="R2" s="4" t="s">
        <v>50</v>
      </c>
      <c r="S2" s="4" t="s">
        <v>49</v>
      </c>
      <c r="T2" s="4" t="s">
        <v>50</v>
      </c>
      <c r="U2" s="4" t="s">
        <v>49</v>
      </c>
      <c r="V2" s="4" t="s">
        <v>50</v>
      </c>
      <c r="W2" s="4" t="s">
        <v>49</v>
      </c>
      <c r="X2" s="4" t="s">
        <v>50</v>
      </c>
      <c r="Y2" s="4" t="s">
        <v>49</v>
      </c>
      <c r="Z2" s="4" t="s">
        <v>50</v>
      </c>
      <c r="AA2" s="4" t="s">
        <v>49</v>
      </c>
      <c r="AB2" s="4" t="s">
        <v>50</v>
      </c>
      <c r="AC2" s="252" t="s">
        <v>49</v>
      </c>
      <c r="AD2" s="252" t="s">
        <v>50</v>
      </c>
      <c r="AE2" s="4" t="s">
        <v>49</v>
      </c>
      <c r="AF2" s="4" t="s">
        <v>50</v>
      </c>
      <c r="AG2" s="4"/>
      <c r="AH2" s="4"/>
      <c r="AI2" s="4" t="s">
        <v>49</v>
      </c>
      <c r="AJ2" s="4" t="s">
        <v>50</v>
      </c>
    </row>
    <row r="3" spans="1:36" ht="151.5" hidden="1" customHeight="1" thickBot="1" x14ac:dyDescent="0.3">
      <c r="A3" s="255" t="s">
        <v>0</v>
      </c>
      <c r="B3" s="46" t="s">
        <v>51</v>
      </c>
      <c r="C3" s="47">
        <v>1</v>
      </c>
      <c r="D3" s="83" t="s">
        <v>52</v>
      </c>
      <c r="E3" s="133" t="s">
        <v>53</v>
      </c>
      <c r="F3" s="61" t="s">
        <v>54</v>
      </c>
      <c r="G3" s="48">
        <v>45293</v>
      </c>
      <c r="H3" s="48">
        <v>45646</v>
      </c>
      <c r="I3" s="49">
        <v>0</v>
      </c>
      <c r="J3" s="49">
        <v>0</v>
      </c>
      <c r="K3" s="49">
        <v>0</v>
      </c>
      <c r="L3" s="49">
        <v>0</v>
      </c>
      <c r="M3" s="49">
        <v>0.15</v>
      </c>
      <c r="N3" s="134">
        <v>0.19600000000000001</v>
      </c>
      <c r="O3" s="49">
        <v>0</v>
      </c>
      <c r="P3" s="49">
        <v>0</v>
      </c>
      <c r="Q3" s="49">
        <v>0</v>
      </c>
      <c r="R3" s="49">
        <v>0</v>
      </c>
      <c r="S3" s="49">
        <v>0.25</v>
      </c>
      <c r="T3" s="49">
        <v>0.25</v>
      </c>
      <c r="U3" s="49"/>
      <c r="V3" s="49"/>
      <c r="W3" s="49"/>
      <c r="X3" s="49"/>
      <c r="Y3" s="49">
        <v>0.3</v>
      </c>
      <c r="Z3" s="49"/>
      <c r="AA3" s="49"/>
      <c r="AB3" s="50"/>
      <c r="AC3" s="49"/>
      <c r="AD3" s="50"/>
      <c r="AE3" s="49">
        <v>0.3</v>
      </c>
      <c r="AF3" s="65"/>
      <c r="AG3" s="49">
        <f>I3+K3+M3+O3+Q3+S3</f>
        <v>0.4</v>
      </c>
      <c r="AH3" s="49">
        <f>J3+L3+N3+P3+R3+T3+V3+X3+Z3+AB3</f>
        <v>0.44600000000000001</v>
      </c>
      <c r="AI3" s="51">
        <f>+I3+K3+M3+O3+Q3+S3+U3+W3+Y3+AA3+AC3+AE3</f>
        <v>1</v>
      </c>
      <c r="AJ3" s="198">
        <f>J3+L3+N3+P3+R3+T3+V3+X3+Z3+AB3</f>
        <v>0.44600000000000001</v>
      </c>
    </row>
    <row r="4" spans="1:36" ht="135.75" hidden="1" customHeight="1" thickBot="1" x14ac:dyDescent="0.3">
      <c r="A4" s="256"/>
      <c r="B4" s="46" t="s">
        <v>55</v>
      </c>
      <c r="C4" s="47">
        <v>2</v>
      </c>
      <c r="D4" s="83" t="s">
        <v>56</v>
      </c>
      <c r="E4" s="47" t="s">
        <v>57</v>
      </c>
      <c r="F4" s="47" t="s">
        <v>58</v>
      </c>
      <c r="G4" s="48">
        <v>45293</v>
      </c>
      <c r="H4" s="48">
        <v>45646</v>
      </c>
      <c r="I4" s="102">
        <v>4.1700000000000001E-2</v>
      </c>
      <c r="J4" s="102">
        <v>4.1700000000000001E-2</v>
      </c>
      <c r="K4" s="102">
        <v>4.1700000000000001E-2</v>
      </c>
      <c r="L4" s="102">
        <v>4.1700000000000001E-2</v>
      </c>
      <c r="M4" s="102">
        <v>6.9400000000000003E-2</v>
      </c>
      <c r="N4" s="131">
        <v>6.9400000000000003E-2</v>
      </c>
      <c r="O4" s="135">
        <v>4.1700000000000001E-2</v>
      </c>
      <c r="P4" s="135">
        <v>4.1700000000000001E-2</v>
      </c>
      <c r="Q4" s="102">
        <v>6.9400000000000003E-2</v>
      </c>
      <c r="R4" s="62">
        <v>7.0000000000000007E-2</v>
      </c>
      <c r="S4" s="102">
        <v>2.7799999999999998E-2</v>
      </c>
      <c r="T4" s="135">
        <v>2.7799999999999998E-2</v>
      </c>
      <c r="U4" s="49"/>
      <c r="V4" s="49"/>
      <c r="W4" s="65">
        <v>4.1700000000000001E-2</v>
      </c>
      <c r="X4" s="65"/>
      <c r="Y4" s="102">
        <v>0.26390000000000002</v>
      </c>
      <c r="Z4" s="52"/>
      <c r="AA4" s="102">
        <v>0.1111</v>
      </c>
      <c r="AB4" s="52"/>
      <c r="AC4" s="102">
        <v>0.1111</v>
      </c>
      <c r="AD4" s="67"/>
      <c r="AE4" s="102">
        <v>0.18049999999999999</v>
      </c>
      <c r="AF4" s="67"/>
      <c r="AG4" s="49">
        <f t="shared" ref="AG4:AG27" si="0">I4+K4+M4+O4+Q4</f>
        <v>0.26390000000000002</v>
      </c>
      <c r="AH4" s="49">
        <f t="shared" ref="AH4:AH28" si="1">J4+L4+N4+P4+R4+T4+V4+X4+Z4+AB4</f>
        <v>0.2923</v>
      </c>
      <c r="AI4" s="51">
        <f t="shared" ref="AI4:AI25" si="2">+I4+K4+M4+O4+Q4+S4+U4+W4+Y4+AA4+AC4+AE4</f>
        <v>1</v>
      </c>
      <c r="AJ4" s="198">
        <f t="shared" ref="AJ4:AJ29" si="3">J4+L4+N4+P4+R4+T4+V4+X4+Z4+AB4</f>
        <v>0.2923</v>
      </c>
    </row>
    <row r="5" spans="1:36" ht="71.25" customHeight="1" thickBot="1" x14ac:dyDescent="0.3">
      <c r="A5" s="256"/>
      <c r="B5" s="53" t="s">
        <v>55</v>
      </c>
      <c r="C5" s="54">
        <v>3</v>
      </c>
      <c r="D5" s="55" t="s">
        <v>59</v>
      </c>
      <c r="E5" s="54" t="s">
        <v>60</v>
      </c>
      <c r="F5" s="54" t="s">
        <v>61</v>
      </c>
      <c r="G5" s="57">
        <v>45293</v>
      </c>
      <c r="H5" s="137">
        <v>45646</v>
      </c>
      <c r="I5" s="77">
        <v>6.6699999999999995E-2</v>
      </c>
      <c r="J5" s="77">
        <v>6.6699999999999995E-2</v>
      </c>
      <c r="K5" s="77">
        <v>6.6699999999999995E-2</v>
      </c>
      <c r="L5" s="77">
        <v>6.6699999999999995E-2</v>
      </c>
      <c r="M5" s="77">
        <v>1.67E-2</v>
      </c>
      <c r="N5" s="138">
        <v>1.67E-2</v>
      </c>
      <c r="O5" s="118">
        <v>6.6699999999999995E-2</v>
      </c>
      <c r="P5" s="118">
        <v>6.6699999999999995E-2</v>
      </c>
      <c r="Q5" s="77">
        <v>1.67E-2</v>
      </c>
      <c r="R5" s="64">
        <v>0.02</v>
      </c>
      <c r="S5" s="76">
        <v>6.6699999999999995E-2</v>
      </c>
      <c r="T5" s="76">
        <v>6.6699999999999995E-2</v>
      </c>
      <c r="U5" s="76">
        <v>0.1167</v>
      </c>
      <c r="V5" s="58"/>
      <c r="W5" s="76">
        <v>1.67E-2</v>
      </c>
      <c r="X5" s="76"/>
      <c r="Y5" s="77">
        <v>0.1167</v>
      </c>
      <c r="Z5" s="60"/>
      <c r="AA5" s="77">
        <v>0.1167</v>
      </c>
      <c r="AB5" s="60"/>
      <c r="AC5" s="77">
        <v>0.26669999999999999</v>
      </c>
      <c r="AD5" s="139"/>
      <c r="AE5" s="77">
        <v>6.6299999999999998E-2</v>
      </c>
      <c r="AF5" s="139"/>
      <c r="AG5" s="49">
        <f t="shared" si="0"/>
        <v>0.23349999999999999</v>
      </c>
      <c r="AH5" s="58">
        <f t="shared" si="1"/>
        <v>0.30349999999999999</v>
      </c>
      <c r="AI5" s="59">
        <f t="shared" si="2"/>
        <v>1</v>
      </c>
      <c r="AJ5" s="199">
        <f t="shared" si="3"/>
        <v>0.30349999999999999</v>
      </c>
    </row>
    <row r="6" spans="1:36" ht="45.75" thickBot="1" x14ac:dyDescent="0.3">
      <c r="A6" s="255" t="s">
        <v>1</v>
      </c>
      <c r="B6" s="8" t="s">
        <v>62</v>
      </c>
      <c r="C6" s="6">
        <v>4</v>
      </c>
      <c r="D6" s="13" t="s">
        <v>63</v>
      </c>
      <c r="E6" s="6" t="s">
        <v>64</v>
      </c>
      <c r="F6" s="6" t="s">
        <v>65</v>
      </c>
      <c r="G6" s="38">
        <v>45414</v>
      </c>
      <c r="H6" s="38">
        <v>45534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0.8</v>
      </c>
      <c r="Q6" s="12">
        <v>0.2</v>
      </c>
      <c r="R6" s="189">
        <v>0.15</v>
      </c>
      <c r="S6" s="9">
        <v>0.2</v>
      </c>
      <c r="T6" s="192">
        <v>0.05</v>
      </c>
      <c r="U6" s="9">
        <v>0.4</v>
      </c>
      <c r="V6" s="9"/>
      <c r="W6" s="39">
        <v>0.2</v>
      </c>
      <c r="X6" s="39"/>
      <c r="Y6" s="9">
        <v>0</v>
      </c>
      <c r="Z6" s="39"/>
      <c r="AA6" s="9">
        <v>0</v>
      </c>
      <c r="AB6" s="29"/>
      <c r="AC6" s="9">
        <v>0</v>
      </c>
      <c r="AD6" s="29"/>
      <c r="AE6" s="9">
        <v>0</v>
      </c>
      <c r="AF6" s="29"/>
      <c r="AG6" s="49">
        <f t="shared" si="0"/>
        <v>0.2</v>
      </c>
      <c r="AH6" s="9">
        <f t="shared" si="1"/>
        <v>1</v>
      </c>
      <c r="AI6" s="5">
        <f t="shared" si="2"/>
        <v>1</v>
      </c>
      <c r="AJ6" s="200">
        <f t="shared" si="3"/>
        <v>1</v>
      </c>
    </row>
    <row r="7" spans="1:36" ht="45.75" thickBot="1" x14ac:dyDescent="0.3">
      <c r="A7" s="256"/>
      <c r="B7" s="41" t="s">
        <v>62</v>
      </c>
      <c r="C7" s="2">
        <v>5</v>
      </c>
      <c r="D7" s="3" t="s">
        <v>66</v>
      </c>
      <c r="E7" s="2" t="s">
        <v>67</v>
      </c>
      <c r="F7" s="2" t="s">
        <v>68</v>
      </c>
      <c r="G7" s="27">
        <v>45414</v>
      </c>
      <c r="H7" s="27">
        <v>45534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0</v>
      </c>
      <c r="Q7" s="173">
        <v>0.1</v>
      </c>
      <c r="R7" s="190">
        <v>0</v>
      </c>
      <c r="S7" s="26">
        <v>0.3</v>
      </c>
      <c r="T7" s="24">
        <v>0.4</v>
      </c>
      <c r="U7" s="26">
        <v>0.3</v>
      </c>
      <c r="V7" s="26"/>
      <c r="W7" s="26">
        <v>0.3</v>
      </c>
      <c r="X7" s="25"/>
      <c r="Y7" s="26">
        <v>0</v>
      </c>
      <c r="Z7" s="25"/>
      <c r="AA7" s="26">
        <v>0</v>
      </c>
      <c r="AB7" s="30"/>
      <c r="AC7" s="26">
        <v>0</v>
      </c>
      <c r="AD7" s="30"/>
      <c r="AE7" s="26">
        <v>0</v>
      </c>
      <c r="AF7" s="30"/>
      <c r="AG7" s="49">
        <f t="shared" si="0"/>
        <v>0.1</v>
      </c>
      <c r="AH7" s="26">
        <f t="shared" si="1"/>
        <v>0.4</v>
      </c>
      <c r="AI7" s="28">
        <f t="shared" si="2"/>
        <v>1</v>
      </c>
      <c r="AJ7" s="201">
        <f t="shared" si="3"/>
        <v>0.4</v>
      </c>
    </row>
    <row r="8" spans="1:36" ht="60.75" thickBot="1" x14ac:dyDescent="0.3">
      <c r="A8" s="256"/>
      <c r="B8" s="41" t="s">
        <v>62</v>
      </c>
      <c r="C8" s="2">
        <v>6</v>
      </c>
      <c r="D8" s="3" t="s">
        <v>69</v>
      </c>
      <c r="E8" s="2" t="s">
        <v>70</v>
      </c>
      <c r="F8" s="2" t="s">
        <v>71</v>
      </c>
      <c r="G8" s="27">
        <v>45414</v>
      </c>
      <c r="H8" s="27">
        <v>45534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7">
        <v>0</v>
      </c>
      <c r="R8" s="7">
        <v>0</v>
      </c>
      <c r="S8" s="26">
        <v>0.25</v>
      </c>
      <c r="T8" s="26">
        <v>0.25</v>
      </c>
      <c r="U8" s="26">
        <v>0.25</v>
      </c>
      <c r="V8" s="26"/>
      <c r="W8" s="25">
        <v>0.25</v>
      </c>
      <c r="X8" s="25"/>
      <c r="Y8" s="25">
        <v>0.25</v>
      </c>
      <c r="Z8" s="25"/>
      <c r="AA8" s="26">
        <v>0</v>
      </c>
      <c r="AB8" s="30"/>
      <c r="AC8" s="26">
        <v>0</v>
      </c>
      <c r="AD8" s="30"/>
      <c r="AE8" s="26">
        <v>0</v>
      </c>
      <c r="AF8" s="7"/>
      <c r="AG8" s="49">
        <f t="shared" si="0"/>
        <v>0</v>
      </c>
      <c r="AH8" s="26">
        <f t="shared" si="1"/>
        <v>0.25</v>
      </c>
      <c r="AI8" s="28">
        <f t="shared" si="2"/>
        <v>1</v>
      </c>
      <c r="AJ8" s="201">
        <f t="shared" si="3"/>
        <v>0.25</v>
      </c>
    </row>
    <row r="9" spans="1:36" ht="30.75" hidden="1" thickBot="1" x14ac:dyDescent="0.3">
      <c r="A9" s="256"/>
      <c r="B9" s="42" t="s">
        <v>62</v>
      </c>
      <c r="C9" s="43">
        <v>7</v>
      </c>
      <c r="D9" s="80" t="s">
        <v>72</v>
      </c>
      <c r="E9" s="43" t="s">
        <v>73</v>
      </c>
      <c r="F9" s="43" t="s">
        <v>74</v>
      </c>
      <c r="G9" s="81">
        <v>45414</v>
      </c>
      <c r="H9" s="81">
        <v>45657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44">
        <v>0</v>
      </c>
      <c r="R9" s="44">
        <v>0</v>
      </c>
      <c r="S9" s="31">
        <v>0</v>
      </c>
      <c r="T9" s="31">
        <v>0</v>
      </c>
      <c r="U9" s="31">
        <v>0</v>
      </c>
      <c r="V9" s="31"/>
      <c r="W9" s="32">
        <v>0</v>
      </c>
      <c r="X9" s="32"/>
      <c r="Y9" s="32">
        <v>0</v>
      </c>
      <c r="Z9" s="32"/>
      <c r="AA9" s="31">
        <v>0</v>
      </c>
      <c r="AB9" s="82"/>
      <c r="AC9" s="79">
        <v>0.3</v>
      </c>
      <c r="AD9" s="82"/>
      <c r="AE9" s="79">
        <v>0.7</v>
      </c>
      <c r="AF9" s="82"/>
      <c r="AG9" s="49">
        <f t="shared" si="0"/>
        <v>0</v>
      </c>
      <c r="AH9" s="31">
        <f t="shared" si="1"/>
        <v>0</v>
      </c>
      <c r="AI9" s="45">
        <f t="shared" si="2"/>
        <v>1</v>
      </c>
      <c r="AJ9" s="202">
        <f t="shared" si="3"/>
        <v>0</v>
      </c>
    </row>
    <row r="10" spans="1:36" ht="60.75" thickBot="1" x14ac:dyDescent="0.3">
      <c r="A10" s="260" t="s">
        <v>75</v>
      </c>
      <c r="B10" s="46" t="s">
        <v>76</v>
      </c>
      <c r="C10" s="47">
        <v>8</v>
      </c>
      <c r="D10" s="83" t="s">
        <v>77</v>
      </c>
      <c r="E10" s="61" t="s">
        <v>78</v>
      </c>
      <c r="F10" s="47" t="s">
        <v>79</v>
      </c>
      <c r="G10" s="48">
        <v>45293</v>
      </c>
      <c r="H10" s="48">
        <v>45646</v>
      </c>
      <c r="I10" s="102">
        <v>8.3299999999999999E-2</v>
      </c>
      <c r="J10" s="102">
        <v>8.3299999999999999E-2</v>
      </c>
      <c r="K10" s="102">
        <v>8.3299999999999999E-2</v>
      </c>
      <c r="L10" s="102">
        <v>8.3299999999999999E-2</v>
      </c>
      <c r="M10" s="102">
        <v>8.3299999999999999E-2</v>
      </c>
      <c r="N10" s="131">
        <v>8.3299999999999999E-2</v>
      </c>
      <c r="O10" s="102">
        <v>8.3299999999999999E-2</v>
      </c>
      <c r="P10" s="174" t="s">
        <v>80</v>
      </c>
      <c r="Q10" s="102">
        <v>8.3299999999999999E-2</v>
      </c>
      <c r="R10" s="102">
        <v>8.3299999999999999E-2</v>
      </c>
      <c r="S10" s="102">
        <v>8.3299999999999999E-2</v>
      </c>
      <c r="T10" s="118">
        <v>8.3299999999999999E-2</v>
      </c>
      <c r="U10" s="102">
        <v>8.3299999999999999E-2</v>
      </c>
      <c r="V10" s="52"/>
      <c r="W10" s="102">
        <v>8.3299999999999999E-2</v>
      </c>
      <c r="X10" s="49"/>
      <c r="Y10" s="102">
        <v>8.3299999999999999E-2</v>
      </c>
      <c r="Z10" s="49"/>
      <c r="AA10" s="102">
        <v>8.3299999999999999E-2</v>
      </c>
      <c r="AB10" s="49"/>
      <c r="AC10" s="102">
        <v>8.3299999999999999E-2</v>
      </c>
      <c r="AD10" s="49"/>
      <c r="AE10" s="102">
        <v>8.3299999999999999E-2</v>
      </c>
      <c r="AF10" s="49"/>
      <c r="AG10" s="49">
        <f t="shared" si="0"/>
        <v>0.41649999999999998</v>
      </c>
      <c r="AH10" s="49">
        <f t="shared" si="1"/>
        <v>0.49979999999999997</v>
      </c>
      <c r="AI10" s="51">
        <f t="shared" si="2"/>
        <v>0.99960000000000016</v>
      </c>
      <c r="AJ10" s="198">
        <f t="shared" si="3"/>
        <v>0.49979999999999997</v>
      </c>
    </row>
    <row r="11" spans="1:36" ht="66" hidden="1" customHeight="1" thickBot="1" x14ac:dyDescent="0.3">
      <c r="A11" s="261"/>
      <c r="B11" s="53" t="s">
        <v>81</v>
      </c>
      <c r="C11" s="54">
        <v>9</v>
      </c>
      <c r="D11" s="63" t="s">
        <v>82</v>
      </c>
      <c r="E11" s="56" t="s">
        <v>83</v>
      </c>
      <c r="F11" s="54" t="s">
        <v>84</v>
      </c>
      <c r="G11" s="57">
        <v>45293</v>
      </c>
      <c r="H11" s="57">
        <v>45646</v>
      </c>
      <c r="I11" s="60">
        <v>0</v>
      </c>
      <c r="J11" s="60">
        <v>0</v>
      </c>
      <c r="K11" s="60">
        <v>0</v>
      </c>
      <c r="L11" s="60">
        <v>0</v>
      </c>
      <c r="M11" s="60">
        <v>0.25</v>
      </c>
      <c r="N11" s="124">
        <v>0.25</v>
      </c>
      <c r="O11" s="64">
        <v>0</v>
      </c>
      <c r="P11" s="64">
        <v>0</v>
      </c>
      <c r="Q11" s="60">
        <v>0</v>
      </c>
      <c r="R11" s="64">
        <v>0</v>
      </c>
      <c r="S11" s="58">
        <v>0.25</v>
      </c>
      <c r="T11" s="193">
        <v>0.25</v>
      </c>
      <c r="U11" s="60">
        <v>0</v>
      </c>
      <c r="V11" s="60"/>
      <c r="W11" s="58">
        <v>0</v>
      </c>
      <c r="X11" s="58"/>
      <c r="Y11" s="58">
        <v>0.25</v>
      </c>
      <c r="Z11" s="58"/>
      <c r="AA11" s="58">
        <v>0</v>
      </c>
      <c r="AB11" s="58"/>
      <c r="AC11" s="58">
        <v>0</v>
      </c>
      <c r="AD11" s="58"/>
      <c r="AE11" s="58">
        <v>0.25</v>
      </c>
      <c r="AF11" s="58"/>
      <c r="AG11" s="49">
        <f t="shared" si="0"/>
        <v>0.25</v>
      </c>
      <c r="AH11" s="49">
        <f t="shared" si="1"/>
        <v>0.5</v>
      </c>
      <c r="AI11" s="59">
        <f t="shared" si="2"/>
        <v>1</v>
      </c>
      <c r="AJ11" s="199"/>
    </row>
    <row r="12" spans="1:36" ht="60.75" thickBot="1" x14ac:dyDescent="0.3">
      <c r="A12" s="262"/>
      <c r="B12" s="8" t="s">
        <v>85</v>
      </c>
      <c r="C12" s="6">
        <v>10</v>
      </c>
      <c r="D12" s="13" t="s">
        <v>86</v>
      </c>
      <c r="E12" s="6" t="s">
        <v>87</v>
      </c>
      <c r="F12" s="6" t="s">
        <v>88</v>
      </c>
      <c r="G12" s="10">
        <v>45293</v>
      </c>
      <c r="H12" s="10">
        <v>45646</v>
      </c>
      <c r="I12" s="40">
        <v>1.8499999999999999E-2</v>
      </c>
      <c r="J12" s="40">
        <v>1.8499999999999999E-2</v>
      </c>
      <c r="K12" s="40">
        <v>1.8499999999999999E-2</v>
      </c>
      <c r="L12" s="78">
        <v>1.8499999999999999E-2</v>
      </c>
      <c r="M12" s="40">
        <v>0.1341</v>
      </c>
      <c r="N12" s="125">
        <v>0.1341</v>
      </c>
      <c r="O12" s="40">
        <v>3.6799999999999999E-2</v>
      </c>
      <c r="P12" s="175">
        <v>3.6799999999999999E-2</v>
      </c>
      <c r="Q12" s="40">
        <v>7.85E-2</v>
      </c>
      <c r="R12" s="184">
        <v>7.85E-2</v>
      </c>
      <c r="S12" s="39">
        <v>0.1852</v>
      </c>
      <c r="T12" s="172">
        <v>0.15740000000000001</v>
      </c>
      <c r="U12" s="39">
        <v>3.6799999999999999E-2</v>
      </c>
      <c r="V12" s="39"/>
      <c r="W12" s="39">
        <v>3.7400000000000003E-2</v>
      </c>
      <c r="X12" s="39"/>
      <c r="Y12" s="39">
        <v>0.1202</v>
      </c>
      <c r="Z12" s="39"/>
      <c r="AA12" s="39">
        <v>0.1113</v>
      </c>
      <c r="AB12" s="39"/>
      <c r="AC12" s="101">
        <v>3.7400000000000003E-2</v>
      </c>
      <c r="AD12" s="100"/>
      <c r="AE12" s="99">
        <v>0.18529999999999999</v>
      </c>
      <c r="AF12" s="98"/>
      <c r="AG12" s="49">
        <f t="shared" si="0"/>
        <v>0.28639999999999999</v>
      </c>
      <c r="AH12" s="9">
        <f>J12+L12+N12+P12+R12+T15+V15+X12+Z12+AB12</f>
        <v>0.78639999999999999</v>
      </c>
      <c r="AI12" s="5">
        <f t="shared" si="2"/>
        <v>0.99999999999999989</v>
      </c>
      <c r="AJ12" s="200">
        <f>J12+L12+N12+P12+R12+T15+V15+X12+Z12+AB12</f>
        <v>0.78639999999999999</v>
      </c>
    </row>
    <row r="13" spans="1:36" ht="69.75" hidden="1" customHeight="1" thickBot="1" x14ac:dyDescent="0.3">
      <c r="A13" s="262"/>
      <c r="B13" s="33" t="s">
        <v>85</v>
      </c>
      <c r="C13" s="132">
        <v>11</v>
      </c>
      <c r="D13" s="141" t="s">
        <v>89</v>
      </c>
      <c r="E13" s="132" t="s">
        <v>90</v>
      </c>
      <c r="F13" s="132" t="s">
        <v>91</v>
      </c>
      <c r="G13" s="34">
        <v>45293</v>
      </c>
      <c r="H13" s="34">
        <v>45646</v>
      </c>
      <c r="I13" s="142">
        <v>0</v>
      </c>
      <c r="J13" s="142">
        <v>0</v>
      </c>
      <c r="K13" s="35">
        <v>0</v>
      </c>
      <c r="L13" s="35">
        <v>0</v>
      </c>
      <c r="M13" s="142">
        <v>0</v>
      </c>
      <c r="N13" s="142">
        <v>0</v>
      </c>
      <c r="O13" s="73">
        <v>0</v>
      </c>
      <c r="P13" s="73">
        <v>0</v>
      </c>
      <c r="Q13" s="142">
        <v>0</v>
      </c>
      <c r="R13" s="73">
        <v>0</v>
      </c>
      <c r="S13" s="143">
        <v>0.5</v>
      </c>
      <c r="T13" s="73">
        <v>0.5</v>
      </c>
      <c r="U13" s="36">
        <v>0</v>
      </c>
      <c r="V13" s="36"/>
      <c r="W13" s="74">
        <v>0</v>
      </c>
      <c r="X13" s="74"/>
      <c r="Y13" s="74">
        <v>0</v>
      </c>
      <c r="Z13" s="74"/>
      <c r="AA13" s="35">
        <v>0</v>
      </c>
      <c r="AB13" s="35"/>
      <c r="AC13" s="35">
        <v>0</v>
      </c>
      <c r="AD13" s="75"/>
      <c r="AE13" s="142">
        <v>0.5</v>
      </c>
      <c r="AF13" s="75"/>
      <c r="AG13" s="49">
        <f t="shared" si="0"/>
        <v>0</v>
      </c>
      <c r="AH13" s="36">
        <f t="shared" si="1"/>
        <v>0.5</v>
      </c>
      <c r="AI13" s="37">
        <f t="shared" si="2"/>
        <v>1</v>
      </c>
      <c r="AJ13" s="203">
        <f t="shared" si="3"/>
        <v>0.5</v>
      </c>
    </row>
    <row r="14" spans="1:36" ht="76.150000000000006" customHeight="1" thickBot="1" x14ac:dyDescent="0.3">
      <c r="A14" s="262"/>
      <c r="B14" s="46" t="s">
        <v>92</v>
      </c>
      <c r="C14" s="47">
        <v>12</v>
      </c>
      <c r="D14" s="83" t="s">
        <v>93</v>
      </c>
      <c r="E14" s="47" t="s">
        <v>94</v>
      </c>
      <c r="F14" s="47" t="s">
        <v>95</v>
      </c>
      <c r="G14" s="48">
        <v>45293</v>
      </c>
      <c r="H14" s="48">
        <v>45646</v>
      </c>
      <c r="I14" s="146">
        <v>8.3299999999999999E-2</v>
      </c>
      <c r="J14" s="147">
        <v>8.3299999999999999E-2</v>
      </c>
      <c r="K14" s="146">
        <v>8.3299999999999999E-2</v>
      </c>
      <c r="L14" s="146">
        <v>8.3299999999999999E-2</v>
      </c>
      <c r="M14" s="146">
        <v>8.3299999999999999E-2</v>
      </c>
      <c r="N14" s="148">
        <v>8.3299999999999999E-2</v>
      </c>
      <c r="O14" s="146">
        <v>8.3299999999999999E-2</v>
      </c>
      <c r="P14" s="176">
        <v>8.3299999999999999E-2</v>
      </c>
      <c r="Q14" s="146">
        <v>8.3299999999999999E-2</v>
      </c>
      <c r="R14" s="185">
        <v>8.3299999999999999E-2</v>
      </c>
      <c r="S14" s="146">
        <v>8.3299999999999999E-2</v>
      </c>
      <c r="T14" s="149">
        <v>8.3299999999999999E-2</v>
      </c>
      <c r="U14" s="146">
        <v>8.3299999999999999E-2</v>
      </c>
      <c r="V14" s="146"/>
      <c r="W14" s="146">
        <v>8.3299999999999999E-2</v>
      </c>
      <c r="X14" s="149"/>
      <c r="Y14" s="146">
        <v>8.3299999999999999E-2</v>
      </c>
      <c r="Z14" s="149"/>
      <c r="AA14" s="146">
        <v>8.3299999999999999E-2</v>
      </c>
      <c r="AB14" s="136"/>
      <c r="AC14" s="146">
        <v>8.3299999999999999E-2</v>
      </c>
      <c r="AD14" s="136"/>
      <c r="AE14" s="146">
        <v>8.3699999999999997E-2</v>
      </c>
      <c r="AF14" s="136"/>
      <c r="AG14" s="49">
        <f t="shared" si="0"/>
        <v>0.41649999999999998</v>
      </c>
      <c r="AH14" s="49">
        <f t="shared" si="1"/>
        <v>0.49979999999999997</v>
      </c>
      <c r="AI14" s="51">
        <f t="shared" si="2"/>
        <v>1</v>
      </c>
      <c r="AJ14" s="198">
        <f t="shared" si="3"/>
        <v>0.49979999999999997</v>
      </c>
    </row>
    <row r="15" spans="1:36" ht="70.5" hidden="1" customHeight="1" thickBot="1" x14ac:dyDescent="0.3">
      <c r="A15" s="261"/>
      <c r="B15" s="90" t="s">
        <v>96</v>
      </c>
      <c r="C15" s="84">
        <v>13</v>
      </c>
      <c r="D15" s="85" t="s">
        <v>97</v>
      </c>
      <c r="E15" s="119" t="s">
        <v>98</v>
      </c>
      <c r="F15" s="119" t="s">
        <v>99</v>
      </c>
      <c r="G15" s="86">
        <v>45293</v>
      </c>
      <c r="H15" s="86">
        <v>45646</v>
      </c>
      <c r="I15" s="88">
        <v>0</v>
      </c>
      <c r="J15" s="88">
        <v>0</v>
      </c>
      <c r="K15" s="88">
        <v>0</v>
      </c>
      <c r="L15" s="88">
        <v>0</v>
      </c>
      <c r="M15" s="144">
        <v>0</v>
      </c>
      <c r="N15" s="144">
        <v>0</v>
      </c>
      <c r="O15" s="140">
        <v>0</v>
      </c>
      <c r="P15" s="140">
        <v>0</v>
      </c>
      <c r="Q15" s="144">
        <v>0</v>
      </c>
      <c r="R15" s="88">
        <v>0</v>
      </c>
      <c r="S15" s="24">
        <v>0.5</v>
      </c>
      <c r="T15" s="24">
        <v>0.5</v>
      </c>
      <c r="U15" s="24">
        <v>0</v>
      </c>
      <c r="V15" s="24"/>
      <c r="W15" s="24">
        <v>0.5</v>
      </c>
      <c r="X15" s="97"/>
      <c r="Y15" s="144">
        <v>0</v>
      </c>
      <c r="Z15" s="144"/>
      <c r="AA15" s="88">
        <v>0</v>
      </c>
      <c r="AB15" s="88"/>
      <c r="AC15" s="144">
        <v>0</v>
      </c>
      <c r="AD15" s="144"/>
      <c r="AE15" s="144">
        <v>0</v>
      </c>
      <c r="AF15" s="145"/>
      <c r="AG15" s="49">
        <f t="shared" si="0"/>
        <v>0</v>
      </c>
      <c r="AH15" s="49">
        <f t="shared" si="1"/>
        <v>0.5</v>
      </c>
      <c r="AI15" s="89">
        <f t="shared" si="2"/>
        <v>1</v>
      </c>
      <c r="AJ15" s="204">
        <f t="shared" si="3"/>
        <v>0.5</v>
      </c>
    </row>
    <row r="16" spans="1:36" ht="70.5" hidden="1" customHeight="1" thickBot="1" x14ac:dyDescent="0.3">
      <c r="A16" s="261"/>
      <c r="B16" s="46" t="s">
        <v>100</v>
      </c>
      <c r="C16" s="47">
        <v>14</v>
      </c>
      <c r="D16" s="83" t="s">
        <v>101</v>
      </c>
      <c r="E16" s="47" t="s">
        <v>102</v>
      </c>
      <c r="F16" s="47" t="s">
        <v>103</v>
      </c>
      <c r="G16" s="48">
        <v>45293</v>
      </c>
      <c r="H16" s="48">
        <v>45646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62">
        <v>0</v>
      </c>
      <c r="P16" s="62">
        <v>0</v>
      </c>
      <c r="Q16" s="66">
        <v>0</v>
      </c>
      <c r="R16" s="62">
        <v>0</v>
      </c>
      <c r="S16" s="49">
        <v>0</v>
      </c>
      <c r="T16" s="49">
        <v>0</v>
      </c>
      <c r="U16" s="49">
        <v>0</v>
      </c>
      <c r="V16" s="49"/>
      <c r="W16" s="65">
        <v>0</v>
      </c>
      <c r="X16" s="65"/>
      <c r="Y16" s="65">
        <v>0</v>
      </c>
      <c r="Z16" s="65"/>
      <c r="AA16" s="66">
        <v>0.5</v>
      </c>
      <c r="AB16" s="66"/>
      <c r="AC16" s="66">
        <v>0.25</v>
      </c>
      <c r="AD16" s="66"/>
      <c r="AE16" s="66">
        <v>0.25</v>
      </c>
      <c r="AF16" s="67"/>
      <c r="AG16" s="49">
        <f t="shared" si="0"/>
        <v>0</v>
      </c>
      <c r="AH16" s="49">
        <f t="shared" si="1"/>
        <v>0</v>
      </c>
      <c r="AI16" s="51">
        <f t="shared" si="2"/>
        <v>1</v>
      </c>
      <c r="AJ16" s="198">
        <f t="shared" si="3"/>
        <v>0</v>
      </c>
    </row>
    <row r="17" spans="1:36" ht="56.25" customHeight="1" thickBot="1" x14ac:dyDescent="0.3">
      <c r="A17" s="261"/>
      <c r="B17" s="46" t="s">
        <v>104</v>
      </c>
      <c r="C17" s="47">
        <v>15</v>
      </c>
      <c r="D17" s="47" t="s">
        <v>105</v>
      </c>
      <c r="E17" s="47" t="s">
        <v>73</v>
      </c>
      <c r="F17" s="47" t="s">
        <v>106</v>
      </c>
      <c r="G17" s="48">
        <v>45293</v>
      </c>
      <c r="H17" s="48">
        <v>45657</v>
      </c>
      <c r="I17" s="69">
        <v>3.7999999999999999E-2</v>
      </c>
      <c r="J17" s="69">
        <v>3.7999999999999999E-2</v>
      </c>
      <c r="K17" s="69">
        <v>8.1500000000000003E-2</v>
      </c>
      <c r="L17" s="69">
        <v>8.1500000000000003E-2</v>
      </c>
      <c r="M17" s="69">
        <v>0.1085</v>
      </c>
      <c r="N17" s="126">
        <v>0.1085</v>
      </c>
      <c r="O17" s="69">
        <v>0.06</v>
      </c>
      <c r="P17" s="65">
        <v>0.06</v>
      </c>
      <c r="Q17" s="69">
        <v>4.5999999999999999E-2</v>
      </c>
      <c r="R17" s="65">
        <v>4.5999999999999999E-2</v>
      </c>
      <c r="S17" s="69">
        <v>0.1245</v>
      </c>
      <c r="T17" s="65">
        <v>0.1245</v>
      </c>
      <c r="U17" s="69">
        <v>8.8499999999999995E-2</v>
      </c>
      <c r="V17" s="65"/>
      <c r="W17" s="69">
        <v>6.9500000000000006E-2</v>
      </c>
      <c r="X17" s="65"/>
      <c r="Y17" s="69">
        <v>7.9500000000000001E-2</v>
      </c>
      <c r="Z17" s="70"/>
      <c r="AA17" s="69">
        <v>7.0499999999999993E-2</v>
      </c>
      <c r="AB17" s="69"/>
      <c r="AC17" s="69">
        <v>9.8500000000000004E-2</v>
      </c>
      <c r="AD17" s="69"/>
      <c r="AE17" s="69">
        <v>0.13500000000000001</v>
      </c>
      <c r="AF17" s="65"/>
      <c r="AG17" s="49">
        <f t="shared" si="0"/>
        <v>0.33399999999999996</v>
      </c>
      <c r="AH17" s="49">
        <f t="shared" si="1"/>
        <v>0.45849999999999996</v>
      </c>
      <c r="AI17" s="51">
        <f t="shared" si="2"/>
        <v>1</v>
      </c>
      <c r="AJ17" s="198">
        <f t="shared" si="3"/>
        <v>0.45849999999999996</v>
      </c>
    </row>
    <row r="18" spans="1:36" ht="236.25" customHeight="1" thickBot="1" x14ac:dyDescent="0.3">
      <c r="A18" s="261"/>
      <c r="B18" s="46" t="s">
        <v>107</v>
      </c>
      <c r="C18" s="47">
        <v>16</v>
      </c>
      <c r="D18" s="47" t="s">
        <v>108</v>
      </c>
      <c r="E18" s="47" t="s">
        <v>73</v>
      </c>
      <c r="F18" s="47" t="s">
        <v>109</v>
      </c>
      <c r="G18" s="48">
        <v>45293</v>
      </c>
      <c r="H18" s="48">
        <v>45646</v>
      </c>
      <c r="I18" s="66">
        <v>0.02</v>
      </c>
      <c r="J18" s="62">
        <v>0.05</v>
      </c>
      <c r="K18" s="66">
        <v>0.08</v>
      </c>
      <c r="L18" s="66">
        <v>0.05</v>
      </c>
      <c r="M18" s="66">
        <v>0.09</v>
      </c>
      <c r="N18" s="150">
        <v>0.09</v>
      </c>
      <c r="O18" s="66">
        <v>0.09</v>
      </c>
      <c r="P18" s="177">
        <v>0.09</v>
      </c>
      <c r="Q18" s="66">
        <v>0.09</v>
      </c>
      <c r="R18" s="186">
        <v>0.09</v>
      </c>
      <c r="S18" s="66">
        <v>0.09</v>
      </c>
      <c r="T18" s="118">
        <v>0.09</v>
      </c>
      <c r="U18" s="66">
        <v>0.09</v>
      </c>
      <c r="V18" s="135"/>
      <c r="W18" s="66">
        <v>0.1</v>
      </c>
      <c r="X18" s="135"/>
      <c r="Y18" s="66">
        <v>0.1</v>
      </c>
      <c r="Z18" s="151"/>
      <c r="AA18" s="66">
        <v>0.1</v>
      </c>
      <c r="AB18" s="66"/>
      <c r="AC18" s="66">
        <v>0.1</v>
      </c>
      <c r="AD18" s="66"/>
      <c r="AE18" s="66">
        <v>0.05</v>
      </c>
      <c r="AF18" s="67"/>
      <c r="AG18" s="49">
        <f t="shared" si="0"/>
        <v>0.37</v>
      </c>
      <c r="AH18" s="49">
        <f t="shared" si="1"/>
        <v>0.45999999999999996</v>
      </c>
      <c r="AI18" s="51">
        <f t="shared" si="2"/>
        <v>0.99999999999999989</v>
      </c>
      <c r="AJ18" s="198">
        <f t="shared" si="3"/>
        <v>0.45999999999999996</v>
      </c>
    </row>
    <row r="19" spans="1:36" ht="63" customHeight="1" thickBot="1" x14ac:dyDescent="0.3">
      <c r="A19" s="261"/>
      <c r="B19" s="264" t="s">
        <v>110</v>
      </c>
      <c r="C19" s="152">
        <v>17</v>
      </c>
      <c r="D19" s="153" t="s">
        <v>111</v>
      </c>
      <c r="E19" s="154" t="s">
        <v>112</v>
      </c>
      <c r="F19" s="154" t="s">
        <v>113</v>
      </c>
      <c r="G19" s="155">
        <v>45293</v>
      </c>
      <c r="H19" s="155">
        <v>45646</v>
      </c>
      <c r="I19" s="156">
        <v>8.3299999999999999E-2</v>
      </c>
      <c r="J19" s="157">
        <v>8.3299999999999999E-2</v>
      </c>
      <c r="K19" s="156">
        <v>8.3299999999999999E-2</v>
      </c>
      <c r="L19" s="158">
        <v>8.3299999999999999E-2</v>
      </c>
      <c r="M19" s="156">
        <v>8.3299999999999999E-2</v>
      </c>
      <c r="N19" s="159">
        <v>8.3299999999999999E-2</v>
      </c>
      <c r="O19" s="156">
        <v>8.3299999999999999E-2</v>
      </c>
      <c r="P19" s="178">
        <v>8.3299999999999999E-2</v>
      </c>
      <c r="Q19" s="156">
        <v>8.3299999999999999E-2</v>
      </c>
      <c r="R19" s="187">
        <v>8.3299999999999999E-2</v>
      </c>
      <c r="S19" s="156">
        <v>8.3299999999999999E-2</v>
      </c>
      <c r="T19" s="194">
        <v>8.3299999999999999E-2</v>
      </c>
      <c r="U19" s="156">
        <v>8.3299999999999999E-2</v>
      </c>
      <c r="V19" s="161"/>
      <c r="W19" s="156">
        <v>8.3299999999999999E-2</v>
      </c>
      <c r="X19" s="162"/>
      <c r="Y19" s="156">
        <v>8.3299999999999999E-2</v>
      </c>
      <c r="Z19" s="162"/>
      <c r="AA19" s="156">
        <v>8.3299999999999999E-2</v>
      </c>
      <c r="AB19" s="161"/>
      <c r="AC19" s="156">
        <v>8.3299999999999999E-2</v>
      </c>
      <c r="AD19" s="160"/>
      <c r="AE19" s="156">
        <v>8.3299999999999999E-2</v>
      </c>
      <c r="AF19" s="163"/>
      <c r="AG19" s="49">
        <f t="shared" si="0"/>
        <v>0.41649999999999998</v>
      </c>
      <c r="AH19" s="161">
        <f t="shared" si="1"/>
        <v>0.49979999999999997</v>
      </c>
      <c r="AI19" s="164">
        <f t="shared" si="2"/>
        <v>0.99960000000000016</v>
      </c>
      <c r="AJ19" s="205">
        <f t="shared" si="3"/>
        <v>0.49979999999999997</v>
      </c>
    </row>
    <row r="20" spans="1:36" ht="108" customHeight="1" thickBot="1" x14ac:dyDescent="0.3">
      <c r="A20" s="263"/>
      <c r="B20" s="265"/>
      <c r="C20" s="84">
        <v>18</v>
      </c>
      <c r="D20" s="85" t="s">
        <v>114</v>
      </c>
      <c r="E20" s="119" t="s">
        <v>112</v>
      </c>
      <c r="F20" s="119" t="s">
        <v>115</v>
      </c>
      <c r="G20" s="86">
        <v>45293</v>
      </c>
      <c r="H20" s="86">
        <v>45646</v>
      </c>
      <c r="I20" s="165">
        <v>5.11E-2</v>
      </c>
      <c r="J20" s="166">
        <v>5.11E-2</v>
      </c>
      <c r="K20" s="166" t="s">
        <v>116</v>
      </c>
      <c r="L20" s="166">
        <v>2.7099999999999999E-2</v>
      </c>
      <c r="M20" s="166">
        <v>9.35E-2</v>
      </c>
      <c r="N20" s="167">
        <v>9.35E-2</v>
      </c>
      <c r="O20" s="166" t="s">
        <v>117</v>
      </c>
      <c r="P20" s="179">
        <v>7.5499999999999998E-2</v>
      </c>
      <c r="Q20" s="166">
        <v>0.08</v>
      </c>
      <c r="R20" s="166">
        <v>7.5800000000000006E-2</v>
      </c>
      <c r="S20" s="166">
        <v>0.14000000000000001</v>
      </c>
      <c r="T20" s="195">
        <v>0.1166</v>
      </c>
      <c r="U20" s="166" t="s">
        <v>118</v>
      </c>
      <c r="V20" s="166"/>
      <c r="W20" s="166">
        <v>0.05</v>
      </c>
      <c r="X20" s="166"/>
      <c r="Y20" s="166">
        <v>0.08</v>
      </c>
      <c r="Z20" s="166"/>
      <c r="AA20" s="166" t="s">
        <v>119</v>
      </c>
      <c r="AB20" s="166"/>
      <c r="AC20" s="166">
        <v>0.11</v>
      </c>
      <c r="AD20" s="166"/>
      <c r="AE20" s="166" t="s">
        <v>120</v>
      </c>
      <c r="AF20" s="168">
        <v>0</v>
      </c>
      <c r="AG20" s="49">
        <f t="shared" si="0"/>
        <v>0.32390000000000002</v>
      </c>
      <c r="AH20" s="162">
        <f t="shared" si="1"/>
        <v>0.43959999999999994</v>
      </c>
      <c r="AI20" s="169">
        <v>1</v>
      </c>
      <c r="AJ20" s="205">
        <f t="shared" si="3"/>
        <v>0.43959999999999994</v>
      </c>
    </row>
    <row r="21" spans="1:36" ht="75.75" thickBot="1" x14ac:dyDescent="0.3">
      <c r="A21" s="72" t="s">
        <v>2</v>
      </c>
      <c r="B21" s="46" t="s">
        <v>121</v>
      </c>
      <c r="C21" s="47">
        <v>19</v>
      </c>
      <c r="D21" s="71" t="s">
        <v>122</v>
      </c>
      <c r="E21" s="47" t="s">
        <v>112</v>
      </c>
      <c r="F21" s="47" t="s">
        <v>123</v>
      </c>
      <c r="G21" s="68">
        <v>45352</v>
      </c>
      <c r="H21" s="68">
        <v>45488</v>
      </c>
      <c r="I21" s="52">
        <v>0</v>
      </c>
      <c r="J21" s="52">
        <v>0</v>
      </c>
      <c r="K21" s="52">
        <v>0</v>
      </c>
      <c r="L21" s="52">
        <v>0</v>
      </c>
      <c r="M21" s="52">
        <v>0.1</v>
      </c>
      <c r="N21" s="123">
        <v>0.1</v>
      </c>
      <c r="O21" s="62">
        <v>0.1</v>
      </c>
      <c r="P21" s="62">
        <v>0.1</v>
      </c>
      <c r="Q21" s="66">
        <v>0.2</v>
      </c>
      <c r="R21" s="62">
        <v>0.8</v>
      </c>
      <c r="S21" s="52">
        <v>0.4</v>
      </c>
      <c r="T21" s="196">
        <v>0</v>
      </c>
      <c r="U21" s="49">
        <v>0.2</v>
      </c>
      <c r="V21" s="49"/>
      <c r="W21" s="65">
        <v>0</v>
      </c>
      <c r="X21" s="65"/>
      <c r="Y21" s="65">
        <v>0</v>
      </c>
      <c r="Z21" s="65"/>
      <c r="AA21" s="49">
        <v>0</v>
      </c>
      <c r="AB21" s="49"/>
      <c r="AC21" s="49">
        <v>0</v>
      </c>
      <c r="AD21" s="49"/>
      <c r="AE21" s="49">
        <v>0</v>
      </c>
      <c r="AF21" s="49"/>
      <c r="AG21" s="49">
        <f t="shared" si="0"/>
        <v>0.4</v>
      </c>
      <c r="AH21" s="49">
        <f t="shared" si="1"/>
        <v>1</v>
      </c>
      <c r="AI21" s="51">
        <f t="shared" si="2"/>
        <v>1</v>
      </c>
      <c r="AJ21" s="198">
        <f t="shared" si="3"/>
        <v>1</v>
      </c>
    </row>
    <row r="22" spans="1:36" ht="57.75" customHeight="1" thickBot="1" x14ac:dyDescent="0.3">
      <c r="A22" s="255" t="s">
        <v>3</v>
      </c>
      <c r="B22" s="53" t="s">
        <v>124</v>
      </c>
      <c r="C22" s="54">
        <v>20</v>
      </c>
      <c r="D22" s="55" t="s">
        <v>125</v>
      </c>
      <c r="E22" s="54" t="s">
        <v>126</v>
      </c>
      <c r="F22" s="54" t="s">
        <v>127</v>
      </c>
      <c r="G22" s="57">
        <v>45293</v>
      </c>
      <c r="H22" s="57">
        <v>45646</v>
      </c>
      <c r="I22" s="92">
        <v>0</v>
      </c>
      <c r="J22" s="92">
        <v>0</v>
      </c>
      <c r="K22" s="92">
        <v>0</v>
      </c>
      <c r="L22" s="92">
        <v>0</v>
      </c>
      <c r="M22" s="36">
        <v>0.1</v>
      </c>
      <c r="N22" s="127">
        <v>0.1</v>
      </c>
      <c r="O22" s="73">
        <v>0.1</v>
      </c>
      <c r="P22" s="180">
        <v>0.1</v>
      </c>
      <c r="Q22" s="35">
        <v>0.1</v>
      </c>
      <c r="R22" s="180">
        <v>0.13300000000000001</v>
      </c>
      <c r="S22" s="36">
        <v>0.1</v>
      </c>
      <c r="T22" s="197">
        <v>0.1</v>
      </c>
      <c r="U22" s="36">
        <v>0.1</v>
      </c>
      <c r="V22" s="36"/>
      <c r="W22" s="36">
        <v>0.1</v>
      </c>
      <c r="X22" s="74"/>
      <c r="Y22" s="36">
        <v>0.1</v>
      </c>
      <c r="Z22" s="74"/>
      <c r="AA22" s="36">
        <v>0.1</v>
      </c>
      <c r="AB22" s="91"/>
      <c r="AC22" s="36">
        <v>0.1</v>
      </c>
      <c r="AD22" s="91"/>
      <c r="AE22" s="36">
        <v>0.1</v>
      </c>
      <c r="AF22" s="92"/>
      <c r="AG22" s="49">
        <f t="shared" si="0"/>
        <v>0.30000000000000004</v>
      </c>
      <c r="AH22" s="58">
        <f t="shared" si="1"/>
        <v>0.43300000000000005</v>
      </c>
      <c r="AI22" s="59">
        <f t="shared" si="2"/>
        <v>0.99999999999999989</v>
      </c>
      <c r="AJ22" s="199">
        <f t="shared" si="3"/>
        <v>0.43300000000000005</v>
      </c>
    </row>
    <row r="23" spans="1:36" ht="84" customHeight="1" thickBot="1" x14ac:dyDescent="0.3">
      <c r="A23" s="266"/>
      <c r="B23" s="46" t="s">
        <v>128</v>
      </c>
      <c r="C23" s="47">
        <v>21</v>
      </c>
      <c r="D23" s="96" t="s">
        <v>129</v>
      </c>
      <c r="E23" s="93" t="s">
        <v>130</v>
      </c>
      <c r="F23" s="93" t="s">
        <v>131</v>
      </c>
      <c r="G23" s="48">
        <v>45293</v>
      </c>
      <c r="H23" s="48">
        <v>45646</v>
      </c>
      <c r="I23" s="65">
        <v>0</v>
      </c>
      <c r="J23" s="65">
        <v>0</v>
      </c>
      <c r="K23" s="65">
        <v>0</v>
      </c>
      <c r="L23" s="65">
        <v>0</v>
      </c>
      <c r="M23" s="65">
        <v>2.86E-2</v>
      </c>
      <c r="N23" s="128">
        <v>2.86E-2</v>
      </c>
      <c r="O23" s="65">
        <v>7.1400000000000005E-2</v>
      </c>
      <c r="P23" s="181">
        <v>7.1400000000000005E-2</v>
      </c>
      <c r="Q23" s="65">
        <v>0.15</v>
      </c>
      <c r="R23" s="181">
        <v>0.15</v>
      </c>
      <c r="S23" s="65">
        <v>0.2</v>
      </c>
      <c r="T23" s="76">
        <v>0.2</v>
      </c>
      <c r="U23" s="65">
        <v>0.17849999999999999</v>
      </c>
      <c r="V23" s="65"/>
      <c r="W23" s="65">
        <v>0.15709999999999999</v>
      </c>
      <c r="X23" s="65"/>
      <c r="Y23" s="65">
        <v>7.1400000000000005E-2</v>
      </c>
      <c r="Z23" s="65"/>
      <c r="AA23" s="65">
        <v>8.5800000000000001E-2</v>
      </c>
      <c r="AB23" s="65"/>
      <c r="AC23" s="65">
        <v>5.7200000000000001E-2</v>
      </c>
      <c r="AD23" s="65"/>
      <c r="AE23" s="65">
        <v>0</v>
      </c>
      <c r="AF23" s="65"/>
      <c r="AG23" s="49">
        <f t="shared" si="0"/>
        <v>0.25</v>
      </c>
      <c r="AH23" s="49">
        <f t="shared" si="1"/>
        <v>0.45</v>
      </c>
      <c r="AI23" s="65">
        <f t="shared" si="2"/>
        <v>1</v>
      </c>
      <c r="AJ23" s="198">
        <f t="shared" si="3"/>
        <v>0.45</v>
      </c>
    </row>
    <row r="24" spans="1:36" ht="107.25" customHeight="1" thickBot="1" x14ac:dyDescent="0.3">
      <c r="A24" s="72" t="s">
        <v>4</v>
      </c>
      <c r="B24" s="90" t="s">
        <v>132</v>
      </c>
      <c r="C24" s="84">
        <v>22</v>
      </c>
      <c r="D24" s="85" t="s">
        <v>133</v>
      </c>
      <c r="E24" s="84" t="s">
        <v>134</v>
      </c>
      <c r="F24" s="84" t="s">
        <v>135</v>
      </c>
      <c r="G24" s="86">
        <v>45293</v>
      </c>
      <c r="H24" s="86">
        <v>45646</v>
      </c>
      <c r="I24" s="89">
        <v>0</v>
      </c>
      <c r="J24" s="89">
        <v>0</v>
      </c>
      <c r="K24" s="89">
        <v>0</v>
      </c>
      <c r="L24" s="89">
        <v>0</v>
      </c>
      <c r="M24" s="89">
        <v>0.2</v>
      </c>
      <c r="N24" s="129">
        <v>0.2</v>
      </c>
      <c r="O24" s="182">
        <v>0</v>
      </c>
      <c r="P24" s="62">
        <v>0</v>
      </c>
      <c r="Q24" s="89">
        <v>0.13</v>
      </c>
      <c r="R24" s="135">
        <v>0.13</v>
      </c>
      <c r="S24" s="183">
        <v>7.0999999999999994E-2</v>
      </c>
      <c r="T24" s="192">
        <v>7.4999999999999997E-2</v>
      </c>
      <c r="U24" s="183">
        <v>7.0999999999999994E-2</v>
      </c>
      <c r="V24" s="89"/>
      <c r="W24" s="97">
        <v>0.12</v>
      </c>
      <c r="X24" s="97"/>
      <c r="Y24" s="89">
        <v>0.11</v>
      </c>
      <c r="Z24" s="89"/>
      <c r="AA24" s="88">
        <v>0.13</v>
      </c>
      <c r="AB24" s="88"/>
      <c r="AC24" s="89">
        <v>0.13</v>
      </c>
      <c r="AD24" s="84"/>
      <c r="AE24" s="87">
        <v>3.3000000000000002E-2</v>
      </c>
      <c r="AF24" s="84"/>
      <c r="AG24" s="49">
        <f t="shared" si="0"/>
        <v>0.33</v>
      </c>
      <c r="AH24" s="88">
        <f t="shared" si="1"/>
        <v>0.40500000000000003</v>
      </c>
      <c r="AI24" s="89">
        <f t="shared" si="2"/>
        <v>0.99500000000000011</v>
      </c>
      <c r="AJ24" s="204">
        <f t="shared" si="3"/>
        <v>0.40500000000000003</v>
      </c>
    </row>
    <row r="25" spans="1:36" ht="108" customHeight="1" thickBot="1" x14ac:dyDescent="0.3">
      <c r="A25" s="72" t="s">
        <v>136</v>
      </c>
      <c r="B25" s="46" t="s">
        <v>137</v>
      </c>
      <c r="C25" s="47">
        <v>23</v>
      </c>
      <c r="D25" s="83" t="s">
        <v>138</v>
      </c>
      <c r="E25" s="47" t="s">
        <v>139</v>
      </c>
      <c r="F25" s="47" t="s">
        <v>140</v>
      </c>
      <c r="G25" s="48">
        <v>45293</v>
      </c>
      <c r="H25" s="48">
        <v>45646</v>
      </c>
      <c r="I25" s="51">
        <v>7.5268817204301078E-2</v>
      </c>
      <c r="J25" s="51">
        <v>7.5268817204301078E-2</v>
      </c>
      <c r="K25" s="51">
        <v>7.5268817204301078E-2</v>
      </c>
      <c r="L25" s="51">
        <v>7.5268817204301078E-2</v>
      </c>
      <c r="M25" s="51">
        <v>4.3010752688172046E-2</v>
      </c>
      <c r="N25" s="130">
        <v>4.3010752688172046E-2</v>
      </c>
      <c r="O25" s="94">
        <v>7.5268817204301078E-2</v>
      </c>
      <c r="P25" s="94">
        <v>0.08</v>
      </c>
      <c r="Q25" s="95">
        <v>7.5268817204301078E-2</v>
      </c>
      <c r="R25" s="188">
        <v>0.08</v>
      </c>
      <c r="S25" s="49">
        <v>5.3763440860215055E-2</v>
      </c>
      <c r="T25" s="88">
        <v>0.05</v>
      </c>
      <c r="U25" s="95">
        <v>7.5268817204301078E-2</v>
      </c>
      <c r="V25" s="49"/>
      <c r="W25" s="49">
        <v>8.6021505376344093E-2</v>
      </c>
      <c r="X25" s="49"/>
      <c r="Y25" s="49">
        <v>0.22580645161290322</v>
      </c>
      <c r="Z25" s="49"/>
      <c r="AA25" s="95">
        <v>5.3763440860215055E-2</v>
      </c>
      <c r="AB25" s="95"/>
      <c r="AC25" s="95">
        <v>6.4516129032258063E-2</v>
      </c>
      <c r="AD25" s="95"/>
      <c r="AE25" s="95">
        <v>9.6774193548387094E-2</v>
      </c>
      <c r="AF25" s="95"/>
      <c r="AG25" s="49">
        <f t="shared" si="0"/>
        <v>0.34408602150537632</v>
      </c>
      <c r="AH25" s="49">
        <f t="shared" si="1"/>
        <v>0.40354838709677421</v>
      </c>
      <c r="AI25" s="51">
        <f t="shared" si="2"/>
        <v>0.99999999999999989</v>
      </c>
      <c r="AJ25" s="198">
        <f t="shared" si="3"/>
        <v>0.40354838709677421</v>
      </c>
    </row>
    <row r="26" spans="1:36" ht="15.75" thickBot="1" x14ac:dyDescent="0.3">
      <c r="A26" s="14"/>
      <c r="B26" s="15"/>
      <c r="C26" s="16"/>
      <c r="D26" s="17"/>
      <c r="E26" s="15"/>
      <c r="F26" s="15"/>
      <c r="G26" s="18"/>
      <c r="H26" s="18"/>
      <c r="I26" s="19">
        <f>SUM(I3:I25)</f>
        <v>0.56116881720430101</v>
      </c>
      <c r="J26" s="19">
        <f>SUM(J3:J25)</f>
        <v>0.59116881720430103</v>
      </c>
      <c r="K26" s="19">
        <f t="shared" ref="K26:AF26" si="4">SUM(K3:K25)</f>
        <v>0.61356881720430112</v>
      </c>
      <c r="L26" s="19">
        <f t="shared" si="4"/>
        <v>0.61066881720430111</v>
      </c>
      <c r="M26" s="19">
        <f t="shared" si="4"/>
        <v>1.633710752688172</v>
      </c>
      <c r="N26" s="19">
        <f t="shared" si="4"/>
        <v>1.679710752688172</v>
      </c>
      <c r="O26" s="19">
        <f t="shared" si="4"/>
        <v>0.89176881720430112</v>
      </c>
      <c r="P26" s="19">
        <f t="shared" si="4"/>
        <v>1.6887000000000001</v>
      </c>
      <c r="Q26" s="19">
        <f t="shared" si="4"/>
        <v>1.585768817204301</v>
      </c>
      <c r="R26" s="19">
        <f t="shared" si="4"/>
        <v>2.0731999999999999</v>
      </c>
      <c r="S26" s="19">
        <f t="shared" si="4"/>
        <v>3.958863440860215</v>
      </c>
      <c r="T26" s="19">
        <f t="shared" si="4"/>
        <v>3.4578999999999995</v>
      </c>
      <c r="U26" s="19">
        <f t="shared" si="4"/>
        <v>2.1566688172043009</v>
      </c>
      <c r="V26" s="19">
        <f t="shared" si="4"/>
        <v>0</v>
      </c>
      <c r="W26" s="19">
        <f t="shared" si="4"/>
        <v>2.2783215053763444</v>
      </c>
      <c r="X26" s="19">
        <f t="shared" si="4"/>
        <v>0</v>
      </c>
      <c r="Y26" s="19">
        <f t="shared" si="4"/>
        <v>2.3174064516129032</v>
      </c>
      <c r="Z26" s="19">
        <f t="shared" si="4"/>
        <v>0</v>
      </c>
      <c r="AA26" s="19">
        <f t="shared" si="4"/>
        <v>1.6290634408602154</v>
      </c>
      <c r="AB26" s="19">
        <f t="shared" si="4"/>
        <v>0</v>
      </c>
      <c r="AC26" s="19">
        <f t="shared" si="4"/>
        <v>1.8753161290322584</v>
      </c>
      <c r="AD26" s="19">
        <f t="shared" si="4"/>
        <v>0</v>
      </c>
      <c r="AE26" s="19">
        <f t="shared" si="4"/>
        <v>3.0971741935483865</v>
      </c>
      <c r="AF26" s="19">
        <f t="shared" si="4"/>
        <v>0</v>
      </c>
      <c r="AG26" s="49">
        <f t="shared" si="0"/>
        <v>5.2859860215053764</v>
      </c>
      <c r="AH26" s="172">
        <f t="shared" si="1"/>
        <v>10.101348387096774</v>
      </c>
      <c r="AI26" s="20">
        <f>SUM(AI3:AI25)</f>
        <v>22.994200000000003</v>
      </c>
      <c r="AJ26" s="20">
        <f>SUM(AJ3:AJ25)</f>
        <v>10.027248387096773</v>
      </c>
    </row>
    <row r="27" spans="1:36" ht="15.75" thickBot="1" x14ac:dyDescent="0.3">
      <c r="I27" s="121">
        <f t="shared" ref="I27:P27" si="5">SUM(I3:I25)/23</f>
        <v>2.4398644226273958E-2</v>
      </c>
      <c r="J27" s="1">
        <f t="shared" si="5"/>
        <v>2.5702992052360915E-2</v>
      </c>
      <c r="K27" s="1">
        <f t="shared" si="5"/>
        <v>2.6676905095839178E-2</v>
      </c>
      <c r="L27" s="1">
        <f t="shared" si="5"/>
        <v>2.655081813931744E-2</v>
      </c>
      <c r="M27" s="1">
        <f t="shared" si="5"/>
        <v>7.1030902290790093E-2</v>
      </c>
      <c r="N27" s="1">
        <f t="shared" si="5"/>
        <v>7.3030902290790095E-2</v>
      </c>
      <c r="O27" s="1">
        <f t="shared" si="5"/>
        <v>3.877255726975222E-2</v>
      </c>
      <c r="P27" s="1">
        <f t="shared" si="5"/>
        <v>7.3421739130434788E-2</v>
      </c>
      <c r="Q27" s="1">
        <f>+Q26/23</f>
        <v>6.8946470313230479E-2</v>
      </c>
      <c r="R27" s="1">
        <f>SUM(R3:R25)/23</f>
        <v>9.0139130434782611E-2</v>
      </c>
      <c r="S27" s="1">
        <f>+S26/23</f>
        <v>0.172124497428705</v>
      </c>
      <c r="T27" s="1">
        <f>SUM(T3:T25)/23</f>
        <v>0.15034347826086955</v>
      </c>
      <c r="U27" s="1">
        <f>+U26/23</f>
        <v>9.3768209443665262E-2</v>
      </c>
      <c r="V27" s="1">
        <f>SUM(V3:V25)/23</f>
        <v>0</v>
      </c>
      <c r="W27" s="1">
        <f>+W26/23</f>
        <v>9.9057456755493239E-2</v>
      </c>
      <c r="X27" s="1">
        <f>SUM(X3:X25)/23</f>
        <v>0</v>
      </c>
      <c r="Y27" s="1">
        <f>+Y26/23</f>
        <v>0.10075680224403927</v>
      </c>
      <c r="Z27" s="1">
        <f>SUM(Z3:Z25)/23</f>
        <v>0</v>
      </c>
      <c r="AA27" s="1">
        <f>+AA26/23</f>
        <v>7.0828845254791967E-2</v>
      </c>
      <c r="AB27" s="1">
        <f>SUM(AB3:AB25)/23</f>
        <v>0</v>
      </c>
      <c r="AC27" s="1">
        <f>+AC26/23</f>
        <v>8.1535483870967762E-2</v>
      </c>
      <c r="AD27" s="1">
        <f>SUM(AD3:AD25)/23</f>
        <v>0</v>
      </c>
      <c r="AE27" s="1">
        <f>+AE26/23</f>
        <v>0.13465974754558202</v>
      </c>
      <c r="AF27" s="1">
        <f>SUM(AF3:AF25)/23</f>
        <v>0</v>
      </c>
      <c r="AG27" s="49">
        <f t="shared" si="0"/>
        <v>0.22982547919588592</v>
      </c>
      <c r="AH27" s="39">
        <f t="shared" si="1"/>
        <v>0.43918906030855542</v>
      </c>
      <c r="AI27" s="23">
        <f>+AI26/23</f>
        <v>0.99974782608695667</v>
      </c>
      <c r="AJ27" s="207">
        <f>+AJ26/23</f>
        <v>0.43596732117812054</v>
      </c>
    </row>
    <row r="28" spans="1:36" ht="19.5" thickBot="1" x14ac:dyDescent="0.35">
      <c r="I28" s="122">
        <f>I27</f>
        <v>2.4398644226273958E-2</v>
      </c>
      <c r="J28" s="103">
        <f>+J27</f>
        <v>2.5702992052360915E-2</v>
      </c>
      <c r="K28" s="103">
        <f>I28+K27</f>
        <v>5.107554932211314E-2</v>
      </c>
      <c r="L28" s="103">
        <f>+J28+L27</f>
        <v>5.2253810191678352E-2</v>
      </c>
      <c r="M28" s="104">
        <f>K28+M27</f>
        <v>0.12210645161290323</v>
      </c>
      <c r="N28" s="104">
        <f t="shared" ref="N28:AF28" si="6">+L28+N27</f>
        <v>0.12528471248246845</v>
      </c>
      <c r="O28" s="103">
        <f t="shared" si="6"/>
        <v>0.16087900888265544</v>
      </c>
      <c r="P28" s="103">
        <f t="shared" si="6"/>
        <v>0.19870645161290323</v>
      </c>
      <c r="Q28" s="103">
        <f t="shared" si="6"/>
        <v>0.22982547919588592</v>
      </c>
      <c r="R28" s="103">
        <f t="shared" si="6"/>
        <v>0.28884558204768584</v>
      </c>
      <c r="S28" s="105">
        <f t="shared" si="6"/>
        <v>0.40194997662459092</v>
      </c>
      <c r="T28" s="106">
        <f t="shared" si="6"/>
        <v>0.43918906030855542</v>
      </c>
      <c r="U28" s="103">
        <f t="shared" si="6"/>
        <v>0.49571818606825618</v>
      </c>
      <c r="V28" s="103">
        <f t="shared" si="6"/>
        <v>0.43918906030855542</v>
      </c>
      <c r="W28" s="103">
        <f t="shared" si="6"/>
        <v>0.5947756428237494</v>
      </c>
      <c r="X28" s="103">
        <f t="shared" si="6"/>
        <v>0.43918906030855542</v>
      </c>
      <c r="Y28" s="104">
        <f t="shared" si="6"/>
        <v>0.69553244506778866</v>
      </c>
      <c r="Z28" s="103">
        <f t="shared" si="6"/>
        <v>0.43918906030855542</v>
      </c>
      <c r="AA28" s="103">
        <f t="shared" si="6"/>
        <v>0.7663612903225806</v>
      </c>
      <c r="AB28" s="103">
        <f t="shared" si="6"/>
        <v>0.43918906030855542</v>
      </c>
      <c r="AC28" s="103">
        <f t="shared" si="6"/>
        <v>0.84789677419354836</v>
      </c>
      <c r="AD28" s="103">
        <f t="shared" si="6"/>
        <v>0.43918906030855542</v>
      </c>
      <c r="AE28" s="105">
        <f t="shared" si="6"/>
        <v>0.98255652173913033</v>
      </c>
      <c r="AF28" s="1">
        <f t="shared" si="6"/>
        <v>0.43918906030855542</v>
      </c>
      <c r="AG28" s="1"/>
      <c r="AH28" s="9">
        <f t="shared" si="1"/>
        <v>2.8867388499298734</v>
      </c>
      <c r="AI28" s="1">
        <f>+I27+K27+M27+O27+Q27+S27+U27+W27+Y27+AA27+AC27+AE27</f>
        <v>0.98255652173913033</v>
      </c>
      <c r="AJ28" s="12">
        <f t="shared" si="3"/>
        <v>2.8867388499298734</v>
      </c>
    </row>
    <row r="29" spans="1:36" x14ac:dyDescent="0.25">
      <c r="M29" s="21">
        <f>+M28</f>
        <v>0.12210645161290323</v>
      </c>
      <c r="O29" s="22">
        <f>+N26+L26+J26</f>
        <v>2.8815483870967746</v>
      </c>
      <c r="S29" s="21">
        <f>+O27+Q27+S27</f>
        <v>0.27984352501168769</v>
      </c>
      <c r="Y29" s="21">
        <f>+U27+W27+Y27</f>
        <v>0.2935824684431978</v>
      </c>
      <c r="AE29" s="21">
        <f>+AA27+AC27+AE27</f>
        <v>0.28702407667134178</v>
      </c>
      <c r="AG29" s="21">
        <f>+M29+S29+Y29+AE29</f>
        <v>0.98255652173913044</v>
      </c>
      <c r="AJ29" s="12">
        <f t="shared" si="3"/>
        <v>0</v>
      </c>
    </row>
    <row r="30" spans="1:36" x14ac:dyDescent="0.25">
      <c r="F30">
        <f>1518/49</f>
        <v>30.979591836734695</v>
      </c>
      <c r="I30" s="22">
        <f>+SUM(I3:I25)</f>
        <v>0.56116881720430101</v>
      </c>
      <c r="J30" s="22">
        <f>+SUM(J3:J25)</f>
        <v>0.59116881720430103</v>
      </c>
    </row>
    <row r="31" spans="1:36" x14ac:dyDescent="0.25">
      <c r="I31">
        <f>51/23</f>
        <v>2.2173913043478262</v>
      </c>
      <c r="J31">
        <f>54/23</f>
        <v>2.347826086956522</v>
      </c>
      <c r="K31" s="22">
        <f>+I26+K26</f>
        <v>1.174737634408602</v>
      </c>
      <c r="L31" s="22">
        <f>+L26+J26</f>
        <v>1.2018376344086021</v>
      </c>
      <c r="P31" s="22"/>
    </row>
    <row r="32" spans="1:36" ht="9.75" customHeight="1" x14ac:dyDescent="0.25">
      <c r="K32" s="1">
        <f>+K31/49</f>
        <v>2.3974237436910247E-2</v>
      </c>
      <c r="N32" s="22">
        <f>+N26+L26+J26</f>
        <v>2.8815483870967746</v>
      </c>
    </row>
    <row r="33" spans="5:36" ht="15" hidden="1" customHeight="1" x14ac:dyDescent="0.25"/>
    <row r="35" spans="5:36" ht="30" customHeight="1" x14ac:dyDescent="0.25">
      <c r="E35" s="267" t="s">
        <v>141</v>
      </c>
      <c r="F35" s="268" t="s">
        <v>142</v>
      </c>
      <c r="G35" s="269" t="s">
        <v>143</v>
      </c>
      <c r="H35" s="269"/>
      <c r="I35" s="269"/>
      <c r="J35" t="s">
        <v>144</v>
      </c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</row>
    <row r="36" spans="5:36" ht="84.75" customHeight="1" x14ac:dyDescent="0.25">
      <c r="E36" s="267"/>
      <c r="F36" s="268"/>
      <c r="G36" s="116" t="s">
        <v>49</v>
      </c>
      <c r="H36" s="116" t="s">
        <v>50</v>
      </c>
      <c r="I36" s="116" t="s">
        <v>145</v>
      </c>
      <c r="K36" s="115" t="s">
        <v>5</v>
      </c>
      <c r="L36" s="115" t="s">
        <v>6</v>
      </c>
      <c r="M36" s="115" t="s">
        <v>7</v>
      </c>
      <c r="N36" s="115" t="s">
        <v>8</v>
      </c>
      <c r="O36" s="259" t="s">
        <v>9</v>
      </c>
      <c r="P36" s="259"/>
      <c r="Q36" s="259"/>
      <c r="R36" s="259"/>
      <c r="S36" s="259" t="s">
        <v>10</v>
      </c>
      <c r="T36" s="259"/>
      <c r="U36" s="259"/>
      <c r="V36" s="259"/>
      <c r="W36" s="259" t="s">
        <v>11</v>
      </c>
      <c r="X36" s="259"/>
      <c r="Y36" s="259"/>
      <c r="Z36" s="259" t="s">
        <v>12</v>
      </c>
      <c r="AA36" s="259"/>
      <c r="AB36" s="259" t="s">
        <v>13</v>
      </c>
      <c r="AC36" s="259"/>
      <c r="AD36" s="259"/>
      <c r="AE36" s="259"/>
      <c r="AF36" s="108"/>
      <c r="AG36" s="108"/>
      <c r="AH36" s="108"/>
      <c r="AI36" s="108"/>
      <c r="AJ36" s="108"/>
    </row>
    <row r="37" spans="5:36" ht="48.75" customHeight="1" x14ac:dyDescent="0.25">
      <c r="E37" s="267"/>
      <c r="F37" s="268"/>
      <c r="G37" s="206">
        <v>1</v>
      </c>
      <c r="H37" s="171">
        <f>+AH26/23</f>
        <v>0.43918906030855537</v>
      </c>
      <c r="I37" s="117">
        <f>+H37/G37*100</f>
        <v>43.918906030855538</v>
      </c>
      <c r="K37" s="110" t="s">
        <v>14</v>
      </c>
      <c r="L37" s="111"/>
      <c r="M37" s="111"/>
      <c r="N37" s="112"/>
      <c r="O37" s="270"/>
      <c r="P37" s="270"/>
      <c r="Q37" s="270"/>
      <c r="R37" s="270"/>
      <c r="S37" s="271" t="s">
        <v>146</v>
      </c>
      <c r="T37" s="271"/>
      <c r="U37" s="271"/>
      <c r="V37" s="271"/>
      <c r="W37" s="272" t="s">
        <v>146</v>
      </c>
      <c r="X37" s="272"/>
      <c r="Y37" s="272"/>
      <c r="Z37" s="273" t="s">
        <v>147</v>
      </c>
      <c r="AA37" s="273"/>
      <c r="AB37" s="274"/>
      <c r="AC37" s="274"/>
      <c r="AD37" s="274"/>
      <c r="AE37" s="274"/>
      <c r="AF37" s="109"/>
      <c r="AG37" s="109"/>
      <c r="AH37" s="109"/>
      <c r="AI37" s="109"/>
      <c r="AJ37" s="109"/>
    </row>
    <row r="38" spans="5:36" ht="51.75" customHeight="1" x14ac:dyDescent="0.25">
      <c r="K38" s="110" t="s">
        <v>16</v>
      </c>
      <c r="L38" s="114">
        <v>112</v>
      </c>
      <c r="M38" s="114">
        <v>23</v>
      </c>
      <c r="N38" s="114"/>
      <c r="O38" s="270"/>
      <c r="P38" s="270"/>
      <c r="Q38" s="270"/>
      <c r="R38" s="270"/>
      <c r="S38" s="271"/>
      <c r="T38" s="271"/>
      <c r="U38" s="271"/>
      <c r="V38" s="271"/>
      <c r="W38" s="272"/>
      <c r="X38" s="272"/>
      <c r="Y38" s="272"/>
      <c r="Z38" s="270"/>
      <c r="AA38" s="270"/>
      <c r="AB38" s="270"/>
      <c r="AC38" s="270"/>
      <c r="AD38" s="270"/>
      <c r="AE38" s="270"/>
      <c r="AF38" s="107"/>
      <c r="AG38" s="107"/>
      <c r="AH38" s="107"/>
      <c r="AI38" s="107"/>
      <c r="AJ38" s="107"/>
    </row>
    <row r="39" spans="5:36" ht="34.5" customHeight="1" x14ac:dyDescent="0.25">
      <c r="F39">
        <v>22.88</v>
      </c>
      <c r="G39">
        <v>100</v>
      </c>
      <c r="K39" s="110" t="s">
        <v>17</v>
      </c>
      <c r="L39" s="114"/>
      <c r="M39" s="114"/>
      <c r="N39" s="114"/>
      <c r="O39" s="270"/>
      <c r="P39" s="270"/>
      <c r="Q39" s="270"/>
      <c r="R39" s="270"/>
      <c r="S39" s="271"/>
      <c r="T39" s="271"/>
      <c r="U39" s="271"/>
      <c r="V39" s="271"/>
      <c r="W39" s="272"/>
      <c r="X39" s="272"/>
      <c r="Y39" s="272"/>
      <c r="Z39" s="270"/>
      <c r="AA39" s="270"/>
      <c r="AB39" s="270"/>
      <c r="AC39" s="270"/>
      <c r="AD39" s="270"/>
      <c r="AE39" s="270"/>
      <c r="AF39" s="107"/>
      <c r="AG39" s="107"/>
      <c r="AH39" s="107"/>
      <c r="AI39" s="107"/>
      <c r="AJ39" s="107"/>
    </row>
    <row r="40" spans="5:36" x14ac:dyDescent="0.25">
      <c r="F40" s="21">
        <f>+H37</f>
        <v>0.43918906030855537</v>
      </c>
      <c r="G40">
        <f>+F40*G39</f>
        <v>43.918906030855538</v>
      </c>
      <c r="K40" s="110" t="s">
        <v>18</v>
      </c>
      <c r="L40" s="114"/>
      <c r="M40" s="114"/>
      <c r="N40" s="114"/>
      <c r="O40" s="270"/>
      <c r="P40" s="270"/>
      <c r="Q40" s="270"/>
      <c r="R40" s="270"/>
      <c r="S40" s="271"/>
      <c r="T40" s="271"/>
      <c r="U40" s="271"/>
      <c r="V40" s="271"/>
      <c r="W40" s="272"/>
      <c r="X40" s="272"/>
      <c r="Y40" s="272"/>
      <c r="Z40" s="270"/>
      <c r="AA40" s="270"/>
      <c r="AB40" s="270"/>
      <c r="AC40" s="270"/>
      <c r="AD40" s="270"/>
      <c r="AE40" s="270"/>
      <c r="AF40" s="107"/>
      <c r="AG40" s="107"/>
      <c r="AH40" s="107"/>
      <c r="AI40" s="107"/>
      <c r="AJ40" s="107"/>
    </row>
    <row r="41" spans="5:36" x14ac:dyDescent="0.25">
      <c r="G41">
        <f>+G40/F39</f>
        <v>1.9195326062436862</v>
      </c>
      <c r="K41" s="110" t="s">
        <v>19</v>
      </c>
      <c r="L41" s="114"/>
      <c r="M41" s="114"/>
      <c r="N41" s="114"/>
      <c r="O41" s="270"/>
      <c r="P41" s="270"/>
      <c r="Q41" s="270"/>
      <c r="R41" s="270"/>
      <c r="S41" s="271"/>
      <c r="T41" s="271"/>
      <c r="U41" s="271"/>
      <c r="V41" s="271"/>
      <c r="W41" s="272"/>
      <c r="X41" s="272"/>
      <c r="Y41" s="272"/>
      <c r="Z41" s="270"/>
      <c r="AA41" s="270"/>
      <c r="AB41" s="270"/>
      <c r="AC41" s="270"/>
      <c r="AD41" s="270"/>
      <c r="AE41" s="270"/>
      <c r="AF41" s="107"/>
      <c r="AG41" s="107"/>
      <c r="AH41" s="107"/>
      <c r="AI41" s="107"/>
      <c r="AJ41" s="107"/>
    </row>
    <row r="42" spans="5:36" x14ac:dyDescent="0.25">
      <c r="K42" s="110" t="s">
        <v>20</v>
      </c>
      <c r="L42" s="114"/>
      <c r="M42" s="114"/>
      <c r="N42" s="114"/>
      <c r="O42" s="270"/>
      <c r="P42" s="270"/>
      <c r="Q42" s="270"/>
      <c r="R42" s="270"/>
      <c r="S42" s="271"/>
      <c r="T42" s="271"/>
      <c r="U42" s="271"/>
      <c r="V42" s="271"/>
      <c r="W42" s="272"/>
      <c r="X42" s="272"/>
      <c r="Y42" s="272"/>
      <c r="Z42" s="270"/>
      <c r="AA42" s="270"/>
      <c r="AB42" s="270"/>
      <c r="AC42" s="270"/>
      <c r="AD42" s="270"/>
      <c r="AE42" s="270"/>
      <c r="AF42" s="107"/>
      <c r="AG42" s="107"/>
      <c r="AH42" s="107"/>
      <c r="AI42" s="107"/>
      <c r="AJ42" s="107"/>
    </row>
    <row r="43" spans="5:36" x14ac:dyDescent="0.25">
      <c r="K43" s="110" t="s">
        <v>21</v>
      </c>
      <c r="L43" s="114"/>
      <c r="M43" s="114"/>
      <c r="N43" s="114"/>
      <c r="O43" s="270"/>
      <c r="P43" s="270"/>
      <c r="Q43" s="270"/>
      <c r="R43" s="270"/>
      <c r="S43" s="271"/>
      <c r="T43" s="271"/>
      <c r="U43" s="271"/>
      <c r="V43" s="271"/>
      <c r="W43" s="272"/>
      <c r="X43" s="272"/>
      <c r="Y43" s="272"/>
      <c r="Z43" s="270"/>
      <c r="AA43" s="270"/>
      <c r="AB43" s="270"/>
      <c r="AC43" s="270"/>
      <c r="AD43" s="270"/>
      <c r="AE43" s="270"/>
      <c r="AF43" s="107"/>
      <c r="AG43" s="107"/>
      <c r="AH43" s="107"/>
      <c r="AI43" s="107"/>
      <c r="AJ43" s="107"/>
    </row>
    <row r="44" spans="5:36" x14ac:dyDescent="0.25">
      <c r="K44" s="110" t="s">
        <v>22</v>
      </c>
      <c r="L44" s="114"/>
      <c r="M44" s="114"/>
      <c r="N44" s="114"/>
      <c r="O44" s="270"/>
      <c r="P44" s="270"/>
      <c r="Q44" s="270"/>
      <c r="R44" s="270"/>
      <c r="S44" s="271"/>
      <c r="T44" s="271"/>
      <c r="U44" s="271"/>
      <c r="V44" s="271"/>
      <c r="W44" s="272"/>
      <c r="X44" s="272"/>
      <c r="Y44" s="272"/>
      <c r="Z44" s="270"/>
      <c r="AA44" s="270"/>
      <c r="AB44" s="270"/>
      <c r="AC44" s="270"/>
      <c r="AD44" s="270"/>
      <c r="AE44" s="270"/>
      <c r="AF44" s="107"/>
      <c r="AG44" s="107"/>
      <c r="AH44" s="107"/>
      <c r="AI44" s="107"/>
      <c r="AJ44" s="107"/>
    </row>
    <row r="45" spans="5:36" x14ac:dyDescent="0.25">
      <c r="K45" s="110" t="s">
        <v>23</v>
      </c>
      <c r="L45" s="114"/>
      <c r="M45" s="114"/>
      <c r="N45" s="114"/>
      <c r="O45" s="270"/>
      <c r="P45" s="270"/>
      <c r="Q45" s="270"/>
      <c r="R45" s="270"/>
      <c r="S45" s="271"/>
      <c r="T45" s="271"/>
      <c r="U45" s="271"/>
      <c r="V45" s="271"/>
      <c r="W45" s="272"/>
      <c r="X45" s="272"/>
      <c r="Y45" s="272"/>
      <c r="Z45" s="270"/>
      <c r="AA45" s="270"/>
      <c r="AB45" s="270"/>
      <c r="AC45" s="270"/>
      <c r="AD45" s="270"/>
      <c r="AE45" s="270"/>
      <c r="AF45" s="107"/>
      <c r="AG45" s="107"/>
      <c r="AH45" s="107"/>
      <c r="AI45" s="107"/>
      <c r="AJ45" s="107"/>
    </row>
    <row r="46" spans="5:36" x14ac:dyDescent="0.25">
      <c r="K46" s="110" t="s">
        <v>24</v>
      </c>
      <c r="L46" s="114"/>
      <c r="M46" s="114"/>
      <c r="N46" s="114"/>
      <c r="O46" s="270"/>
      <c r="P46" s="270"/>
      <c r="Q46" s="270"/>
      <c r="R46" s="270"/>
      <c r="S46" s="271"/>
      <c r="T46" s="271"/>
      <c r="U46" s="271"/>
      <c r="V46" s="271"/>
      <c r="W46" s="272"/>
      <c r="X46" s="272"/>
      <c r="Y46" s="272"/>
      <c r="Z46" s="270"/>
      <c r="AA46" s="270"/>
      <c r="AB46" s="270"/>
      <c r="AC46" s="270"/>
      <c r="AD46" s="270"/>
      <c r="AE46" s="270"/>
    </row>
    <row r="47" spans="5:36" x14ac:dyDescent="0.25">
      <c r="K47" s="110" t="s">
        <v>25</v>
      </c>
      <c r="L47" s="114"/>
      <c r="M47" s="114"/>
      <c r="N47" s="114"/>
      <c r="O47" s="270"/>
      <c r="P47" s="270"/>
      <c r="Q47" s="270"/>
      <c r="R47" s="270"/>
      <c r="S47" s="271"/>
      <c r="T47" s="271"/>
      <c r="U47" s="271"/>
      <c r="V47" s="271"/>
      <c r="W47" s="272"/>
      <c r="X47" s="272"/>
      <c r="Y47" s="272"/>
      <c r="Z47" s="270"/>
      <c r="AA47" s="270"/>
      <c r="AB47" s="270"/>
      <c r="AC47" s="270"/>
      <c r="AD47" s="270"/>
      <c r="AE47" s="270"/>
    </row>
    <row r="48" spans="5:36" x14ac:dyDescent="0.25">
      <c r="K48" s="110" t="s">
        <v>26</v>
      </c>
      <c r="L48" s="114"/>
      <c r="M48" s="114"/>
      <c r="N48" s="114"/>
      <c r="O48" s="270"/>
      <c r="P48" s="270"/>
      <c r="Q48" s="270"/>
      <c r="R48" s="270"/>
      <c r="S48" s="271"/>
      <c r="T48" s="271"/>
      <c r="U48" s="271"/>
      <c r="V48" s="271"/>
      <c r="W48" s="272"/>
      <c r="X48" s="272"/>
      <c r="Y48" s="272"/>
      <c r="Z48" s="270"/>
      <c r="AA48" s="270"/>
      <c r="AB48" s="270"/>
      <c r="AC48" s="270"/>
      <c r="AD48" s="270"/>
      <c r="AE48" s="270"/>
    </row>
  </sheetData>
  <autoFilter ref="A1:AJ32" xr:uid="{00000000-0001-0000-0300-000000000000}"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  <filterColumn colId="28" showButton="0"/>
    <filterColumn colId="30" showButton="0"/>
    <filterColumn colId="34" showButton="0"/>
  </autoFilter>
  <mergeCells count="95">
    <mergeCell ref="O47:R47"/>
    <mergeCell ref="S47:V47"/>
    <mergeCell ref="W47:Y47"/>
    <mergeCell ref="Z47:AA47"/>
    <mergeCell ref="AB47:AE47"/>
    <mergeCell ref="O48:R48"/>
    <mergeCell ref="S48:V48"/>
    <mergeCell ref="W48:Y48"/>
    <mergeCell ref="Z48:AA48"/>
    <mergeCell ref="AB48:AE48"/>
    <mergeCell ref="O45:R45"/>
    <mergeCell ref="S45:V45"/>
    <mergeCell ref="W45:Y45"/>
    <mergeCell ref="Z45:AA45"/>
    <mergeCell ref="AB45:AE45"/>
    <mergeCell ref="O46:R46"/>
    <mergeCell ref="S46:V46"/>
    <mergeCell ref="W46:Y46"/>
    <mergeCell ref="Z46:AA46"/>
    <mergeCell ref="AB46:AE46"/>
    <mergeCell ref="O43:R43"/>
    <mergeCell ref="S43:V43"/>
    <mergeCell ref="W43:Y43"/>
    <mergeCell ref="Z43:AA43"/>
    <mergeCell ref="AB43:AE43"/>
    <mergeCell ref="O44:R44"/>
    <mergeCell ref="S44:V44"/>
    <mergeCell ref="W44:Y44"/>
    <mergeCell ref="Z44:AA44"/>
    <mergeCell ref="AB44:AE44"/>
    <mergeCell ref="O41:R41"/>
    <mergeCell ref="S41:V41"/>
    <mergeCell ref="W41:Y41"/>
    <mergeCell ref="Z41:AA41"/>
    <mergeCell ref="AB41:AE41"/>
    <mergeCell ref="O42:R42"/>
    <mergeCell ref="S42:V42"/>
    <mergeCell ref="W42:Y42"/>
    <mergeCell ref="Z42:AA42"/>
    <mergeCell ref="AB42:AE42"/>
    <mergeCell ref="AB37:AE37"/>
    <mergeCell ref="O40:R40"/>
    <mergeCell ref="S40:V40"/>
    <mergeCell ref="W40:Y40"/>
    <mergeCell ref="Z40:AA40"/>
    <mergeCell ref="AB40:AE40"/>
    <mergeCell ref="O39:R39"/>
    <mergeCell ref="S39:V39"/>
    <mergeCell ref="W39:Y39"/>
    <mergeCell ref="Z39:AA39"/>
    <mergeCell ref="AB39:AE39"/>
    <mergeCell ref="O38:R38"/>
    <mergeCell ref="S38:V38"/>
    <mergeCell ref="W38:Y38"/>
    <mergeCell ref="Z38:AA38"/>
    <mergeCell ref="AB38:AE38"/>
    <mergeCell ref="AB36:AE36"/>
    <mergeCell ref="A6:A9"/>
    <mergeCell ref="A10:A20"/>
    <mergeCell ref="B19:B20"/>
    <mergeCell ref="A22:A23"/>
    <mergeCell ref="E35:E37"/>
    <mergeCell ref="F35:F37"/>
    <mergeCell ref="G35:I35"/>
    <mergeCell ref="O36:R36"/>
    <mergeCell ref="S36:V36"/>
    <mergeCell ref="W36:Y36"/>
    <mergeCell ref="Z36:AA36"/>
    <mergeCell ref="O37:R37"/>
    <mergeCell ref="S37:V37"/>
    <mergeCell ref="W37:Y37"/>
    <mergeCell ref="Z37:AA37"/>
    <mergeCell ref="AC1:AD1"/>
    <mergeCell ref="AE1:AF1"/>
    <mergeCell ref="AI1:AJ1"/>
    <mergeCell ref="AC2:AD2"/>
    <mergeCell ref="A3:A5"/>
    <mergeCell ref="Q1:R1"/>
    <mergeCell ref="S1:T1"/>
    <mergeCell ref="U1:V1"/>
    <mergeCell ref="W1:X1"/>
    <mergeCell ref="Y1:Z1"/>
    <mergeCell ref="AA1:AB1"/>
    <mergeCell ref="G1:G2"/>
    <mergeCell ref="H1:H2"/>
    <mergeCell ref="I1:J1"/>
    <mergeCell ref="K1:L1"/>
    <mergeCell ref="M1:N1"/>
    <mergeCell ref="O1:P1"/>
    <mergeCell ref="A1:A2"/>
    <mergeCell ref="B1:B2"/>
    <mergeCell ref="C1:C2"/>
    <mergeCell ref="D1:D2"/>
    <mergeCell ref="E1:E2"/>
    <mergeCell ref="F1:F2"/>
  </mergeCells>
  <dataValidations count="2">
    <dataValidation type="list" allowBlank="1" showInputMessage="1" showErrorMessage="1" sqref="A3 A6:A9" xr:uid="{59B92A03-B02E-40D4-858E-3255DD0EA713}">
      <formula1>#REF!</formula1>
    </dataValidation>
    <dataValidation operator="equal" allowBlank="1" showErrorMessage="1" errorTitle="ERROR" error="No debe modificar estas celdas" sqref="D6:D8 D3:D4" xr:uid="{2DD2B947-DFD9-48AD-B48F-9298A6C0A30E}"/>
  </dataValidations>
  <pageMargins left="0.7" right="0.7" top="0.75" bottom="0.75" header="0.3" footer="0.3"/>
  <pageSetup paperSize="9" scale="16" orientation="portrait" r:id="rId1"/>
  <rowBreaks count="1" manualBreakCount="1">
    <brk id="20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0"/>
  <sheetViews>
    <sheetView tabSelected="1" topLeftCell="A23" zoomScaleNormal="100" zoomScaleSheetLayoutView="100" workbookViewId="0">
      <selection activeCell="B24" sqref="B24:B26"/>
    </sheetView>
  </sheetViews>
  <sheetFormatPr baseColWidth="10" defaultColWidth="9.140625" defaultRowHeight="15" x14ac:dyDescent="0.25"/>
  <cols>
    <col min="1" max="1" width="23.140625" customWidth="1"/>
    <col min="2" max="2" width="44.28515625" customWidth="1"/>
    <col min="3" max="3" width="5" bestFit="1" customWidth="1"/>
    <col min="4" max="4" width="45.42578125" style="11" customWidth="1"/>
    <col min="5" max="5" width="32.42578125" customWidth="1"/>
    <col min="6" max="6" width="31.7109375" customWidth="1"/>
    <col min="7" max="7" width="15.140625" customWidth="1"/>
    <col min="8" max="8" width="13.28515625" customWidth="1"/>
    <col min="9" max="9" width="14.7109375" customWidth="1"/>
    <col min="10" max="35" width="8.7109375" customWidth="1"/>
    <col min="36" max="36" width="24.7109375" style="232" customWidth="1"/>
    <col min="37" max="37" width="9.85546875" customWidth="1"/>
    <col min="38" max="40" width="11.42578125" customWidth="1"/>
    <col min="41" max="41" width="13.140625" customWidth="1"/>
    <col min="42" max="46" width="11.42578125" customWidth="1"/>
    <col min="47" max="47" width="15.140625" customWidth="1"/>
    <col min="48" max="48" width="16.140625" customWidth="1"/>
    <col min="49" max="49" width="11.42578125" customWidth="1"/>
    <col min="50" max="50" width="14.5703125" customWidth="1"/>
    <col min="51" max="51" width="13.5703125" customWidth="1"/>
    <col min="52" max="52" width="11.42578125" customWidth="1"/>
    <col min="53" max="53" width="17.7109375" customWidth="1"/>
    <col min="54" max="54" width="17.28515625" customWidth="1"/>
    <col min="55" max="257" width="11.42578125" customWidth="1"/>
  </cols>
  <sheetData>
    <row r="1" spans="1:36" ht="36" customHeight="1" x14ac:dyDescent="0.25">
      <c r="A1" s="277"/>
      <c r="B1" s="278"/>
      <c r="C1" s="283" t="s">
        <v>375</v>
      </c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5"/>
    </row>
    <row r="2" spans="1:36" ht="37.5" customHeight="1" x14ac:dyDescent="0.25">
      <c r="A2" s="279"/>
      <c r="B2" s="280"/>
      <c r="C2" s="286" t="s">
        <v>376</v>
      </c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  <c r="Y2" s="286"/>
      <c r="Z2" s="286"/>
      <c r="AA2" s="286"/>
      <c r="AB2" s="286"/>
      <c r="AC2" s="286"/>
      <c r="AD2" s="286"/>
      <c r="AE2" s="286"/>
      <c r="AF2" s="286"/>
      <c r="AG2" s="286"/>
      <c r="AH2" s="286"/>
      <c r="AI2" s="286"/>
      <c r="AJ2" s="287"/>
    </row>
    <row r="3" spans="1:36" x14ac:dyDescent="0.25">
      <c r="A3" s="292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4"/>
    </row>
    <row r="4" spans="1:36" x14ac:dyDescent="0.25">
      <c r="A4" s="282" t="s">
        <v>27</v>
      </c>
      <c r="B4" s="249" t="s">
        <v>360</v>
      </c>
      <c r="C4" s="249" t="s">
        <v>29</v>
      </c>
      <c r="D4" s="249" t="s">
        <v>361</v>
      </c>
      <c r="E4" s="249" t="s">
        <v>200</v>
      </c>
      <c r="F4" s="254" t="s">
        <v>201</v>
      </c>
      <c r="G4" s="254" t="s">
        <v>202</v>
      </c>
      <c r="H4" s="281" t="s">
        <v>33</v>
      </c>
      <c r="I4" s="281" t="s">
        <v>34</v>
      </c>
      <c r="J4" s="281" t="s">
        <v>35</v>
      </c>
      <c r="K4" s="281"/>
      <c r="L4" s="281" t="s">
        <v>36</v>
      </c>
      <c r="M4" s="281"/>
      <c r="N4" s="281" t="s">
        <v>37</v>
      </c>
      <c r="O4" s="281"/>
      <c r="P4" s="281" t="s">
        <v>38</v>
      </c>
      <c r="Q4" s="281"/>
      <c r="R4" s="281" t="s">
        <v>39</v>
      </c>
      <c r="S4" s="281"/>
      <c r="T4" s="281" t="s">
        <v>40</v>
      </c>
      <c r="U4" s="281"/>
      <c r="V4" s="254" t="s">
        <v>41</v>
      </c>
      <c r="W4" s="254"/>
      <c r="X4" s="254" t="s">
        <v>42</v>
      </c>
      <c r="Y4" s="254"/>
      <c r="Z4" s="254" t="s">
        <v>43</v>
      </c>
      <c r="AA4" s="254"/>
      <c r="AB4" s="254" t="s">
        <v>44</v>
      </c>
      <c r="AC4" s="254"/>
      <c r="AD4" s="254" t="s">
        <v>45</v>
      </c>
      <c r="AE4" s="254"/>
      <c r="AF4" s="254" t="s">
        <v>46</v>
      </c>
      <c r="AG4" s="254"/>
      <c r="AH4" s="254" t="s">
        <v>47</v>
      </c>
      <c r="AI4" s="254"/>
      <c r="AJ4" s="299" t="s">
        <v>148</v>
      </c>
    </row>
    <row r="5" spans="1:36" ht="15.75" customHeight="1" x14ac:dyDescent="0.25">
      <c r="A5" s="282"/>
      <c r="B5" s="249"/>
      <c r="C5" s="249"/>
      <c r="D5" s="249" t="s">
        <v>48</v>
      </c>
      <c r="E5" s="249"/>
      <c r="F5" s="254"/>
      <c r="G5" s="254"/>
      <c r="H5" s="281" t="s">
        <v>33</v>
      </c>
      <c r="I5" s="281" t="s">
        <v>34</v>
      </c>
      <c r="J5" s="226" t="s">
        <v>49</v>
      </c>
      <c r="K5" s="226" t="s">
        <v>50</v>
      </c>
      <c r="L5" s="226" t="s">
        <v>49</v>
      </c>
      <c r="M5" s="226" t="s">
        <v>50</v>
      </c>
      <c r="N5" s="226" t="s">
        <v>49</v>
      </c>
      <c r="O5" s="226" t="s">
        <v>50</v>
      </c>
      <c r="P5" s="226" t="s">
        <v>49</v>
      </c>
      <c r="Q5" s="226" t="s">
        <v>50</v>
      </c>
      <c r="R5" s="226" t="s">
        <v>49</v>
      </c>
      <c r="S5" s="226" t="s">
        <v>50</v>
      </c>
      <c r="T5" s="226" t="s">
        <v>49</v>
      </c>
      <c r="U5" s="226" t="s">
        <v>50</v>
      </c>
      <c r="V5" s="191" t="s">
        <v>49</v>
      </c>
      <c r="W5" s="191" t="s">
        <v>50</v>
      </c>
      <c r="X5" s="191" t="s">
        <v>49</v>
      </c>
      <c r="Y5" s="191" t="s">
        <v>50</v>
      </c>
      <c r="Z5" s="191" t="s">
        <v>49</v>
      </c>
      <c r="AA5" s="191" t="s">
        <v>50</v>
      </c>
      <c r="AB5" s="191" t="s">
        <v>49</v>
      </c>
      <c r="AC5" s="191" t="s">
        <v>50</v>
      </c>
      <c r="AD5" s="254" t="s">
        <v>49</v>
      </c>
      <c r="AE5" s="254" t="s">
        <v>50</v>
      </c>
      <c r="AF5" s="191" t="s">
        <v>49</v>
      </c>
      <c r="AG5" s="191" t="s">
        <v>50</v>
      </c>
      <c r="AH5" s="191" t="s">
        <v>49</v>
      </c>
      <c r="AI5" s="191" t="s">
        <v>50</v>
      </c>
      <c r="AJ5" s="299"/>
    </row>
    <row r="6" spans="1:36" ht="86.25" customHeight="1" x14ac:dyDescent="0.25">
      <c r="A6" s="275" t="s">
        <v>150</v>
      </c>
      <c r="B6" s="296" t="s">
        <v>362</v>
      </c>
      <c r="C6" s="2">
        <v>4</v>
      </c>
      <c r="D6" s="236" t="s">
        <v>346</v>
      </c>
      <c r="E6" s="2" t="s">
        <v>182</v>
      </c>
      <c r="F6" s="2" t="s">
        <v>341</v>
      </c>
      <c r="G6" s="2">
        <v>1</v>
      </c>
      <c r="H6" s="230">
        <v>46357</v>
      </c>
      <c r="I6" s="230">
        <v>46387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100</v>
      </c>
      <c r="AG6" s="2">
        <v>0</v>
      </c>
      <c r="AH6" s="245">
        <f t="shared" ref="AH6:AH9" si="0">+J6+L6+N6+P6+R6+T6+V6+X6+Z6+AB6+AD6+AF6</f>
        <v>100</v>
      </c>
      <c r="AI6" s="222">
        <f t="shared" ref="AI6:AI28" si="1">+K6+M6+O6+Q6+S6+U6+W6+Y6+AA6+AC6+AE6+AG6</f>
        <v>0</v>
      </c>
      <c r="AJ6" s="239"/>
    </row>
    <row r="7" spans="1:36" ht="86.25" customHeight="1" x14ac:dyDescent="0.25">
      <c r="A7" s="275"/>
      <c r="B7" s="296"/>
      <c r="C7" s="2">
        <v>6</v>
      </c>
      <c r="D7" s="233" t="s">
        <v>194</v>
      </c>
      <c r="E7" s="234" t="s">
        <v>195</v>
      </c>
      <c r="F7" s="234" t="s">
        <v>196</v>
      </c>
      <c r="G7" s="234">
        <v>1</v>
      </c>
      <c r="H7" s="237">
        <v>46204</v>
      </c>
      <c r="I7" s="235">
        <v>46387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50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50</v>
      </c>
      <c r="AG7" s="2">
        <v>0</v>
      </c>
      <c r="AH7" s="245">
        <f t="shared" si="0"/>
        <v>100</v>
      </c>
      <c r="AI7" s="222">
        <f t="shared" si="1"/>
        <v>0</v>
      </c>
      <c r="AJ7" s="239"/>
    </row>
    <row r="8" spans="1:36" ht="126.75" customHeight="1" x14ac:dyDescent="0.25">
      <c r="A8" s="275"/>
      <c r="B8" s="297"/>
      <c r="C8" s="2">
        <v>8</v>
      </c>
      <c r="D8" s="236" t="s">
        <v>342</v>
      </c>
      <c r="E8" s="234" t="s">
        <v>186</v>
      </c>
      <c r="F8" s="234" t="s">
        <v>343</v>
      </c>
      <c r="G8" s="234">
        <v>2</v>
      </c>
      <c r="H8" s="237">
        <v>46143</v>
      </c>
      <c r="I8" s="237">
        <v>46173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50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50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45">
        <f t="shared" si="0"/>
        <v>100</v>
      </c>
      <c r="AI8" s="222">
        <f t="shared" si="1"/>
        <v>0</v>
      </c>
      <c r="AJ8" s="239"/>
    </row>
    <row r="9" spans="1:36" ht="71.25" customHeight="1" x14ac:dyDescent="0.25">
      <c r="A9" s="275"/>
      <c r="B9" s="2" t="s">
        <v>363</v>
      </c>
      <c r="C9" s="2">
        <v>9</v>
      </c>
      <c r="D9" s="3" t="s">
        <v>347</v>
      </c>
      <c r="E9" s="2" t="s">
        <v>204</v>
      </c>
      <c r="F9" s="2" t="s">
        <v>205</v>
      </c>
      <c r="G9" s="228">
        <v>1</v>
      </c>
      <c r="H9" s="237">
        <v>46023</v>
      </c>
      <c r="I9" s="237">
        <v>46387</v>
      </c>
      <c r="J9" s="2">
        <v>6.1</v>
      </c>
      <c r="K9" s="2">
        <v>6.1</v>
      </c>
      <c r="L9" s="246">
        <v>3</v>
      </c>
      <c r="M9" s="2">
        <v>0</v>
      </c>
      <c r="N9" s="2">
        <v>12.1</v>
      </c>
      <c r="O9" s="2">
        <v>0</v>
      </c>
      <c r="P9" s="2">
        <v>6.1</v>
      </c>
      <c r="Q9" s="2">
        <v>0</v>
      </c>
      <c r="R9" s="2">
        <v>9.1</v>
      </c>
      <c r="S9" s="2">
        <v>0</v>
      </c>
      <c r="T9" s="2">
        <v>9.1</v>
      </c>
      <c r="U9" s="2">
        <v>0</v>
      </c>
      <c r="V9" s="2">
        <v>6.1</v>
      </c>
      <c r="W9" s="2">
        <v>0</v>
      </c>
      <c r="X9" s="246">
        <v>3</v>
      </c>
      <c r="Y9" s="2">
        <v>0</v>
      </c>
      <c r="Z9" s="2">
        <v>18.100000000000001</v>
      </c>
      <c r="AA9" s="2">
        <v>0</v>
      </c>
      <c r="AB9" s="2">
        <v>9.1</v>
      </c>
      <c r="AC9" s="2">
        <v>0</v>
      </c>
      <c r="AD9" s="2">
        <v>6.1</v>
      </c>
      <c r="AE9" s="2">
        <v>0</v>
      </c>
      <c r="AF9" s="2">
        <v>12.1</v>
      </c>
      <c r="AG9" s="2">
        <v>0</v>
      </c>
      <c r="AH9" s="245">
        <f t="shared" si="0"/>
        <v>99.999999999999986</v>
      </c>
      <c r="AI9" s="222">
        <f t="shared" si="1"/>
        <v>6.1</v>
      </c>
      <c r="AJ9" s="240" t="s">
        <v>373</v>
      </c>
    </row>
    <row r="10" spans="1:36" ht="95.25" customHeight="1" x14ac:dyDescent="0.25">
      <c r="A10" s="275" t="s">
        <v>149</v>
      </c>
      <c r="B10" s="298" t="s">
        <v>364</v>
      </c>
      <c r="C10" s="2">
        <v>10</v>
      </c>
      <c r="D10" s="3" t="s">
        <v>359</v>
      </c>
      <c r="E10" s="2" t="s">
        <v>204</v>
      </c>
      <c r="F10" s="2" t="s">
        <v>340</v>
      </c>
      <c r="G10" s="2">
        <v>1</v>
      </c>
      <c r="H10" s="27">
        <v>46296</v>
      </c>
      <c r="I10" s="27">
        <v>46387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33.33</v>
      </c>
      <c r="AC10" s="2">
        <v>0</v>
      </c>
      <c r="AD10" s="2">
        <v>33.33</v>
      </c>
      <c r="AE10" s="2">
        <v>0</v>
      </c>
      <c r="AF10" s="2">
        <v>33.340000000000003</v>
      </c>
      <c r="AG10" s="2">
        <v>0</v>
      </c>
      <c r="AH10" s="245">
        <f t="shared" ref="AH10:AH28" si="2">+J10+L10+N10+P10+R10+T10+V10+X10+Z10+AB10+AD10+AF10</f>
        <v>100</v>
      </c>
      <c r="AI10" s="222">
        <f t="shared" si="1"/>
        <v>0</v>
      </c>
      <c r="AJ10" s="240"/>
    </row>
    <row r="11" spans="1:36" ht="123.75" customHeight="1" x14ac:dyDescent="0.25">
      <c r="A11" s="275"/>
      <c r="B11" s="296"/>
      <c r="C11" s="2">
        <v>11</v>
      </c>
      <c r="D11" s="3" t="s">
        <v>355</v>
      </c>
      <c r="E11" s="2" t="s">
        <v>112</v>
      </c>
      <c r="F11" s="2" t="s">
        <v>319</v>
      </c>
      <c r="G11" s="2">
        <v>1</v>
      </c>
      <c r="H11" s="27">
        <v>46296</v>
      </c>
      <c r="I11" s="27">
        <v>46376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40</v>
      </c>
      <c r="AC11" s="2">
        <v>0</v>
      </c>
      <c r="AD11" s="2">
        <v>40</v>
      </c>
      <c r="AE11" s="2">
        <v>0</v>
      </c>
      <c r="AF11" s="2">
        <v>20</v>
      </c>
      <c r="AG11" s="2">
        <v>0</v>
      </c>
      <c r="AH11" s="245">
        <f t="shared" si="2"/>
        <v>100</v>
      </c>
      <c r="AI11" s="222">
        <f t="shared" si="1"/>
        <v>0</v>
      </c>
      <c r="AJ11" s="239"/>
    </row>
    <row r="12" spans="1:36" ht="78.75" customHeight="1" x14ac:dyDescent="0.25">
      <c r="A12" s="275"/>
      <c r="B12" s="296"/>
      <c r="C12" s="2">
        <v>12</v>
      </c>
      <c r="D12" s="3" t="s">
        <v>320</v>
      </c>
      <c r="E12" s="2" t="s">
        <v>73</v>
      </c>
      <c r="F12" s="2" t="s">
        <v>321</v>
      </c>
      <c r="G12" s="2">
        <v>1</v>
      </c>
      <c r="H12" s="27">
        <v>46296</v>
      </c>
      <c r="I12" s="27">
        <v>46376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20</v>
      </c>
      <c r="AC12" s="2">
        <v>0</v>
      </c>
      <c r="AD12" s="2">
        <v>40</v>
      </c>
      <c r="AE12" s="2">
        <v>0</v>
      </c>
      <c r="AF12" s="2">
        <v>40</v>
      </c>
      <c r="AG12" s="2">
        <v>0</v>
      </c>
      <c r="AH12" s="245">
        <f t="shared" si="2"/>
        <v>100</v>
      </c>
      <c r="AI12" s="222">
        <f t="shared" si="1"/>
        <v>0</v>
      </c>
      <c r="AJ12" s="239"/>
    </row>
    <row r="13" spans="1:36" ht="87" customHeight="1" x14ac:dyDescent="0.25">
      <c r="A13" s="275"/>
      <c r="B13" s="297"/>
      <c r="C13" s="2">
        <v>13</v>
      </c>
      <c r="D13" s="3" t="s">
        <v>322</v>
      </c>
      <c r="E13" s="2" t="s">
        <v>126</v>
      </c>
      <c r="F13" s="2" t="s">
        <v>323</v>
      </c>
      <c r="G13" s="2">
        <v>1</v>
      </c>
      <c r="H13" s="27">
        <v>46296</v>
      </c>
      <c r="I13" s="27">
        <v>46376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20</v>
      </c>
      <c r="AC13" s="2">
        <v>0</v>
      </c>
      <c r="AD13" s="2">
        <v>40</v>
      </c>
      <c r="AE13" s="2">
        <v>0</v>
      </c>
      <c r="AF13" s="2">
        <v>40</v>
      </c>
      <c r="AG13" s="2">
        <v>0</v>
      </c>
      <c r="AH13" s="245">
        <f t="shared" si="2"/>
        <v>100</v>
      </c>
      <c r="AI13" s="222">
        <f t="shared" si="1"/>
        <v>0</v>
      </c>
      <c r="AJ13" s="240"/>
    </row>
    <row r="14" spans="1:36" ht="87.75" customHeight="1" x14ac:dyDescent="0.25">
      <c r="A14" s="275" t="s">
        <v>352</v>
      </c>
      <c r="B14" s="298" t="s">
        <v>365</v>
      </c>
      <c r="C14" s="2">
        <v>14</v>
      </c>
      <c r="D14" s="229" t="s">
        <v>327</v>
      </c>
      <c r="E14" s="223" t="s">
        <v>83</v>
      </c>
      <c r="F14" s="2" t="s">
        <v>211</v>
      </c>
      <c r="G14" s="2">
        <v>1</v>
      </c>
      <c r="H14" s="224">
        <v>46055</v>
      </c>
      <c r="I14" s="224">
        <v>46081</v>
      </c>
      <c r="J14" s="2">
        <v>0</v>
      </c>
      <c r="K14" s="2">
        <v>0</v>
      </c>
      <c r="L14" s="2">
        <v>100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45">
        <f t="shared" si="2"/>
        <v>100</v>
      </c>
      <c r="AI14" s="222">
        <f t="shared" si="1"/>
        <v>0</v>
      </c>
      <c r="AJ14" s="240"/>
    </row>
    <row r="15" spans="1:36" ht="62.25" customHeight="1" x14ac:dyDescent="0.25">
      <c r="A15" s="275"/>
      <c r="B15" s="296"/>
      <c r="C15" s="2">
        <v>15</v>
      </c>
      <c r="D15" s="229" t="s">
        <v>328</v>
      </c>
      <c r="E15" s="223" t="s">
        <v>212</v>
      </c>
      <c r="F15" s="2" t="s">
        <v>338</v>
      </c>
      <c r="G15" s="2">
        <v>1</v>
      </c>
      <c r="H15" s="224">
        <v>46054</v>
      </c>
      <c r="I15" s="224">
        <v>46112</v>
      </c>
      <c r="J15" s="2">
        <v>0</v>
      </c>
      <c r="K15" s="2">
        <v>0</v>
      </c>
      <c r="L15" s="2">
        <v>50</v>
      </c>
      <c r="M15" s="2">
        <v>0</v>
      </c>
      <c r="N15" s="2">
        <v>50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45">
        <f t="shared" si="2"/>
        <v>100</v>
      </c>
      <c r="AI15" s="222">
        <f t="shared" si="1"/>
        <v>0</v>
      </c>
      <c r="AJ15" s="240"/>
    </row>
    <row r="16" spans="1:36" ht="55.9" customHeight="1" x14ac:dyDescent="0.25">
      <c r="A16" s="275"/>
      <c r="B16" s="296"/>
      <c r="C16" s="2">
        <v>16</v>
      </c>
      <c r="D16" s="229" t="s">
        <v>226</v>
      </c>
      <c r="E16" s="223" t="s">
        <v>112</v>
      </c>
      <c r="F16" s="2" t="s">
        <v>214</v>
      </c>
      <c r="G16" s="2">
        <v>1</v>
      </c>
      <c r="H16" s="224">
        <v>46024</v>
      </c>
      <c r="I16" s="224">
        <v>46053</v>
      </c>
      <c r="J16" s="2">
        <v>100</v>
      </c>
      <c r="K16" s="2">
        <v>100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45">
        <f t="shared" si="2"/>
        <v>100</v>
      </c>
      <c r="AI16" s="222">
        <f t="shared" si="1"/>
        <v>100</v>
      </c>
      <c r="AJ16" s="240" t="s">
        <v>372</v>
      </c>
    </row>
    <row r="17" spans="1:36" ht="55.9" customHeight="1" x14ac:dyDescent="0.25">
      <c r="A17" s="275"/>
      <c r="B17" s="296"/>
      <c r="C17" s="2">
        <v>17</v>
      </c>
      <c r="D17" s="229" t="s">
        <v>330</v>
      </c>
      <c r="E17" s="223" t="s">
        <v>212</v>
      </c>
      <c r="F17" s="2" t="s">
        <v>329</v>
      </c>
      <c r="G17" s="2">
        <v>1</v>
      </c>
      <c r="H17" s="224">
        <v>46024</v>
      </c>
      <c r="I17" s="224">
        <v>46112</v>
      </c>
      <c r="J17" s="2">
        <v>0</v>
      </c>
      <c r="K17" s="2">
        <v>0</v>
      </c>
      <c r="L17" s="2">
        <v>50</v>
      </c>
      <c r="M17" s="2">
        <v>0</v>
      </c>
      <c r="N17" s="2">
        <v>50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45">
        <f t="shared" si="2"/>
        <v>100</v>
      </c>
      <c r="AI17" s="222">
        <f t="shared" si="1"/>
        <v>0</v>
      </c>
      <c r="AJ17" s="240"/>
    </row>
    <row r="18" spans="1:36" ht="55.9" customHeight="1" x14ac:dyDescent="0.25">
      <c r="A18" s="275"/>
      <c r="B18" s="296"/>
      <c r="C18" s="2">
        <v>18</v>
      </c>
      <c r="D18" s="229" t="s">
        <v>215</v>
      </c>
      <c r="E18" s="223" t="s">
        <v>212</v>
      </c>
      <c r="F18" s="2" t="s">
        <v>217</v>
      </c>
      <c r="G18" s="2">
        <v>1</v>
      </c>
      <c r="H18" s="224">
        <v>46024</v>
      </c>
      <c r="I18" s="224">
        <v>46142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100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45">
        <f t="shared" si="2"/>
        <v>100</v>
      </c>
      <c r="AI18" s="222">
        <f t="shared" si="1"/>
        <v>0</v>
      </c>
      <c r="AJ18" s="240"/>
    </row>
    <row r="19" spans="1:36" ht="55.9" customHeight="1" x14ac:dyDescent="0.25">
      <c r="A19" s="275"/>
      <c r="B19" s="297"/>
      <c r="C19" s="2">
        <v>19</v>
      </c>
      <c r="D19" s="229" t="s">
        <v>356</v>
      </c>
      <c r="E19" s="223" t="s">
        <v>212</v>
      </c>
      <c r="F19" s="2" t="s">
        <v>218</v>
      </c>
      <c r="G19" s="2">
        <v>1</v>
      </c>
      <c r="H19" s="224">
        <v>46174</v>
      </c>
      <c r="I19" s="224">
        <v>46203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100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45">
        <f t="shared" si="2"/>
        <v>100</v>
      </c>
      <c r="AI19" s="222">
        <f t="shared" si="1"/>
        <v>0</v>
      </c>
      <c r="AJ19" s="240"/>
    </row>
    <row r="20" spans="1:36" ht="132" customHeight="1" x14ac:dyDescent="0.25">
      <c r="A20" s="275"/>
      <c r="B20" s="2" t="s">
        <v>366</v>
      </c>
      <c r="C20" s="2">
        <v>20</v>
      </c>
      <c r="D20" s="229" t="s">
        <v>331</v>
      </c>
      <c r="E20" s="2" t="s">
        <v>357</v>
      </c>
      <c r="F20" s="2" t="s">
        <v>173</v>
      </c>
      <c r="G20" s="2">
        <v>1</v>
      </c>
      <c r="H20" s="230">
        <v>46357</v>
      </c>
      <c r="I20" s="27">
        <v>46387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100</v>
      </c>
      <c r="AG20" s="2">
        <v>0</v>
      </c>
      <c r="AH20" s="245">
        <f t="shared" si="2"/>
        <v>100</v>
      </c>
      <c r="AI20" s="222">
        <f t="shared" si="1"/>
        <v>0</v>
      </c>
      <c r="AJ20" s="241"/>
    </row>
    <row r="21" spans="1:36" ht="93.75" customHeight="1" x14ac:dyDescent="0.25">
      <c r="A21" s="275"/>
      <c r="B21" s="2" t="s">
        <v>367</v>
      </c>
      <c r="C21" s="2">
        <v>21</v>
      </c>
      <c r="D21" s="3" t="s">
        <v>350</v>
      </c>
      <c r="E21" s="223" t="s">
        <v>98</v>
      </c>
      <c r="F21" s="223" t="s">
        <v>358</v>
      </c>
      <c r="G21" s="223">
        <v>2</v>
      </c>
      <c r="H21" s="27">
        <v>46174</v>
      </c>
      <c r="I21" s="27">
        <v>46387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50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50</v>
      </c>
      <c r="AG21" s="2">
        <v>0</v>
      </c>
      <c r="AH21" s="245">
        <f t="shared" si="2"/>
        <v>100</v>
      </c>
      <c r="AI21" s="222">
        <f t="shared" si="1"/>
        <v>0</v>
      </c>
      <c r="AJ21" s="240"/>
    </row>
    <row r="22" spans="1:36" ht="71.25" customHeight="1" x14ac:dyDescent="0.25">
      <c r="A22" s="275"/>
      <c r="B22" s="2" t="s">
        <v>368</v>
      </c>
      <c r="C22" s="2">
        <v>22</v>
      </c>
      <c r="D22" s="3" t="s">
        <v>351</v>
      </c>
      <c r="E22" s="2" t="s">
        <v>102</v>
      </c>
      <c r="F22" s="2" t="s">
        <v>332</v>
      </c>
      <c r="G22" s="228">
        <v>1</v>
      </c>
      <c r="H22" s="27">
        <v>46357</v>
      </c>
      <c r="I22" s="27">
        <v>46387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100</v>
      </c>
      <c r="AG22" s="2">
        <v>0</v>
      </c>
      <c r="AH22" s="245">
        <f t="shared" si="2"/>
        <v>100</v>
      </c>
      <c r="AI22" s="222">
        <f t="shared" si="1"/>
        <v>0</v>
      </c>
      <c r="AJ22" s="240"/>
    </row>
    <row r="23" spans="1:36" ht="84.75" customHeight="1" x14ac:dyDescent="0.25">
      <c r="A23" s="275"/>
      <c r="B23" s="2" t="s">
        <v>369</v>
      </c>
      <c r="C23" s="2">
        <v>23</v>
      </c>
      <c r="D23" s="229" t="s">
        <v>344</v>
      </c>
      <c r="E23" s="2" t="s">
        <v>73</v>
      </c>
      <c r="F23" s="2" t="s">
        <v>345</v>
      </c>
      <c r="G23" s="28">
        <v>1</v>
      </c>
      <c r="H23" s="230">
        <v>46024</v>
      </c>
      <c r="I23" s="27">
        <v>46387</v>
      </c>
      <c r="J23" s="2">
        <v>2.78</v>
      </c>
      <c r="K23" s="2">
        <v>2.78</v>
      </c>
      <c r="L23" s="2">
        <v>5.81</v>
      </c>
      <c r="M23" s="2">
        <v>0</v>
      </c>
      <c r="N23" s="2">
        <v>14.14</v>
      </c>
      <c r="O23" s="2">
        <v>0</v>
      </c>
      <c r="P23" s="2">
        <v>5.81</v>
      </c>
      <c r="Q23" s="2">
        <v>0</v>
      </c>
      <c r="R23" s="2">
        <v>5.81</v>
      </c>
      <c r="S23" s="2">
        <v>0</v>
      </c>
      <c r="T23" s="2">
        <v>14.14</v>
      </c>
      <c r="U23" s="2">
        <v>0</v>
      </c>
      <c r="V23" s="2">
        <v>5.81</v>
      </c>
      <c r="W23" s="2">
        <v>0</v>
      </c>
      <c r="X23" s="2">
        <v>5.81</v>
      </c>
      <c r="Y23" s="2">
        <v>0</v>
      </c>
      <c r="Z23" s="2">
        <v>14.14</v>
      </c>
      <c r="AA23" s="2">
        <v>0</v>
      </c>
      <c r="AB23" s="2">
        <v>5.81</v>
      </c>
      <c r="AC23" s="2">
        <v>0</v>
      </c>
      <c r="AD23" s="2">
        <v>5.81</v>
      </c>
      <c r="AE23" s="2">
        <v>0</v>
      </c>
      <c r="AF23" s="2">
        <v>14.13</v>
      </c>
      <c r="AG23" s="2">
        <v>0</v>
      </c>
      <c r="AH23" s="245">
        <f t="shared" si="2"/>
        <v>100</v>
      </c>
      <c r="AI23" s="222">
        <f t="shared" si="1"/>
        <v>2.78</v>
      </c>
      <c r="AJ23" s="242" t="s">
        <v>374</v>
      </c>
    </row>
    <row r="24" spans="1:36" ht="72.75" customHeight="1" x14ac:dyDescent="0.25">
      <c r="A24" s="275" t="s">
        <v>354</v>
      </c>
      <c r="B24" s="276" t="s">
        <v>370</v>
      </c>
      <c r="C24" s="2">
        <v>24</v>
      </c>
      <c r="D24" s="229" t="s">
        <v>337</v>
      </c>
      <c r="E24" s="2" t="s">
        <v>112</v>
      </c>
      <c r="F24" s="2" t="s">
        <v>339</v>
      </c>
      <c r="G24" s="2">
        <v>1</v>
      </c>
      <c r="H24" s="224">
        <v>46083</v>
      </c>
      <c r="I24" s="224">
        <v>46173</v>
      </c>
      <c r="J24" s="2">
        <v>0</v>
      </c>
      <c r="K24" s="2">
        <v>0</v>
      </c>
      <c r="L24" s="2">
        <v>0</v>
      </c>
      <c r="M24" s="2">
        <v>0</v>
      </c>
      <c r="N24" s="2">
        <v>30</v>
      </c>
      <c r="O24" s="2">
        <v>0</v>
      </c>
      <c r="P24" s="2">
        <v>30</v>
      </c>
      <c r="Q24" s="2">
        <v>0</v>
      </c>
      <c r="R24" s="2">
        <v>40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45">
        <f t="shared" si="2"/>
        <v>100</v>
      </c>
      <c r="AI24" s="222">
        <f t="shared" si="1"/>
        <v>0</v>
      </c>
      <c r="AJ24" s="242"/>
    </row>
    <row r="25" spans="1:36" ht="72.75" customHeight="1" x14ac:dyDescent="0.25">
      <c r="A25" s="275"/>
      <c r="B25" s="276"/>
      <c r="C25" s="2">
        <v>25</v>
      </c>
      <c r="D25" s="229" t="s">
        <v>324</v>
      </c>
      <c r="E25" s="2" t="s">
        <v>112</v>
      </c>
      <c r="F25" s="2" t="s">
        <v>208</v>
      </c>
      <c r="G25" s="2">
        <v>4</v>
      </c>
      <c r="H25" s="224">
        <v>46023</v>
      </c>
      <c r="I25" s="224">
        <v>46326</v>
      </c>
      <c r="J25" s="2">
        <v>0</v>
      </c>
      <c r="K25" s="2">
        <v>0</v>
      </c>
      <c r="L25" s="2">
        <v>0</v>
      </c>
      <c r="M25" s="2">
        <v>0</v>
      </c>
      <c r="N25" s="2">
        <v>25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25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25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25</v>
      </c>
      <c r="AG25" s="2">
        <v>0</v>
      </c>
      <c r="AH25" s="245">
        <f t="shared" si="2"/>
        <v>100</v>
      </c>
      <c r="AI25" s="222">
        <f t="shared" si="1"/>
        <v>0</v>
      </c>
      <c r="AJ25" s="242"/>
    </row>
    <row r="26" spans="1:36" ht="72.75" customHeight="1" x14ac:dyDescent="0.25">
      <c r="A26" s="275"/>
      <c r="B26" s="276"/>
      <c r="C26" s="2">
        <v>26</v>
      </c>
      <c r="D26" s="229" t="s">
        <v>325</v>
      </c>
      <c r="E26" s="2" t="s">
        <v>112</v>
      </c>
      <c r="F26" s="2" t="s">
        <v>208</v>
      </c>
      <c r="G26" s="2">
        <v>2</v>
      </c>
      <c r="H26" s="224">
        <v>46174</v>
      </c>
      <c r="I26" s="224" t="s">
        <v>326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50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50</v>
      </c>
      <c r="AG26" s="2">
        <v>0</v>
      </c>
      <c r="AH26" s="245">
        <f t="shared" si="2"/>
        <v>100</v>
      </c>
      <c r="AI26" s="222">
        <f t="shared" si="1"/>
        <v>0</v>
      </c>
      <c r="AJ26" s="242"/>
    </row>
    <row r="27" spans="1:36" ht="75.75" customHeight="1" x14ac:dyDescent="0.25">
      <c r="A27" s="275" t="s">
        <v>353</v>
      </c>
      <c r="B27" s="298" t="s">
        <v>371</v>
      </c>
      <c r="C27" s="2">
        <v>27</v>
      </c>
      <c r="D27" s="227" t="s">
        <v>348</v>
      </c>
      <c r="E27" s="223" t="s">
        <v>333</v>
      </c>
      <c r="F27" s="229" t="s">
        <v>334</v>
      </c>
      <c r="G27" s="28">
        <v>1</v>
      </c>
      <c r="H27" s="224">
        <v>46023</v>
      </c>
      <c r="I27" s="224">
        <v>46387</v>
      </c>
      <c r="J27" s="2">
        <v>0</v>
      </c>
      <c r="K27" s="2">
        <v>0</v>
      </c>
      <c r="L27" s="2">
        <v>0</v>
      </c>
      <c r="M27" s="2">
        <v>0</v>
      </c>
      <c r="N27" s="2">
        <v>25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25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25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25</v>
      </c>
      <c r="AG27" s="2">
        <v>0</v>
      </c>
      <c r="AH27" s="245">
        <f>+J27+L27+N27+P27+R27+T27+V27+X27+Z27+AB27+AD27+AF27</f>
        <v>100</v>
      </c>
      <c r="AI27" s="222">
        <f>Y27+AA27+AC27+AE27+AG27</f>
        <v>0</v>
      </c>
      <c r="AJ27" s="242"/>
    </row>
    <row r="28" spans="1:36" ht="102" customHeight="1" x14ac:dyDescent="0.25">
      <c r="A28" s="275"/>
      <c r="B28" s="297"/>
      <c r="C28" s="2">
        <v>28</v>
      </c>
      <c r="D28" s="3" t="s">
        <v>349</v>
      </c>
      <c r="E28" s="223" t="s">
        <v>335</v>
      </c>
      <c r="F28" s="3" t="s">
        <v>336</v>
      </c>
      <c r="G28" s="225">
        <v>1</v>
      </c>
      <c r="H28" s="224">
        <v>46023</v>
      </c>
      <c r="I28" s="224">
        <v>46387</v>
      </c>
      <c r="J28" s="2">
        <v>0</v>
      </c>
      <c r="K28" s="2">
        <v>0</v>
      </c>
      <c r="L28" s="2">
        <v>0</v>
      </c>
      <c r="M28" s="2">
        <v>0</v>
      </c>
      <c r="N28" s="2">
        <v>30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30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30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10</v>
      </c>
      <c r="AG28" s="2">
        <v>0</v>
      </c>
      <c r="AH28" s="245">
        <f t="shared" si="2"/>
        <v>100</v>
      </c>
      <c r="AI28" s="222">
        <f t="shared" si="1"/>
        <v>0</v>
      </c>
      <c r="AJ28" s="240"/>
    </row>
    <row r="29" spans="1:36" x14ac:dyDescent="0.25">
      <c r="A29" s="279"/>
      <c r="B29" s="280"/>
      <c r="C29" s="280"/>
      <c r="D29" s="280"/>
      <c r="E29" s="280"/>
      <c r="F29" s="280"/>
      <c r="G29" s="280"/>
      <c r="H29" s="280"/>
      <c r="I29" s="288"/>
      <c r="J29" s="231">
        <f>AVERAGE(J6:J28)</f>
        <v>4.7339130434782604</v>
      </c>
      <c r="K29" s="231">
        <f t="shared" ref="K29:AH29" si="3">AVERAGE(K6:K28)</f>
        <v>4.7339130434782604</v>
      </c>
      <c r="L29" s="231">
        <f t="shared" si="3"/>
        <v>9.0786956521739128</v>
      </c>
      <c r="M29" s="231">
        <f t="shared" si="3"/>
        <v>0</v>
      </c>
      <c r="N29" s="231">
        <f t="shared" si="3"/>
        <v>10.271304347826087</v>
      </c>
      <c r="O29" s="231">
        <f t="shared" si="3"/>
        <v>0</v>
      </c>
      <c r="P29" s="231">
        <f t="shared" si="3"/>
        <v>6.17</v>
      </c>
      <c r="Q29" s="231">
        <f t="shared" si="3"/>
        <v>0</v>
      </c>
      <c r="R29" s="231">
        <f t="shared" si="3"/>
        <v>4.5613043478260868</v>
      </c>
      <c r="S29" s="231">
        <f t="shared" si="3"/>
        <v>0</v>
      </c>
      <c r="T29" s="231">
        <f t="shared" si="3"/>
        <v>11.010434782608696</v>
      </c>
      <c r="U29" s="231">
        <f t="shared" si="3"/>
        <v>0</v>
      </c>
      <c r="V29" s="231">
        <f t="shared" si="3"/>
        <v>4.8656521739130429</v>
      </c>
      <c r="W29" s="231">
        <f t="shared" si="3"/>
        <v>0</v>
      </c>
      <c r="X29" s="231">
        <f t="shared" si="3"/>
        <v>0.38304347826086949</v>
      </c>
      <c r="Y29" s="231">
        <f t="shared" si="3"/>
        <v>0</v>
      </c>
      <c r="Z29" s="231">
        <f t="shared" si="3"/>
        <v>4.8800000000000008</v>
      </c>
      <c r="AA29" s="231">
        <f t="shared" si="3"/>
        <v>0</v>
      </c>
      <c r="AB29" s="231">
        <f t="shared" si="3"/>
        <v>7.7495652173913046</v>
      </c>
      <c r="AC29" s="231">
        <f t="shared" si="3"/>
        <v>0</v>
      </c>
      <c r="AD29" s="231">
        <f t="shared" si="3"/>
        <v>7.1843478260869569</v>
      </c>
      <c r="AE29" s="231">
        <f t="shared" si="3"/>
        <v>0</v>
      </c>
      <c r="AF29" s="231">
        <f t="shared" si="3"/>
        <v>29.111739130434785</v>
      </c>
      <c r="AG29" s="231">
        <f t="shared" si="3"/>
        <v>0</v>
      </c>
      <c r="AH29" s="231">
        <f t="shared" si="3"/>
        <v>100</v>
      </c>
      <c r="AI29" s="231">
        <f>AVERAGE(AI6:AI28)</f>
        <v>4.7339130434782604</v>
      </c>
      <c r="AJ29" s="238"/>
    </row>
    <row r="30" spans="1:36" ht="18.75" customHeight="1" thickBot="1" x14ac:dyDescent="0.3">
      <c r="A30" s="289"/>
      <c r="B30" s="290"/>
      <c r="C30" s="290"/>
      <c r="D30" s="290"/>
      <c r="E30" s="290"/>
      <c r="F30" s="290"/>
      <c r="G30" s="290"/>
      <c r="H30" s="290"/>
      <c r="I30" s="291"/>
      <c r="J30" s="290"/>
      <c r="K30" s="290"/>
      <c r="L30" s="244">
        <f>+J29+L29</f>
        <v>13.812608695652173</v>
      </c>
      <c r="M30" s="244"/>
      <c r="N30" s="244">
        <f>+L30+N29</f>
        <v>24.083913043478262</v>
      </c>
      <c r="O30" s="243"/>
      <c r="P30" s="244">
        <f>+N30+P29</f>
        <v>30.253913043478263</v>
      </c>
      <c r="Q30" s="243"/>
      <c r="R30" s="244">
        <f>+P30+R29</f>
        <v>34.815217391304351</v>
      </c>
      <c r="S30" s="243"/>
      <c r="T30" s="244">
        <f>+R30+T29</f>
        <v>45.825652173913049</v>
      </c>
      <c r="U30" s="243"/>
      <c r="V30" s="244">
        <f>+T30+V29</f>
        <v>50.69130434782609</v>
      </c>
      <c r="W30" s="243"/>
      <c r="X30" s="244">
        <f>+V30+X29</f>
        <v>51.074347826086957</v>
      </c>
      <c r="Y30" s="243"/>
      <c r="Z30" s="244">
        <f>+X30+Z29</f>
        <v>55.954347826086959</v>
      </c>
      <c r="AA30" s="243"/>
      <c r="AB30" s="244">
        <f>+Z30+AB29</f>
        <v>63.703913043478266</v>
      </c>
      <c r="AC30" s="243"/>
      <c r="AD30" s="244">
        <f>+AB30+AD29</f>
        <v>70.888260869565229</v>
      </c>
      <c r="AE30" s="243"/>
      <c r="AF30" s="244">
        <f>+AD30+AF29</f>
        <v>100.00000000000001</v>
      </c>
      <c r="AG30" s="290"/>
      <c r="AH30" s="290"/>
      <c r="AI30" s="290"/>
      <c r="AJ30" s="295"/>
    </row>
  </sheetData>
  <autoFilter ref="A5:AJ30" xr:uid="{00000000-0001-0000-0300-000000000000}">
    <filterColumn colId="29" showButton="0"/>
  </autoFilter>
  <mergeCells count="41">
    <mergeCell ref="A29:I30"/>
    <mergeCell ref="G4:G5"/>
    <mergeCell ref="A3:AJ3"/>
    <mergeCell ref="J30:K30"/>
    <mergeCell ref="AG30:AJ30"/>
    <mergeCell ref="B6:B8"/>
    <mergeCell ref="B10:B13"/>
    <mergeCell ref="B14:B19"/>
    <mergeCell ref="B27:B28"/>
    <mergeCell ref="AJ4:AJ5"/>
    <mergeCell ref="AB4:AC4"/>
    <mergeCell ref="AF4:AG4"/>
    <mergeCell ref="AH4:AI4"/>
    <mergeCell ref="V4:W4"/>
    <mergeCell ref="R4:S4"/>
    <mergeCell ref="A10:A13"/>
    <mergeCell ref="A1:B2"/>
    <mergeCell ref="L4:M4"/>
    <mergeCell ref="N4:O4"/>
    <mergeCell ref="P4:Q4"/>
    <mergeCell ref="H4:H5"/>
    <mergeCell ref="A4:A5"/>
    <mergeCell ref="B4:B5"/>
    <mergeCell ref="C1:AJ1"/>
    <mergeCell ref="C2:AJ2"/>
    <mergeCell ref="I4:I5"/>
    <mergeCell ref="T4:U4"/>
    <mergeCell ref="J4:K4"/>
    <mergeCell ref="D4:D5"/>
    <mergeCell ref="C4:C5"/>
    <mergeCell ref="AD4:AE4"/>
    <mergeCell ref="Z4:AA4"/>
    <mergeCell ref="AD5:AE5"/>
    <mergeCell ref="X4:Y4"/>
    <mergeCell ref="E4:E5"/>
    <mergeCell ref="F4:F5"/>
    <mergeCell ref="A27:A28"/>
    <mergeCell ref="A14:A23"/>
    <mergeCell ref="A24:A26"/>
    <mergeCell ref="B24:B26"/>
    <mergeCell ref="A6:A9"/>
  </mergeCells>
  <dataValidations count="1">
    <dataValidation operator="equal" allowBlank="1" showErrorMessage="1" errorTitle="ERROR" error="No debe modificar estas celdas" sqref="D10:D11" xr:uid="{00000000-0002-0000-0300-000000000000}"/>
  </dataValidations>
  <pageMargins left="0.7" right="0.7" top="0.75" bottom="0.75" header="0.3" footer="0.3"/>
  <pageSetup paperSize="9" scale="1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1DE71-5F60-4EA4-A265-71E699FDA21F}">
  <dimension ref="A2:AF49"/>
  <sheetViews>
    <sheetView topLeftCell="A22" workbookViewId="0">
      <selection activeCell="G25" sqref="G25"/>
    </sheetView>
  </sheetViews>
  <sheetFormatPr baseColWidth="10" defaultRowHeight="25.15" customHeight="1" x14ac:dyDescent="0.25"/>
  <cols>
    <col min="2" max="2" width="28.28515625" customWidth="1"/>
    <col min="8" max="23" width="11.5703125" customWidth="1"/>
  </cols>
  <sheetData>
    <row r="2" spans="1:32" ht="25.15" customHeight="1" x14ac:dyDescent="0.25">
      <c r="B2" s="217" t="s">
        <v>231</v>
      </c>
      <c r="C2" s="217" t="s">
        <v>232</v>
      </c>
      <c r="D2" s="217" t="s">
        <v>233</v>
      </c>
      <c r="E2" s="217" t="s">
        <v>234</v>
      </c>
      <c r="F2" s="217" t="s">
        <v>235</v>
      </c>
      <c r="G2" s="217" t="s">
        <v>34</v>
      </c>
      <c r="H2" s="217" t="s">
        <v>236</v>
      </c>
      <c r="I2" s="217" t="s">
        <v>237</v>
      </c>
      <c r="J2" s="217" t="s">
        <v>238</v>
      </c>
      <c r="K2" s="217" t="s">
        <v>239</v>
      </c>
      <c r="L2" s="217" t="s">
        <v>240</v>
      </c>
      <c r="M2" s="217" t="s">
        <v>241</v>
      </c>
      <c r="N2" s="217" t="s">
        <v>242</v>
      </c>
      <c r="O2" s="217" t="s">
        <v>243</v>
      </c>
      <c r="P2" s="217" t="s">
        <v>244</v>
      </c>
      <c r="Q2" s="217" t="s">
        <v>245</v>
      </c>
      <c r="R2" s="217" t="s">
        <v>246</v>
      </c>
      <c r="S2" s="217" t="s">
        <v>247</v>
      </c>
      <c r="T2" s="217" t="s">
        <v>248</v>
      </c>
      <c r="U2" s="217" t="s">
        <v>249</v>
      </c>
      <c r="V2" s="217" t="s">
        <v>250</v>
      </c>
      <c r="W2" s="217" t="s">
        <v>251</v>
      </c>
      <c r="X2" s="217" t="s">
        <v>252</v>
      </c>
      <c r="Y2" s="217" t="s">
        <v>253</v>
      </c>
      <c r="Z2" s="217" t="s">
        <v>254</v>
      </c>
      <c r="AA2" s="217" t="s">
        <v>255</v>
      </c>
      <c r="AB2" s="217" t="s">
        <v>256</v>
      </c>
      <c r="AC2" s="217" t="s">
        <v>257</v>
      </c>
      <c r="AD2" s="217" t="s">
        <v>258</v>
      </c>
      <c r="AE2" s="217" t="s">
        <v>259</v>
      </c>
      <c r="AF2" s="216"/>
    </row>
    <row r="3" spans="1:32" ht="25.15" customHeight="1" x14ac:dyDescent="0.25">
      <c r="A3">
        <v>1</v>
      </c>
      <c r="B3" s="218" t="s">
        <v>260</v>
      </c>
      <c r="C3" s="218" t="s">
        <v>183</v>
      </c>
      <c r="D3" s="218" t="s">
        <v>261</v>
      </c>
      <c r="E3" s="218" t="s">
        <v>262</v>
      </c>
      <c r="F3" s="218" t="s">
        <v>263</v>
      </c>
      <c r="G3" s="218" t="s">
        <v>264</v>
      </c>
      <c r="H3" s="218">
        <v>16.670000000000002</v>
      </c>
      <c r="I3" s="218">
        <v>16.670000000000002</v>
      </c>
      <c r="J3" s="218">
        <v>0</v>
      </c>
      <c r="K3" s="218">
        <v>0</v>
      </c>
      <c r="L3" s="218">
        <v>16.670000000000002</v>
      </c>
      <c r="M3" s="218">
        <v>0</v>
      </c>
      <c r="N3" s="218">
        <v>0</v>
      </c>
      <c r="O3" s="218">
        <v>0</v>
      </c>
      <c r="P3" s="218">
        <v>16.670000000000002</v>
      </c>
      <c r="Q3" s="218">
        <v>0</v>
      </c>
      <c r="R3" s="218">
        <v>0</v>
      </c>
      <c r="S3" s="218">
        <v>0</v>
      </c>
      <c r="T3" s="218">
        <v>16.670000000000002</v>
      </c>
      <c r="U3" s="218">
        <v>0</v>
      </c>
      <c r="V3" s="218">
        <v>0</v>
      </c>
      <c r="W3" s="218">
        <v>0</v>
      </c>
      <c r="X3" s="218">
        <v>16.670000000000002</v>
      </c>
      <c r="Y3" s="218">
        <v>0</v>
      </c>
      <c r="Z3" s="218">
        <v>0</v>
      </c>
      <c r="AA3" s="218">
        <v>0</v>
      </c>
      <c r="AB3" s="218">
        <v>16.670000000000002</v>
      </c>
      <c r="AC3" s="218">
        <v>0</v>
      </c>
      <c r="AD3" s="218">
        <v>0</v>
      </c>
      <c r="AE3" s="218">
        <v>0</v>
      </c>
      <c r="AF3" s="216">
        <v>100.02000000000001</v>
      </c>
    </row>
    <row r="4" spans="1:32" ht="25.15" customHeight="1" x14ac:dyDescent="0.25">
      <c r="A4">
        <v>2</v>
      </c>
      <c r="B4" s="218" t="s">
        <v>265</v>
      </c>
      <c r="C4" s="218" t="s">
        <v>183</v>
      </c>
      <c r="D4" s="218" t="s">
        <v>261</v>
      </c>
      <c r="E4" s="218" t="s">
        <v>262</v>
      </c>
      <c r="F4" s="218" t="s">
        <v>266</v>
      </c>
      <c r="G4" s="218" t="s">
        <v>264</v>
      </c>
      <c r="H4" s="218">
        <v>0</v>
      </c>
      <c r="I4" s="218">
        <v>0</v>
      </c>
      <c r="J4" s="218">
        <v>0</v>
      </c>
      <c r="K4" s="218">
        <v>0</v>
      </c>
      <c r="L4" s="218">
        <v>0</v>
      </c>
      <c r="M4" s="218">
        <v>0</v>
      </c>
      <c r="N4" s="218">
        <v>20</v>
      </c>
      <c r="O4" s="218">
        <v>0</v>
      </c>
      <c r="P4" s="218">
        <v>0</v>
      </c>
      <c r="Q4" s="218">
        <v>0</v>
      </c>
      <c r="R4" s="218">
        <v>20</v>
      </c>
      <c r="S4" s="218">
        <v>0</v>
      </c>
      <c r="T4" s="218">
        <v>0</v>
      </c>
      <c r="U4" s="218">
        <v>0</v>
      </c>
      <c r="V4" s="218">
        <v>20</v>
      </c>
      <c r="W4" s="218">
        <v>0</v>
      </c>
      <c r="X4" s="218">
        <v>0</v>
      </c>
      <c r="Y4" s="218">
        <v>0</v>
      </c>
      <c r="Z4" s="218">
        <v>20</v>
      </c>
      <c r="AA4" s="218">
        <v>0</v>
      </c>
      <c r="AB4" s="218">
        <v>0</v>
      </c>
      <c r="AC4" s="218">
        <v>0</v>
      </c>
      <c r="AD4" s="218">
        <v>20</v>
      </c>
      <c r="AE4" s="218">
        <v>0</v>
      </c>
      <c r="AF4" s="216">
        <v>100</v>
      </c>
    </row>
    <row r="5" spans="1:32" ht="25.15" customHeight="1" x14ac:dyDescent="0.25">
      <c r="A5">
        <v>3</v>
      </c>
      <c r="B5" s="218" t="s">
        <v>267</v>
      </c>
      <c r="C5" s="218" t="s">
        <v>184</v>
      </c>
      <c r="D5" s="218" t="s">
        <v>261</v>
      </c>
      <c r="E5" s="218" t="s">
        <v>262</v>
      </c>
      <c r="F5" s="218" t="s">
        <v>263</v>
      </c>
      <c r="G5" s="218" t="s">
        <v>264</v>
      </c>
      <c r="H5" s="218">
        <v>8.33</v>
      </c>
      <c r="I5" s="218">
        <v>8.33</v>
      </c>
      <c r="J5" s="218">
        <v>8.33</v>
      </c>
      <c r="K5" s="218">
        <v>0</v>
      </c>
      <c r="L5" s="218">
        <v>8.33</v>
      </c>
      <c r="M5" s="218">
        <v>0</v>
      </c>
      <c r="N5" s="218">
        <v>8.33</v>
      </c>
      <c r="O5" s="218">
        <v>0</v>
      </c>
      <c r="P5" s="218">
        <v>8.33</v>
      </c>
      <c r="Q5" s="218">
        <v>0</v>
      </c>
      <c r="R5" s="218">
        <v>8.33</v>
      </c>
      <c r="S5" s="218">
        <v>0</v>
      </c>
      <c r="T5" s="218">
        <v>8.33</v>
      </c>
      <c r="U5" s="218">
        <v>0</v>
      </c>
      <c r="V5" s="218">
        <v>8.33</v>
      </c>
      <c r="W5" s="218">
        <v>0</v>
      </c>
      <c r="X5" s="218">
        <v>8.34</v>
      </c>
      <c r="Y5" s="218">
        <v>0</v>
      </c>
      <c r="Z5" s="218">
        <v>8.34</v>
      </c>
      <c r="AA5" s="218">
        <v>0</v>
      </c>
      <c r="AB5" s="218">
        <v>8.34</v>
      </c>
      <c r="AC5" s="218">
        <v>0</v>
      </c>
      <c r="AD5" s="218">
        <v>8.34</v>
      </c>
      <c r="AE5" s="218">
        <v>0</v>
      </c>
      <c r="AF5" s="216">
        <v>100.00000000000001</v>
      </c>
    </row>
    <row r="6" spans="1:32" ht="25.15" customHeight="1" x14ac:dyDescent="0.25">
      <c r="A6">
        <v>4</v>
      </c>
      <c r="B6" s="218" t="s">
        <v>185</v>
      </c>
      <c r="C6" s="218" t="s">
        <v>187</v>
      </c>
      <c r="D6" s="218" t="s">
        <v>261</v>
      </c>
      <c r="E6" s="218" t="s">
        <v>262</v>
      </c>
      <c r="F6" s="218" t="s">
        <v>268</v>
      </c>
      <c r="G6" s="218" t="s">
        <v>269</v>
      </c>
      <c r="H6" s="218">
        <v>0</v>
      </c>
      <c r="I6" s="218">
        <v>0</v>
      </c>
      <c r="J6" s="218">
        <v>0</v>
      </c>
      <c r="K6" s="218">
        <v>0</v>
      </c>
      <c r="L6" s="218">
        <v>33.33</v>
      </c>
      <c r="M6" s="218">
        <v>0</v>
      </c>
      <c r="N6" s="218">
        <v>0</v>
      </c>
      <c r="O6" s="218">
        <v>0</v>
      </c>
      <c r="P6" s="218">
        <v>0</v>
      </c>
      <c r="Q6" s="218">
        <v>0</v>
      </c>
      <c r="R6" s="218">
        <v>33.33</v>
      </c>
      <c r="S6" s="218">
        <v>0</v>
      </c>
      <c r="T6" s="218">
        <v>0</v>
      </c>
      <c r="U6" s="218">
        <v>0</v>
      </c>
      <c r="V6" s="218">
        <v>0</v>
      </c>
      <c r="W6" s="218">
        <v>0</v>
      </c>
      <c r="X6" s="218">
        <v>33.340000000000003</v>
      </c>
      <c r="Y6" s="218">
        <v>0</v>
      </c>
      <c r="Z6" s="218">
        <v>0</v>
      </c>
      <c r="AA6" s="218">
        <v>0</v>
      </c>
      <c r="AB6" s="218">
        <v>0</v>
      </c>
      <c r="AC6" s="218">
        <v>0</v>
      </c>
      <c r="AD6" s="218">
        <v>0</v>
      </c>
      <c r="AE6" s="218">
        <v>0</v>
      </c>
      <c r="AF6" s="216">
        <v>100</v>
      </c>
    </row>
    <row r="7" spans="1:32" ht="25.15" customHeight="1" x14ac:dyDescent="0.25">
      <c r="A7">
        <v>5</v>
      </c>
      <c r="B7" s="218" t="s">
        <v>188</v>
      </c>
      <c r="C7" s="218" t="s">
        <v>189</v>
      </c>
      <c r="D7" s="218" t="s">
        <v>261</v>
      </c>
      <c r="E7" s="218" t="s">
        <v>262</v>
      </c>
      <c r="F7" s="218" t="s">
        <v>266</v>
      </c>
      <c r="G7" s="218" t="s">
        <v>264</v>
      </c>
      <c r="H7" s="218">
        <v>0</v>
      </c>
      <c r="I7" s="218">
        <v>0</v>
      </c>
      <c r="J7" s="218">
        <v>0</v>
      </c>
      <c r="K7" s="218">
        <v>0</v>
      </c>
      <c r="L7" s="218">
        <v>0</v>
      </c>
      <c r="M7" s="218">
        <v>0</v>
      </c>
      <c r="N7" s="218">
        <v>0</v>
      </c>
      <c r="O7" s="218">
        <v>0</v>
      </c>
      <c r="P7" s="218">
        <v>0</v>
      </c>
      <c r="Q7" s="218">
        <v>0</v>
      </c>
      <c r="R7" s="218">
        <v>0</v>
      </c>
      <c r="S7" s="218">
        <v>0</v>
      </c>
      <c r="T7" s="218">
        <v>50</v>
      </c>
      <c r="U7" s="218">
        <v>0</v>
      </c>
      <c r="V7" s="218">
        <v>0</v>
      </c>
      <c r="W7" s="218">
        <v>0</v>
      </c>
      <c r="X7" s="218">
        <v>0</v>
      </c>
      <c r="Y7" s="218">
        <v>0</v>
      </c>
      <c r="Z7" s="218">
        <v>0</v>
      </c>
      <c r="AA7" s="218">
        <v>0</v>
      </c>
      <c r="AB7" s="218">
        <v>0</v>
      </c>
      <c r="AC7" s="218">
        <v>0</v>
      </c>
      <c r="AD7" s="218">
        <v>50</v>
      </c>
      <c r="AE7" s="218">
        <v>0</v>
      </c>
      <c r="AF7" s="216">
        <v>100</v>
      </c>
    </row>
    <row r="8" spans="1:32" ht="25.15" customHeight="1" x14ac:dyDescent="0.25">
      <c r="A8">
        <v>6</v>
      </c>
      <c r="B8" s="218" t="s">
        <v>190</v>
      </c>
      <c r="C8" s="218" t="s">
        <v>191</v>
      </c>
      <c r="D8" s="218" t="s">
        <v>261</v>
      </c>
      <c r="E8" s="218" t="s">
        <v>262</v>
      </c>
      <c r="F8" s="218" t="s">
        <v>263</v>
      </c>
      <c r="G8" s="218" t="s">
        <v>264</v>
      </c>
      <c r="H8" s="218">
        <v>0</v>
      </c>
      <c r="I8" s="218">
        <v>0</v>
      </c>
      <c r="J8" s="218">
        <v>100</v>
      </c>
      <c r="K8" s="218">
        <v>0</v>
      </c>
      <c r="L8" s="218">
        <v>0</v>
      </c>
      <c r="M8" s="218">
        <v>0</v>
      </c>
      <c r="N8" s="218">
        <v>0</v>
      </c>
      <c r="O8" s="218">
        <v>0</v>
      </c>
      <c r="P8" s="218">
        <v>0</v>
      </c>
      <c r="Q8" s="218">
        <v>0</v>
      </c>
      <c r="R8" s="218">
        <v>0</v>
      </c>
      <c r="S8" s="218">
        <v>0</v>
      </c>
      <c r="T8" s="218">
        <v>0</v>
      </c>
      <c r="U8" s="218">
        <v>0</v>
      </c>
      <c r="V8" s="218">
        <v>0</v>
      </c>
      <c r="W8" s="218">
        <v>0</v>
      </c>
      <c r="X8" s="218">
        <v>0</v>
      </c>
      <c r="Y8" s="218">
        <v>0</v>
      </c>
      <c r="Z8" s="218">
        <v>0</v>
      </c>
      <c r="AA8" s="218">
        <v>0</v>
      </c>
      <c r="AB8" s="218">
        <v>0</v>
      </c>
      <c r="AC8" s="218">
        <v>0</v>
      </c>
      <c r="AD8" s="218">
        <v>0</v>
      </c>
      <c r="AE8" s="218">
        <v>0</v>
      </c>
      <c r="AF8" s="216">
        <v>100</v>
      </c>
    </row>
    <row r="9" spans="1:32" ht="25.15" customHeight="1" x14ac:dyDescent="0.25">
      <c r="A9">
        <v>7</v>
      </c>
      <c r="B9" s="218" t="s">
        <v>192</v>
      </c>
      <c r="C9" s="218" t="s">
        <v>191</v>
      </c>
      <c r="D9" s="218" t="s">
        <v>261</v>
      </c>
      <c r="E9" s="218" t="s">
        <v>262</v>
      </c>
      <c r="F9" s="218" t="s">
        <v>263</v>
      </c>
      <c r="G9" s="218" t="s">
        <v>264</v>
      </c>
      <c r="H9" s="218">
        <v>0</v>
      </c>
      <c r="I9" s="218">
        <v>0</v>
      </c>
      <c r="J9" s="218">
        <v>0</v>
      </c>
      <c r="K9" s="218">
        <v>0</v>
      </c>
      <c r="L9" s="218">
        <v>100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8">
        <v>0</v>
      </c>
      <c r="V9" s="218">
        <v>0</v>
      </c>
      <c r="W9" s="218">
        <v>0</v>
      </c>
      <c r="X9" s="218">
        <v>0</v>
      </c>
      <c r="Y9" s="218">
        <v>0</v>
      </c>
      <c r="Z9" s="218">
        <v>0</v>
      </c>
      <c r="AA9" s="218">
        <v>0</v>
      </c>
      <c r="AB9" s="218">
        <v>0</v>
      </c>
      <c r="AC9" s="218">
        <v>0</v>
      </c>
      <c r="AD9" s="218">
        <v>0</v>
      </c>
      <c r="AE9" s="218">
        <v>0</v>
      </c>
      <c r="AF9" s="216">
        <v>100</v>
      </c>
    </row>
    <row r="10" spans="1:32" ht="25.15" customHeight="1" x14ac:dyDescent="0.25">
      <c r="A10">
        <v>8</v>
      </c>
      <c r="B10" s="218" t="s">
        <v>193</v>
      </c>
      <c r="C10" s="218" t="s">
        <v>221</v>
      </c>
      <c r="D10" s="218" t="s">
        <v>261</v>
      </c>
      <c r="E10" s="218" t="s">
        <v>262</v>
      </c>
      <c r="F10" s="218" t="s">
        <v>263</v>
      </c>
      <c r="G10" s="218" t="s">
        <v>264</v>
      </c>
      <c r="H10" s="218">
        <v>0</v>
      </c>
      <c r="I10" s="218">
        <v>0</v>
      </c>
      <c r="J10" s="218">
        <v>100</v>
      </c>
      <c r="K10" s="218">
        <v>0</v>
      </c>
      <c r="L10" s="218">
        <v>0</v>
      </c>
      <c r="M10" s="218">
        <v>0</v>
      </c>
      <c r="N10" s="218">
        <v>0</v>
      </c>
      <c r="O10" s="218">
        <v>0</v>
      </c>
      <c r="P10" s="218">
        <v>0</v>
      </c>
      <c r="Q10" s="218">
        <v>0</v>
      </c>
      <c r="R10" s="218">
        <v>0</v>
      </c>
      <c r="S10" s="218">
        <v>0</v>
      </c>
      <c r="T10" s="218">
        <v>0</v>
      </c>
      <c r="U10" s="218">
        <v>0</v>
      </c>
      <c r="V10" s="218">
        <v>0</v>
      </c>
      <c r="W10" s="218">
        <v>0</v>
      </c>
      <c r="X10" s="218">
        <v>0</v>
      </c>
      <c r="Y10" s="218">
        <v>0</v>
      </c>
      <c r="Z10" s="218">
        <v>0</v>
      </c>
      <c r="AA10" s="218">
        <v>0</v>
      </c>
      <c r="AB10" s="218">
        <v>0</v>
      </c>
      <c r="AC10" s="218">
        <v>0</v>
      </c>
      <c r="AD10" s="218">
        <v>0</v>
      </c>
      <c r="AE10" s="218">
        <v>0</v>
      </c>
      <c r="AF10" s="216">
        <v>100</v>
      </c>
    </row>
    <row r="11" spans="1:32" ht="25.15" customHeight="1" x14ac:dyDescent="0.25">
      <c r="A11">
        <v>9</v>
      </c>
      <c r="B11" s="218" t="s">
        <v>194</v>
      </c>
      <c r="C11" s="218" t="s">
        <v>196</v>
      </c>
      <c r="D11" s="218" t="s">
        <v>261</v>
      </c>
      <c r="E11" s="218" t="s">
        <v>262</v>
      </c>
      <c r="F11" s="218" t="s">
        <v>270</v>
      </c>
      <c r="G11" s="218" t="s">
        <v>264</v>
      </c>
      <c r="H11" s="218">
        <v>0</v>
      </c>
      <c r="I11" s="218">
        <v>0</v>
      </c>
      <c r="J11" s="218">
        <v>0</v>
      </c>
      <c r="K11" s="218">
        <v>0</v>
      </c>
      <c r="L11" s="218">
        <v>0</v>
      </c>
      <c r="M11" s="218">
        <v>0</v>
      </c>
      <c r="N11" s="218">
        <v>0</v>
      </c>
      <c r="O11" s="218">
        <v>0</v>
      </c>
      <c r="P11" s="218">
        <v>0</v>
      </c>
      <c r="Q11" s="218">
        <v>0</v>
      </c>
      <c r="R11" s="218">
        <v>0</v>
      </c>
      <c r="S11" s="218">
        <v>0</v>
      </c>
      <c r="T11" s="218">
        <v>0</v>
      </c>
      <c r="U11" s="218">
        <v>0</v>
      </c>
      <c r="V11" s="218">
        <v>0</v>
      </c>
      <c r="W11" s="218">
        <v>0</v>
      </c>
      <c r="X11" s="218">
        <v>0</v>
      </c>
      <c r="Y11" s="218">
        <v>0</v>
      </c>
      <c r="Z11" s="218">
        <v>0</v>
      </c>
      <c r="AA11" s="218">
        <v>0</v>
      </c>
      <c r="AB11" s="218">
        <v>100</v>
      </c>
      <c r="AC11" s="218">
        <v>0</v>
      </c>
      <c r="AD11" s="218">
        <v>0</v>
      </c>
      <c r="AE11" s="218">
        <v>0</v>
      </c>
      <c r="AF11" s="216">
        <v>100</v>
      </c>
    </row>
    <row r="12" spans="1:32" ht="25.15" customHeight="1" x14ac:dyDescent="0.25">
      <c r="A12">
        <v>10</v>
      </c>
      <c r="B12" s="218" t="s">
        <v>222</v>
      </c>
      <c r="C12" s="218" t="s">
        <v>197</v>
      </c>
      <c r="D12" s="218" t="s">
        <v>261</v>
      </c>
      <c r="E12" s="218" t="s">
        <v>262</v>
      </c>
      <c r="F12" s="218" t="s">
        <v>263</v>
      </c>
      <c r="G12" s="218" t="s">
        <v>264</v>
      </c>
      <c r="H12" s="218">
        <v>0</v>
      </c>
      <c r="I12" s="218">
        <v>0</v>
      </c>
      <c r="J12" s="218">
        <v>0</v>
      </c>
      <c r="K12" s="218">
        <v>0</v>
      </c>
      <c r="L12" s="218">
        <v>0</v>
      </c>
      <c r="M12" s="218">
        <v>0</v>
      </c>
      <c r="N12" s="218">
        <v>0</v>
      </c>
      <c r="O12" s="218">
        <v>0</v>
      </c>
      <c r="P12" s="218">
        <v>0</v>
      </c>
      <c r="Q12" s="218">
        <v>0</v>
      </c>
      <c r="R12" s="218">
        <v>0</v>
      </c>
      <c r="S12" s="218">
        <v>0</v>
      </c>
      <c r="T12" s="218">
        <v>0</v>
      </c>
      <c r="U12" s="218">
        <v>0</v>
      </c>
      <c r="V12" s="218">
        <v>0</v>
      </c>
      <c r="W12" s="218">
        <v>0</v>
      </c>
      <c r="X12" s="218">
        <v>0</v>
      </c>
      <c r="Y12" s="218">
        <v>0</v>
      </c>
      <c r="Z12" s="218">
        <v>0</v>
      </c>
      <c r="AA12" s="218">
        <v>0</v>
      </c>
      <c r="AB12" s="218">
        <v>0</v>
      </c>
      <c r="AC12" s="218">
        <v>0</v>
      </c>
      <c r="AD12" s="218">
        <v>100</v>
      </c>
      <c r="AE12" s="218">
        <v>0</v>
      </c>
      <c r="AF12" s="216">
        <v>100</v>
      </c>
    </row>
    <row r="13" spans="1:32" ht="25.15" customHeight="1" x14ac:dyDescent="0.25">
      <c r="A13">
        <v>11</v>
      </c>
      <c r="B13" s="218" t="s">
        <v>229</v>
      </c>
      <c r="C13" s="218" t="s">
        <v>199</v>
      </c>
      <c r="D13" s="218" t="s">
        <v>261</v>
      </c>
      <c r="E13" s="218" t="s">
        <v>262</v>
      </c>
      <c r="F13" s="218" t="s">
        <v>271</v>
      </c>
      <c r="G13" s="218" t="s">
        <v>272</v>
      </c>
      <c r="H13" s="218">
        <v>0</v>
      </c>
      <c r="I13" s="218">
        <v>0</v>
      </c>
      <c r="J13" s="218">
        <v>0</v>
      </c>
      <c r="K13" s="218">
        <v>0</v>
      </c>
      <c r="L13" s="218">
        <v>0</v>
      </c>
      <c r="M13" s="218">
        <v>0</v>
      </c>
      <c r="N13" s="218">
        <v>0</v>
      </c>
      <c r="O13" s="218">
        <v>0</v>
      </c>
      <c r="P13" s="218">
        <v>100</v>
      </c>
      <c r="Q13" s="218">
        <v>0</v>
      </c>
      <c r="R13" s="218">
        <v>0</v>
      </c>
      <c r="S13" s="218">
        <v>0</v>
      </c>
      <c r="T13" s="218">
        <v>0</v>
      </c>
      <c r="U13" s="218">
        <v>0</v>
      </c>
      <c r="V13" s="218">
        <v>0</v>
      </c>
      <c r="W13" s="218">
        <v>0</v>
      </c>
      <c r="X13" s="218">
        <v>0</v>
      </c>
      <c r="Y13" s="218">
        <v>0</v>
      </c>
      <c r="Z13" s="218">
        <v>0</v>
      </c>
      <c r="AA13" s="218">
        <v>0</v>
      </c>
      <c r="AB13" s="218">
        <v>0</v>
      </c>
      <c r="AC13" s="218">
        <v>0</v>
      </c>
      <c r="AD13" s="218">
        <v>0</v>
      </c>
      <c r="AE13" s="218">
        <v>0</v>
      </c>
      <c r="AF13" s="216">
        <v>100</v>
      </c>
    </row>
    <row r="14" spans="1:32" ht="25.15" customHeight="1" x14ac:dyDescent="0.25">
      <c r="A14">
        <v>12</v>
      </c>
      <c r="B14" s="218" t="s">
        <v>198</v>
      </c>
      <c r="C14" s="218" t="s">
        <v>273</v>
      </c>
      <c r="D14" s="218" t="s">
        <v>261</v>
      </c>
      <c r="E14" s="218" t="s">
        <v>262</v>
      </c>
      <c r="F14" s="218" t="s">
        <v>270</v>
      </c>
      <c r="G14" s="218" t="s">
        <v>274</v>
      </c>
      <c r="H14" s="218">
        <v>0</v>
      </c>
      <c r="I14" s="218">
        <v>0</v>
      </c>
      <c r="J14" s="218">
        <v>0</v>
      </c>
      <c r="K14" s="218">
        <v>0</v>
      </c>
      <c r="L14" s="218">
        <v>33.33</v>
      </c>
      <c r="M14" s="218">
        <v>0</v>
      </c>
      <c r="N14" s="218">
        <v>0</v>
      </c>
      <c r="O14" s="218">
        <v>0</v>
      </c>
      <c r="P14" s="218">
        <v>0</v>
      </c>
      <c r="Q14" s="218">
        <v>0</v>
      </c>
      <c r="R14" s="218">
        <v>33.33</v>
      </c>
      <c r="S14" s="218">
        <v>0</v>
      </c>
      <c r="T14" s="218">
        <v>0</v>
      </c>
      <c r="U14" s="218">
        <v>0</v>
      </c>
      <c r="V14" s="218">
        <v>0</v>
      </c>
      <c r="W14" s="218">
        <v>0</v>
      </c>
      <c r="X14" s="218">
        <v>0</v>
      </c>
      <c r="Y14" s="218">
        <v>0</v>
      </c>
      <c r="Z14" s="218">
        <v>33.340000000000003</v>
      </c>
      <c r="AA14" s="218">
        <v>0</v>
      </c>
      <c r="AB14" s="218">
        <v>0</v>
      </c>
      <c r="AC14" s="218">
        <v>0</v>
      </c>
      <c r="AD14" s="218">
        <v>0</v>
      </c>
      <c r="AE14" s="218">
        <v>0</v>
      </c>
      <c r="AF14" s="216">
        <v>100</v>
      </c>
    </row>
    <row r="15" spans="1:32" ht="25.15" customHeight="1" x14ac:dyDescent="0.25">
      <c r="A15">
        <v>13</v>
      </c>
      <c r="B15" s="218" t="s">
        <v>275</v>
      </c>
      <c r="C15" s="218" t="s">
        <v>230</v>
      </c>
      <c r="D15" s="218" t="s">
        <v>261</v>
      </c>
      <c r="E15" s="218" t="s">
        <v>262</v>
      </c>
      <c r="F15" s="218" t="s">
        <v>263</v>
      </c>
      <c r="G15" s="218" t="s">
        <v>274</v>
      </c>
      <c r="H15" s="218">
        <v>0</v>
      </c>
      <c r="I15" s="218">
        <v>0</v>
      </c>
      <c r="J15" s="218">
        <v>0</v>
      </c>
      <c r="K15" s="218">
        <v>0</v>
      </c>
      <c r="L15" s="218">
        <v>0</v>
      </c>
      <c r="M15" s="218">
        <v>0</v>
      </c>
      <c r="N15" s="218">
        <v>0</v>
      </c>
      <c r="O15" s="218">
        <v>0</v>
      </c>
      <c r="P15" s="218">
        <v>0</v>
      </c>
      <c r="Q15" s="218">
        <v>0</v>
      </c>
      <c r="R15" s="218">
        <v>0</v>
      </c>
      <c r="S15" s="218">
        <v>0</v>
      </c>
      <c r="T15" s="218">
        <v>0</v>
      </c>
      <c r="U15" s="218">
        <v>0</v>
      </c>
      <c r="V15" s="218">
        <v>0</v>
      </c>
      <c r="W15" s="218">
        <v>0</v>
      </c>
      <c r="X15" s="218">
        <v>0</v>
      </c>
      <c r="Y15" s="218">
        <v>0</v>
      </c>
      <c r="Z15" s="218">
        <v>100</v>
      </c>
      <c r="AA15" s="218">
        <v>0</v>
      </c>
      <c r="AB15" s="218">
        <v>0</v>
      </c>
      <c r="AC15" s="218">
        <v>0</v>
      </c>
      <c r="AD15" s="218">
        <v>0</v>
      </c>
      <c r="AE15" s="218">
        <v>0</v>
      </c>
      <c r="AF15" s="216">
        <v>100</v>
      </c>
    </row>
    <row r="16" spans="1:32" ht="25.15" customHeight="1" x14ac:dyDescent="0.25">
      <c r="A16">
        <v>14</v>
      </c>
      <c r="B16" s="218" t="s">
        <v>203</v>
      </c>
      <c r="C16" s="218" t="s">
        <v>205</v>
      </c>
      <c r="D16" s="218" t="s">
        <v>261</v>
      </c>
      <c r="E16" s="218"/>
      <c r="F16" s="218" t="s">
        <v>263</v>
      </c>
      <c r="G16" s="218" t="s">
        <v>264</v>
      </c>
      <c r="H16" s="218">
        <v>8.33</v>
      </c>
      <c r="I16" s="218">
        <v>8.33</v>
      </c>
      <c r="J16" s="218">
        <v>8.33</v>
      </c>
      <c r="K16" s="218">
        <v>0</v>
      </c>
      <c r="L16" s="218">
        <v>8.33</v>
      </c>
      <c r="M16" s="218">
        <v>0</v>
      </c>
      <c r="N16" s="218">
        <v>8.33</v>
      </c>
      <c r="O16" s="218">
        <v>0</v>
      </c>
      <c r="P16" s="218">
        <v>8.33</v>
      </c>
      <c r="Q16" s="218">
        <v>0</v>
      </c>
      <c r="R16" s="218">
        <v>8.33</v>
      </c>
      <c r="S16" s="218">
        <v>0</v>
      </c>
      <c r="T16" s="218">
        <v>8.33</v>
      </c>
      <c r="U16" s="218">
        <v>0</v>
      </c>
      <c r="V16" s="218">
        <v>8.33</v>
      </c>
      <c r="W16" s="218">
        <v>0</v>
      </c>
      <c r="X16" s="218">
        <v>8.34</v>
      </c>
      <c r="Y16" s="218">
        <v>0</v>
      </c>
      <c r="Z16" s="218">
        <v>8.34</v>
      </c>
      <c r="AA16" s="218">
        <v>0</v>
      </c>
      <c r="AB16" s="218">
        <v>8.34</v>
      </c>
      <c r="AC16" s="218">
        <v>0</v>
      </c>
      <c r="AD16" s="218">
        <v>8.34</v>
      </c>
      <c r="AE16" s="218">
        <v>0</v>
      </c>
      <c r="AF16" s="216">
        <v>100.00000000000001</v>
      </c>
    </row>
    <row r="17" spans="1:32" ht="25.15" customHeight="1" x14ac:dyDescent="0.25">
      <c r="A17">
        <v>15</v>
      </c>
      <c r="B17" s="218" t="s">
        <v>276</v>
      </c>
      <c r="C17" s="218" t="s">
        <v>176</v>
      </c>
      <c r="D17" s="218" t="s">
        <v>261</v>
      </c>
      <c r="E17" s="218" t="s">
        <v>262</v>
      </c>
      <c r="F17" s="218" t="s">
        <v>277</v>
      </c>
      <c r="G17" s="218" t="s">
        <v>264</v>
      </c>
      <c r="H17" s="218">
        <v>0</v>
      </c>
      <c r="I17" s="218">
        <v>0</v>
      </c>
      <c r="J17" s="218">
        <v>0</v>
      </c>
      <c r="K17" s="218">
        <v>0</v>
      </c>
      <c r="L17" s="218">
        <v>0</v>
      </c>
      <c r="M17" s="218">
        <v>0</v>
      </c>
      <c r="N17" s="218">
        <v>0</v>
      </c>
      <c r="O17" s="218">
        <v>0</v>
      </c>
      <c r="P17" s="218">
        <v>0</v>
      </c>
      <c r="Q17" s="218">
        <v>0</v>
      </c>
      <c r="R17" s="218">
        <v>0</v>
      </c>
      <c r="S17" s="218">
        <v>0</v>
      </c>
      <c r="T17" s="218">
        <v>0</v>
      </c>
      <c r="U17" s="218">
        <v>0</v>
      </c>
      <c r="V17" s="218">
        <v>0</v>
      </c>
      <c r="W17" s="218">
        <v>0</v>
      </c>
      <c r="X17" s="218">
        <v>0</v>
      </c>
      <c r="Y17" s="218">
        <v>0</v>
      </c>
      <c r="Z17" s="218">
        <v>40</v>
      </c>
      <c r="AA17" s="218">
        <v>0</v>
      </c>
      <c r="AB17" s="218">
        <v>40</v>
      </c>
      <c r="AC17" s="218">
        <v>0</v>
      </c>
      <c r="AD17" s="218">
        <v>20</v>
      </c>
      <c r="AE17" s="218">
        <v>0</v>
      </c>
      <c r="AF17" s="216">
        <v>100</v>
      </c>
    </row>
    <row r="18" spans="1:32" ht="25.15" customHeight="1" x14ac:dyDescent="0.25">
      <c r="A18">
        <v>16</v>
      </c>
      <c r="B18" s="218" t="s">
        <v>278</v>
      </c>
      <c r="C18" s="218" t="s">
        <v>164</v>
      </c>
      <c r="D18" s="218" t="s">
        <v>279</v>
      </c>
      <c r="E18" s="218" t="s">
        <v>262</v>
      </c>
      <c r="F18" s="218" t="s">
        <v>277</v>
      </c>
      <c r="G18" s="218" t="s">
        <v>264</v>
      </c>
      <c r="H18" s="218">
        <v>0</v>
      </c>
      <c r="I18" s="218">
        <v>0</v>
      </c>
      <c r="J18" s="218">
        <v>0</v>
      </c>
      <c r="K18" s="218">
        <v>0</v>
      </c>
      <c r="L18" s="218">
        <v>0</v>
      </c>
      <c r="M18" s="218">
        <v>0</v>
      </c>
      <c r="N18" s="218">
        <v>0</v>
      </c>
      <c r="O18" s="218">
        <v>0</v>
      </c>
      <c r="P18" s="218">
        <v>0</v>
      </c>
      <c r="Q18" s="218">
        <v>0</v>
      </c>
      <c r="R18" s="218">
        <v>0</v>
      </c>
      <c r="S18" s="218">
        <v>0</v>
      </c>
      <c r="T18" s="218">
        <v>0</v>
      </c>
      <c r="U18" s="218">
        <v>0</v>
      </c>
      <c r="V18" s="218">
        <v>0</v>
      </c>
      <c r="W18" s="218">
        <v>0</v>
      </c>
      <c r="X18" s="218">
        <v>0</v>
      </c>
      <c r="Y18" s="218">
        <v>0</v>
      </c>
      <c r="Z18" s="218">
        <v>40</v>
      </c>
      <c r="AA18" s="218">
        <v>0</v>
      </c>
      <c r="AB18" s="218">
        <v>40</v>
      </c>
      <c r="AC18" s="218">
        <v>0</v>
      </c>
      <c r="AD18" s="218">
        <v>20</v>
      </c>
      <c r="AE18" s="218">
        <v>0</v>
      </c>
      <c r="AF18" s="216">
        <v>100</v>
      </c>
    </row>
    <row r="19" spans="1:32" ht="25.15" customHeight="1" x14ac:dyDescent="0.25">
      <c r="A19">
        <v>17</v>
      </c>
      <c r="B19" s="218" t="s">
        <v>163</v>
      </c>
      <c r="C19" s="218" t="s">
        <v>165</v>
      </c>
      <c r="D19" s="218" t="s">
        <v>280</v>
      </c>
      <c r="E19" s="218" t="s">
        <v>281</v>
      </c>
      <c r="F19" s="218" t="s">
        <v>277</v>
      </c>
      <c r="G19" s="218" t="s">
        <v>282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8">
        <v>0</v>
      </c>
      <c r="V19" s="218">
        <v>0</v>
      </c>
      <c r="W19" s="218">
        <v>0</v>
      </c>
      <c r="X19" s="218">
        <v>0</v>
      </c>
      <c r="Y19" s="218">
        <v>0</v>
      </c>
      <c r="Z19" s="218">
        <v>20</v>
      </c>
      <c r="AA19" s="218">
        <v>0</v>
      </c>
      <c r="AB19" s="218">
        <v>40</v>
      </c>
      <c r="AC19" s="218">
        <v>0</v>
      </c>
      <c r="AD19" s="218">
        <v>40</v>
      </c>
      <c r="AE19" s="218">
        <v>0</v>
      </c>
      <c r="AF19" s="216">
        <v>100</v>
      </c>
    </row>
    <row r="20" spans="1:32" ht="25.15" customHeight="1" x14ac:dyDescent="0.25">
      <c r="A20">
        <v>18</v>
      </c>
      <c r="B20" s="218" t="s">
        <v>170</v>
      </c>
      <c r="C20" s="218" t="s">
        <v>166</v>
      </c>
      <c r="D20" s="218" t="s">
        <v>283</v>
      </c>
      <c r="E20" s="218" t="s">
        <v>284</v>
      </c>
      <c r="F20" s="218" t="s">
        <v>277</v>
      </c>
      <c r="G20" s="218" t="s">
        <v>282</v>
      </c>
      <c r="H20" s="218">
        <v>0</v>
      </c>
      <c r="I20" s="218">
        <v>0</v>
      </c>
      <c r="J20" s="218">
        <v>0</v>
      </c>
      <c r="K20" s="218">
        <v>0</v>
      </c>
      <c r="L20" s="218">
        <v>0</v>
      </c>
      <c r="M20" s="218">
        <v>0</v>
      </c>
      <c r="N20" s="218">
        <v>0</v>
      </c>
      <c r="O20" s="218">
        <v>0</v>
      </c>
      <c r="P20" s="218">
        <v>0</v>
      </c>
      <c r="Q20" s="218">
        <v>0</v>
      </c>
      <c r="R20" s="218">
        <v>0</v>
      </c>
      <c r="S20" s="218">
        <v>0</v>
      </c>
      <c r="T20" s="218">
        <v>0</v>
      </c>
      <c r="U20" s="218">
        <v>0</v>
      </c>
      <c r="V20" s="218">
        <v>0</v>
      </c>
      <c r="W20" s="218">
        <v>0</v>
      </c>
      <c r="X20" s="218">
        <v>0</v>
      </c>
      <c r="Y20" s="218">
        <v>0</v>
      </c>
      <c r="Z20" s="218">
        <v>40</v>
      </c>
      <c r="AA20" s="218">
        <v>0</v>
      </c>
      <c r="AB20" s="218">
        <v>40</v>
      </c>
      <c r="AC20" s="218">
        <v>0</v>
      </c>
      <c r="AD20" s="218">
        <v>20</v>
      </c>
      <c r="AE20" s="218">
        <v>0</v>
      </c>
      <c r="AF20" s="216">
        <v>100</v>
      </c>
    </row>
    <row r="21" spans="1:32" ht="25.15" customHeight="1" x14ac:dyDescent="0.25">
      <c r="A21">
        <v>19</v>
      </c>
      <c r="B21" s="218" t="s">
        <v>167</v>
      </c>
      <c r="C21" s="218" t="s">
        <v>181</v>
      </c>
      <c r="D21" s="218" t="s">
        <v>285</v>
      </c>
      <c r="E21" s="218" t="s">
        <v>286</v>
      </c>
      <c r="F21" s="218" t="s">
        <v>287</v>
      </c>
      <c r="G21" s="218" t="s">
        <v>282</v>
      </c>
      <c r="H21" s="218">
        <v>2.88</v>
      </c>
      <c r="I21" s="218">
        <v>2.88</v>
      </c>
      <c r="J21" s="218">
        <v>7.02</v>
      </c>
      <c r="K21" s="218">
        <v>0</v>
      </c>
      <c r="L21" s="218">
        <v>8.0500000000000007</v>
      </c>
      <c r="M21" s="218">
        <v>0</v>
      </c>
      <c r="N21" s="218">
        <v>10.17</v>
      </c>
      <c r="O21" s="218">
        <v>0</v>
      </c>
      <c r="P21" s="218">
        <v>3.16</v>
      </c>
      <c r="Q21" s="218">
        <v>0</v>
      </c>
      <c r="R21" s="218">
        <v>14.84</v>
      </c>
      <c r="S21" s="218">
        <v>0</v>
      </c>
      <c r="T21" s="218">
        <v>3.16</v>
      </c>
      <c r="U21" s="218">
        <v>0</v>
      </c>
      <c r="V21" s="218">
        <v>5.3</v>
      </c>
      <c r="W21" s="218">
        <v>0</v>
      </c>
      <c r="X21" s="218">
        <v>4.99</v>
      </c>
      <c r="Y21" s="218">
        <v>0</v>
      </c>
      <c r="Z21" s="218">
        <v>10.17</v>
      </c>
      <c r="AA21" s="218">
        <v>0</v>
      </c>
      <c r="AB21" s="218">
        <v>12.56</v>
      </c>
      <c r="AC21" s="218">
        <v>0</v>
      </c>
      <c r="AD21" s="218">
        <v>17.7</v>
      </c>
      <c r="AE21" s="218">
        <v>0</v>
      </c>
      <c r="AF21" s="216">
        <v>100</v>
      </c>
    </row>
    <row r="22" spans="1:32" ht="25.15" customHeight="1" x14ac:dyDescent="0.25">
      <c r="A22">
        <v>20</v>
      </c>
      <c r="B22" s="218" t="s">
        <v>210</v>
      </c>
      <c r="C22" s="218" t="s">
        <v>211</v>
      </c>
      <c r="D22" s="218" t="s">
        <v>279</v>
      </c>
      <c r="E22" s="218" t="s">
        <v>288</v>
      </c>
      <c r="F22" s="218" t="s">
        <v>263</v>
      </c>
      <c r="G22" s="218" t="s">
        <v>289</v>
      </c>
      <c r="H22" s="218">
        <v>100</v>
      </c>
      <c r="I22" s="218">
        <v>100</v>
      </c>
      <c r="J22" s="218">
        <v>0</v>
      </c>
      <c r="K22" s="218">
        <v>0</v>
      </c>
      <c r="L22" s="218">
        <v>0</v>
      </c>
      <c r="M22" s="218">
        <v>0</v>
      </c>
      <c r="N22" s="218">
        <v>0</v>
      </c>
      <c r="O22" s="218">
        <v>0</v>
      </c>
      <c r="P22" s="218">
        <v>0</v>
      </c>
      <c r="Q22" s="218">
        <v>0</v>
      </c>
      <c r="R22" s="218">
        <v>0</v>
      </c>
      <c r="S22" s="218">
        <v>0</v>
      </c>
      <c r="T22" s="218">
        <v>0</v>
      </c>
      <c r="U22" s="218">
        <v>0</v>
      </c>
      <c r="V22" s="218">
        <v>0</v>
      </c>
      <c r="W22" s="218">
        <v>0</v>
      </c>
      <c r="X22" s="218">
        <v>0</v>
      </c>
      <c r="Y22" s="218">
        <v>0</v>
      </c>
      <c r="Z22" s="218">
        <v>0</v>
      </c>
      <c r="AA22" s="218">
        <v>0</v>
      </c>
      <c r="AB22" s="218">
        <v>0</v>
      </c>
      <c r="AC22" s="218">
        <v>0</v>
      </c>
      <c r="AD22" s="218">
        <v>0</v>
      </c>
      <c r="AE22" s="218">
        <v>0</v>
      </c>
      <c r="AF22" s="216">
        <v>100</v>
      </c>
    </row>
    <row r="23" spans="1:32" ht="25.15" customHeight="1" x14ac:dyDescent="0.25">
      <c r="A23">
        <v>21</v>
      </c>
      <c r="B23" s="218" t="s">
        <v>227</v>
      </c>
      <c r="C23" s="218" t="s">
        <v>213</v>
      </c>
      <c r="D23" s="218" t="s">
        <v>279</v>
      </c>
      <c r="E23" s="218" t="s">
        <v>288</v>
      </c>
      <c r="F23" s="218" t="s">
        <v>263</v>
      </c>
      <c r="G23" s="218" t="s">
        <v>290</v>
      </c>
      <c r="H23" s="218">
        <v>0</v>
      </c>
      <c r="I23" s="218">
        <v>0</v>
      </c>
      <c r="J23" s="218">
        <v>100</v>
      </c>
      <c r="K23" s="218">
        <v>0</v>
      </c>
      <c r="L23" s="218">
        <v>0</v>
      </c>
      <c r="M23" s="218">
        <v>0</v>
      </c>
      <c r="N23" s="218">
        <v>0</v>
      </c>
      <c r="O23" s="218">
        <v>0</v>
      </c>
      <c r="P23" s="218">
        <v>0</v>
      </c>
      <c r="Q23" s="218">
        <v>0</v>
      </c>
      <c r="R23" s="218">
        <v>0</v>
      </c>
      <c r="S23" s="218">
        <v>0</v>
      </c>
      <c r="T23" s="218">
        <v>0</v>
      </c>
      <c r="U23" s="218">
        <v>0</v>
      </c>
      <c r="V23" s="218">
        <v>0</v>
      </c>
      <c r="W23" s="218">
        <v>0</v>
      </c>
      <c r="X23" s="218">
        <v>0</v>
      </c>
      <c r="Y23" s="218">
        <v>0</v>
      </c>
      <c r="Z23" s="218">
        <v>0</v>
      </c>
      <c r="AA23" s="218">
        <v>0</v>
      </c>
      <c r="AB23" s="218">
        <v>0</v>
      </c>
      <c r="AC23" s="218">
        <v>0</v>
      </c>
      <c r="AD23" s="218">
        <v>0</v>
      </c>
      <c r="AE23" s="218">
        <v>0</v>
      </c>
      <c r="AF23" s="216">
        <v>100</v>
      </c>
    </row>
    <row r="24" spans="1:32" ht="25.15" customHeight="1" x14ac:dyDescent="0.25">
      <c r="A24">
        <v>22</v>
      </c>
      <c r="B24" s="218" t="s">
        <v>226</v>
      </c>
      <c r="C24" s="218" t="s">
        <v>214</v>
      </c>
      <c r="D24" s="218" t="s">
        <v>279</v>
      </c>
      <c r="E24" s="218" t="s">
        <v>288</v>
      </c>
      <c r="F24" s="218" t="s">
        <v>263</v>
      </c>
      <c r="G24" s="218" t="s">
        <v>289</v>
      </c>
      <c r="H24" s="218">
        <v>100</v>
      </c>
      <c r="I24" s="218">
        <v>100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0</v>
      </c>
      <c r="U24" s="218">
        <v>0</v>
      </c>
      <c r="V24" s="218">
        <v>0</v>
      </c>
      <c r="W24" s="218">
        <v>0</v>
      </c>
      <c r="X24" s="218">
        <v>0</v>
      </c>
      <c r="Y24" s="218">
        <v>0</v>
      </c>
      <c r="Z24" s="218">
        <v>0</v>
      </c>
      <c r="AA24" s="218">
        <v>0</v>
      </c>
      <c r="AB24" s="218">
        <v>0</v>
      </c>
      <c r="AC24" s="218">
        <v>0</v>
      </c>
      <c r="AD24" s="218">
        <v>0</v>
      </c>
      <c r="AE24" s="218">
        <v>0</v>
      </c>
      <c r="AF24" s="216">
        <v>100</v>
      </c>
    </row>
    <row r="25" spans="1:32" ht="25.15" customHeight="1" x14ac:dyDescent="0.25">
      <c r="A25">
        <v>23</v>
      </c>
      <c r="B25" s="218" t="s">
        <v>291</v>
      </c>
      <c r="C25" s="218" t="s">
        <v>216</v>
      </c>
      <c r="D25" s="218" t="s">
        <v>279</v>
      </c>
      <c r="E25" s="218" t="s">
        <v>288</v>
      </c>
      <c r="F25" s="218" t="s">
        <v>263</v>
      </c>
      <c r="G25" s="218" t="s">
        <v>290</v>
      </c>
      <c r="H25" s="218">
        <v>0</v>
      </c>
      <c r="I25" s="218">
        <v>0</v>
      </c>
      <c r="K25" s="218">
        <v>0</v>
      </c>
      <c r="L25" s="221">
        <v>100</v>
      </c>
      <c r="M25" s="218">
        <v>0</v>
      </c>
      <c r="N25" s="218">
        <v>0</v>
      </c>
      <c r="O25" s="218">
        <v>0</v>
      </c>
      <c r="P25" s="218">
        <v>0</v>
      </c>
      <c r="Q25" s="218">
        <v>0</v>
      </c>
      <c r="R25" s="218">
        <v>0</v>
      </c>
      <c r="S25" s="218">
        <v>0</v>
      </c>
      <c r="T25" s="218">
        <v>0</v>
      </c>
      <c r="U25" s="218">
        <v>0</v>
      </c>
      <c r="V25" s="218">
        <v>0</v>
      </c>
      <c r="W25" s="218">
        <v>0</v>
      </c>
      <c r="X25" s="218">
        <v>0</v>
      </c>
      <c r="Y25" s="218">
        <v>0</v>
      </c>
      <c r="Z25" s="218">
        <v>0</v>
      </c>
      <c r="AA25" s="218">
        <v>0</v>
      </c>
      <c r="AB25" s="218">
        <v>0</v>
      </c>
      <c r="AC25" s="218">
        <v>0</v>
      </c>
      <c r="AD25" s="218">
        <v>0</v>
      </c>
      <c r="AE25" s="218">
        <v>0</v>
      </c>
      <c r="AF25" s="216">
        <v>100</v>
      </c>
    </row>
    <row r="26" spans="1:32" ht="25.15" customHeight="1" x14ac:dyDescent="0.25">
      <c r="A26">
        <v>24</v>
      </c>
      <c r="B26" s="218" t="s">
        <v>215</v>
      </c>
      <c r="C26" s="218" t="s">
        <v>217</v>
      </c>
      <c r="D26" s="218" t="s">
        <v>279</v>
      </c>
      <c r="E26" s="218" t="s">
        <v>288</v>
      </c>
      <c r="F26" s="218" t="s">
        <v>263</v>
      </c>
      <c r="G26" s="218" t="s">
        <v>292</v>
      </c>
      <c r="H26" s="218">
        <v>0</v>
      </c>
      <c r="I26" s="218">
        <v>0</v>
      </c>
      <c r="J26" s="218">
        <v>0</v>
      </c>
      <c r="K26" s="218">
        <v>0</v>
      </c>
      <c r="L26" s="218">
        <v>0</v>
      </c>
      <c r="M26" s="218">
        <v>0</v>
      </c>
      <c r="N26" s="218">
        <v>100</v>
      </c>
      <c r="O26" s="218">
        <v>0</v>
      </c>
      <c r="P26" s="218">
        <v>0</v>
      </c>
      <c r="Q26" s="218">
        <v>0</v>
      </c>
      <c r="R26" s="218">
        <v>0</v>
      </c>
      <c r="S26" s="218">
        <v>0</v>
      </c>
      <c r="T26" s="218">
        <v>0</v>
      </c>
      <c r="U26" s="218">
        <v>0</v>
      </c>
      <c r="V26" s="218">
        <v>0</v>
      </c>
      <c r="W26" s="218">
        <v>0</v>
      </c>
      <c r="X26" s="218">
        <v>0</v>
      </c>
      <c r="Y26" s="218">
        <v>0</v>
      </c>
      <c r="Z26" s="218">
        <v>0</v>
      </c>
      <c r="AA26" s="218">
        <v>0</v>
      </c>
      <c r="AB26" s="218">
        <v>0</v>
      </c>
      <c r="AC26" s="218">
        <v>0</v>
      </c>
      <c r="AD26" s="218">
        <v>0</v>
      </c>
      <c r="AE26" s="218">
        <v>0</v>
      </c>
      <c r="AF26" s="216">
        <v>100</v>
      </c>
    </row>
    <row r="27" spans="1:32" ht="25.15" customHeight="1" x14ac:dyDescent="0.25">
      <c r="A27">
        <v>25</v>
      </c>
      <c r="B27" s="218" t="s">
        <v>293</v>
      </c>
      <c r="C27" s="218" t="s">
        <v>218</v>
      </c>
      <c r="D27" s="218" t="s">
        <v>279</v>
      </c>
      <c r="E27" s="218" t="s">
        <v>288</v>
      </c>
      <c r="F27" s="218" t="s">
        <v>263</v>
      </c>
      <c r="G27" s="218" t="s">
        <v>294</v>
      </c>
      <c r="H27" s="218">
        <v>0</v>
      </c>
      <c r="I27" s="218">
        <v>0</v>
      </c>
      <c r="J27" s="218">
        <v>0</v>
      </c>
      <c r="K27" s="218">
        <v>0</v>
      </c>
      <c r="L27" s="218">
        <v>0</v>
      </c>
      <c r="M27" s="218">
        <v>0</v>
      </c>
      <c r="N27" s="218">
        <v>0</v>
      </c>
      <c r="O27" s="218">
        <v>0</v>
      </c>
      <c r="P27" s="218">
        <v>0</v>
      </c>
      <c r="Q27" s="218">
        <v>0</v>
      </c>
      <c r="R27" s="218">
        <v>100</v>
      </c>
      <c r="S27" s="218">
        <v>0</v>
      </c>
      <c r="T27" s="218">
        <v>0</v>
      </c>
      <c r="U27" s="218">
        <v>0</v>
      </c>
      <c r="V27" s="218">
        <v>0</v>
      </c>
      <c r="W27" s="218">
        <v>0</v>
      </c>
      <c r="X27" s="218">
        <v>0</v>
      </c>
      <c r="Y27" s="218">
        <v>0</v>
      </c>
      <c r="Z27" s="218">
        <v>0</v>
      </c>
      <c r="AA27" s="218">
        <v>0</v>
      </c>
      <c r="AB27" s="218">
        <v>0</v>
      </c>
      <c r="AC27" s="218">
        <v>0</v>
      </c>
      <c r="AD27" s="218">
        <v>0</v>
      </c>
      <c r="AE27" s="218">
        <v>0</v>
      </c>
      <c r="AF27" s="216">
        <v>100</v>
      </c>
    </row>
    <row r="28" spans="1:32" ht="25.15" customHeight="1" x14ac:dyDescent="0.25">
      <c r="A28">
        <v>26</v>
      </c>
      <c r="B28" s="218" t="s">
        <v>168</v>
      </c>
      <c r="C28" s="218" t="s">
        <v>88</v>
      </c>
      <c r="D28" s="218" t="s">
        <v>295</v>
      </c>
      <c r="E28" s="218" t="s">
        <v>296</v>
      </c>
      <c r="F28" s="218" t="s">
        <v>287</v>
      </c>
      <c r="G28" s="218" t="s">
        <v>282</v>
      </c>
      <c r="H28" s="218">
        <v>0</v>
      </c>
      <c r="I28" s="218">
        <v>0</v>
      </c>
      <c r="J28" s="218">
        <v>5.63</v>
      </c>
      <c r="K28" s="218">
        <v>0</v>
      </c>
      <c r="L28" s="218">
        <v>9.7100000000000009</v>
      </c>
      <c r="M28" s="218">
        <v>0</v>
      </c>
      <c r="N28" s="218">
        <v>6.99</v>
      </c>
      <c r="O28" s="218">
        <v>0</v>
      </c>
      <c r="P28" s="218">
        <v>6.6</v>
      </c>
      <c r="Q28" s="218">
        <v>0</v>
      </c>
      <c r="R28" s="218">
        <v>8.6999999999999993</v>
      </c>
      <c r="S28" s="218">
        <v>0</v>
      </c>
      <c r="T28" s="218">
        <v>18.39</v>
      </c>
      <c r="U28" s="218">
        <v>0</v>
      </c>
      <c r="V28" s="218">
        <v>16.71</v>
      </c>
      <c r="W28" s="218">
        <v>0</v>
      </c>
      <c r="X28" s="218">
        <v>8.81</v>
      </c>
      <c r="Y28" s="218">
        <v>0</v>
      </c>
      <c r="Z28" s="218">
        <v>8.16</v>
      </c>
      <c r="AA28" s="218">
        <v>0</v>
      </c>
      <c r="AB28" s="218">
        <v>3.5</v>
      </c>
      <c r="AC28" s="218">
        <v>0</v>
      </c>
      <c r="AD28" s="218">
        <v>6.8</v>
      </c>
      <c r="AE28" s="218">
        <v>0</v>
      </c>
      <c r="AF28" s="216">
        <v>99.999999999999986</v>
      </c>
    </row>
    <row r="29" spans="1:32" ht="25.15" customHeight="1" x14ac:dyDescent="0.25">
      <c r="A29">
        <v>27</v>
      </c>
      <c r="B29" s="218" t="s">
        <v>169</v>
      </c>
      <c r="C29" s="218" t="s">
        <v>91</v>
      </c>
      <c r="D29" s="218" t="s">
        <v>295</v>
      </c>
      <c r="E29" s="218" t="s">
        <v>296</v>
      </c>
      <c r="F29" s="218" t="s">
        <v>287</v>
      </c>
      <c r="G29" s="218" t="s">
        <v>282</v>
      </c>
      <c r="H29" s="218">
        <v>0</v>
      </c>
      <c r="I29" s="218">
        <v>0</v>
      </c>
      <c r="J29" s="218">
        <v>0</v>
      </c>
      <c r="K29" s="218">
        <v>0</v>
      </c>
      <c r="L29" s="218">
        <v>0</v>
      </c>
      <c r="M29" s="218">
        <v>0</v>
      </c>
      <c r="N29" s="218">
        <v>0</v>
      </c>
      <c r="O29" s="218">
        <v>0</v>
      </c>
      <c r="P29" s="218">
        <v>0</v>
      </c>
      <c r="Q29" s="218">
        <v>0</v>
      </c>
      <c r="R29" s="218">
        <v>0</v>
      </c>
      <c r="S29" s="218">
        <v>0</v>
      </c>
      <c r="T29" s="218">
        <v>0</v>
      </c>
      <c r="U29" s="218">
        <v>0</v>
      </c>
      <c r="V29" s="218">
        <v>50</v>
      </c>
      <c r="W29" s="218">
        <v>0</v>
      </c>
      <c r="X29" s="218">
        <v>0</v>
      </c>
      <c r="Y29" s="218">
        <v>0</v>
      </c>
      <c r="Z29" s="218">
        <v>0</v>
      </c>
      <c r="AA29" s="218">
        <v>0</v>
      </c>
      <c r="AB29" s="218">
        <v>0</v>
      </c>
      <c r="AC29" s="218">
        <v>0</v>
      </c>
      <c r="AD29" s="218">
        <v>50</v>
      </c>
      <c r="AE29" s="218">
        <v>0</v>
      </c>
      <c r="AF29" s="216">
        <v>100</v>
      </c>
    </row>
    <row r="30" spans="1:32" ht="25.15" customHeight="1" x14ac:dyDescent="0.25">
      <c r="A30">
        <v>28</v>
      </c>
      <c r="B30" s="218" t="s">
        <v>171</v>
      </c>
      <c r="C30" s="218" t="s">
        <v>95</v>
      </c>
      <c r="D30" s="218" t="s">
        <v>295</v>
      </c>
      <c r="E30" s="218" t="s">
        <v>296</v>
      </c>
      <c r="F30" s="218" t="s">
        <v>263</v>
      </c>
      <c r="G30" s="218" t="s">
        <v>264</v>
      </c>
      <c r="H30" s="218">
        <v>8.33</v>
      </c>
      <c r="I30" s="218">
        <v>8.33</v>
      </c>
      <c r="J30" s="218">
        <v>8.33</v>
      </c>
      <c r="K30" s="218">
        <v>0</v>
      </c>
      <c r="L30" s="218">
        <v>8.33</v>
      </c>
      <c r="M30" s="218">
        <v>0</v>
      </c>
      <c r="N30" s="218">
        <v>8.33</v>
      </c>
      <c r="O30" s="218">
        <v>0</v>
      </c>
      <c r="P30" s="218">
        <v>8.33</v>
      </c>
      <c r="Q30" s="218">
        <v>0</v>
      </c>
      <c r="R30" s="218">
        <v>8.33</v>
      </c>
      <c r="S30" s="218">
        <v>0</v>
      </c>
      <c r="T30" s="218">
        <v>8.33</v>
      </c>
      <c r="U30" s="218">
        <v>0</v>
      </c>
      <c r="V30" s="218">
        <v>8.33</v>
      </c>
      <c r="W30" s="218">
        <v>0</v>
      </c>
      <c r="X30" s="218">
        <v>8.34</v>
      </c>
      <c r="Y30" s="218">
        <v>0</v>
      </c>
      <c r="Z30" s="218">
        <v>8.34</v>
      </c>
      <c r="AA30" s="218">
        <v>0</v>
      </c>
      <c r="AB30" s="218">
        <v>8.34</v>
      </c>
      <c r="AC30" s="218">
        <v>0</v>
      </c>
      <c r="AD30" s="218">
        <v>8.34</v>
      </c>
      <c r="AE30" s="218">
        <v>0</v>
      </c>
      <c r="AF30" s="216">
        <v>100.00000000000001</v>
      </c>
    </row>
    <row r="31" spans="1:32" ht="25.15" customHeight="1" x14ac:dyDescent="0.25">
      <c r="A31">
        <v>29</v>
      </c>
      <c r="B31" s="218" t="s">
        <v>172</v>
      </c>
      <c r="C31" s="218" t="s">
        <v>173</v>
      </c>
      <c r="D31" s="218" t="s">
        <v>295</v>
      </c>
      <c r="E31" s="218" t="s">
        <v>296</v>
      </c>
      <c r="F31" s="218" t="s">
        <v>297</v>
      </c>
      <c r="G31" s="218" t="s">
        <v>282</v>
      </c>
      <c r="H31" s="218">
        <v>0</v>
      </c>
      <c r="I31" s="218">
        <v>0</v>
      </c>
      <c r="J31" s="218">
        <v>0</v>
      </c>
      <c r="K31" s="218">
        <v>0</v>
      </c>
      <c r="L31" s="218">
        <v>0</v>
      </c>
      <c r="M31" s="218">
        <v>0</v>
      </c>
      <c r="N31" s="218">
        <v>0</v>
      </c>
      <c r="O31" s="218">
        <v>0</v>
      </c>
      <c r="P31" s="218">
        <v>0</v>
      </c>
      <c r="Q31" s="218">
        <v>0</v>
      </c>
      <c r="R31" s="218">
        <v>0</v>
      </c>
      <c r="S31" s="218">
        <v>0</v>
      </c>
      <c r="T31" s="218">
        <v>0</v>
      </c>
      <c r="U31" s="218">
        <v>0</v>
      </c>
      <c r="V31" s="218">
        <v>0</v>
      </c>
      <c r="W31" s="218">
        <v>0</v>
      </c>
      <c r="X31" s="218">
        <v>0</v>
      </c>
      <c r="Y31" s="218">
        <v>0</v>
      </c>
      <c r="Z31" s="218">
        <v>0</v>
      </c>
      <c r="AA31" s="218">
        <v>0</v>
      </c>
      <c r="AB31" s="218">
        <v>0</v>
      </c>
      <c r="AC31" s="218">
        <v>0</v>
      </c>
      <c r="AD31" s="218">
        <v>100</v>
      </c>
      <c r="AE31" s="218">
        <v>0</v>
      </c>
      <c r="AF31" s="216">
        <v>100</v>
      </c>
    </row>
    <row r="32" spans="1:32" ht="25.15" customHeight="1" x14ac:dyDescent="0.25">
      <c r="A32">
        <v>30</v>
      </c>
      <c r="B32" s="218" t="s">
        <v>228</v>
      </c>
      <c r="C32" s="218" t="s">
        <v>298</v>
      </c>
      <c r="D32" s="218" t="s">
        <v>299</v>
      </c>
      <c r="E32" s="218" t="s">
        <v>300</v>
      </c>
      <c r="F32" s="218" t="s">
        <v>263</v>
      </c>
      <c r="G32" s="218" t="s">
        <v>264</v>
      </c>
      <c r="H32" s="218">
        <v>0</v>
      </c>
      <c r="I32" s="218">
        <v>0</v>
      </c>
      <c r="J32" s="218">
        <v>0</v>
      </c>
      <c r="K32" s="218">
        <v>0</v>
      </c>
      <c r="L32" s="218">
        <v>25</v>
      </c>
      <c r="M32" s="218">
        <v>0</v>
      </c>
      <c r="N32" s="218">
        <v>0</v>
      </c>
      <c r="O32" s="218">
        <v>0</v>
      </c>
      <c r="P32" s="218">
        <v>0</v>
      </c>
      <c r="Q32" s="218">
        <v>0</v>
      </c>
      <c r="R32" s="218">
        <v>25</v>
      </c>
      <c r="S32" s="218">
        <v>0</v>
      </c>
      <c r="T32" s="218">
        <v>0</v>
      </c>
      <c r="U32" s="218">
        <v>0</v>
      </c>
      <c r="V32" s="218">
        <v>0</v>
      </c>
      <c r="W32" s="218">
        <v>0</v>
      </c>
      <c r="X32" s="218">
        <v>25</v>
      </c>
      <c r="Y32" s="218">
        <v>0</v>
      </c>
      <c r="Z32" s="218">
        <v>0</v>
      </c>
      <c r="AA32" s="218">
        <v>0</v>
      </c>
      <c r="AB32" s="218">
        <v>0</v>
      </c>
      <c r="AC32" s="218">
        <v>0</v>
      </c>
      <c r="AD32" s="218">
        <v>25</v>
      </c>
      <c r="AE32" s="218">
        <v>0</v>
      </c>
      <c r="AF32" s="216">
        <v>100</v>
      </c>
    </row>
    <row r="33" spans="2:32" ht="25.15" customHeight="1" x14ac:dyDescent="0.25">
      <c r="B33" s="218" t="s">
        <v>101</v>
      </c>
      <c r="C33" s="218" t="s">
        <v>301</v>
      </c>
      <c r="D33" s="218" t="s">
        <v>299</v>
      </c>
      <c r="E33" s="218" t="s">
        <v>300</v>
      </c>
      <c r="F33" s="218" t="s">
        <v>263</v>
      </c>
      <c r="G33" s="218" t="s">
        <v>264</v>
      </c>
      <c r="H33" s="218">
        <v>0</v>
      </c>
      <c r="I33" s="218">
        <v>0</v>
      </c>
      <c r="J33" s="218">
        <v>0</v>
      </c>
      <c r="K33" s="218">
        <v>0</v>
      </c>
      <c r="L33" s="218">
        <v>0</v>
      </c>
      <c r="M33" s="218">
        <v>0</v>
      </c>
      <c r="N33" s="218">
        <v>0</v>
      </c>
      <c r="O33" s="218">
        <v>0</v>
      </c>
      <c r="P33" s="218">
        <v>0</v>
      </c>
      <c r="Q33" s="218">
        <v>0</v>
      </c>
      <c r="R33" s="218">
        <v>0</v>
      </c>
      <c r="S33" s="218">
        <v>0</v>
      </c>
      <c r="T33" s="218">
        <v>0</v>
      </c>
      <c r="U33" s="218">
        <v>0</v>
      </c>
      <c r="V33" s="218">
        <v>0</v>
      </c>
      <c r="W33" s="218">
        <v>0</v>
      </c>
      <c r="X33" s="218">
        <v>0</v>
      </c>
      <c r="Y33" s="218">
        <v>0</v>
      </c>
      <c r="Z33" s="218">
        <v>0</v>
      </c>
      <c r="AA33" s="218">
        <v>0</v>
      </c>
      <c r="AB33" s="218">
        <v>50</v>
      </c>
      <c r="AC33" s="218">
        <v>0</v>
      </c>
      <c r="AD33" s="218">
        <v>50</v>
      </c>
      <c r="AE33" s="218">
        <v>0</v>
      </c>
      <c r="AF33" s="216">
        <v>100</v>
      </c>
    </row>
    <row r="34" spans="2:32" ht="25.15" customHeight="1" x14ac:dyDescent="0.25">
      <c r="B34" s="218" t="s">
        <v>174</v>
      </c>
      <c r="C34" s="218" t="s">
        <v>302</v>
      </c>
      <c r="D34" s="218" t="s">
        <v>280</v>
      </c>
      <c r="E34" s="218" t="s">
        <v>281</v>
      </c>
      <c r="F34" s="218" t="s">
        <v>263</v>
      </c>
      <c r="G34" s="218" t="s">
        <v>264</v>
      </c>
      <c r="H34" s="218">
        <v>7.27</v>
      </c>
      <c r="I34" s="218">
        <v>7.27</v>
      </c>
      <c r="J34" s="220">
        <v>7</v>
      </c>
      <c r="K34" s="218">
        <v>0</v>
      </c>
      <c r="L34" s="218">
        <v>9.1999999999999993</v>
      </c>
      <c r="M34" s="218">
        <v>0</v>
      </c>
      <c r="N34" s="218">
        <v>7.2</v>
      </c>
      <c r="O34" s="218">
        <v>0</v>
      </c>
      <c r="P34" s="218">
        <v>4.53</v>
      </c>
      <c r="Q34" s="218">
        <v>0</v>
      </c>
      <c r="R34" s="218">
        <v>9.4</v>
      </c>
      <c r="S34" s="218">
        <v>0</v>
      </c>
      <c r="T34" s="218">
        <v>9.8699999999999992</v>
      </c>
      <c r="U34" s="218">
        <v>0</v>
      </c>
      <c r="V34" s="218">
        <v>7.8</v>
      </c>
      <c r="W34" s="218">
        <v>0</v>
      </c>
      <c r="X34" s="218">
        <v>9.6</v>
      </c>
      <c r="Y34" s="218">
        <v>0</v>
      </c>
      <c r="Z34" s="218">
        <v>9.27</v>
      </c>
      <c r="AA34" s="218">
        <v>0</v>
      </c>
      <c r="AB34" s="218">
        <v>10.33</v>
      </c>
      <c r="AC34" s="218">
        <v>0</v>
      </c>
      <c r="AD34" s="218">
        <v>8.5299999999999994</v>
      </c>
      <c r="AE34" s="218">
        <v>0</v>
      </c>
      <c r="AF34" s="216">
        <v>99.999999999999986</v>
      </c>
    </row>
    <row r="35" spans="2:32" ht="25.15" customHeight="1" x14ac:dyDescent="0.25">
      <c r="B35" s="218" t="s">
        <v>175</v>
      </c>
      <c r="C35" s="218" t="s">
        <v>303</v>
      </c>
      <c r="D35" s="218" t="s">
        <v>280</v>
      </c>
      <c r="E35" s="218" t="s">
        <v>281</v>
      </c>
      <c r="F35" s="218" t="s">
        <v>263</v>
      </c>
      <c r="G35" s="218" t="s">
        <v>264</v>
      </c>
      <c r="H35" s="218">
        <v>2.83</v>
      </c>
      <c r="I35" s="218">
        <v>2.83</v>
      </c>
      <c r="J35" s="218">
        <v>2.57</v>
      </c>
      <c r="K35" s="218">
        <v>0</v>
      </c>
      <c r="L35" s="218">
        <v>7.04</v>
      </c>
      <c r="M35" s="218">
        <v>0</v>
      </c>
      <c r="N35" s="218">
        <v>13.13</v>
      </c>
      <c r="O35" s="218">
        <v>0</v>
      </c>
      <c r="P35" s="218">
        <v>9.98</v>
      </c>
      <c r="Q35" s="218">
        <v>0</v>
      </c>
      <c r="R35" s="218">
        <v>12.33</v>
      </c>
      <c r="S35" s="218">
        <v>0</v>
      </c>
      <c r="T35" s="218">
        <v>10.52</v>
      </c>
      <c r="U35" s="218">
        <v>0</v>
      </c>
      <c r="V35" s="218">
        <v>6.15</v>
      </c>
      <c r="W35" s="218">
        <v>0</v>
      </c>
      <c r="X35" s="218">
        <v>5.32</v>
      </c>
      <c r="Y35" s="218">
        <v>0</v>
      </c>
      <c r="Z35" s="218">
        <v>3.78</v>
      </c>
      <c r="AA35" s="218">
        <v>0</v>
      </c>
      <c r="AB35" s="218">
        <v>6.12</v>
      </c>
      <c r="AC35" s="218">
        <v>0</v>
      </c>
      <c r="AD35" s="218">
        <v>20.23</v>
      </c>
      <c r="AE35" s="218">
        <v>0</v>
      </c>
      <c r="AF35" s="216">
        <v>100.00000000000001</v>
      </c>
    </row>
    <row r="36" spans="2:32" ht="25.15" customHeight="1" x14ac:dyDescent="0.25">
      <c r="B36" s="218" t="s">
        <v>219</v>
      </c>
      <c r="C36" s="218" t="s">
        <v>220</v>
      </c>
      <c r="D36" s="218" t="s">
        <v>304</v>
      </c>
      <c r="E36" s="218" t="s">
        <v>305</v>
      </c>
      <c r="F36" s="218" t="s">
        <v>263</v>
      </c>
      <c r="G36" s="218" t="s">
        <v>264</v>
      </c>
      <c r="H36" s="218">
        <v>8.33</v>
      </c>
      <c r="I36" s="218">
        <v>8.33</v>
      </c>
      <c r="J36" s="218">
        <v>8.33</v>
      </c>
      <c r="K36" s="218">
        <v>0</v>
      </c>
      <c r="L36" s="218">
        <v>8.33</v>
      </c>
      <c r="M36" s="218">
        <v>0</v>
      </c>
      <c r="N36" s="218">
        <v>8.33</v>
      </c>
      <c r="O36" s="218">
        <v>0</v>
      </c>
      <c r="P36" s="218">
        <v>8.33</v>
      </c>
      <c r="Q36" s="218">
        <v>0</v>
      </c>
      <c r="R36" s="218">
        <v>8.33</v>
      </c>
      <c r="S36" s="218">
        <v>0</v>
      </c>
      <c r="T36" s="218">
        <v>8.33</v>
      </c>
      <c r="U36" s="218">
        <v>0</v>
      </c>
      <c r="V36" s="218">
        <v>8.33</v>
      </c>
      <c r="W36" s="218">
        <v>0</v>
      </c>
      <c r="X36" s="218">
        <v>8.34</v>
      </c>
      <c r="Y36" s="218">
        <v>0</v>
      </c>
      <c r="Z36" s="218">
        <v>8.34</v>
      </c>
      <c r="AA36" s="218">
        <v>0</v>
      </c>
      <c r="AB36" s="218">
        <v>8.34</v>
      </c>
      <c r="AC36" s="218">
        <v>0</v>
      </c>
      <c r="AD36" s="218">
        <v>8.34</v>
      </c>
      <c r="AE36" s="218">
        <v>0</v>
      </c>
      <c r="AF36" s="216">
        <v>100.00000000000001</v>
      </c>
    </row>
    <row r="37" spans="2:32" ht="25.15" customHeight="1" x14ac:dyDescent="0.25">
      <c r="B37" s="218" t="s">
        <v>306</v>
      </c>
      <c r="C37" s="218" t="s">
        <v>307</v>
      </c>
      <c r="D37" s="218" t="s">
        <v>279</v>
      </c>
      <c r="E37" s="218" t="s">
        <v>288</v>
      </c>
      <c r="F37" s="218" t="s">
        <v>263</v>
      </c>
      <c r="G37" s="218" t="s">
        <v>264</v>
      </c>
      <c r="H37" s="218">
        <v>8.33</v>
      </c>
      <c r="I37" s="218">
        <v>8.33</v>
      </c>
      <c r="J37" s="218">
        <v>8.33</v>
      </c>
      <c r="K37" s="218">
        <v>0</v>
      </c>
      <c r="L37" s="218">
        <v>8.33</v>
      </c>
      <c r="M37" s="218">
        <v>0</v>
      </c>
      <c r="N37" s="218">
        <v>8.33</v>
      </c>
      <c r="O37" s="218">
        <v>0</v>
      </c>
      <c r="P37" s="218">
        <v>8.33</v>
      </c>
      <c r="Q37" s="218">
        <v>0</v>
      </c>
      <c r="R37" s="218">
        <v>8.33</v>
      </c>
      <c r="S37" s="218">
        <v>0</v>
      </c>
      <c r="T37" s="218">
        <v>8.33</v>
      </c>
      <c r="U37" s="218">
        <v>0</v>
      </c>
      <c r="V37" s="218">
        <v>8.33</v>
      </c>
      <c r="W37" s="218">
        <v>0</v>
      </c>
      <c r="X37" s="218">
        <v>8.34</v>
      </c>
      <c r="Y37" s="218">
        <v>0</v>
      </c>
      <c r="Z37" s="218">
        <v>8.34</v>
      </c>
      <c r="AA37" s="218">
        <v>0</v>
      </c>
      <c r="AB37" s="218">
        <v>8.34</v>
      </c>
      <c r="AC37" s="218">
        <v>0</v>
      </c>
      <c r="AD37" s="218">
        <v>8.34</v>
      </c>
      <c r="AE37" s="218">
        <v>0</v>
      </c>
      <c r="AF37" s="216">
        <v>100.00000000000001</v>
      </c>
    </row>
    <row r="38" spans="2:32" ht="25.15" customHeight="1" x14ac:dyDescent="0.25">
      <c r="B38" s="218" t="s">
        <v>179</v>
      </c>
      <c r="C38" s="218" t="s">
        <v>180</v>
      </c>
      <c r="D38" s="218" t="s">
        <v>279</v>
      </c>
      <c r="E38" s="218" t="s">
        <v>308</v>
      </c>
      <c r="F38" s="218" t="s">
        <v>263</v>
      </c>
      <c r="G38" s="218" t="s">
        <v>272</v>
      </c>
      <c r="H38" s="218">
        <v>0</v>
      </c>
      <c r="I38" s="218">
        <v>0</v>
      </c>
      <c r="J38" s="218">
        <v>0</v>
      </c>
      <c r="K38" s="218">
        <v>0</v>
      </c>
      <c r="L38" s="218">
        <v>0</v>
      </c>
      <c r="M38" s="218">
        <v>0</v>
      </c>
      <c r="N38" s="218">
        <v>0</v>
      </c>
      <c r="O38" s="218">
        <v>0</v>
      </c>
      <c r="P38" s="218">
        <v>100</v>
      </c>
      <c r="Q38" s="218">
        <v>0</v>
      </c>
      <c r="R38" s="218">
        <v>0</v>
      </c>
      <c r="S38" s="218">
        <v>0</v>
      </c>
      <c r="T38" s="218">
        <v>0</v>
      </c>
      <c r="U38" s="218">
        <v>0</v>
      </c>
      <c r="V38" s="218">
        <v>0</v>
      </c>
      <c r="W38" s="218">
        <v>0</v>
      </c>
      <c r="X38" s="218">
        <v>0</v>
      </c>
      <c r="Y38" s="218">
        <v>0</v>
      </c>
      <c r="Z38" s="218">
        <v>0</v>
      </c>
      <c r="AA38" s="218">
        <v>0</v>
      </c>
      <c r="AB38" s="218">
        <v>0</v>
      </c>
      <c r="AC38" s="218">
        <v>0</v>
      </c>
      <c r="AD38" s="218">
        <v>0</v>
      </c>
      <c r="AE38" s="218">
        <v>0</v>
      </c>
      <c r="AF38" s="216">
        <v>100</v>
      </c>
    </row>
    <row r="39" spans="2:32" ht="25.15" customHeight="1" x14ac:dyDescent="0.25">
      <c r="B39" s="218" t="s">
        <v>206</v>
      </c>
      <c r="C39" s="218" t="s">
        <v>208</v>
      </c>
      <c r="D39" s="218" t="s">
        <v>279</v>
      </c>
      <c r="E39" s="218" t="s">
        <v>309</v>
      </c>
      <c r="F39" s="218" t="s">
        <v>263</v>
      </c>
      <c r="G39" s="218" t="s">
        <v>264</v>
      </c>
      <c r="H39" s="218">
        <v>0</v>
      </c>
      <c r="I39" s="218">
        <v>0</v>
      </c>
      <c r="J39" s="218">
        <v>25</v>
      </c>
      <c r="K39" s="218">
        <v>0</v>
      </c>
      <c r="L39" s="218">
        <v>0</v>
      </c>
      <c r="M39" s="218">
        <v>0</v>
      </c>
      <c r="N39" s="218">
        <v>25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25</v>
      </c>
      <c r="U39" s="218">
        <v>0</v>
      </c>
      <c r="V39" s="218">
        <v>0</v>
      </c>
      <c r="W39" s="218">
        <v>0</v>
      </c>
      <c r="X39" s="218">
        <v>25</v>
      </c>
      <c r="Y39" s="218">
        <v>0</v>
      </c>
      <c r="Z39" s="218">
        <v>0</v>
      </c>
      <c r="AA39" s="218">
        <v>0</v>
      </c>
      <c r="AB39" s="218">
        <v>0</v>
      </c>
      <c r="AC39" s="218">
        <v>0</v>
      </c>
      <c r="AD39" s="218">
        <v>0</v>
      </c>
      <c r="AE39" s="218">
        <v>0</v>
      </c>
      <c r="AF39" s="216">
        <v>100</v>
      </c>
    </row>
    <row r="40" spans="2:32" ht="25.15" customHeight="1" x14ac:dyDescent="0.25">
      <c r="B40" s="218" t="s">
        <v>207</v>
      </c>
      <c r="C40" s="218" t="s">
        <v>208</v>
      </c>
      <c r="D40" s="218" t="s">
        <v>279</v>
      </c>
      <c r="E40" s="218" t="s">
        <v>308</v>
      </c>
      <c r="F40" s="218" t="s">
        <v>263</v>
      </c>
      <c r="G40" s="218" t="s">
        <v>264</v>
      </c>
      <c r="H40" s="218">
        <v>0</v>
      </c>
      <c r="I40" s="218">
        <v>0</v>
      </c>
      <c r="J40" s="218">
        <v>0</v>
      </c>
      <c r="K40" s="218">
        <v>0</v>
      </c>
      <c r="L40" s="218">
        <v>0</v>
      </c>
      <c r="M40" s="218">
        <v>0</v>
      </c>
      <c r="N40" s="218">
        <v>0</v>
      </c>
      <c r="O40" s="218">
        <v>0</v>
      </c>
      <c r="P40" s="218">
        <v>0</v>
      </c>
      <c r="Q40" s="218">
        <v>0</v>
      </c>
      <c r="R40" s="218">
        <v>50</v>
      </c>
      <c r="S40" s="218">
        <v>0</v>
      </c>
      <c r="T40" s="218">
        <v>0</v>
      </c>
      <c r="U40" s="218">
        <v>0</v>
      </c>
      <c r="V40" s="218">
        <v>0</v>
      </c>
      <c r="W40" s="218">
        <v>0</v>
      </c>
      <c r="X40" s="218">
        <v>0</v>
      </c>
      <c r="Y40" s="218">
        <v>0</v>
      </c>
      <c r="Z40" s="218">
        <v>0</v>
      </c>
      <c r="AA40" s="218">
        <v>0</v>
      </c>
      <c r="AB40" s="218">
        <v>0</v>
      </c>
      <c r="AC40" s="218">
        <v>0</v>
      </c>
      <c r="AD40" s="218">
        <v>50</v>
      </c>
      <c r="AE40" s="218">
        <v>0</v>
      </c>
      <c r="AF40" s="216">
        <v>100</v>
      </c>
    </row>
    <row r="41" spans="2:32" ht="25.15" customHeight="1" x14ac:dyDescent="0.25">
      <c r="B41" s="218" t="s">
        <v>223</v>
      </c>
      <c r="C41" s="218" t="s">
        <v>310</v>
      </c>
      <c r="D41" s="218" t="s">
        <v>283</v>
      </c>
      <c r="E41" s="218" t="s">
        <v>284</v>
      </c>
      <c r="F41" s="218" t="s">
        <v>263</v>
      </c>
      <c r="G41" s="218" t="s">
        <v>264</v>
      </c>
      <c r="H41" s="218">
        <v>0</v>
      </c>
      <c r="I41" s="218">
        <v>0</v>
      </c>
      <c r="J41" s="218">
        <v>0</v>
      </c>
      <c r="K41" s="218">
        <v>0</v>
      </c>
      <c r="L41" s="218">
        <v>10</v>
      </c>
      <c r="M41" s="218">
        <v>0</v>
      </c>
      <c r="N41" s="218">
        <v>10</v>
      </c>
      <c r="O41" s="218">
        <v>0</v>
      </c>
      <c r="P41" s="218">
        <v>10</v>
      </c>
      <c r="Q41" s="218">
        <v>0</v>
      </c>
      <c r="R41" s="218">
        <v>10</v>
      </c>
      <c r="S41" s="218">
        <v>0</v>
      </c>
      <c r="T41" s="218">
        <v>10</v>
      </c>
      <c r="U41" s="218">
        <v>0</v>
      </c>
      <c r="V41" s="218">
        <v>10</v>
      </c>
      <c r="W41" s="218">
        <v>0</v>
      </c>
      <c r="X41" s="218">
        <v>10</v>
      </c>
      <c r="Y41" s="218">
        <v>0</v>
      </c>
      <c r="Z41" s="218">
        <v>10</v>
      </c>
      <c r="AA41" s="218">
        <v>0</v>
      </c>
      <c r="AB41" s="218">
        <v>10</v>
      </c>
      <c r="AC41" s="218">
        <v>0</v>
      </c>
      <c r="AD41" s="218">
        <v>10</v>
      </c>
      <c r="AE41" s="218">
        <v>0</v>
      </c>
      <c r="AF41" s="216">
        <v>100</v>
      </c>
    </row>
    <row r="42" spans="2:32" ht="25.15" customHeight="1" x14ac:dyDescent="0.25">
      <c r="B42" s="218" t="s">
        <v>224</v>
      </c>
      <c r="C42" s="218" t="s">
        <v>225</v>
      </c>
      <c r="D42" s="218" t="s">
        <v>283</v>
      </c>
      <c r="E42" s="218" t="s">
        <v>284</v>
      </c>
      <c r="F42" s="218" t="s">
        <v>263</v>
      </c>
      <c r="G42" s="218" t="s">
        <v>264</v>
      </c>
      <c r="H42" s="218">
        <v>0</v>
      </c>
      <c r="I42" s="218">
        <v>0</v>
      </c>
      <c r="J42" s="218">
        <v>0</v>
      </c>
      <c r="K42" s="218">
        <v>0</v>
      </c>
      <c r="L42" s="218">
        <v>12.5</v>
      </c>
      <c r="M42" s="218">
        <v>0</v>
      </c>
      <c r="N42" s="218">
        <v>12.5</v>
      </c>
      <c r="O42" s="218">
        <v>0</v>
      </c>
      <c r="P42" s="218">
        <v>12.5</v>
      </c>
      <c r="Q42" s="218">
        <v>0</v>
      </c>
      <c r="R42" s="218">
        <v>12.5</v>
      </c>
      <c r="S42" s="218">
        <v>0</v>
      </c>
      <c r="T42" s="218">
        <v>12.5</v>
      </c>
      <c r="U42" s="218">
        <v>0</v>
      </c>
      <c r="V42" s="218">
        <v>12.5</v>
      </c>
      <c r="W42" s="218">
        <v>0</v>
      </c>
      <c r="X42" s="218">
        <v>12.5</v>
      </c>
      <c r="Y42" s="218">
        <v>0</v>
      </c>
      <c r="Z42" s="218">
        <v>12.5</v>
      </c>
      <c r="AA42" s="218">
        <v>0</v>
      </c>
      <c r="AB42" s="218">
        <v>0</v>
      </c>
      <c r="AC42" s="218">
        <v>0</v>
      </c>
      <c r="AD42" s="218">
        <v>0</v>
      </c>
      <c r="AE42" s="218">
        <v>0</v>
      </c>
      <c r="AF42" s="216">
        <v>100</v>
      </c>
    </row>
    <row r="43" spans="2:32" ht="25.15" customHeight="1" x14ac:dyDescent="0.25">
      <c r="B43" s="218" t="s">
        <v>311</v>
      </c>
      <c r="C43" s="218" t="s">
        <v>312</v>
      </c>
      <c r="D43" s="218" t="s">
        <v>283</v>
      </c>
      <c r="E43" s="218" t="s">
        <v>284</v>
      </c>
      <c r="F43" s="218" t="s">
        <v>263</v>
      </c>
      <c r="G43" s="218" t="s">
        <v>264</v>
      </c>
      <c r="H43" s="218">
        <v>0</v>
      </c>
      <c r="I43" s="218">
        <v>0</v>
      </c>
      <c r="J43" s="218">
        <v>0</v>
      </c>
      <c r="K43" s="218">
        <v>0</v>
      </c>
      <c r="L43" s="218">
        <v>10</v>
      </c>
      <c r="M43" s="218">
        <v>0</v>
      </c>
      <c r="N43" s="218">
        <v>10</v>
      </c>
      <c r="O43" s="218">
        <v>0</v>
      </c>
      <c r="P43" s="218">
        <v>10</v>
      </c>
      <c r="Q43" s="218">
        <v>0</v>
      </c>
      <c r="R43" s="218">
        <v>10</v>
      </c>
      <c r="S43" s="218">
        <v>0</v>
      </c>
      <c r="T43" s="218">
        <v>10</v>
      </c>
      <c r="U43" s="218">
        <v>0</v>
      </c>
      <c r="V43" s="218">
        <v>10</v>
      </c>
      <c r="W43" s="218">
        <v>0</v>
      </c>
      <c r="X43" s="218">
        <v>10</v>
      </c>
      <c r="Y43" s="218">
        <v>0</v>
      </c>
      <c r="Z43" s="218">
        <v>10</v>
      </c>
      <c r="AA43" s="218">
        <v>0</v>
      </c>
      <c r="AB43" s="218">
        <v>10</v>
      </c>
      <c r="AC43" s="218">
        <v>0</v>
      </c>
      <c r="AD43" s="218">
        <v>10</v>
      </c>
      <c r="AE43" s="218">
        <v>0</v>
      </c>
      <c r="AF43" s="216">
        <v>100</v>
      </c>
    </row>
    <row r="44" spans="2:32" ht="25.15" customHeight="1" x14ac:dyDescent="0.25">
      <c r="B44" s="218" t="s">
        <v>313</v>
      </c>
      <c r="C44" s="218" t="s">
        <v>209</v>
      </c>
      <c r="D44" s="218" t="s">
        <v>314</v>
      </c>
      <c r="E44" s="218" t="s">
        <v>315</v>
      </c>
      <c r="F44" s="218" t="s">
        <v>263</v>
      </c>
      <c r="G44" s="218" t="s">
        <v>264</v>
      </c>
      <c r="H44" s="218">
        <v>0</v>
      </c>
      <c r="I44" s="218">
        <v>0</v>
      </c>
      <c r="J44" s="218">
        <v>16.66</v>
      </c>
      <c r="K44" s="218">
        <v>0</v>
      </c>
      <c r="L44" s="218">
        <v>0</v>
      </c>
      <c r="M44" s="218">
        <v>0</v>
      </c>
      <c r="N44" s="218">
        <v>16.66</v>
      </c>
      <c r="O44" s="218">
        <v>0</v>
      </c>
      <c r="P44" s="218">
        <v>0</v>
      </c>
      <c r="Q44" s="218">
        <v>0</v>
      </c>
      <c r="R44" s="218">
        <v>16.670000000000002</v>
      </c>
      <c r="S44" s="218">
        <v>0</v>
      </c>
      <c r="T44" s="218">
        <v>0</v>
      </c>
      <c r="U44" s="218">
        <v>0</v>
      </c>
      <c r="V44" s="218">
        <v>16.670000000000002</v>
      </c>
      <c r="W44" s="218">
        <v>0</v>
      </c>
      <c r="X44" s="218">
        <v>0</v>
      </c>
      <c r="Y44" s="218">
        <v>0</v>
      </c>
      <c r="Z44" s="218">
        <v>16.670000000000002</v>
      </c>
      <c r="AA44" s="218">
        <v>0</v>
      </c>
      <c r="AB44" s="218">
        <v>0</v>
      </c>
      <c r="AC44" s="218">
        <v>0</v>
      </c>
      <c r="AD44" s="218">
        <v>16.670000000000002</v>
      </c>
      <c r="AE44" s="218">
        <v>0</v>
      </c>
      <c r="AF44" s="216">
        <v>100</v>
      </c>
    </row>
    <row r="45" spans="2:32" ht="25.15" customHeight="1" x14ac:dyDescent="0.25">
      <c r="B45" s="218" t="s">
        <v>177</v>
      </c>
      <c r="C45" s="218" t="s">
        <v>316</v>
      </c>
      <c r="D45" s="218" t="s">
        <v>279</v>
      </c>
      <c r="E45" s="218" t="s">
        <v>308</v>
      </c>
      <c r="F45" s="218" t="s">
        <v>263</v>
      </c>
      <c r="G45" s="218" t="s">
        <v>264</v>
      </c>
      <c r="H45" s="218">
        <v>0</v>
      </c>
      <c r="I45" s="218">
        <v>0</v>
      </c>
      <c r="J45" s="218">
        <v>0</v>
      </c>
      <c r="K45" s="218">
        <v>0</v>
      </c>
      <c r="L45" s="218">
        <v>25</v>
      </c>
      <c r="M45" s="218">
        <v>0</v>
      </c>
      <c r="N45" s="218">
        <v>0</v>
      </c>
      <c r="O45" s="218">
        <v>0</v>
      </c>
      <c r="P45" s="218">
        <v>0</v>
      </c>
      <c r="Q45" s="218">
        <v>0</v>
      </c>
      <c r="R45" s="218">
        <v>25</v>
      </c>
      <c r="S45" s="218">
        <v>0</v>
      </c>
      <c r="T45" s="218">
        <v>0</v>
      </c>
      <c r="U45" s="218">
        <v>0</v>
      </c>
      <c r="V45" s="218">
        <v>0</v>
      </c>
      <c r="W45" s="218">
        <v>0</v>
      </c>
      <c r="X45" s="218">
        <v>25</v>
      </c>
      <c r="Y45" s="218">
        <v>0</v>
      </c>
      <c r="Z45" s="218">
        <v>0</v>
      </c>
      <c r="AA45" s="218">
        <v>0</v>
      </c>
      <c r="AB45" s="218">
        <v>0</v>
      </c>
      <c r="AC45" s="218">
        <v>0</v>
      </c>
      <c r="AD45" s="218">
        <v>25</v>
      </c>
      <c r="AE45" s="218">
        <v>0</v>
      </c>
      <c r="AF45" s="216">
        <v>100</v>
      </c>
    </row>
    <row r="46" spans="2:32" ht="25.15" customHeight="1" x14ac:dyDescent="0.25">
      <c r="B46" s="218" t="s">
        <v>178</v>
      </c>
      <c r="C46" s="218" t="s">
        <v>140</v>
      </c>
      <c r="D46" s="218" t="s">
        <v>317</v>
      </c>
      <c r="E46" s="218" t="s">
        <v>318</v>
      </c>
      <c r="F46" s="218" t="s">
        <v>263</v>
      </c>
      <c r="G46" s="218" t="s">
        <v>264</v>
      </c>
      <c r="H46" s="218">
        <v>8.33</v>
      </c>
      <c r="I46" s="218">
        <v>8.33</v>
      </c>
      <c r="J46" s="218">
        <v>8.33</v>
      </c>
      <c r="K46" s="218">
        <v>0</v>
      </c>
      <c r="L46" s="218">
        <v>8.33</v>
      </c>
      <c r="M46" s="218">
        <v>0</v>
      </c>
      <c r="N46" s="218">
        <v>8.33</v>
      </c>
      <c r="O46" s="218">
        <v>0</v>
      </c>
      <c r="P46" s="218">
        <v>8.33</v>
      </c>
      <c r="Q46" s="218">
        <v>0</v>
      </c>
      <c r="R46" s="218">
        <v>8.33</v>
      </c>
      <c r="S46" s="218">
        <v>0</v>
      </c>
      <c r="T46" s="218">
        <v>8.33</v>
      </c>
      <c r="U46" s="218">
        <v>0</v>
      </c>
      <c r="V46" s="218">
        <v>8.33</v>
      </c>
      <c r="W46" s="218">
        <v>0</v>
      </c>
      <c r="X46" s="218">
        <v>8.34</v>
      </c>
      <c r="Y46" s="218">
        <v>0</v>
      </c>
      <c r="Z46" s="218">
        <v>8.34</v>
      </c>
      <c r="AA46" s="218">
        <v>0</v>
      </c>
      <c r="AB46" s="218">
        <v>8.34</v>
      </c>
      <c r="AC46" s="218">
        <v>0</v>
      </c>
      <c r="AD46" s="218">
        <v>8.34</v>
      </c>
      <c r="AE46" s="218">
        <v>0</v>
      </c>
      <c r="AF46" s="216">
        <v>100.00000000000001</v>
      </c>
    </row>
    <row r="47" spans="2:32" ht="25.15" customHeight="1" x14ac:dyDescent="0.25">
      <c r="B47" s="216"/>
      <c r="C47" s="216"/>
      <c r="D47" s="216"/>
      <c r="E47" s="216"/>
      <c r="F47" s="216"/>
      <c r="G47" s="216"/>
      <c r="H47" s="216">
        <f>SUM(H3:H46)</f>
        <v>279.63</v>
      </c>
      <c r="I47" s="216">
        <f t="shared" ref="I47:J47" si="0">SUM(I3:I46)</f>
        <v>279.63</v>
      </c>
      <c r="J47" s="216">
        <f t="shared" si="0"/>
        <v>413.85999999999996</v>
      </c>
      <c r="K47" s="216">
        <v>0</v>
      </c>
      <c r="L47" s="216">
        <v>349.81</v>
      </c>
      <c r="M47" s="216">
        <v>0</v>
      </c>
      <c r="N47" s="216">
        <v>281.63</v>
      </c>
      <c r="O47" s="216">
        <v>0</v>
      </c>
      <c r="P47" s="216">
        <v>323.42</v>
      </c>
      <c r="Q47" s="216">
        <v>0</v>
      </c>
      <c r="R47" s="216">
        <v>431.07999999999993</v>
      </c>
      <c r="S47" s="216">
        <v>0</v>
      </c>
      <c r="T47" s="216">
        <v>216.09000000000003</v>
      </c>
      <c r="U47" s="216">
        <v>0</v>
      </c>
      <c r="V47" s="216">
        <f>SUM(V3:V46)</f>
        <v>205.11000000000004</v>
      </c>
      <c r="W47" s="216">
        <v>0</v>
      </c>
      <c r="X47" s="216">
        <v>236.27</v>
      </c>
      <c r="Y47" s="216">
        <v>0</v>
      </c>
      <c r="Z47" s="216">
        <v>423.92999999999989</v>
      </c>
      <c r="AA47" s="216">
        <v>0</v>
      </c>
      <c r="AB47" s="216">
        <v>429.21999999999991</v>
      </c>
      <c r="AC47" s="216">
        <v>0</v>
      </c>
      <c r="AD47" s="216">
        <v>709.97</v>
      </c>
      <c r="AE47" s="216">
        <v>0</v>
      </c>
      <c r="AF47" s="216">
        <v>4400.0199999999995</v>
      </c>
    </row>
    <row r="48" spans="2:32" ht="25.15" customHeight="1" x14ac:dyDescent="0.25">
      <c r="B48" s="216"/>
      <c r="C48" s="216"/>
      <c r="D48" s="216"/>
      <c r="E48" s="216"/>
      <c r="F48" s="216"/>
      <c r="G48" s="216"/>
      <c r="H48" s="219">
        <v>6.3552272727272729</v>
      </c>
      <c r="I48" s="219">
        <v>6.3552272727272729</v>
      </c>
      <c r="J48" s="219">
        <f>+J47/44</f>
        <v>9.4059090909090894</v>
      </c>
      <c r="K48" s="219">
        <v>0</v>
      </c>
      <c r="L48" s="219">
        <v>7.9502272727272727</v>
      </c>
      <c r="M48" s="219">
        <v>0</v>
      </c>
      <c r="N48" s="219">
        <v>6.4006818181818179</v>
      </c>
      <c r="O48" s="219">
        <v>0</v>
      </c>
      <c r="P48" s="219">
        <v>7.3504545454545456</v>
      </c>
      <c r="Q48" s="219">
        <v>0</v>
      </c>
      <c r="R48" s="219">
        <v>9.7972727272727251</v>
      </c>
      <c r="S48" s="219">
        <v>0</v>
      </c>
      <c r="T48" s="219">
        <v>4.9111363636363645</v>
      </c>
      <c r="U48" s="219">
        <v>0</v>
      </c>
      <c r="V48" s="219">
        <v>4.6615909090909105</v>
      </c>
      <c r="W48" s="219">
        <v>0</v>
      </c>
      <c r="X48" s="219">
        <f>+X47/44</f>
        <v>5.3697727272727276</v>
      </c>
      <c r="Y48" s="219">
        <v>0</v>
      </c>
      <c r="Z48" s="219">
        <v>9.6347727272727255</v>
      </c>
      <c r="AA48" s="219">
        <v>0</v>
      </c>
      <c r="AB48" s="219">
        <v>9.7549999999999972</v>
      </c>
      <c r="AC48" s="219">
        <v>0</v>
      </c>
      <c r="AD48" s="219">
        <v>16.135681818181819</v>
      </c>
      <c r="AE48" s="216">
        <v>0</v>
      </c>
      <c r="AF48" s="216">
        <v>100.00045454545456</v>
      </c>
    </row>
    <row r="49" spans="2:32" ht="25.15" customHeight="1" x14ac:dyDescent="0.25">
      <c r="B49" s="216"/>
      <c r="C49" s="216"/>
      <c r="D49" s="216"/>
      <c r="E49" s="216"/>
      <c r="F49" s="216"/>
      <c r="G49" s="216"/>
      <c r="H49" s="219"/>
      <c r="I49" s="219"/>
      <c r="J49" s="219">
        <f>+H48+J48</f>
        <v>15.761136363636362</v>
      </c>
      <c r="K49" s="219"/>
      <c r="L49" s="219">
        <v>25.984090909090909</v>
      </c>
      <c r="M49" s="219"/>
      <c r="N49" s="219">
        <v>32.384772727272725</v>
      </c>
      <c r="O49" s="219"/>
      <c r="P49" s="219">
        <v>39.735227272727272</v>
      </c>
      <c r="Q49" s="219"/>
      <c r="R49" s="219">
        <v>49.532499999999999</v>
      </c>
      <c r="S49" s="219"/>
      <c r="T49" s="219">
        <v>54.443636363636365</v>
      </c>
      <c r="U49" s="219"/>
      <c r="V49" s="219">
        <v>59.105227272727276</v>
      </c>
      <c r="W49" s="219"/>
      <c r="X49" s="219">
        <f>+V49+X48</f>
        <v>64.475000000000009</v>
      </c>
      <c r="Y49" s="219"/>
      <c r="Z49" s="219">
        <v>74.109772727272741</v>
      </c>
      <c r="AA49" s="219"/>
      <c r="AB49" s="219">
        <v>83.864772727272737</v>
      </c>
      <c r="AC49" s="219"/>
      <c r="AD49" s="219">
        <v>100.00045454545456</v>
      </c>
      <c r="AE49" s="216"/>
      <c r="AF49" s="2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4DFB-9A77-448E-B34B-A763915CBA24}">
  <dimension ref="B2:J8"/>
  <sheetViews>
    <sheetView topLeftCell="A4" zoomScale="70" zoomScaleNormal="70" workbookViewId="0">
      <selection activeCell="C22" sqref="C22"/>
    </sheetView>
  </sheetViews>
  <sheetFormatPr baseColWidth="10" defaultColWidth="11.42578125" defaultRowHeight="15" x14ac:dyDescent="0.25"/>
  <cols>
    <col min="3" max="3" width="15.5703125" customWidth="1"/>
    <col min="4" max="4" width="20.5703125" customWidth="1"/>
    <col min="5" max="5" width="10.7109375" customWidth="1"/>
    <col min="6" max="6" width="71.5703125" customWidth="1"/>
    <col min="7" max="7" width="26.42578125" customWidth="1"/>
    <col min="8" max="8" width="20.140625" customWidth="1"/>
    <col min="9" max="9" width="29.7109375" customWidth="1"/>
    <col min="10" max="10" width="60.5703125" customWidth="1"/>
  </cols>
  <sheetData>
    <row r="2" spans="2:10" ht="88.5" customHeight="1" x14ac:dyDescent="0.25">
      <c r="B2" s="115" t="s">
        <v>5</v>
      </c>
      <c r="C2" s="115" t="s">
        <v>6</v>
      </c>
      <c r="D2" s="115" t="s">
        <v>7</v>
      </c>
      <c r="E2" s="115" t="s">
        <v>8</v>
      </c>
      <c r="F2" s="115" t="s">
        <v>9</v>
      </c>
      <c r="G2" s="115" t="s">
        <v>10</v>
      </c>
      <c r="H2" s="115" t="s">
        <v>11</v>
      </c>
      <c r="I2" s="115" t="s">
        <v>12</v>
      </c>
      <c r="J2" s="115" t="s">
        <v>13</v>
      </c>
    </row>
    <row r="3" spans="2:10" ht="163.9" customHeight="1" x14ac:dyDescent="0.25">
      <c r="B3" s="208" t="s">
        <v>21</v>
      </c>
      <c r="C3" s="211" t="e">
        <f>+'Plan Sostenibilidad-MIPG_2026'!#REF!</f>
        <v>#REF!</v>
      </c>
      <c r="D3" s="209">
        <v>20</v>
      </c>
      <c r="E3" s="212" t="e">
        <f>+C3/D3</f>
        <v>#REF!</v>
      </c>
      <c r="F3" s="170" t="s">
        <v>151</v>
      </c>
      <c r="G3" s="210" t="s">
        <v>15</v>
      </c>
      <c r="H3" s="210" t="s">
        <v>15</v>
      </c>
      <c r="I3" s="170" t="s">
        <v>153</v>
      </c>
      <c r="J3" s="170" t="s">
        <v>152</v>
      </c>
    </row>
    <row r="4" spans="2:10" ht="180.75" customHeight="1" x14ac:dyDescent="0.25">
      <c r="B4" s="110" t="s">
        <v>22</v>
      </c>
      <c r="C4" s="114">
        <v>1193.08</v>
      </c>
      <c r="D4" s="114">
        <v>20</v>
      </c>
      <c r="E4" s="120">
        <f>C4/D4/100</f>
        <v>0.59653999999999996</v>
      </c>
      <c r="F4" s="170" t="s">
        <v>160</v>
      </c>
      <c r="G4" s="210" t="s">
        <v>15</v>
      </c>
      <c r="H4" s="210" t="s">
        <v>15</v>
      </c>
      <c r="I4" s="170" t="s">
        <v>154</v>
      </c>
      <c r="J4" s="170" t="s">
        <v>159</v>
      </c>
    </row>
    <row r="5" spans="2:10" ht="153" x14ac:dyDescent="0.25">
      <c r="B5" s="110" t="s">
        <v>23</v>
      </c>
      <c r="C5" s="214">
        <v>13.816800000000001</v>
      </c>
      <c r="D5" s="114">
        <v>20</v>
      </c>
      <c r="E5" s="215">
        <f>C5/D5</f>
        <v>0.69084000000000001</v>
      </c>
      <c r="F5" s="213" t="s">
        <v>161</v>
      </c>
      <c r="G5" s="210" t="s">
        <v>15</v>
      </c>
      <c r="H5" s="210" t="s">
        <v>15</v>
      </c>
      <c r="I5" s="170" t="s">
        <v>155</v>
      </c>
      <c r="J5" s="170" t="s">
        <v>162</v>
      </c>
    </row>
    <row r="6" spans="2:10" ht="25.5" x14ac:dyDescent="0.25">
      <c r="B6" s="110" t="s">
        <v>24</v>
      </c>
      <c r="C6" s="114"/>
      <c r="D6" s="114">
        <v>20</v>
      </c>
      <c r="E6" s="120">
        <f>C6/D6/100</f>
        <v>0</v>
      </c>
      <c r="F6" s="113"/>
      <c r="G6" s="210" t="s">
        <v>15</v>
      </c>
      <c r="H6" s="210" t="s">
        <v>15</v>
      </c>
      <c r="I6" s="170" t="s">
        <v>156</v>
      </c>
      <c r="J6" s="113"/>
    </row>
    <row r="7" spans="2:10" ht="25.5" x14ac:dyDescent="0.25">
      <c r="B7" s="110" t="s">
        <v>25</v>
      </c>
      <c r="C7" s="114"/>
      <c r="D7" s="114">
        <v>20</v>
      </c>
      <c r="E7" s="120">
        <f>C7/D7/100</f>
        <v>0</v>
      </c>
      <c r="F7" s="113"/>
      <c r="G7" s="210" t="s">
        <v>15</v>
      </c>
      <c r="H7" s="210" t="s">
        <v>15</v>
      </c>
      <c r="I7" s="170" t="s">
        <v>157</v>
      </c>
      <c r="J7" s="113"/>
    </row>
    <row r="8" spans="2:10" ht="25.5" x14ac:dyDescent="0.25">
      <c r="B8" s="110" t="s">
        <v>26</v>
      </c>
      <c r="C8" s="114"/>
      <c r="D8" s="114">
        <v>20</v>
      </c>
      <c r="E8" s="120">
        <f>C8/D8/100</f>
        <v>0</v>
      </c>
      <c r="F8" s="113"/>
      <c r="G8" s="210" t="s">
        <v>15</v>
      </c>
      <c r="H8" s="210" t="s">
        <v>15</v>
      </c>
      <c r="I8" s="170" t="s">
        <v>158</v>
      </c>
      <c r="J8" s="1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bfd758c-5138-4b42-8301-3401a2f2bb0d">
      <UserInfo>
        <DisplayName>Andrea Nayeth Vela Molina</DisplayName>
        <AccountId>18</AccountId>
        <AccountType/>
      </UserInfo>
    </SharedWithUsers>
    <TaxCatchAll xmlns="7bfd758c-5138-4b42-8301-3401a2f2bb0d" xsi:nil="true"/>
    <lcf76f155ced4ddcb4097134ff3c332f xmlns="cf55707f-37a2-482d-8e14-9bc47ac50d65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F6744AF05B474195C1F1FD5826691F" ma:contentTypeVersion="14" ma:contentTypeDescription="Create a new document." ma:contentTypeScope="" ma:versionID="0e8fe6fc29b39c84a5ebb84370523515">
  <xsd:schema xmlns:xsd="http://www.w3.org/2001/XMLSchema" xmlns:xs="http://www.w3.org/2001/XMLSchema" xmlns:p="http://schemas.microsoft.com/office/2006/metadata/properties" xmlns:ns2="cf55707f-37a2-482d-8e14-9bc47ac50d65" xmlns:ns3="7bfd758c-5138-4b42-8301-3401a2f2bb0d" targetNamespace="http://schemas.microsoft.com/office/2006/metadata/properties" ma:root="true" ma:fieldsID="fc9795012c8f25bdb394ba828237ed09" ns2:_="" ns3:_="">
    <xsd:import namespace="cf55707f-37a2-482d-8e14-9bc47ac50d65"/>
    <xsd:import namespace="7bfd758c-5138-4b42-8301-3401a2f2bb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07f-37a2-482d-8e14-9bc47ac50d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926b76-9d1f-480f-92a1-cdea3dc81d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758c-5138-4b42-8301-3401a2f2bb0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611874d-f6de-4616-8ab6-b0ea7f34c526}" ma:internalName="TaxCatchAll" ma:showField="CatchAllData" ma:web="7bfd758c-5138-4b42-8301-3401a2f2bb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640434-DE11-4510-9F69-6B27AAE510BA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cf55707f-37a2-482d-8e14-9bc47ac50d65"/>
    <ds:schemaRef ds:uri="http://schemas.microsoft.com/office/2006/metadata/properties"/>
    <ds:schemaRef ds:uri="http://schemas.microsoft.com/office/infopath/2007/PartnerControls"/>
    <ds:schemaRef ds:uri="7bfd758c-5138-4b42-8301-3401a2f2bb0d"/>
  </ds:schemaRefs>
</ds:datastoreItem>
</file>

<file path=customXml/itemProps2.xml><?xml version="1.0" encoding="utf-8"?>
<ds:datastoreItem xmlns:ds="http://schemas.openxmlformats.org/officeDocument/2006/customXml" ds:itemID="{8B288844-F113-4EF7-AB37-05D04264D3E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46C7FD1-36F2-42AA-A90C-13F051CE5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5707f-37a2-482d-8e14-9bc47ac50d65"/>
    <ds:schemaRef ds:uri="7bfd758c-5138-4b42-8301-3401a2f2b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E892EE8-F218-49EB-ADD0-67FF022EF4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actividades julio</vt:lpstr>
      <vt:lpstr>Plan Sostenibilidad-MIPG_2026</vt:lpstr>
      <vt:lpstr>Hoja2</vt:lpstr>
      <vt:lpstr>Hoja1</vt:lpstr>
      <vt:lpstr>'actividades julio'!Área_de_impresión</vt:lpstr>
      <vt:lpstr>'Plan Sostenibilidad-MIPG_2026'!Área_de_impresión</vt:lpstr>
    </vt:vector>
  </TitlesOfParts>
  <Manager/>
  <Company>dasdas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NatVanPla</dc:creator>
  <cp:keywords/>
  <dc:description/>
  <cp:lastModifiedBy>Sandra Patricia Garcia Caceres</cp:lastModifiedBy>
  <cp:revision/>
  <dcterms:created xsi:type="dcterms:W3CDTF">2011-02-25T18:30:59Z</dcterms:created>
  <dcterms:modified xsi:type="dcterms:W3CDTF">2026-03-02T20:05:52Z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Andrea Nayeth Vela Molina</vt:lpwstr>
  </property>
  <property fmtid="{D5CDD505-2E9C-101B-9397-08002B2CF9AE}" pid="3" name="SharedWithUsers">
    <vt:lpwstr>18;#Andrea Nayeth Vela Molina</vt:lpwstr>
  </property>
  <property fmtid="{D5CDD505-2E9C-101B-9397-08002B2CF9AE}" pid="4" name="ContentTypeId">
    <vt:lpwstr>0x010100AEF6744AF05B474195C1F1FD5826691F</vt:lpwstr>
  </property>
  <property fmtid="{D5CDD505-2E9C-101B-9397-08002B2CF9AE}" pid="5" name="_ip_UnifiedCompliancePolicyUIAction">
    <vt:lpwstr/>
  </property>
  <property fmtid="{D5CDD505-2E9C-101B-9397-08002B2CF9AE}" pid="6" name="_ip_UnifiedCompliancePolicyProperties">
    <vt:lpwstr/>
  </property>
  <property fmtid="{D5CDD505-2E9C-101B-9397-08002B2CF9AE}" pid="7" name="_activity">
    <vt:lpwstr/>
  </property>
  <property fmtid="{D5CDD505-2E9C-101B-9397-08002B2CF9AE}" pid="8" name="MediaServiceImageTags">
    <vt:lpwstr/>
  </property>
</Properties>
</file>