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1401FD4E-5E97-48A1-A3AF-23CD8EC6EF42}" xr6:coauthVersionLast="36" xr6:coauthVersionMax="36" xr10:uidLastSave="{00000000-0000-0000-0000-000000000000}"/>
  <bookViews>
    <workbookView xWindow="0" yWindow="0" windowWidth="20490" windowHeight="7545" firstSheet="1" activeTab="1" xr2:uid="{00000000-000D-0000-FFFF-FFFF00000000}"/>
  </bookViews>
  <sheets>
    <sheet name="PLAN 2021" sheetId="25" state="hidden" r:id="rId1"/>
    <sheet name="plan de sostenibilidadMIPG 2024" sheetId="50" r:id="rId2"/>
    <sheet name="AVANCE POR DIMENSION" sheetId="54" state="hidden" r:id="rId3"/>
  </sheets>
  <definedNames>
    <definedName name="_xlnm._FilterDatabase" localSheetId="0" hidden="1">'PLAN 2021'!$B$3:$BX$112</definedName>
    <definedName name="_xlnm._FilterDatabase" localSheetId="1" hidden="1">'plan de sostenibilidadMIPG 2024'!$A$2:$AK$33</definedName>
    <definedName name="_xlnm.Print_Area" localSheetId="1">'plan de sostenibilidadMIPG 2024'!$A$2:$AK$57</definedName>
    <definedName name="NOMBRE">#N/A</definedName>
    <definedName name="SECCIONAL" localSheetId="2">#REF!</definedName>
    <definedName name="SEC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29" i="50" l="1"/>
  <c r="AF28" i="50"/>
  <c r="AE28" i="50"/>
  <c r="AD28" i="50"/>
  <c r="AC28" i="50"/>
  <c r="AB28" i="50"/>
  <c r="AA28" i="50"/>
  <c r="Z28" i="50"/>
  <c r="Y28" i="50"/>
  <c r="X28" i="50"/>
  <c r="W28" i="50"/>
  <c r="V28" i="50"/>
  <c r="U28" i="50"/>
  <c r="T28" i="50"/>
  <c r="S28" i="50"/>
  <c r="R28" i="50"/>
  <c r="Q28" i="50"/>
  <c r="P28" i="50"/>
  <c r="O28" i="50"/>
  <c r="N28" i="50"/>
  <c r="AI28" i="50"/>
  <c r="AI21" i="50" l="1"/>
  <c r="AI13" i="50" l="1"/>
  <c r="AI24" i="50"/>
  <c r="AI26" i="50" l="1"/>
  <c r="M28" i="50" l="1"/>
  <c r="L28" i="50"/>
  <c r="K28" i="50"/>
  <c r="J28" i="50"/>
  <c r="I28" i="50"/>
  <c r="AJ16" i="50"/>
  <c r="AI16" i="50"/>
  <c r="AJ10" i="50" l="1"/>
  <c r="AI10" i="50"/>
  <c r="AH10" i="50"/>
  <c r="AG10" i="50"/>
  <c r="AI12" i="50" l="1"/>
  <c r="AG24" i="50" l="1"/>
  <c r="AH24" i="50"/>
  <c r="AJ24" i="50"/>
  <c r="AJ5" i="50" l="1"/>
  <c r="AJ6" i="50"/>
  <c r="AJ7" i="50"/>
  <c r="AJ8" i="50"/>
  <c r="AJ9" i="50"/>
  <c r="AJ11" i="50"/>
  <c r="AJ13" i="50"/>
  <c r="AJ14" i="50"/>
  <c r="AJ15" i="50"/>
  <c r="AJ17" i="50"/>
  <c r="AJ18" i="50"/>
  <c r="AJ19" i="50"/>
  <c r="AJ20" i="50"/>
  <c r="AJ22" i="50"/>
  <c r="AJ23" i="50"/>
  <c r="AJ25" i="50"/>
  <c r="AJ26" i="50"/>
  <c r="AJ30" i="50"/>
  <c r="AJ4" i="50"/>
  <c r="AG5" i="50"/>
  <c r="AG6" i="50"/>
  <c r="AG7" i="50"/>
  <c r="AG8" i="50"/>
  <c r="AG9" i="50"/>
  <c r="AG11" i="50"/>
  <c r="AG13" i="50"/>
  <c r="AG14" i="50"/>
  <c r="AG15" i="50"/>
  <c r="AG16" i="50"/>
  <c r="AG17" i="50"/>
  <c r="AG18" i="50"/>
  <c r="AG19" i="50"/>
  <c r="AG20" i="50"/>
  <c r="AG22" i="50"/>
  <c r="AG23" i="50"/>
  <c r="AG25" i="50"/>
  <c r="AG26" i="50"/>
  <c r="AH5" i="50"/>
  <c r="AH6" i="50"/>
  <c r="AH7" i="50"/>
  <c r="AH8" i="50"/>
  <c r="AH9" i="50"/>
  <c r="AH11" i="50"/>
  <c r="AH13" i="50"/>
  <c r="AH14" i="50"/>
  <c r="AH15" i="50"/>
  <c r="AH16" i="50"/>
  <c r="AH17" i="50"/>
  <c r="AH18" i="50"/>
  <c r="AH19" i="50"/>
  <c r="AH20" i="50"/>
  <c r="AH22" i="50"/>
  <c r="AH23" i="50"/>
  <c r="AH25" i="50"/>
  <c r="AH26" i="50"/>
  <c r="AJ27" i="50" l="1"/>
  <c r="AJ28" i="50" s="1"/>
  <c r="AI5" i="50"/>
  <c r="AI6" i="50"/>
  <c r="AI7" i="50"/>
  <c r="AI8" i="50"/>
  <c r="AI9" i="50"/>
  <c r="AI11" i="50"/>
  <c r="AI14" i="50"/>
  <c r="AI15" i="50"/>
  <c r="AI17" i="50"/>
  <c r="AI18" i="50"/>
  <c r="AI19" i="50"/>
  <c r="AI20" i="50"/>
  <c r="AI22" i="50"/>
  <c r="AI23" i="50"/>
  <c r="AI25" i="50"/>
  <c r="AI4" i="50"/>
  <c r="AI27" i="50" l="1"/>
  <c r="G9" i="54"/>
  <c r="F31" i="50" l="1"/>
  <c r="C13" i="54" l="1"/>
  <c r="E13" i="54" s="1"/>
  <c r="C25" i="54" s="1"/>
  <c r="C12" i="54"/>
  <c r="E12" i="54" s="1"/>
  <c r="C24" i="54" s="1"/>
  <c r="B12" i="54"/>
  <c r="D12" i="54" s="1"/>
  <c r="B24" i="54" s="1"/>
  <c r="B14" i="54"/>
  <c r="D14" i="54" s="1"/>
  <c r="B26" i="54" s="1"/>
  <c r="O27" i="50"/>
  <c r="P27" i="50"/>
  <c r="Q27" i="50"/>
  <c r="R27" i="50"/>
  <c r="S27" i="50"/>
  <c r="T27" i="50"/>
  <c r="U27" i="50"/>
  <c r="V27" i="50"/>
  <c r="W27" i="50"/>
  <c r="X27" i="50"/>
  <c r="Y27" i="50"/>
  <c r="Z27" i="50"/>
  <c r="AA27" i="50"/>
  <c r="AB27" i="50"/>
  <c r="AC27" i="50"/>
  <c r="AD27" i="50"/>
  <c r="AE27" i="50"/>
  <c r="AF27" i="50"/>
  <c r="M27" i="50"/>
  <c r="N27" i="50"/>
  <c r="C14" i="54"/>
  <c r="E14" i="54" s="1"/>
  <c r="C26" i="54" s="1"/>
  <c r="K27" i="50"/>
  <c r="L27" i="50"/>
  <c r="J27" i="50"/>
  <c r="I27" i="50"/>
  <c r="AZ71" i="25"/>
  <c r="BR71" i="25"/>
  <c r="BQ71" i="25"/>
  <c r="BP71" i="25"/>
  <c r="BO71" i="25"/>
  <c r="BN71" i="25"/>
  <c r="BM71" i="25"/>
  <c r="BL71" i="25"/>
  <c r="BK71" i="25"/>
  <c r="BI71" i="25"/>
  <c r="BG71" i="25"/>
  <c r="BF71" i="25"/>
  <c r="BC71" i="25"/>
  <c r="BB71" i="25"/>
  <c r="BA71" i="25"/>
  <c r="AX71" i="25"/>
  <c r="AW71" i="25"/>
  <c r="BT13" i="25"/>
  <c r="BS13" i="25"/>
  <c r="AO13" i="25"/>
  <c r="AN13" i="25"/>
  <c r="AM13" i="25"/>
  <c r="AL13" i="25"/>
  <c r="BT12" i="25"/>
  <c r="BS12" i="25"/>
  <c r="AO12" i="25"/>
  <c r="AN12" i="25"/>
  <c r="AM12" i="25"/>
  <c r="AL12" i="25"/>
  <c r="BT11" i="25"/>
  <c r="BS11" i="25"/>
  <c r="AO11" i="25"/>
  <c r="AN11" i="25"/>
  <c r="AM11" i="25"/>
  <c r="AL11" i="25"/>
  <c r="BT10" i="25"/>
  <c r="BS10" i="25"/>
  <c r="AO10" i="25"/>
  <c r="AN10" i="25"/>
  <c r="AM10" i="25"/>
  <c r="AL10" i="25"/>
  <c r="BT9" i="25"/>
  <c r="BS9" i="25"/>
  <c r="AO9" i="25"/>
  <c r="AN9" i="25"/>
  <c r="AM9" i="25"/>
  <c r="AL9" i="25"/>
  <c r="BT8" i="25"/>
  <c r="BS8" i="25"/>
  <c r="AO8" i="25"/>
  <c r="AN8" i="25"/>
  <c r="AM8" i="25"/>
  <c r="AL8" i="25"/>
  <c r="BT7" i="25"/>
  <c r="BS7" i="25"/>
  <c r="AO7" i="25"/>
  <c r="AN7" i="25"/>
  <c r="AM7" i="25"/>
  <c r="AL7" i="25"/>
  <c r="BT6" i="25"/>
  <c r="BS6" i="25"/>
  <c r="AO6" i="25"/>
  <c r="AN6" i="25"/>
  <c r="AM6" i="25"/>
  <c r="AL6" i="25"/>
  <c r="BT5" i="25"/>
  <c r="BS5" i="25"/>
  <c r="AO5" i="25"/>
  <c r="AN5" i="25"/>
  <c r="AM5" i="25"/>
  <c r="AL5" i="25"/>
  <c r="BT4" i="25"/>
  <c r="BS4" i="25"/>
  <c r="AO4" i="25"/>
  <c r="AN4" i="25"/>
  <c r="AM4" i="25"/>
  <c r="AL4" i="25"/>
  <c r="BT78" i="25"/>
  <c r="BS78" i="25"/>
  <c r="AO78" i="25"/>
  <c r="AN78" i="25"/>
  <c r="AM78" i="25"/>
  <c r="AL78" i="25"/>
  <c r="BT64" i="25"/>
  <c r="BS64" i="25"/>
  <c r="AO64" i="25"/>
  <c r="AN64" i="25"/>
  <c r="AM64" i="25"/>
  <c r="AL64" i="25"/>
  <c r="BT63" i="25"/>
  <c r="BS63" i="25"/>
  <c r="AO63" i="25"/>
  <c r="AN63" i="25"/>
  <c r="AM63" i="25"/>
  <c r="AL63" i="25"/>
  <c r="BT62" i="25"/>
  <c r="BS62" i="25"/>
  <c r="AO62" i="25"/>
  <c r="AN62" i="25"/>
  <c r="AM62" i="25"/>
  <c r="AL62" i="25"/>
  <c r="AO61" i="25"/>
  <c r="AN61" i="25"/>
  <c r="AM61" i="25"/>
  <c r="AL61" i="25"/>
  <c r="BT60" i="25"/>
  <c r="BS60" i="25"/>
  <c r="AO60" i="25"/>
  <c r="AN60" i="25"/>
  <c r="AM60" i="25"/>
  <c r="AL60" i="25"/>
  <c r="BT59" i="25"/>
  <c r="BS59" i="25"/>
  <c r="AO59" i="25"/>
  <c r="AN59" i="25"/>
  <c r="AM59" i="25"/>
  <c r="AL59" i="25"/>
  <c r="BT58" i="25"/>
  <c r="BS58" i="25"/>
  <c r="AO58" i="25"/>
  <c r="AN58" i="25"/>
  <c r="AM58" i="25"/>
  <c r="AL58" i="25"/>
  <c r="BT57" i="25"/>
  <c r="BS57" i="25"/>
  <c r="AO57" i="25"/>
  <c r="AN57" i="25"/>
  <c r="AM57" i="25"/>
  <c r="AL57" i="25"/>
  <c r="BT44" i="25"/>
  <c r="BS44" i="25"/>
  <c r="AO44" i="25"/>
  <c r="AN44" i="25"/>
  <c r="AM44" i="25"/>
  <c r="AL44" i="25"/>
  <c r="BT43" i="25"/>
  <c r="BS43" i="25"/>
  <c r="AO43" i="25"/>
  <c r="AN43" i="25"/>
  <c r="AM43" i="25"/>
  <c r="AL43" i="25"/>
  <c r="BT42" i="25"/>
  <c r="BS42" i="25"/>
  <c r="AO42" i="25"/>
  <c r="AN42" i="25"/>
  <c r="AM42" i="25"/>
  <c r="AL42" i="25"/>
  <c r="BT41" i="25"/>
  <c r="BS41" i="25"/>
  <c r="AO41" i="25"/>
  <c r="AN41" i="25"/>
  <c r="AM41" i="25"/>
  <c r="AL41" i="25"/>
  <c r="BT40" i="25"/>
  <c r="BS40" i="25"/>
  <c r="AO40" i="25"/>
  <c r="AN40" i="25"/>
  <c r="AM40" i="25"/>
  <c r="AL40" i="25"/>
  <c r="BT39" i="25"/>
  <c r="BS39" i="25"/>
  <c r="AO39" i="25"/>
  <c r="AN39" i="25"/>
  <c r="AM39" i="25"/>
  <c r="AL39" i="25"/>
  <c r="BT38" i="25"/>
  <c r="BS38" i="25"/>
  <c r="AO38" i="25"/>
  <c r="AN38" i="25"/>
  <c r="AM38" i="25"/>
  <c r="AL38" i="25"/>
  <c r="BT37" i="25"/>
  <c r="BS37" i="25"/>
  <c r="AO37" i="25"/>
  <c r="AN37" i="25"/>
  <c r="AM37" i="25"/>
  <c r="AL37" i="25"/>
  <c r="BT36" i="25"/>
  <c r="BS36" i="25"/>
  <c r="AO36" i="25"/>
  <c r="AN36" i="25"/>
  <c r="AM36" i="25"/>
  <c r="AL36" i="25"/>
  <c r="AO21" i="25"/>
  <c r="AN21" i="25"/>
  <c r="AM21" i="25"/>
  <c r="AL21" i="25"/>
  <c r="BT20" i="25"/>
  <c r="BS20" i="25"/>
  <c r="AO20" i="25"/>
  <c r="AN20" i="25"/>
  <c r="AM20" i="25"/>
  <c r="AL20" i="25"/>
  <c r="BT17" i="25"/>
  <c r="BS17" i="25"/>
  <c r="BT16" i="25"/>
  <c r="BS16" i="25"/>
  <c r="BK18" i="25"/>
  <c r="AU18" i="25"/>
  <c r="AO101" i="25"/>
  <c r="AN101" i="25"/>
  <c r="AM101" i="25"/>
  <c r="AL101" i="25"/>
  <c r="BS102" i="25"/>
  <c r="BT102" i="25"/>
  <c r="BS103" i="25"/>
  <c r="BT103" i="25"/>
  <c r="BT23" i="25"/>
  <c r="BS23" i="25"/>
  <c r="AO23" i="25"/>
  <c r="AN23" i="25"/>
  <c r="AM23" i="25"/>
  <c r="AL23" i="25"/>
  <c r="BT22" i="25"/>
  <c r="BS22" i="25"/>
  <c r="AO22" i="25"/>
  <c r="AN22" i="25"/>
  <c r="AM22" i="25"/>
  <c r="AL22" i="25"/>
  <c r="AN72" i="25"/>
  <c r="BT112" i="25"/>
  <c r="BS112" i="25"/>
  <c r="BT111" i="25"/>
  <c r="BS111" i="25"/>
  <c r="BT110" i="25"/>
  <c r="BS110" i="25"/>
  <c r="BT109" i="25"/>
  <c r="BS109" i="25"/>
  <c r="BT108" i="25"/>
  <c r="BS108" i="25"/>
  <c r="BT107" i="25"/>
  <c r="BS107" i="25"/>
  <c r="BT106" i="25"/>
  <c r="BS106" i="25"/>
  <c r="BT105" i="25"/>
  <c r="BS105" i="25"/>
  <c r="BT104" i="25"/>
  <c r="BS104" i="25"/>
  <c r="BT100" i="25"/>
  <c r="BS100" i="25"/>
  <c r="BT99" i="25"/>
  <c r="BS99" i="25"/>
  <c r="BT98" i="25"/>
  <c r="BS98" i="25"/>
  <c r="BT97" i="25"/>
  <c r="BS97" i="25"/>
  <c r="BT96" i="25"/>
  <c r="BS96" i="25"/>
  <c r="BT95" i="25"/>
  <c r="BS95" i="25"/>
  <c r="BT94" i="25"/>
  <c r="BS94" i="25"/>
  <c r="BT93" i="25"/>
  <c r="BS93" i="25"/>
  <c r="BT92" i="25"/>
  <c r="BS92" i="25"/>
  <c r="BT91" i="25"/>
  <c r="BS91" i="25"/>
  <c r="BT90" i="25"/>
  <c r="BS90" i="25"/>
  <c r="BT89" i="25"/>
  <c r="BS89" i="25"/>
  <c r="BT88" i="25"/>
  <c r="BS88" i="25"/>
  <c r="BT87" i="25"/>
  <c r="BS87" i="25"/>
  <c r="BT86" i="25"/>
  <c r="BS86" i="25"/>
  <c r="BT85" i="25"/>
  <c r="BS85" i="25"/>
  <c r="BT84" i="25"/>
  <c r="BS84" i="25"/>
  <c r="BT83" i="25"/>
  <c r="BS83" i="25"/>
  <c r="BT82" i="25"/>
  <c r="BS82" i="25"/>
  <c r="BT81" i="25"/>
  <c r="BT80" i="25"/>
  <c r="BT79" i="25"/>
  <c r="BS79" i="25"/>
  <c r="BT77" i="25"/>
  <c r="BS77" i="25"/>
  <c r="BT76" i="25"/>
  <c r="BS76" i="25"/>
  <c r="BT75" i="25"/>
  <c r="BS75" i="25"/>
  <c r="BT74" i="25"/>
  <c r="BT73" i="25"/>
  <c r="BS73" i="25"/>
  <c r="BT72" i="25"/>
  <c r="BS72" i="25"/>
  <c r="BT70" i="25"/>
  <c r="BS70" i="25"/>
  <c r="BT69" i="25"/>
  <c r="BS69" i="25"/>
  <c r="BT68" i="25"/>
  <c r="BS68" i="25"/>
  <c r="BT67" i="25"/>
  <c r="BS67" i="25"/>
  <c r="BT66" i="25"/>
  <c r="BS66" i="25"/>
  <c r="BT65" i="25"/>
  <c r="BS65" i="25"/>
  <c r="BT56" i="25"/>
  <c r="BS56" i="25"/>
  <c r="BT55" i="25"/>
  <c r="BS55" i="25"/>
  <c r="BT54" i="25"/>
  <c r="BS54" i="25"/>
  <c r="BT53" i="25"/>
  <c r="BS53" i="25"/>
  <c r="BT52" i="25"/>
  <c r="BS52" i="25"/>
  <c r="BT51" i="25"/>
  <c r="BS51" i="25"/>
  <c r="BT50" i="25"/>
  <c r="BS50" i="25"/>
  <c r="BT49" i="25"/>
  <c r="BS49" i="25"/>
  <c r="BT48" i="25"/>
  <c r="BS48" i="25"/>
  <c r="BT47" i="25"/>
  <c r="BS47" i="25"/>
  <c r="BT46" i="25"/>
  <c r="BS46" i="25"/>
  <c r="BT45" i="25"/>
  <c r="BS45" i="25"/>
  <c r="BT34" i="25"/>
  <c r="BS34" i="25"/>
  <c r="BT35" i="25"/>
  <c r="BS35" i="25"/>
  <c r="BT33" i="25"/>
  <c r="BS33" i="25"/>
  <c r="BT32" i="25"/>
  <c r="BS32" i="25"/>
  <c r="BT31" i="25"/>
  <c r="BS31" i="25"/>
  <c r="BT30" i="25"/>
  <c r="BS30" i="25"/>
  <c r="BT29" i="25"/>
  <c r="BS29" i="25"/>
  <c r="BT27" i="25"/>
  <c r="BS27" i="25"/>
  <c r="BT26" i="25"/>
  <c r="BS26" i="25"/>
  <c r="BT25" i="25"/>
  <c r="BS25" i="25"/>
  <c r="BT24" i="25"/>
  <c r="BS24" i="25"/>
  <c r="BT19" i="25"/>
  <c r="BS19" i="25"/>
  <c r="BT15" i="25"/>
  <c r="BS15" i="25"/>
  <c r="BT14" i="25"/>
  <c r="BS14" i="25"/>
  <c r="AO112" i="25"/>
  <c r="AN112" i="25"/>
  <c r="AO109" i="25"/>
  <c r="AN109" i="25"/>
  <c r="AO104" i="25"/>
  <c r="AN104" i="25"/>
  <c r="AO103" i="25"/>
  <c r="AN103" i="25"/>
  <c r="AO102" i="25"/>
  <c r="AN102" i="25"/>
  <c r="AO100" i="25"/>
  <c r="AN100" i="25"/>
  <c r="AO99" i="25"/>
  <c r="AN99" i="25"/>
  <c r="AO98" i="25"/>
  <c r="AN98" i="25"/>
  <c r="AO97" i="25"/>
  <c r="AN97" i="25"/>
  <c r="AO96" i="25"/>
  <c r="AN96" i="25"/>
  <c r="AO95" i="25"/>
  <c r="AN95" i="25"/>
  <c r="AO94" i="25"/>
  <c r="AN94" i="25"/>
  <c r="AO93" i="25"/>
  <c r="AN93" i="25"/>
  <c r="AO92" i="25"/>
  <c r="AN92" i="25"/>
  <c r="AO91" i="25"/>
  <c r="AO90" i="25"/>
  <c r="AN90" i="25"/>
  <c r="AO89" i="25"/>
  <c r="AN89" i="25"/>
  <c r="AO88" i="25"/>
  <c r="AN88" i="25"/>
  <c r="AO87" i="25"/>
  <c r="AN87" i="25"/>
  <c r="AO86" i="25"/>
  <c r="AN86" i="25"/>
  <c r="AO85" i="25"/>
  <c r="AN85" i="25"/>
  <c r="AO84" i="25"/>
  <c r="AN84" i="25"/>
  <c r="AO83" i="25"/>
  <c r="AN83" i="25"/>
  <c r="AO82" i="25"/>
  <c r="AN82" i="25"/>
  <c r="AO81" i="25"/>
  <c r="AN81" i="25"/>
  <c r="AO80" i="25"/>
  <c r="AN80" i="25"/>
  <c r="AO79" i="25"/>
  <c r="AN79" i="25"/>
  <c r="AO77" i="25"/>
  <c r="AN77" i="25"/>
  <c r="AO76" i="25"/>
  <c r="AN76" i="25"/>
  <c r="AO75" i="25"/>
  <c r="AN75" i="25"/>
  <c r="AO74" i="25"/>
  <c r="AN74" i="25"/>
  <c r="AO73" i="25"/>
  <c r="AN73" i="25"/>
  <c r="AO72" i="25"/>
  <c r="AO71" i="25"/>
  <c r="G71" i="25"/>
  <c r="AO70" i="25"/>
  <c r="AN70" i="25"/>
  <c r="AO69" i="25"/>
  <c r="AN69" i="25"/>
  <c r="AO68" i="25"/>
  <c r="AN68" i="25"/>
  <c r="AO67" i="25"/>
  <c r="AN67" i="25"/>
  <c r="AO66" i="25"/>
  <c r="AN66" i="25"/>
  <c r="AO65" i="25"/>
  <c r="G65" i="25"/>
  <c r="AN65" i="25"/>
  <c r="AO56" i="25"/>
  <c r="AN56" i="25"/>
  <c r="AO55" i="25"/>
  <c r="G55" i="25" s="1"/>
  <c r="AN55" i="25"/>
  <c r="AO54" i="25"/>
  <c r="AN54" i="25"/>
  <c r="AO53" i="25"/>
  <c r="AN53" i="25"/>
  <c r="AO52" i="25"/>
  <c r="AN52" i="25"/>
  <c r="AO51" i="25"/>
  <c r="AN51" i="25"/>
  <c r="AO50" i="25"/>
  <c r="AN50" i="25"/>
  <c r="AO49" i="25"/>
  <c r="AN49" i="25"/>
  <c r="AO48" i="25"/>
  <c r="AN48" i="25"/>
  <c r="AO47" i="25"/>
  <c r="AN47" i="25"/>
  <c r="AO46" i="25"/>
  <c r="AN46" i="25"/>
  <c r="AO45" i="25"/>
  <c r="AN45" i="25"/>
  <c r="AO35" i="25"/>
  <c r="AN35" i="25"/>
  <c r="AO33" i="25"/>
  <c r="AN33" i="25"/>
  <c r="AO32" i="25"/>
  <c r="AN32" i="25"/>
  <c r="AO31" i="25"/>
  <c r="AN31" i="25"/>
  <c r="AO30" i="25"/>
  <c r="AN30" i="25"/>
  <c r="AN28" i="25"/>
  <c r="AO27" i="25"/>
  <c r="AN27" i="25"/>
  <c r="AO26" i="25"/>
  <c r="AN26" i="25"/>
  <c r="AO25" i="25"/>
  <c r="AN25" i="25"/>
  <c r="AO24" i="25"/>
  <c r="AN24" i="25"/>
  <c r="AO19" i="25"/>
  <c r="AN19" i="25"/>
  <c r="AO18" i="25"/>
  <c r="AN18" i="25"/>
  <c r="AO17" i="25"/>
  <c r="AN17" i="25"/>
  <c r="AO16" i="25"/>
  <c r="AN16" i="25"/>
  <c r="AO15" i="25"/>
  <c r="AN15" i="25"/>
  <c r="AO14" i="25"/>
  <c r="G10" i="25" s="1"/>
  <c r="AN14" i="25"/>
  <c r="G9" i="25"/>
  <c r="AM112" i="25"/>
  <c r="AL112" i="25"/>
  <c r="AM109" i="25"/>
  <c r="AL109" i="25"/>
  <c r="AM104" i="25"/>
  <c r="AL104" i="25"/>
  <c r="AM103" i="25"/>
  <c r="AL103" i="25"/>
  <c r="AM102" i="25"/>
  <c r="AL102" i="25"/>
  <c r="AM100" i="25"/>
  <c r="AL100" i="25"/>
  <c r="AM99" i="25"/>
  <c r="AL99" i="25"/>
  <c r="AM98" i="25"/>
  <c r="AL98" i="25"/>
  <c r="AM97" i="25"/>
  <c r="AL97" i="25"/>
  <c r="AM96" i="25"/>
  <c r="AL96" i="25"/>
  <c r="AM95" i="25"/>
  <c r="AL95" i="25"/>
  <c r="AM94" i="25"/>
  <c r="AL94" i="25"/>
  <c r="AM93" i="25"/>
  <c r="AL93" i="25"/>
  <c r="AM92" i="25"/>
  <c r="AL92" i="25"/>
  <c r="AM91" i="25"/>
  <c r="AM90" i="25"/>
  <c r="AL90" i="25"/>
  <c r="AM89" i="25"/>
  <c r="AL89" i="25"/>
  <c r="AM88" i="25"/>
  <c r="AL88" i="25"/>
  <c r="AM87" i="25"/>
  <c r="AL87" i="25"/>
  <c r="AM86" i="25"/>
  <c r="AL86" i="25"/>
  <c r="AM85" i="25"/>
  <c r="AL85" i="25"/>
  <c r="AM84" i="25"/>
  <c r="AL84" i="25"/>
  <c r="AM83" i="25"/>
  <c r="AL83" i="25"/>
  <c r="AM82" i="25"/>
  <c r="AL82" i="25"/>
  <c r="AM81" i="25"/>
  <c r="AL81" i="25"/>
  <c r="AM80" i="25"/>
  <c r="AL80" i="25"/>
  <c r="AM79" i="25"/>
  <c r="AL79" i="25"/>
  <c r="AM77" i="25"/>
  <c r="AL77" i="25"/>
  <c r="AM76" i="25"/>
  <c r="AL76" i="25"/>
  <c r="AM75" i="25"/>
  <c r="AL75" i="25"/>
  <c r="AM74" i="25"/>
  <c r="AL74" i="25"/>
  <c r="AM73" i="25"/>
  <c r="AL73" i="25"/>
  <c r="AM72" i="25"/>
  <c r="AM71" i="25"/>
  <c r="AM70" i="25"/>
  <c r="AL70" i="25"/>
  <c r="AM69" i="25"/>
  <c r="AL69" i="25"/>
  <c r="AM68" i="25"/>
  <c r="AL68" i="25"/>
  <c r="AM67" i="25"/>
  <c r="AL67" i="25"/>
  <c r="AM66" i="25"/>
  <c r="AL66" i="25"/>
  <c r="AM65" i="25"/>
  <c r="AL65" i="25"/>
  <c r="AM56" i="25"/>
  <c r="AL56" i="25"/>
  <c r="AM55" i="25"/>
  <c r="AL55" i="25"/>
  <c r="AM54" i="25"/>
  <c r="AL54" i="25"/>
  <c r="AM53" i="25"/>
  <c r="AL53" i="25"/>
  <c r="AM52" i="25"/>
  <c r="AL52" i="25"/>
  <c r="AM51" i="25"/>
  <c r="AL51" i="25"/>
  <c r="AM50" i="25"/>
  <c r="AL50" i="25"/>
  <c r="AM49" i="25"/>
  <c r="AL49" i="25"/>
  <c r="AM48" i="25"/>
  <c r="AL48" i="25"/>
  <c r="AM47" i="25"/>
  <c r="AL47" i="25"/>
  <c r="AM46" i="25"/>
  <c r="AL46" i="25"/>
  <c r="AM45" i="25"/>
  <c r="AL45" i="25"/>
  <c r="AM35" i="25"/>
  <c r="AL35" i="25"/>
  <c r="AM33" i="25"/>
  <c r="AL33" i="25"/>
  <c r="AM32" i="25"/>
  <c r="AL32" i="25"/>
  <c r="AM31" i="25"/>
  <c r="AL31" i="25"/>
  <c r="AM30" i="25"/>
  <c r="AL30" i="25"/>
  <c r="AL28" i="25"/>
  <c r="AM27" i="25"/>
  <c r="AL27" i="25"/>
  <c r="AM26" i="25"/>
  <c r="AL26" i="25"/>
  <c r="AM25" i="25"/>
  <c r="AL25" i="25"/>
  <c r="AM24" i="25"/>
  <c r="AL24" i="25"/>
  <c r="AM19" i="25"/>
  <c r="AL19" i="25"/>
  <c r="AM18" i="25"/>
  <c r="AL18" i="25"/>
  <c r="AM17" i="25"/>
  <c r="AL17" i="25"/>
  <c r="AM16" i="25"/>
  <c r="AL16" i="25"/>
  <c r="AM15" i="25"/>
  <c r="AL15" i="25"/>
  <c r="AM14" i="25"/>
  <c r="AL14" i="25"/>
  <c r="R91" i="25"/>
  <c r="AN91" i="25"/>
  <c r="BS74" i="25"/>
  <c r="R71" i="25"/>
  <c r="AL71" i="25"/>
  <c r="AK29" i="25"/>
  <c r="AW18" i="25"/>
  <c r="AY18" i="25"/>
  <c r="BB18" i="25"/>
  <c r="BF28" i="25"/>
  <c r="BG18" i="25"/>
  <c r="BH18" i="25"/>
  <c r="P29" i="25"/>
  <c r="Q29" i="25"/>
  <c r="R29" i="25"/>
  <c r="S29" i="25"/>
  <c r="T29" i="25"/>
  <c r="U29" i="25"/>
  <c r="V29" i="25"/>
  <c r="W29" i="25"/>
  <c r="X29" i="25"/>
  <c r="Y29" i="25"/>
  <c r="Z29" i="25"/>
  <c r="AA29" i="25"/>
  <c r="AB29" i="25"/>
  <c r="AC29" i="25"/>
  <c r="AD29" i="25"/>
  <c r="AE29" i="25"/>
  <c r="AF29" i="25"/>
  <c r="AG29" i="25"/>
  <c r="AH29" i="25"/>
  <c r="AI29" i="25"/>
  <c r="AJ29" i="25"/>
  <c r="N29" i="25"/>
  <c r="BR18" i="25"/>
  <c r="AV28" i="25"/>
  <c r="BC28" i="25"/>
  <c r="BE28" i="25"/>
  <c r="BK28" i="25"/>
  <c r="BL28" i="25"/>
  <c r="BM28" i="25"/>
  <c r="BP28" i="25"/>
  <c r="BS80" i="25"/>
  <c r="BS81" i="25"/>
  <c r="AL91" i="25"/>
  <c r="AL72" i="25"/>
  <c r="AN71" i="25"/>
  <c r="BN18" i="25"/>
  <c r="BA28" i="25"/>
  <c r="BO18" i="25"/>
  <c r="BI18" i="25"/>
  <c r="AW28" i="25"/>
  <c r="BG28" i="25"/>
  <c r="AX28" i="25"/>
  <c r="AX18" i="25"/>
  <c r="BJ18" i="25"/>
  <c r="AZ18" i="25"/>
  <c r="BF18" i="25"/>
  <c r="BA18" i="25"/>
  <c r="BQ18" i="25"/>
  <c r="BP18" i="25"/>
  <c r="BL18" i="25"/>
  <c r="G63" i="25"/>
  <c r="G4" i="25"/>
  <c r="E4" i="25"/>
  <c r="G104" i="25"/>
  <c r="G36" i="25"/>
  <c r="G45" i="25"/>
  <c r="E36" i="25" s="1"/>
  <c r="G53" i="25"/>
  <c r="E53" i="25"/>
  <c r="G57" i="25"/>
  <c r="G67" i="25"/>
  <c r="E65" i="25"/>
  <c r="G82" i="25"/>
  <c r="E71" i="25" s="1"/>
  <c r="BO28" i="25"/>
  <c r="AY28" i="25"/>
  <c r="BJ28" i="25"/>
  <c r="BH28" i="25"/>
  <c r="BM18" i="25"/>
  <c r="BD28" i="25"/>
  <c r="BE18" i="25"/>
  <c r="AU28" i="25"/>
  <c r="BQ28" i="25"/>
  <c r="BC18" i="25"/>
  <c r="BD18" i="25"/>
  <c r="AV18" i="25"/>
  <c r="G86" i="25"/>
  <c r="G84" i="25"/>
  <c r="E84" i="25"/>
  <c r="G92" i="25"/>
  <c r="E92" i="25"/>
  <c r="G18" i="25"/>
  <c r="AZ28" i="25"/>
  <c r="BN28" i="25"/>
  <c r="BI28" i="25"/>
  <c r="E57" i="25"/>
  <c r="C57" i="25"/>
  <c r="C36" i="25"/>
  <c r="AV71" i="25"/>
  <c r="BH71" i="25"/>
  <c r="AY71" i="25"/>
  <c r="AU71" i="25"/>
  <c r="BD71" i="25"/>
  <c r="BE71" i="25"/>
  <c r="BJ71" i="25"/>
  <c r="BT71" i="25"/>
  <c r="C11" i="54"/>
  <c r="E11" i="54" s="1"/>
  <c r="C23" i="54" s="1"/>
  <c r="C10" i="54"/>
  <c r="E10" i="54" s="1"/>
  <c r="C22" i="54" s="1"/>
  <c r="B13" i="54"/>
  <c r="D13" i="54" s="1"/>
  <c r="B25" i="54" s="1"/>
  <c r="C15" i="54"/>
  <c r="E15" i="54" s="1"/>
  <c r="C27" i="54" s="1"/>
  <c r="B15" i="54"/>
  <c r="D15" i="54" s="1"/>
  <c r="B27" i="54" s="1"/>
  <c r="B11" i="54"/>
  <c r="D11" i="54" s="1"/>
  <c r="B23" i="54" s="1"/>
  <c r="B10" i="54"/>
  <c r="D10" i="54" s="1"/>
  <c r="B22" i="54" s="1"/>
  <c r="AL29" i="25" l="1"/>
  <c r="AN29" i="25"/>
  <c r="AO29" i="25"/>
  <c r="AM29" i="25"/>
  <c r="BT18" i="25"/>
  <c r="BR28" i="25"/>
  <c r="AK28" i="25"/>
  <c r="BB28" i="25"/>
  <c r="BS28" i="25"/>
  <c r="AH28" i="50"/>
  <c r="AG27" i="50"/>
  <c r="AH27" i="50"/>
  <c r="H38" i="50" s="1"/>
  <c r="I38" i="50" s="1"/>
  <c r="K32" i="50"/>
  <c r="K33" i="50" s="1"/>
  <c r="J29" i="50"/>
  <c r="I29" i="50"/>
  <c r="K29" i="50" s="1"/>
  <c r="M29" i="50" s="1"/>
  <c r="O29" i="50" s="1"/>
  <c r="Q29" i="50" s="1"/>
  <c r="O30" i="50"/>
  <c r="AE30" i="50"/>
  <c r="L32" i="50"/>
  <c r="BS71" i="25"/>
  <c r="C71" i="25"/>
  <c r="BS18" i="25"/>
  <c r="N33" i="50"/>
  <c r="B9" i="54"/>
  <c r="C9" i="54"/>
  <c r="BT28" i="25" l="1"/>
  <c r="AM28" i="25"/>
  <c r="AO28" i="25"/>
  <c r="G28" i="25" s="1"/>
  <c r="E18" i="25" s="1"/>
  <c r="C4" i="25" s="1"/>
  <c r="AG28" i="50"/>
  <c r="L29" i="50"/>
  <c r="N29" i="50" s="1"/>
  <c r="P29" i="50" s="1"/>
  <c r="R29" i="50" s="1"/>
  <c r="T29" i="50" s="1"/>
  <c r="V29" i="50" s="1"/>
  <c r="Y30" i="50"/>
  <c r="M30" i="50"/>
  <c r="S30" i="50"/>
  <c r="S29" i="50"/>
  <c r="U29" i="50" s="1"/>
  <c r="W29" i="50" s="1"/>
  <c r="Y29" i="50" s="1"/>
  <c r="AA29" i="50" s="1"/>
  <c r="AC29" i="50" s="1"/>
  <c r="AE29" i="50" s="1"/>
  <c r="E9" i="54"/>
  <c r="C21" i="54" s="1"/>
  <c r="C16" i="54"/>
  <c r="D9" i="54"/>
  <c r="B16" i="54"/>
  <c r="X29" i="50" l="1"/>
  <c r="AG30" i="50"/>
  <c r="B21" i="54"/>
  <c r="D16" i="54"/>
  <c r="Z29" i="50" l="1"/>
  <c r="AB29" i="50" s="1"/>
  <c r="AD29" i="50" s="1"/>
  <c r="AF29" i="50" s="1"/>
  <c r="AJ29" i="50" l="1"/>
  <c r="AH2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Nayeth  Vela Molina</author>
    <author>FAMILIA</author>
  </authors>
  <commentList>
    <comment ref="AP2" authorId="0" shapeId="0" xr:uid="{00000000-0006-0000-0000-000001000000}">
      <text>
        <r>
          <rPr>
            <b/>
            <sz val="9"/>
            <color indexed="81"/>
            <rFont val="Tahoma"/>
            <family val="2"/>
          </rPr>
          <t>Andrea Nayeth  Vela Molina:</t>
        </r>
        <r>
          <rPr>
            <sz val="9"/>
            <color indexed="81"/>
            <rFont val="Tahoma"/>
            <family val="2"/>
          </rPr>
          <t xml:space="preserve">
Se debe dejar constancia del denominador y el numerador y hacer analisis  del  resultado</t>
        </r>
      </text>
    </comment>
    <comment ref="BX18" authorId="0" shapeId="0" xr:uid="{00000000-0006-0000-0000-000002000000}">
      <text>
        <r>
          <rPr>
            <b/>
            <sz val="9"/>
            <color indexed="81"/>
            <rFont val="Tahoma"/>
            <family val="2"/>
          </rPr>
          <t>Andrea Nayeth  Vela Molina:</t>
        </r>
        <r>
          <rPr>
            <sz val="9"/>
            <color indexed="81"/>
            <rFont val="Tahoma"/>
            <family val="2"/>
          </rPr>
          <t xml:space="preserve">
Resumen de las actividades más importantes que se desarrollaron y de los logros obtenidos
</t>
        </r>
      </text>
    </comment>
    <comment ref="BX28" authorId="0" shapeId="0" xr:uid="{00000000-0006-0000-0000-000003000000}">
      <text>
        <r>
          <rPr>
            <b/>
            <sz val="9"/>
            <color indexed="81"/>
            <rFont val="Tahoma"/>
            <family val="2"/>
          </rPr>
          <t>Andrea Nayeth  Vela Molina:</t>
        </r>
        <r>
          <rPr>
            <sz val="9"/>
            <color indexed="81"/>
            <rFont val="Tahoma"/>
            <family val="2"/>
          </rPr>
          <t xml:space="preserve">
Sugiero que se escriba de manera general los logros pro ejemplo. Se  revisa y publica  el mapa de riesgos de corrupción se realiza campaña de socialización del mismo.  Se realizó el seguimiento a la publicación y ejecución del Plan Anticorrupción y mapa de riesgos de corrupción con corte a 31-12-2020. Se diseño la estrategia de racionalización de trámites. Se incluye el curso dentro de la programación "CURSOS VIRTUALES (ENLACES) INDUCCIÓN PERIDO DE PRUEBA" númeral 3. Lenguaje Claro para Servidores Públicos de Colombia </t>
        </r>
      </text>
    </comment>
    <comment ref="I102" authorId="1" shapeId="0" xr:uid="{00000000-0006-0000-0000-000004000000}">
      <text>
        <r>
          <rPr>
            <b/>
            <sz val="9"/>
            <color indexed="81"/>
            <rFont val="Tahoma"/>
            <family val="2"/>
          </rPr>
          <t>Sería mejor dejor otro indicador de impacto. Dado que no se esta midiendo oportunidad o dejarlo solo como actividad gruesa</t>
        </r>
      </text>
    </comment>
    <comment ref="I103" authorId="1" shapeId="0" xr:uid="{00000000-0006-0000-0000-000005000000}">
      <text>
        <r>
          <rPr>
            <b/>
            <sz val="9"/>
            <color indexed="81"/>
            <rFont val="Tahoma"/>
            <family val="2"/>
          </rPr>
          <t>Se habia propuesto : PORCENTAJE DE FAVORABILIDAD PARA LA ENTIDAD EN LOS FALLOS</t>
        </r>
      </text>
    </comment>
  </commentList>
</comments>
</file>

<file path=xl/sharedStrings.xml><?xml version="1.0" encoding="utf-8"?>
<sst xmlns="http://schemas.openxmlformats.org/spreadsheetml/2006/main" count="1231" uniqueCount="726">
  <si>
    <t>OBJETIVO ESTRATÉGICO</t>
  </si>
  <si>
    <t>RESULTADO POR OBJETIVO ESTRATÉGICO</t>
  </si>
  <si>
    <t>OBJETIVO ESPECIFICO</t>
  </si>
  <si>
    <t>RESULTADO POR OBJETIVO ESPECÍFICO</t>
  </si>
  <si>
    <t>LINEA DE ACCIÓN</t>
  </si>
  <si>
    <t>RESULTADO POR LÍNEA DE ACCIÓN</t>
  </si>
  <si>
    <t>COD</t>
  </si>
  <si>
    <t>NOMBRE DEL INDICADOR</t>
  </si>
  <si>
    <t>FORMULA DEL INDICADOR</t>
  </si>
  <si>
    <t>META</t>
  </si>
  <si>
    <t>DEPENDENCIA RESPONSABLE</t>
  </si>
  <si>
    <t>PONDERADO POR INDICADOR</t>
  </si>
  <si>
    <t>ENE</t>
  </si>
  <si>
    <t>FEB</t>
  </si>
  <si>
    <t>MAR</t>
  </si>
  <si>
    <t>ABR</t>
  </si>
  <si>
    <t>MAY</t>
  </si>
  <si>
    <t>JUN</t>
  </si>
  <si>
    <t>JUL</t>
  </si>
  <si>
    <t>AGO</t>
  </si>
  <si>
    <t>SEP</t>
  </si>
  <si>
    <t>OCT</t>
  </si>
  <si>
    <t>NOV</t>
  </si>
  <si>
    <t>DIC</t>
  </si>
  <si>
    <t>RESULTADO</t>
  </si>
  <si>
    <t>TOTAL</t>
  </si>
  <si>
    <t>AVANCE CUALITATIVO DEL INDICADOR</t>
  </si>
  <si>
    <t>No.</t>
  </si>
  <si>
    <t>ACTIVIDAD GRUESAS</t>
  </si>
  <si>
    <t>RESPONSABLE</t>
  </si>
  <si>
    <t>PARTICIPANTES</t>
  </si>
  <si>
    <t>PRODUCTO / ENTREGABLE</t>
  </si>
  <si>
    <t>FECHA  INICIO</t>
  </si>
  <si>
    <t>FECHA FIN</t>
  </si>
  <si>
    <t>OBSERVACIONES DE LA EJECUCIÓN</t>
  </si>
  <si>
    <t>P</t>
  </si>
  <si>
    <t>E</t>
  </si>
  <si>
    <t>1. Empoderar nuestro talento humano con competencias desde el ser, el saber y el hacer y fortalecer la participación activa de la ciudadanía en la gestión catastral con enfoque multipropósito.</t>
  </si>
  <si>
    <t>1.1.  Empoderar nuestro talento humano con competencias desde el ser, el saber y el hacer.</t>
  </si>
  <si>
    <t>1.1.1. Gestión estratégica del talento humano que desarrolle nuevas capacidades y expanda su potencial profesional y personal.</t>
  </si>
  <si>
    <t>A</t>
  </si>
  <si>
    <t>% de satisfacción Plan de Bienestar Social e Incentivos</t>
  </si>
  <si>
    <t>(Número de encuestados que califican con excelente o buena las actividades realizadas/ Total de encuestas recibidas) *100</t>
  </si>
  <si>
    <t>SRH</t>
  </si>
  <si>
    <t>No se debe reportar en el mes de enero.</t>
  </si>
  <si>
    <t>1.1.1.1</t>
  </si>
  <si>
    <t>Adoptar, ejecutar y evaluar el Plan de Bienestar e Incentivos 2021</t>
  </si>
  <si>
    <t>Informe del Plan de Bienestar Social e Incentivos 2021</t>
  </si>
  <si>
    <t>Se desarrollaron las actividades contempladas en el cronograma:
1. Baile y entrenamiento de enero
2. Escudo cumpleaños 40 Catastro
3. Plan de Bienestar Social
4. Boletín 14 de eneero de 2021
5. Plan Estratégico del Talento Humano</t>
  </si>
  <si>
    <t>B</t>
  </si>
  <si>
    <t>% de satisfacción del plan de trabajo de Seguridad y Salud en el Trabajo</t>
  </si>
  <si>
    <t>(Número de servidores encuestados que califican con excelente o buena las actividades realizadas/ Total de encuestas recibidas) *100</t>
  </si>
  <si>
    <t>1.1.1.2</t>
  </si>
  <si>
    <t>Adoptar, ejecutar y evaluar el Plan de Seguridad y Salud en el Trabajo 2021</t>
  </si>
  <si>
    <t>Informe Eejecución del Plan de SST Evaluación del SGSST por parte de la ARL mìnimo al 95%</t>
  </si>
  <si>
    <t>1. Actualización en la identificacion de Peligros, valoracion de Riesgos y definición de controles
2. Realizar exámenes de ingreso, egreso y postincapacidad de acuerdo a requerimientos
3. Ejecucion del plan de trabajo SVE Psicosocial  y de programa de entorno saludable
4. Ejecucion del plan de trabajo SVE Psicosocial  y de programa de entorno saludable
5. Presentacion al responsable del SGSST del plan de trabajo en SVE Biomecanico 2021
6. Realizar convocatoria para brigadistas
7. Actualizacion y seguimiento de indicadores en SIDEAP</t>
  </si>
  <si>
    <t>C</t>
  </si>
  <si>
    <t xml:space="preserve">Gestión en la provisión de las vacantes dentro de los tiempos establecidos </t>
  </si>
  <si>
    <t>(Número de vacantes gestionadas en el período/# total de vacantes en el período) * 100</t>
  </si>
  <si>
    <t>1.1.1.3</t>
  </si>
  <si>
    <t>Adoptar, ejecutar y evaluar el Plan de Provisión de Empleos 2021</t>
  </si>
  <si>
    <t>Informe provisión de empleo e indicador de provisión</t>
  </si>
  <si>
    <t>Para la provisión de vacantes de manera transitoria a través de nombramientos en encargo se realizó el estudio de nueve (9) estudios para el otorgamiento de encargos, los cuales fueron otorgados siete (7) a servidores públicos y dos (2) se realizarán procesos provisionales.
Así mismo fueron provistas tres (3) vacantes definitivas las cuales se cubrieron con ocasión a la posesión de los elegibles del Concurso de méritos - Convocatoria 824 de 2018.
La planta para el mes de enero se encuentra cubierta en un 94.07%.</t>
  </si>
  <si>
    <t>D</t>
  </si>
  <si>
    <t>% de satisfacción del Plan Institucional de Capacitación - PIC -</t>
  </si>
  <si>
    <t>1.1.1.4</t>
  </si>
  <si>
    <t xml:space="preserve">Adoptar, ejecutar y evaluar el Plan Institucional de Capacitación - PIC  2021 </t>
  </si>
  <si>
    <t>Informe del Plan Institucional de Capacitación PIC  2021 - Reporte trimestral del indicador</t>
  </si>
  <si>
    <t xml:space="preserve">Adopción del Plan Institucional de capacitación mediante resolución 089 de 29 de enero de 2021, </t>
  </si>
  <si>
    <t>Tasa de participación por dependencias en los Planes de Bienestar, Capacitación y SST</t>
  </si>
  <si>
    <t>Promedio de:
(Sumatoria del número de participantes de la dependencia en las actividades programadas/ Sumatoria del total de invitados de la dependencia  a las actividades programadas)</t>
  </si>
  <si>
    <t>1.1.1.5</t>
  </si>
  <si>
    <t>Elaborar el diagnóstico y formular el Plan Estratégico de Talento Humano 2022</t>
  </si>
  <si>
    <t>Diagnóstico y propuesta Plan estratégico de talento Humano</t>
  </si>
  <si>
    <t xml:space="preserve">Actividad  a reportar a partir del mes de octubre. </t>
  </si>
  <si>
    <t>1.1.2. Desarrollo del talento humano por competencias y resultados.</t>
  </si>
  <si>
    <t>% de disminución de reprocesos en la elaboración de las evaluaciones de desempeño</t>
  </si>
  <si>
    <t>(N. de reprocesos presentados en 2021/ N. de reprocesos presentados en 2020) * 100</t>
  </si>
  <si>
    <t>1.1.2.1</t>
  </si>
  <si>
    <t>Adoptar, ejecutar y evaluar el Plan de Gestión de Rendimiento Laboral</t>
  </si>
  <si>
    <t>Reporte mensual de cumplimiento de las actividades del plan de rendimiento</t>
  </si>
  <si>
    <t>Se realizaron las actividades programadas para el mes de enero del subproceso de Gestión del Rendimiento: 
Programa de capacitaciones - Periodo 2021 - 2022.
Directorio de Enlaces de Evaluación Periodo 2021 - 2022.
Directrices y lineamientos para proceso de evaluación.
Comunicación propuesta compromisos comportamentales.
Solicitud de información de metas por áreas o dependencias.
Solicitud de información Evaluación de Gestión por Áreas o Dependencias.
Capacitación.
Seguimiento y orientación permanente.
Aplicativo EDL – APP
Respuesta a requerimientos
Elaboración de Actos Administrativos</t>
  </si>
  <si>
    <t>1.1.3. Fortalecer la conducta ética, transparente y de lucha contra la corrupción, del talento humano de la Unidad.</t>
  </si>
  <si>
    <t>% de satisfacción de Plan de Gestión de Integridad</t>
  </si>
  <si>
    <t>1.1.3.1</t>
  </si>
  <si>
    <t>Adoptar, ejecutar y evaluar el Plan de Gestión de  la Integridad 2021, incluye la metodologia para conflicto de intereses 2021</t>
  </si>
  <si>
    <t>Informes cuatrimestrales del  Plan de Gestión de Integridad 2021</t>
  </si>
  <si>
    <t>31//12/2021</t>
  </si>
  <si>
    <t xml:space="preserve">De 5 actividades programadas se realizaron 4. Cada linea con un peso de 1,66.
La actividad que no pudo realizarse fue "Senda de Integridad - Ruta de la montaña" porque estamos esperando lineamiento de la alcaldía 
</t>
  </si>
  <si>
    <t>Tasa de participación por dependencias en el Plan de Gestión de Integridad</t>
  </si>
  <si>
    <t>1.1.3.2</t>
  </si>
  <si>
    <t>Elaborar el diagnóstico y formular el Plan de Gestión de Integridad 2022 incluye la metodologia para conflicto de intereses</t>
  </si>
  <si>
    <t>Nivel de conocimiento del manejo de conflictos de interes</t>
  </si>
  <si>
    <t>(Número de servidores públicos que conocen el manejo de los conflictos de interés /Número de servidores que responden la encuesta realizada) * 100</t>
  </si>
  <si>
    <t>1.1.3.3</t>
  </si>
  <si>
    <t xml:space="preserve">Generar directrices y realizar seguimiento a la publicación y divulgación proactiva de la declaración de bienes y rentas, conflictos de interés y declaración del impuesto sobre renta y complementarios. </t>
  </si>
  <si>
    <t>Piezas comunicacionales, e informes de seguimiento</t>
  </si>
  <si>
    <t xml:space="preserve">Actividad  a reportar a partir del mes de febrero. </t>
  </si>
  <si>
    <t>Gestión de procesos disciplinarios</t>
  </si>
  <si>
    <t>(N° de procesos disciplinarios tramitados/N° de procesos activos)*100</t>
  </si>
  <si>
    <t>OCD</t>
  </si>
  <si>
    <t xml:space="preserve">Se tramitaron 49 tramites de 49 activos. Para el 1° de enero, la OCD tenía activos 49 expedientes, todos fueron objeto de trámite (sustanciación, revisión, impulso, seguimiento al recaudo de pruebas). Durante el mes, se archivaron 7 procesos. Se inicia el mes de febrero con 42 asuntos activos. </t>
  </si>
  <si>
    <t>1.1.3.4</t>
  </si>
  <si>
    <t xml:space="preserve">Gestionar la actuación disciplinaria  que se origine en quejas, informes o que de oficio sean radicadas en la dependencia o recibidas por diferentes canales de atención de la Unidad, proyectando los actos administrativos a que haya lugar, previniendo la prescripción de los procesos. </t>
  </si>
  <si>
    <t xml:space="preserve">Una (1) base de datos digital con registro de las actas de reparto, autos de sustanciación, autos interlocutorios y fallos disciplinarios.
Una (1) base de datos digital con registro de los medios de prueba programados y realizados.
</t>
  </si>
  <si>
    <t>1. Acta 01 de 12/01/2021: Seguimiento a gestión disciplinaria, presentación de informes de las profesionales, discusión de actividades de prevención, varios.
2. Base de datos de control de procesos actualizada al 31/01/2021. Evidencia reposa en filserver Z:\bases_ocd\IR_control_term_exp: cuadro_control_procesos_ocd.
3. Base de datos de control de términos actualizada al 31/01/2021. Evidencia reposa en filserver Z:\bases_ocd\IR_control_term_exp: Cuadrocontrolautosterminos_OCD_2021
4. Base de datos control de diligencias actualizada al 31/01/2021. Evidencia en fileserver  Z:\bases_ocd\IR_control_term_exp: reporte_diligencias_ocd
5. Registro de actas de reparto actualizada. Evidencia en filserver Z:\act_reparto: Reparto de 1 expediente.</t>
  </si>
  <si>
    <t>1.1.3.5</t>
  </si>
  <si>
    <t>Gestionar con oportunidad y veracidad, la información de las bases de datos que sirven de insumo a la dependencia para el desarrollo de sus actividades.</t>
  </si>
  <si>
    <t xml:space="preserve">Una (1) base de datos digital de registro y control de los procesos disciplinarios activos en la depedencia. 
Una (1) base de datos digital de registro de numeración de las decisiones y del seguimiento de notificaciones, comunicaciones o actuaciones.
Una (1) base de datos digital con registro de las comunicaciones (internas- externas) elaboradas para dar cumplimiento de las decisiones adoptadas.
</t>
  </si>
  <si>
    <t xml:space="preserve">1. Base de datos de control de procesos actualizada al 31/01/2021. Evidencia reposa en filserver Z:\bases_ocd\IR_control_term_exp: cuadro_control_procesos_ocd.
2. Base de datos de control de términos actualizada al 31/01/2021. Evidencia reposa en filserver Z:\bases_ocd\IR_control_term_exp: Cuadrocontrolautosterminos_OCD_2021.
3. Base de datos de Cordis actualizada a 31/01/2021 en fileserver reposa la evidencia: Z:\bases_ocd\IP_cordis\IP_2021_base_IE_EE_ER_IE
</t>
  </si>
  <si>
    <t>1.1.3.6</t>
  </si>
  <si>
    <t>Presentar informe trimestral sobre la gestión preventiva y correctiva, así como el  número de procesos disciplinarios en curso por etapas procesales, número de actuaciones surtidas y tipologías de mayor ocurrencia.</t>
  </si>
  <si>
    <t xml:space="preserve">Cuatro (4) informes de la gestión preventiva y correctiva de la dependencia. </t>
  </si>
  <si>
    <t>No se reporta avance por que el compromiso está fijado para 31/03/2021</t>
  </si>
  <si>
    <t>Ejecucion de actividades para fortalecer la conducta etica</t>
  </si>
  <si>
    <t>(No de actividades para fortalecer la conducta ética y fomentar la cultura disciplinaria realizadas /No de actividades programadas) * 100</t>
  </si>
  <si>
    <t>No hay reporte de avance pues el compromiso está para el 31/03/2021</t>
  </si>
  <si>
    <t>1.1.3.7</t>
  </si>
  <si>
    <t>Realizar  actividades de fomento de la cultura disciplinaria y prevención de conductas disciplinables en el trimestre.</t>
  </si>
  <si>
    <t>Una (1) actividad desarrollada cada trimestre.</t>
  </si>
  <si>
    <t xml:space="preserve">En enero se evaluaron las temáticas más recurrentes y se convino gestionar con la DDAD en la consecución de apoyo para capacitaciones a los servidores de la Unidad: Se envió correo el 22/01/2021 para inicio en febrero. </t>
  </si>
  <si>
    <t>1.2. Fortalecer la participación activa de la ciudadanía en la gestión catastral con enfoque multipropósito.</t>
  </si>
  <si>
    <t xml:space="preserve">1.2.1. Gestionar estrategias de participación ciudadana hacia un
modelo de innovación social </t>
  </si>
  <si>
    <t>Incrementar el No. de Participantes en ejercicios del plan de participación ciudadana y rendición de cuentas en 10% con respecto a la vigencia anterior (3283)</t>
  </si>
  <si>
    <t>(No. de participantes en ejercicios del plan de participación ciudadana y rendición de cuentas - No. de participantes en la vigencia anterior.)/ No. de participantes en la vigencia anterior. * 100</t>
  </si>
  <si>
    <t>OAPAP</t>
  </si>
  <si>
    <t>No se realiza reporte en enero</t>
  </si>
  <si>
    <t>1.2.1.1</t>
  </si>
  <si>
    <t>Definir la estrategia de participación ciudadana y rendición de cuentas, ejecutar el plan y realizar seguimiento</t>
  </si>
  <si>
    <t>GCAU, COMUNICACIONES, GIC, SIE, SIFJ, OAJ, IDECA, GT, Dirección Grupo estadístico</t>
  </si>
  <si>
    <t>Plan ejecutado</t>
  </si>
  <si>
    <t>Ejecución del reporte y seguimiento del mes de enero</t>
  </si>
  <si>
    <t>Participación de los grupos de valor (20%)</t>
  </si>
  <si>
    <t>No. De grupos de valor que participan en las actividades del plan de participación ciudadana y rendición de cuentas/ Total de grupos de valor de la UAECD</t>
  </si>
  <si>
    <t>Datos abiertos publicados en la plataforma de Datos Abiertos</t>
  </si>
  <si>
    <t>(N° de datos abiertos nuevos y actualizados publicados / N° de datos abiertos nuevos y actualizados publicados programados)* 100%</t>
  </si>
  <si>
    <t>IDECA</t>
  </si>
  <si>
    <t xml:space="preserve">No se reporta avance para el mes de enero, toda vez que estaba en formulación y aprobación el PAI. </t>
  </si>
  <si>
    <t>1.2.1.2</t>
  </si>
  <si>
    <t>Datos abiertos nuevos y actualizados publicados en la plataforma de datos abiertos</t>
  </si>
  <si>
    <t>Gerencia y Subgerencia de Operaciones</t>
  </si>
  <si>
    <t>Datos abiertos publicados (URL) en la plataforma de datos abiertos</t>
  </si>
  <si>
    <t>Talleres de sensibilización Directiva 005/2020 Gobierno Abierto</t>
  </si>
  <si>
    <t>(N° Talleres de sensibilización Directiva 005/2020 Gobierno Abierto ejecutados / N° Talleres de sensibilización Directiva 005/2020 Gobierno Abierto programados)* 100%</t>
  </si>
  <si>
    <t>1.2.1.3</t>
  </si>
  <si>
    <t>Informe de talleres de sensibilización Directiva 005/2020</t>
  </si>
  <si>
    <t>Interacciones generadas con los contenidos en el público de interés.</t>
  </si>
  <si>
    <t>Usuarios que interactúan en el periodo / Usuarios que interactúan en el periodo (año anterior) * 100</t>
  </si>
  <si>
    <t>Incrementar el 10%</t>
  </si>
  <si>
    <t>Comunicaciones</t>
  </si>
  <si>
    <t>No tiene reporte en el mes de enero</t>
  </si>
  <si>
    <t>1.2.1.4</t>
  </si>
  <si>
    <t>Formular y ejcutar el plan de comunicaciones 2021</t>
  </si>
  <si>
    <t xml:space="preserve">Se realizaron mesas de trabajo y se consultó con las Gerencias de la entidad para realizar la formulación del Plan de Comunicaciones 2021 según las necesidades de comunicaciones  identificadas para la vigencia. </t>
  </si>
  <si>
    <t>F</t>
  </si>
  <si>
    <t xml:space="preserve">Impacto de los contenidos publicados </t>
  </si>
  <si>
    <t>Usuarios alcanzados en el periodo / usuarios alcanzados en el periodo (año anterior) * 100</t>
  </si>
  <si>
    <t>G</t>
  </si>
  <si>
    <t>% avance del documento de caracterización por territorio</t>
  </si>
  <si>
    <t>No de documentos de caracterización elaborados / Territorios que contraten GCT</t>
  </si>
  <si>
    <t>GCAU</t>
  </si>
  <si>
    <t>Este indicador no se reporta en enero</t>
  </si>
  <si>
    <t xml:space="preserve">Realizar Caracterización político-institucional y socio-cultural del territorio </t>
  </si>
  <si>
    <t>GCAU - Comunicaciones - CM</t>
  </si>
  <si>
    <t>Caracterización realizada</t>
  </si>
  <si>
    <t>H</t>
  </si>
  <si>
    <t>Plan de Intervención de Participación por Territorio Elaborado</t>
  </si>
  <si>
    <t>No de PIPT elaborados / No de Territorios que contraten GCT</t>
  </si>
  <si>
    <t>1.2.1.5</t>
  </si>
  <si>
    <t>Diseñar y ejecutarel Plan de Intervención de Participación en el Territorio - PIPT</t>
  </si>
  <si>
    <t>Plan de Intervención de Participación en el Territorio - PIPT ejecutado</t>
  </si>
  <si>
    <t>I</t>
  </si>
  <si>
    <t>% ejecución de estrategias de sensibilización previo y durante el proceso de GCT por territorio</t>
  </si>
  <si>
    <t>Acciones ejecutadas del Plan de Intervención / Total de acciones del Plan de Intervención</t>
  </si>
  <si>
    <t>J</t>
  </si>
  <si>
    <t>% de socialización de resultados por territorio</t>
  </si>
  <si>
    <t xml:space="preserve">Actores socializados / Actores objetivo </t>
  </si>
  <si>
    <t>1.2.2. Generación de una cultura organizacional de servicio a la
ciudadanía y lucha contra la corrupción.</t>
  </si>
  <si>
    <t>Cumplimiento Indice de Transparencia de la Procuraduría (100%)</t>
  </si>
  <si>
    <t>(Indice de transparencia obtenido / Indice de transparencia esperado) * 100</t>
  </si>
  <si>
    <t>1.2.2.1</t>
  </si>
  <si>
    <t>Ejecutar el  PAAC</t>
  </si>
  <si>
    <t>GCAU - COMUNICACIONES - GIC - IDECA - SRH - SAF</t>
  </si>
  <si>
    <t>Indice de transparencia de la Corporación Transparencia por Colombia (línea base 76,2)</t>
  </si>
  <si>
    <t>(Indice obtenido en la medición 2020-2021 - Indice obtenido en la medición 2018-2019)</t>
  </si>
  <si>
    <t>El resultado de la medición del índice se obtiene en el último trimestre del año, por lo que se solicitará modificar los porcentajes de avance esperados.</t>
  </si>
  <si>
    <t xml:space="preserve">Atención de las solicitudes </t>
  </si>
  <si>
    <t>(No de solicitudes atendidas con oportunidad por los diferentes canales / No. de solicitudes recibidas) * 100</t>
  </si>
  <si>
    <t>Se recibieron 11.280 de las cuales se atendieron oportunamente 6.101.  Se realiza la atención de solicitudes de los diferentes canales, por finalización de contratos no se cuenta con el personal suficiente para atender el canal telefónico teniendo 6 contratistas y actualmente solo se cuenta con 2.</t>
  </si>
  <si>
    <t>1.2.2.2</t>
  </si>
  <si>
    <t>Atender con oportunidad las solicitudes de los ciudadanos recibidas por el CANAL ESCRITO</t>
  </si>
  <si>
    <t xml:space="preserve">Solicitudes atendidas </t>
  </si>
  <si>
    <t>Se realiza la atención de 767 cordis de un total de 786</t>
  </si>
  <si>
    <t>1.2.2.3</t>
  </si>
  <si>
    <t>Atender con oportunidad las solicitudes de los ciudadanos recibidas por el CANAL VIRTUAL</t>
  </si>
  <si>
    <t>Se realiza la atención de 428 cordis de un total de 428</t>
  </si>
  <si>
    <t>1.2.2.4</t>
  </si>
  <si>
    <t>Atender con oportunidad las solicitudes de los ciudadanos recibidas por el CANAL TELEFÓNICO</t>
  </si>
  <si>
    <t>Se realiza la atención de 3413 cordis de un total de 8534-Este resultado se presenta por la finalizacion de los contratos a 31/12/21</t>
  </si>
  <si>
    <t>1.2.2.5</t>
  </si>
  <si>
    <t>Atender con oportunidad  las solicitudes de los ciudadanos recibidas por el CANAL PRESENCIAL</t>
  </si>
  <si>
    <t xml:space="preserve">Se realiza la atención de 845 citas de un total de 845. </t>
  </si>
  <si>
    <t>1.2.2.6</t>
  </si>
  <si>
    <t>Realizar los procesos de NOTIFICACIÓN a los ciudadanos.</t>
  </si>
  <si>
    <t>Notificaciones realizadas</t>
  </si>
  <si>
    <t>Se realiza la atención de 648 solicitudes de notificacion de un total de 687</t>
  </si>
  <si>
    <t>1.2.2.7</t>
  </si>
  <si>
    <t>Realizar seguimiento y presentación de resultados de los indicadores con relación a las atenciones ciudadanas, proponiendo acciones de mejora necesarias.</t>
  </si>
  <si>
    <t>Seguimientos realizados</t>
  </si>
  <si>
    <t>Se realizan las 2 reuniones de seguimiento para los datos de diciembre y enero</t>
  </si>
  <si>
    <t>2. Garantizar la integralidad, interoperabilidad y difusión de la información catastral y geográfica con enfoque multipropósito en el marco de una ciudad-región inteligente como gestor y operador catastral en el territorio nacional.</t>
  </si>
  <si>
    <t>2.1. Garantizar la integralidad, interoperabilidad y difusión de la información catastral y geográfica con enfoque multipropósito</t>
  </si>
  <si>
    <t>2.1.1. Gestión eficiente de la integralidad e interoperabilidad de
información catastral en su captura, integración y disposición</t>
  </si>
  <si>
    <t>Predios nuevos</t>
  </si>
  <si>
    <t>No. De predios nuevos incorporados/Total de predios a incorporar</t>
  </si>
  <si>
    <t>SIFJ</t>
  </si>
  <si>
    <t>2.1.1.1</t>
  </si>
  <si>
    <t>Ejecutar el cronograma de CENSO</t>
  </si>
  <si>
    <t>Gerencia de Información Catastral - Subgerencia de Información Física y Jurídica - Subgerencia de Información Económica</t>
  </si>
  <si>
    <t>Gerencia de Tecnología, Comunicaciones, Oficina Asesora Juridica, Observatorio Técnico Catastral -  Dirección (Estadístico)</t>
  </si>
  <si>
    <t>Base de datos  catastral actualizada y entregada a la SDH</t>
  </si>
  <si>
    <t>Se tenían proyectadas 7 actividades, de las cuales se presentaron atrasos en 3 pero si tienen avance: 
1. Expedir  resolución de apertura - se encentra en borrador pendiente de aprobaciones
2. Realizar proceso de contratación para la actualización catastral (priorizados) - líneas ya aprobadas en el PAA en el mes de febrero
3. Definir estrategia de barrido - grupo estadístico esta evaluando estratégia para poder reconocer mayor número de predios</t>
  </si>
  <si>
    <t>Área nueva incorporada</t>
  </si>
  <si>
    <t>No. de metros cuadrados incorporados/Total de metros cuadrados a incorporar</t>
  </si>
  <si>
    <t xml:space="preserve">Variacion del valor de la base catastral </t>
  </si>
  <si>
    <t>Valor de la base de datos 2022- valor de base de datos 2021/ valor base 2021*100</t>
  </si>
  <si>
    <t>SIE</t>
  </si>
  <si>
    <t>Placas materializadas</t>
  </si>
  <si>
    <t xml:space="preserve">N. de placas materializadas en el periodo/ total de placas a materializar </t>
  </si>
  <si>
    <t>GIC</t>
  </si>
  <si>
    <t>2.1.1.2</t>
  </si>
  <si>
    <t>Ejecutar el plan para unificar y materializar la nomenclatura vial y domiciliaria de los barrios escogidos de la localidad de Ciudad Bolivar</t>
  </si>
  <si>
    <t>Gerencia de Información Catastral</t>
  </si>
  <si>
    <t>Grupo Cartografía</t>
  </si>
  <si>
    <t>Unificación de la nomenclatura de 
Placas materializadas</t>
  </si>
  <si>
    <t>Se tenía programado la unificación de 72 placas en el barrio Arabia y se realizaron las 72, cumpliento con lo programado.</t>
  </si>
  <si>
    <t>Atención oportuna de trámites</t>
  </si>
  <si>
    <t xml:space="preserve">N. de trámites atendidos oportunamente/ total de trámites atendidos en el periodo
</t>
  </si>
  <si>
    <t>GIC - SIE -SIFJ</t>
  </si>
  <si>
    <t>Se atendieron 452 radicaciones oportunamente de las 723 radicaciones atendidas en el mes de enero, logrando un 63% de tramites atendidos con oportunidad.</t>
  </si>
  <si>
    <t>2.1.1.3</t>
  </si>
  <si>
    <t xml:space="preserve">Garantizar la atención oportuna de tramites y solicitudes de servicio al ciudadano </t>
  </si>
  <si>
    <t>Gerencia de Información Catastral - Subgerencia de Información Física y Juridica - Subgerencia de Información Económica-Oficina Asesora Jurídica</t>
  </si>
  <si>
    <t>Gerencia Comercial y de Atención al Usuario - Oficina Asesora Jurídica - Dirección</t>
  </si>
  <si>
    <t>Trámites atendidos oportunamente</t>
  </si>
  <si>
    <t>Se atendieron 723 las radicaciones en cada una de las dependencias de la GIC (26) y sus Subgerencias (SIE 336 y SIFJ 361), de acuerdo a la capacidad operativa que tiene cada equipo de trabajo, de estas 452 se atendieron  oportunamente y 271 fuera de los tiempos establecidos para cada tramite.</t>
  </si>
  <si>
    <t>Atención radicaciones en rezago 2019 y años anteriores</t>
  </si>
  <si>
    <t>No. De trámites en rezago (2019 y vigencias anteriores) atendidas/ Total de trámites a atender (565)</t>
  </si>
  <si>
    <t>Se atendieron 92  de las 565 programadas en plan choque.</t>
  </si>
  <si>
    <t>2.1.1.4</t>
  </si>
  <si>
    <t xml:space="preserve">Ejecutar el plan de atención de choque </t>
  </si>
  <si>
    <t>Gerencia de Información Catastral - Subgerencia de Información Física y Jurpidica - Subgerencia de Información Económica</t>
  </si>
  <si>
    <t>Gerencia Comercial y de Atención al Usuario- Oficina Asesora Juridica - Dirección</t>
  </si>
  <si>
    <t>Plan de  choque ejecutado  
xx trámites de reazago atendidos</t>
  </si>
  <si>
    <t xml:space="preserve">Se atendieron 92 radicaciones de las 565 programadas para Plan choque, sin embargo con corte 31.01.2021 se tienen rezagadas 3.038 radicaciones de la vigencia 2020 </t>
  </si>
  <si>
    <t>Disposición de información a través de 2 visores</t>
  </si>
  <si>
    <t>Visores dispuestos / Visores planeado</t>
  </si>
  <si>
    <t>OTC</t>
  </si>
  <si>
    <t>En este periodo no está programado avance</t>
  </si>
  <si>
    <t>2.1.1.5</t>
  </si>
  <si>
    <t>Realizar 4 estudios e investigaciones</t>
  </si>
  <si>
    <t>Observatorio Técnico Catastral</t>
  </si>
  <si>
    <t>Dirección - Grupo estadistico - Subgerencia de Información Económica</t>
  </si>
  <si>
    <t>Cuatro estudios sobre dinamica urbana y/o rural</t>
  </si>
  <si>
    <t>Se realizó distribución de los temas para la elaboración de los estudios</t>
  </si>
  <si>
    <t>2.1.1.6</t>
  </si>
  <si>
    <t>Disponer información para la ciudadanía a través de 3 visores disponibles en la página WEB</t>
  </si>
  <si>
    <t>Gerencia de Tecnología y comunicaciones</t>
  </si>
  <si>
    <t>Tres visores con informaciòn sobre la dinamica urbana disponibles en la pagina web de la UAECD</t>
  </si>
  <si>
    <t>Disposición de las bases de información secundaria</t>
  </si>
  <si>
    <t>No. De bases de información secundaria procesadas, estructuradas y dispuestas/ Total de bases de información entregadas al OTC</t>
  </si>
  <si>
    <t>En este periodo se procesaron, estructuraron y dispusieron las 2 dos bases entregadas al OTC</t>
  </si>
  <si>
    <t>2.1.1.7</t>
  </si>
  <si>
    <t>Procesar las bases de datos gestionadas y entregadas al OTC</t>
  </si>
  <si>
    <t>44 bases de datos procesadas</t>
  </si>
  <si>
    <t>Se procesaron las dos bases de datos entregadas al OTC, las cuales fueron enviadas al OIC, a la Secretaría de Habitat y a Finca raíz, de acuerdo a los compromisos y convenios establecidos</t>
  </si>
  <si>
    <t>2.1.2. Gestión eficiente de los procesos de formación, actualización, conservación y difusión de la información catastral con enfoque multipropósito.</t>
  </si>
  <si>
    <t>% de base de datos entregadas en ET  que contraten OTC en la GCT</t>
  </si>
  <si>
    <t>No de bases de datos de oferta del mercado inmobiliario entregadas / No de ET que contraten servicios del OTC en la GCT</t>
  </si>
  <si>
    <t>Ese indicador se reportara solo hasta el mes de junio</t>
  </si>
  <si>
    <t>2.1.2.1</t>
  </si>
  <si>
    <t>Ejecutar el cronograma de entidad territorial 1</t>
  </si>
  <si>
    <t>OTC, Estadística</t>
  </si>
  <si>
    <t>Esta actividad se reportará solo hasta el mes de junio</t>
  </si>
  <si>
    <t>Aplicación de los procedimientos del enfoque multipropósito en el proceso de actualización y conservación en los territorios</t>
  </si>
  <si>
    <t>No de procedimientos aplicados del enfoque multipropósito en los territorios / Total de procedimientos del enfoque multipropósito</t>
  </si>
  <si>
    <t>Asesor CM Territorial</t>
  </si>
  <si>
    <t>2.1.2.2</t>
  </si>
  <si>
    <t>Ejecutar el cronograma de entidad territorial 2</t>
  </si>
  <si>
    <t>% de aplicación de los metodos indirectos, declarativos y colaborativos en los territorios</t>
  </si>
  <si>
    <t>Sumatoria No de procedimientos aplicados  indirectos, declarativos y colaborativos en los territorios / Sumatoria Total de los metodos del enfoque multipropósito</t>
  </si>
  <si>
    <t>2.1.2.3</t>
  </si>
  <si>
    <t>Ejecutar el cronograma de entidad territorial 3</t>
  </si>
  <si>
    <t>Gestión de trámites de parte vigentes en ET</t>
  </si>
  <si>
    <t>Sumatoria de Tramites resueltos por ET / Sumatoria total solicitudes de tramites de parte recibidas en ET</t>
  </si>
  <si>
    <t>2.1.2.4</t>
  </si>
  <si>
    <t>Ejecutar el cronograma de entidad territorial 4</t>
  </si>
  <si>
    <t>Gestión de trámites de parte rezagados en ET tanto en conservacion como en actualizacion</t>
  </si>
  <si>
    <t>Sumatoria Tramites rezagados resueltos en ET / Sumatoria Total de tramites de parte rezagados en ET</t>
  </si>
  <si>
    <t>2.1.2.5</t>
  </si>
  <si>
    <t>Ejecutar el cronograma de entidad territorial 5</t>
  </si>
  <si>
    <t>Predios nuevos incorporados en la base de datos en ET que contraten tanto en conservacion como en actualizacion</t>
  </si>
  <si>
    <t>Sumatoria No. de predios nuevos incorporados en ET / Sumatoria Total de predios a incorporar en ET</t>
  </si>
  <si>
    <t>2.1.2.6</t>
  </si>
  <si>
    <t>Ejecutar el cronograma de entidad territorial N</t>
  </si>
  <si>
    <t>Área nueva incorporada a la base de datos de ET que contraten tanto en conservacion como en actualizacion</t>
  </si>
  <si>
    <t>Sumatoria No. de metros cuadrados incorporados en ET / Sumatoria Total de metros cuadrados a incorporar a la base de datos de ET que contraten</t>
  </si>
  <si>
    <t>Variacion del valor de la base catastral en ET que contraten tanto en conservacion como en actualizacion</t>
  </si>
  <si>
    <t>Sumatoria (Valor de la base de datos 2022- valor de base de datos 2021) / Sumatoria valor base 2021 en ET que contraten) *100</t>
  </si>
  <si>
    <t>2.2. Diseñar e implementar el
modelo de ciudad inteligente
como gestor y operador
catastral en el territorio
nacional.</t>
  </si>
  <si>
    <t>2.2.1. Diseñar el modelo de ciudad inteligente como gestor y operador catastral</t>
  </si>
  <si>
    <t>Modelo predictivo para la valoración masiva del avaluo catastral diseñado</t>
  </si>
  <si>
    <t>Modelo predictivo diseñado para la valoración masiva del avaluo catastral / Modelo predictivo programado para la valoración masiva del avaluo catastral</t>
  </si>
  <si>
    <t>Este indicador debe ser validado por el comité institucional de gestión y desemepeño una vez sea revisado el objetivo especifico y la línea de acción.</t>
  </si>
  <si>
    <t>2.2.1.1</t>
  </si>
  <si>
    <t>Diseñar un Modelo predictivo para la valoración masiva del avaluo catastral</t>
  </si>
  <si>
    <t>IDECA - OTC - GIC - GT</t>
  </si>
  <si>
    <t>Modelo predictivo diseñado</t>
  </si>
  <si>
    <t>No se reporta avance para el mes de enero, toda vez que estaba en formulación y aprobación el PAI y se debe validar el objetivo específico y la línea de acción en el comité institucional de gestión y desemepeño</t>
  </si>
  <si>
    <t xml:space="preserve">% avance del diseño del visor del mercado inmobiliario al servicio de la ciudadanía </t>
  </si>
  <si>
    <t>(N° de actividades ejecutadas para el diseño del visor del mercado inmobiliario / N° de actividades planeadas para el diseño del visor del mercado inmobiliario)*100</t>
  </si>
  <si>
    <t>2.2.1.2</t>
  </si>
  <si>
    <t>Diseñar un visor del mercado inmobiliario al servicio de la ciudadanía</t>
  </si>
  <si>
    <t>IDECA, OTC, GIC, GT y Estadística</t>
  </si>
  <si>
    <t>Visor dispuesto</t>
  </si>
  <si>
    <t xml:space="preserve">2.2.2. Implementar en el territorio nacional el modelo de ciudad inteligente como gestor y operador catastral </t>
  </si>
  <si>
    <t>% de avance de implementación del Modelo predictivo para la valoración masiva del avaluo catastral</t>
  </si>
  <si>
    <t>(N° de fases de implementación del Modelo predictivo para la valoración masiva del avaluo catastral / Total de fases planeadas en la implementación del Modelo predictivo para la valoración masiva del avaluo catastral) * 100%</t>
  </si>
  <si>
    <t>2.2.2.1</t>
  </si>
  <si>
    <t>Implementar un modelo predictivo para valoración masiva del avaluo catastral</t>
  </si>
  <si>
    <t>Modelo predictivo aprobado</t>
  </si>
  <si>
    <t>% de avance en el montaje del visor del mercado inmobiliario al servicio de la ciudadanía</t>
  </si>
  <si>
    <t>(N° de actividades ejecutadas para el montaje  del visor del mercado inmobiliario / N° de actividades planeadas para el montaje  del visor del mercado inmobiliario)*100</t>
  </si>
  <si>
    <t>2.2.2.2</t>
  </si>
  <si>
    <t>Disponer el visor del mercado inmobiliario al servicio de la ciudadanía</t>
  </si>
  <si>
    <t xml:space="preserve">IDECA - OTC - GIC - GT - Estadística </t>
  </si>
  <si>
    <t>No ha comenzado la fase de montaje del visor</t>
  </si>
  <si>
    <t>3. Liderar la Infraestructura de Datos Espaciales y robustecer los modelos, metodologías y
tecnologías con innovación y calidad en la gestión y operación catastral.</t>
  </si>
  <si>
    <t xml:space="preserve">3.1. Liderar la infraestructura de datos espaciales con tecnología
</t>
  </si>
  <si>
    <t>3.1.1
Evolución de IDECA hacia infraestructuras del conocimiento
espacial fortaleciendo el gobierno de recursos geográficos. 
de punta y altos estándares de
calidad.</t>
  </si>
  <si>
    <t>Actividades de fortalecimiento y desarrollo de capacidades técnicas de las entidades miembro de IDECA</t>
  </si>
  <si>
    <t>(N. de actividades desarrolladas para el  fortalecimiento y desarrollo de capacidades técnicas de las entidades miembro de IDECA/ Total de actividades planeadas) * 100%</t>
  </si>
  <si>
    <t>Gerencia IDECA y Subgerencia de Operaciones</t>
  </si>
  <si>
    <t>3.1.1.1</t>
  </si>
  <si>
    <t>Descentralizar la gestión de los datos</t>
  </si>
  <si>
    <t>2 cursos o talleres para el fortalecimiento y desarrollo de capacidades técnicas de las entidades miembro de IDECA
75 capas de información geográficas actualizadas</t>
  </si>
  <si>
    <t>Capas de información geográficas actualizadas</t>
  </si>
  <si>
    <t>(N. de capas de información geográficas actualizadas / total de capas de información geográficas programadas) * 100%</t>
  </si>
  <si>
    <t>Número de Usuarios de recursos geográficos</t>
  </si>
  <si>
    <t>(No. De usuarios de los recursos geográficos durante el periodo/ Total de usuarios planeados) * 100%</t>
  </si>
  <si>
    <t>3.1.1.3</t>
  </si>
  <si>
    <t xml:space="preserve">Aumentar el interes,uso y visibilidad de los recursos geográficos </t>
  </si>
  <si>
    <t>Gerencia IDECA y Subgerencia de Operaciones
Comunicaciones UAECD</t>
  </si>
  <si>
    <t>Informe de reporte del incremento de usuarios</t>
  </si>
  <si>
    <t>Ejecución de proyecto I+D+i</t>
  </si>
  <si>
    <r>
      <t>(N. de proyectos de I+D+i ejecutados/ N. de proyectos planeados (</t>
    </r>
    <r>
      <rPr>
        <sz val="11"/>
        <color indexed="10"/>
        <rFont val="Calibri"/>
        <family val="2"/>
      </rPr>
      <t>1</t>
    </r>
    <r>
      <rPr>
        <sz val="11"/>
        <rFont val="Calibri"/>
        <family val="2"/>
      </rPr>
      <t xml:space="preserve">))*100
</t>
    </r>
  </si>
  <si>
    <t>3.1.1.4</t>
  </si>
  <si>
    <t>Desarrollar innovación a partir del uso de los datos</t>
  </si>
  <si>
    <t>Gerencia IDECA y Subgerencia de Operaciones
Universidad Distrital</t>
  </si>
  <si>
    <t>Proyecto de I+D+i
Documento  estrategia de participación con la agencia de analitica
Dos (2) Proyectos de análitica de datos ejecutados</t>
  </si>
  <si>
    <t>Estrategia para la participación con la agencia de analitica</t>
  </si>
  <si>
    <t>No. De estrategias diseñadas y aprobadas/ Estrategia presentada</t>
  </si>
  <si>
    <t>3.1.1.5</t>
  </si>
  <si>
    <t>Ejecución de proyectos de analitica</t>
  </si>
  <si>
    <t>(No. De proyectos de análitica de datos ejecutados/ Total de proyectos planeados (2)) *100%</t>
  </si>
  <si>
    <t>3.1.1.6</t>
  </si>
  <si>
    <t>3.1.2.  Construcción y/o desarrollo de la Infraestructura de datos
espaciales regionales.</t>
  </si>
  <si>
    <t>Actividades de fortalecimiento de la IDE  regional</t>
  </si>
  <si>
    <t>(No. De actividades desarrolladas/Total de actividades planeadas) * 100%</t>
  </si>
  <si>
    <t>3.1.2.1</t>
  </si>
  <si>
    <t>Ejecutar un (1) taller de presentación de resultados y un (1) taller de capacitación de la temática seleccionada por AMCO</t>
  </si>
  <si>
    <t>Un (1) taller de presentación de resultados y un (1) taller de capacitación de la temática seleccionada por AMCO</t>
  </si>
  <si>
    <t>Construcción de propuestas para Infraestructura de datos
espaciales regionales.</t>
  </si>
  <si>
    <t>(No. de propuestas construidas/ Total de propuestas planeadas(2)) * 100%</t>
  </si>
  <si>
    <t>3.1.2.2</t>
  </si>
  <si>
    <t>Construir 2 propuestas tipo para el diseño y/o  construcción de una infraestructura de datos espaciales en el marco de Catastro multipropósito</t>
  </si>
  <si>
    <t>2 propuestas tipo para el diseño y/o  construcción de una infraestructura de datos espaciales en el marco de Catastro multipropósito</t>
  </si>
  <si>
    <t>3.2. Garantizar la implementación de tecnologías de punta que permitan la modernización de la gestión catastral</t>
  </si>
  <si>
    <t>3.2.1. Contribuir al desarrollo de la política de Gobierno Digital.</t>
  </si>
  <si>
    <t>Mejoras en la gestión y gobierno de TI para apoyar la estrategia y el modelo operativo de la UAECD</t>
  </si>
  <si>
    <t>Porcentaje de avance de cierre de brechas para mejorar la gestión y gobierno de TI / Porcentaje de avance programado de cierre de brechas priorizadas en el 2021 para mejorar la gestión y gobierno de TI</t>
  </si>
  <si>
    <t>GT</t>
  </si>
  <si>
    <t>3.2.1.1</t>
  </si>
  <si>
    <t xml:space="preserve">Detallar y ejecutar el portafolio de proyectos del Plan Estratégico de Tecnología  (PETI) para la vigencia 2021 </t>
  </si>
  <si>
    <t>Todas las dependencias</t>
  </si>
  <si>
    <t>Productos definidos en los proyectos del PETI 2021.</t>
  </si>
  <si>
    <t>3.2.1.2</t>
  </si>
  <si>
    <t>Actualizar el Plan Estratégico de Tecnología  (PETI) para la vigencia 2022 a 2024 a partir de la brechas pendientes por cerrar</t>
  </si>
  <si>
    <t>PETI actualizado</t>
  </si>
  <si>
    <t>3.2.2 Robustecer e implementar las estrategias tecnológicas y de información de la UAECD.</t>
  </si>
  <si>
    <t>Requerimientos de sistemas de información viabilizados y gestionados oportunamente</t>
  </si>
  <si>
    <t>(No de requerimientos de los sistemas de información atendidos según el tiempo acordado / No de requerimientos viabilizados de los sistemas de información) *100</t>
  </si>
  <si>
    <t>3.2.2.1</t>
  </si>
  <si>
    <t>Gestionar el soporte, desarrollo y mantenimiento de las funcionalidades viabilizadas de los sistemas de información de la UAECD.</t>
  </si>
  <si>
    <t>SIS</t>
  </si>
  <si>
    <t xml:space="preserve">Todas las dependencias </t>
  </si>
  <si>
    <t>Requerimientos de sistemas de informacióm atendidos y documentados en la mesa de servicio de TI</t>
  </si>
  <si>
    <t>Requerimientos de infraestructura tecnológica gestionados oportunamente</t>
  </si>
  <si>
    <t>(No de requerimientos de la infraestructura tecnológica atendidos según el tiempo acordado / No de requerimientos de infraestructura tecnológica) *100</t>
  </si>
  <si>
    <t>3.2.2.2</t>
  </si>
  <si>
    <t>Gestionar la operación, mantenimiento y disponiblilidad de la Infraestructura Tecnologica</t>
  </si>
  <si>
    <t>SIT</t>
  </si>
  <si>
    <t>Requerimientos de infraesttructura tecnológica atendidos y documentados en la mesa de servicio de TI</t>
  </si>
  <si>
    <t>% de ejecución para la implementación en ambiente de pruebas del modelo LADM, para Bogotá</t>
  </si>
  <si>
    <t>No de actividades ejecutadas para el diseño e implementación del modelo de catastro multipropósito / No. de actividades programadas</t>
  </si>
  <si>
    <t>3.2.2.3</t>
  </si>
  <si>
    <t>Implementar el catastro multipropósito para Bogotá Fase I: ambiente de pruebas</t>
  </si>
  <si>
    <t>GIC - GCAU - OTC - IDECA - GT</t>
  </si>
  <si>
    <t>GIC, GCAU, OTC, IDECA, GT</t>
  </si>
  <si>
    <t>Modelo LAND implementado para Catastro Bogota</t>
  </si>
  <si>
    <t>Ejecutar el plan de Fortalecimiento de la arquitectura tecnológica de Catastro Multipropósito para los territorios</t>
  </si>
  <si>
    <t>(No de actividades para el fortalecimiento de la arquitectura tecnológica de catastro Multipropósito ejecutadas/ No de actividades planeadas de la arquitectura tecnológica de catastro Multipropósito) *100</t>
  </si>
  <si>
    <t>3.2.2.4</t>
  </si>
  <si>
    <t xml:space="preserve"> Fortalecer la arquitectura tecnológica de Catastro Mulipropósito para los territorios</t>
  </si>
  <si>
    <t xml:space="preserve">Productos definido del plan de Fortalecimiento de la arquitectura tecnológica de Catastro Mulipropósito </t>
  </si>
  <si>
    <t>4. Garantizar la sostenibilidad financiera y administrativa de la entidad para prestar el servicio público catastral, incorporando el fortalecimiento de la gestión comercial territorial.</t>
  </si>
  <si>
    <t>4.1. Robustecer modelos, metodologías y sistemas de gestión con innovación y calidad.</t>
  </si>
  <si>
    <t>4.1.1. Gestión integral hacia estándares de calidad.</t>
  </si>
  <si>
    <t>Propuestas de mejoramiento de la operación de los procesos diseñadas</t>
  </si>
  <si>
    <t>Número de propuestas de mejoramiento de la operación de los procesos diseñadas/Número de procesos priorizados</t>
  </si>
  <si>
    <t>4.1.1.1</t>
  </si>
  <si>
    <t>Ejecutar el plan de sostenibilidad de MIPG</t>
  </si>
  <si>
    <t xml:space="preserve">Se formuló y adopto me el plan estrategico de talento humano diante resolución 0089 de 29 de enere de 2021Se realiza el inventario de las situaciones administrativas como insumo para la elaboración del instrumento. ,  Se adopta y pública el PIC, actividades programadas para el mes de enero de 2021. 
Se ejcutaron las actividades programadas del plan de bienestar e incentivos del mes de enero, </t>
  </si>
  <si>
    <t>Obtener 93 puntos en el Indice de desarrollo Institucional (92)</t>
  </si>
  <si>
    <t>Puntaje obtenido en FURAG 2020/Puntaje planeado (92)*100</t>
  </si>
  <si>
    <t>4.1.1.2</t>
  </si>
  <si>
    <t>Ejecutar del plan de mejora de la operación de los procesos</t>
  </si>
  <si>
    <t>Actividad que inicia en el mes de febrero</t>
  </si>
  <si>
    <t>4.1.1.3</t>
  </si>
  <si>
    <t>Formular y hacer Seguimiento a la Planeación Estratégica Institucional</t>
  </si>
  <si>
    <t>Seguimiento mensual a la Planeación Estratégica.
Formulación de la planeación estratégica</t>
  </si>
  <si>
    <t>Se efectuó la planeación 2021 y seguimiento a la ejecución del mes de diciembre con un cierre de 99,92%.</t>
  </si>
  <si>
    <t>4.1.1.4</t>
  </si>
  <si>
    <t>Realizar diagnóstico y diseño de la nueva cadena de valor</t>
  </si>
  <si>
    <t>Cadena de valor diseñada</t>
  </si>
  <si>
    <t>Actividad que inia en el mes de marzo</t>
  </si>
  <si>
    <t>4.1.1.5</t>
  </si>
  <si>
    <t>Cargar información de FURAG</t>
  </si>
  <si>
    <t>Cargue efectuado</t>
  </si>
  <si>
    <t>Certificaciones obtenidas</t>
  </si>
  <si>
    <t>N. de certificaciones obtenidas/ Total de certificaciones planeadas</t>
  </si>
  <si>
    <t>4.1.1.6</t>
  </si>
  <si>
    <t>Ejecutar el plan de auditoria de certificación</t>
  </si>
  <si>
    <t>Certiicación obtenida</t>
  </si>
  <si>
    <t>Actividad que inica en el mes de Agosto</t>
  </si>
  <si>
    <t>4.1.1.7</t>
  </si>
  <si>
    <t>Asesorar a los procesos respecto al mejoramiento continuo (Comites internos de ccalidad, indicadores, acciones y oportunidades d emejora, normograma, documentación)</t>
  </si>
  <si>
    <t>Todas las dependencia</t>
  </si>
  <si>
    <t>Actas de Comité Internos de calidad realizados por proces.</t>
  </si>
  <si>
    <t>Se adelantó comité de calidad con los procesos.</t>
  </si>
  <si>
    <t xml:space="preserve">Eficacia en la evaluación de los controles establecidos en el mapa de riesgos. </t>
  </si>
  <si>
    <t>(número de controles evaluados por la OCI/Total número de controles establecidos en el mapa de riesgosa evaluar* 100)</t>
  </si>
  <si>
    <t>OCI</t>
  </si>
  <si>
    <t>La Eficacia en la evaluación de los controles establecidos en el mapa de riesgos, durante el mes de enero/2021, es del 100%, toda vez que el número de controles evaluados por la OCI corresponden a 21, sobre  los cuales se evaluaron el total número de controles establecidos en el mapa de riesgos programados,  que corresponden a 21 controles. Las evidencias items evaluación de la eficacia de los controles asociados a los mapa de riesgos: Evaluación SCI 2°sem/2020;Evaluación Institucional por Dependencias vig.2020 (18 áreas);Informe sobre las quejas, sugerencias y reclamos 2° sem/2020;Seguimiento a la publicación y ejecución del Plan Anticorrupción y mapa de riesgos de corrupción con corte a 31-12-2020.</t>
  </si>
  <si>
    <t>4.1.1.8</t>
  </si>
  <si>
    <t>Ejecutar el plan anual de auditorias</t>
  </si>
  <si>
    <t xml:space="preserve">Durante el mes de enero/2021, se cumplió el 100% de actividades programadas en el Plan Anual de Auditorías, corresponden a 10 evaluaciones y seguimientos, así: Plan Auditorías aprobado el 28-01-2021 según acta 001/2021 y seguimientos semanal;Evaluación SCI 2°sem/2020, Evaluación Institucional por Dependencias vig.2020 (18 áreas); Informe sobre las quejas, sugerencias y reclamos 2° sem/2020;Seguimiento a la publicación y ejecución del Plan Anticorrupción y mapa de riesgos de corrupción con corte a 31-12-2020; Seguimiento y recomendaciones orientadas al cumplimiento de las metas del plan de desarrollo a cargo de la entidad a 31-12-2020; Comité Institucional de Control Interno realizado el 28-01-2021; Seguimiento a la transmisión de la  cuenta de enero/2021; Atención requerimientos Contraloría auditoría regular 71; Seguimiento del plan de mejoramiento suscrito con la Contraloría de Bogotá a 31-12-2020.
</t>
  </si>
  <si>
    <t>% de ejecución de las actividades establecidas en los planes del PINAR a corto plazo y mediano plazo</t>
  </si>
  <si>
    <t>(% de ejecución de las actividades establecidas en los planes del PINAR a corto plazo y mediano plazo / Total de las actividades establecidas en los planes del PINAR a corto plazo y mediano plazo) * 100</t>
  </si>
  <si>
    <t>SAF</t>
  </si>
  <si>
    <t>Este indicador no se reporta en este mes</t>
  </si>
  <si>
    <t>4.1.1.10</t>
  </si>
  <si>
    <t>Ejecutar el PINAR</t>
  </si>
  <si>
    <t>Gestión Documental</t>
  </si>
  <si>
    <t>No se tiene avance este mes</t>
  </si>
  <si>
    <t>Nivel de no materialización de riesgos de seguridad digital</t>
  </si>
  <si>
    <t xml:space="preserve">(Nro de riesgos de seguridad digital totales - Nro de riesgos de seguridad digital  materializados en el periodo ) / Nro  de riesgos totales de seguridad digital de la Unidad) </t>
  </si>
  <si>
    <t>4.1.1.11</t>
  </si>
  <si>
    <t>Ejecutar el Plan de seguridad y privacidad de la Información</t>
  </si>
  <si>
    <t>Productos definidos en el Plan de Seguridad y Privacidad de la información</t>
  </si>
  <si>
    <t>Nivel de disponibilidad de la Infraestructura Tecnológica</t>
  </si>
  <si>
    <t>(Nro de horas con disponibilidad de la infraestructura tecnológica / Nro de horas de disponibilidad ofrecidas de la Infraestructura Tecnológica ) * 100</t>
  </si>
  <si>
    <t>4.1.1.12</t>
  </si>
  <si>
    <t>Ejecutar el plan de continuidad del negocio</t>
  </si>
  <si>
    <t>Productos definidos en el Plan de Continuidad del Negocio</t>
  </si>
  <si>
    <t>4.1.2. Estructuración de modelos y metodologías de gestión
innovadoras en la gestión y operación catastral.</t>
  </si>
  <si>
    <t>% de modelos y metodologías de gestión innovadoras en la gestión y operación catastral estructurados</t>
  </si>
  <si>
    <t xml:space="preserve">Cantidad de fases del modelo y metodologías de gestión innovadoras en la gestión y operación catastral estructuradas / Total de fases del modelo y metodologías </t>
  </si>
  <si>
    <t>4.1.2.1</t>
  </si>
  <si>
    <t xml:space="preserve">Estructurar las fases del modelo y metodologías de gestión innovadoras en la gestión y operación catastral </t>
  </si>
  <si>
    <t>Asesor CM
Territorial</t>
  </si>
  <si>
    <t>Modelo diseñado</t>
  </si>
  <si>
    <t>4.1.2.2</t>
  </si>
  <si>
    <t xml:space="preserve">Realizar el plan de trabajo de las fases del modelo y metodologías de gestión innovadoras en la gestión y operación catastral </t>
  </si>
  <si>
    <t>Modelo Implementado</t>
  </si>
  <si>
    <t>4.2. Garantizar la generación de ingresos de la UAECD.</t>
  </si>
  <si>
    <t>4.2.1.  Gestión comercial de la UAECD.</t>
  </si>
  <si>
    <t>Ingresos recaudados</t>
  </si>
  <si>
    <t>(Ingresos recaudados/Ingresos presupuestados por concepto de ventas de productos y servicios)*100 (meta acumulada)</t>
  </si>
  <si>
    <t>Durante el mes de enero se pressupuesto obtener un ingreso de $310,000,000 obteniendo un recaudo de $310,604,557</t>
  </si>
  <si>
    <t>4.2.1.1</t>
  </si>
  <si>
    <t>Atender  el 100% de los avalúos comerciales a los cuales se les pueda realizar visita técnica o de acuerdo con la capacidad operativa.</t>
  </si>
  <si>
    <t>Grupo avalúos comerciales</t>
  </si>
  <si>
    <t>Avaluos comerciiales atendidos</t>
  </si>
  <si>
    <t>Se atendieron 61 avvalúos de os 65 programados, quedando por atender 5 debido a que se requirio consultar la norma urbanistica con mas detalle, dada la complejidad de los predios.</t>
  </si>
  <si>
    <t>Contratos suscritos con entidades en el Distrito</t>
  </si>
  <si>
    <t>(No.de contratos suscritos/No. Contratos que se deben firmar en el año)*100</t>
  </si>
  <si>
    <t>4.2.1.2</t>
  </si>
  <si>
    <t>Ejecutar del plan de mercadeo</t>
  </si>
  <si>
    <t>GCAU - GT - Comunicaciones - GIC - GGC - Gerencia de IDECA - OTC</t>
  </si>
  <si>
    <t>Plan de mercadeo ejecutado</t>
  </si>
  <si>
    <t>Se ejecutaron las actividades programadas para el mes de enero.</t>
  </si>
  <si>
    <t>4.2.2. Gestión de proyectos catastrales territoriales.</t>
  </si>
  <si>
    <t>% Avance de ejecución del plan de comunicaciones en territorios</t>
  </si>
  <si>
    <t>Acciones ejecutadas del plan de comunicaciones en territorios / total de acciones del plan de comunicaciones en territorios</t>
  </si>
  <si>
    <t>4.2.2.1</t>
  </si>
  <si>
    <t xml:space="preserve">Diseñar y ejecutar el plan de comunicaciones territorial </t>
  </si>
  <si>
    <t>GT, GIC, GCAU, OTC, Asesores Catastro Territorial</t>
  </si>
  <si>
    <t>Plan de comunicaciones territorial ejecutado</t>
  </si>
  <si>
    <t>Se reporta en el mes de marzo</t>
  </si>
  <si>
    <t>Posicionamiento de marca GO Catastral</t>
  </si>
  <si>
    <t>Sumatoria Nivel de alcance obtenido de los contenidos desarrollados / Alcande proyectado de los contenidos desarrollados para cada entidad territorial</t>
  </si>
  <si>
    <t>4.2.2.2</t>
  </si>
  <si>
    <t>Ejecutar actividades de fortalecimiento de la gestion de mercadeo</t>
  </si>
  <si>
    <t>GCAU - Comunicaciones</t>
  </si>
  <si>
    <t>Actividades ejecutadas</t>
  </si>
  <si>
    <t>4.2.2.3</t>
  </si>
  <si>
    <t>Hacer seguimiento de contratos con entidades territoriales</t>
  </si>
  <si>
    <t>4.2.2.4</t>
  </si>
  <si>
    <t>Suscribir contratos de gestion catastral territorial</t>
  </si>
  <si>
    <t>Asesor CM Territorial - OAJ</t>
  </si>
  <si>
    <t>Contratos suscritos</t>
  </si>
  <si>
    <t>Ingresos recaudados Catastro Territorial</t>
  </si>
  <si>
    <t>Se obtuvo un ingreso de $464,922,888 conforme a lo planeado.</t>
  </si>
  <si>
    <t>4.2.2.5</t>
  </si>
  <si>
    <t>GCAU - GT - Comunicaciones - GIC - GGC - Gerencia de IDECA - Grupo Catastro Multipropósito - OTC</t>
  </si>
  <si>
    <t>Contratos o convenios suscritos con entidades territoriales</t>
  </si>
  <si>
    <t>(No.de contratos o convenios suscritos/No. Contratos que se deben firmar en el año)*100</t>
  </si>
  <si>
    <t>4.2.2.6</t>
  </si>
  <si>
    <t>Elaborar propuestas de prestación de servicio de GCT</t>
  </si>
  <si>
    <t>Propuestas elaborada</t>
  </si>
  <si>
    <t>4.3. Optimizar y racionalizar los
gastos y costos.</t>
  </si>
  <si>
    <t>4.3.1.  Gestión de insumos, Servicios Generales y Capacidad Instalada
UAECD.</t>
  </si>
  <si>
    <t>Satisfacción de la prestación de servicios administrativos</t>
  </si>
  <si>
    <t>% de satisfacción obtenido/ % de satisfacción año 2020 primer semestre</t>
  </si>
  <si>
    <t>4.3.1.1</t>
  </si>
  <si>
    <t>Ejecutar plan gestión administrativa</t>
  </si>
  <si>
    <t>Gestión Servicios Administrativos</t>
  </si>
  <si>
    <t>Se  adelantan  25 actividades de las 25  proyectadas  relacionadas con la gestión administrativa.  El detalle se encuenta en el en archivo enviado junto con este informe.</t>
  </si>
  <si>
    <t>Resultados Auditoría Secretaria Distrital de Ambiente</t>
  </si>
  <si>
    <t>% obtenido en auditoría 2021/%obtenido en auditoria 2020</t>
  </si>
  <si>
    <t>4.3.1.2</t>
  </si>
  <si>
    <t>Ejecutar del Plan Institucional de Gestión Ambiental</t>
  </si>
  <si>
    <t>GGC</t>
  </si>
  <si>
    <t>Oportunidad en la gestión de tesoreria</t>
  </si>
  <si>
    <t>(No. de pagos realizados en términos / No. pagos realizados) * 100</t>
  </si>
  <si>
    <t>4.3.1.3</t>
  </si>
  <si>
    <t>Ejecutar plan gestión financiera</t>
  </si>
  <si>
    <t>Gestión Servicios Financieros / Todas las dependencias</t>
  </si>
  <si>
    <t>Se  adelantan  48 actividades de las 48  proyectadas  relacionadas con la gestión financiera.   El detalle se encuenta en el en archivo enviado junto con este informe.</t>
  </si>
  <si>
    <t>% ejecución del presupuesto de funcionamiento</t>
  </si>
  <si>
    <t>Presupuesto de funcionamiento ejecutado/ presupuesto de funcionamiento programado</t>
  </si>
  <si>
    <t>% ejecución de las reservas</t>
  </si>
  <si>
    <t>Valor pagado de reservas/ Valor de reservas constituidas</t>
  </si>
  <si>
    <t>% ejecución del presupuesto de inversión</t>
  </si>
  <si>
    <t>presupuesto de inversión ejecutado/ presupuesto de inversión programado</t>
  </si>
  <si>
    <t>El Plan de Adquisiciones se adoptó el 29 de enero de 2021, por lo que no hubo a la fecha de corte ejecución.</t>
  </si>
  <si>
    <t>4.3.1.4</t>
  </si>
  <si>
    <t>Hacer seguimiento al Plan de Adquisiciones 2021</t>
  </si>
  <si>
    <t>El Plan de Adquisiciones se adoptó el 29 de enero de 2021, por lo que no hubo a la fecha de corte ejecución ni seguimiento.</t>
  </si>
  <si>
    <t>Oficina Asesora de Planeación y Aseguramiento de Procesos</t>
  </si>
  <si>
    <t>Hacer seguimiento a la ejecución de los proyectos de inversion</t>
  </si>
  <si>
    <t xml:space="preserve">Se inicia seguimiento a través de reuniones de reprogramación de proyectos de inversión. Se han realizado 4 reuniones de reprogramación para el mes de febrero. Se apoyó un tema de capacitación en el SPI para IDECA y Catastro Multipropósito Bogota. A nivel de ejecución de metas aún no se presenta avance. </t>
  </si>
  <si>
    <t>Procesos de contratación  radicados con cumplimiento de requisitos</t>
  </si>
  <si>
    <t>Solicitudes radicadas con cumplimiento de requisitos en el mes / Solicitudes de trámites contractuales radicados en el mes</t>
  </si>
  <si>
    <t>OAJ</t>
  </si>
  <si>
    <t>4.3.1.5</t>
  </si>
  <si>
    <t xml:space="preserve">Realizar  la gestión contractual institucional (precontractutal, contractual y poscontractual) conforme los procedimientos 
</t>
  </si>
  <si>
    <t xml:space="preserve">Oportunidad de los procesos de contratación </t>
  </si>
  <si>
    <t xml:space="preserve">Total  de procesos tramitados con oportunidad en el mes /Solicitudes radicadas con cumplimiento de requisitos en el mes.
</t>
  </si>
  <si>
    <t>4.3.1.6</t>
  </si>
  <si>
    <t xml:space="preserve">Oportunidad en el tramite de apelaciones </t>
  </si>
  <si>
    <t>Apelaciones atendidas con oportunidad / Total de apelaciones radicadas en debida forma
Pendiente establecer linea base</t>
  </si>
  <si>
    <t>4.3.1.7</t>
  </si>
  <si>
    <t xml:space="preserve">Realizar  la gestión judicial  institucional conforme los procedimientos 
</t>
  </si>
  <si>
    <t>Actuaciones administrativas
Procesos judiciales</t>
  </si>
  <si>
    <t xml:space="preserve">Eficacia de la gestión normativa </t>
  </si>
  <si>
    <t>Número de conceptos emitidos / número de conceptos solicitados</t>
  </si>
  <si>
    <t>4.3.1.8</t>
  </si>
  <si>
    <t>K</t>
  </si>
  <si>
    <t xml:space="preserve">Eficacia de la gestión y defensa judicial </t>
  </si>
  <si>
    <t xml:space="preserve">Total del procesos judiciales atendidos por la OAJ / Cantidad de procesos judiciales que involucran a la UAECD </t>
  </si>
  <si>
    <t>4.3.1.9</t>
  </si>
  <si>
    <t>4.3.2. Gestión integral de los servicios de apoyo en cada proyecto de
gestión catastral.</t>
  </si>
  <si>
    <t>Nivel de alistamiento del recursos físicos en la GCT</t>
  </si>
  <si>
    <t>(Numero de proyectos de la GCT con recursos físicos disponibles / Total proyectos de la GCT contratados) * 100</t>
  </si>
  <si>
    <t>4.3.2.1</t>
  </si>
  <si>
    <t>Realizar diagnóstico de recursos fisicos por proyecto de GCT</t>
  </si>
  <si>
    <t>Diagnóstico realizado</t>
  </si>
  <si>
    <t>4.3.2.2</t>
  </si>
  <si>
    <t>Dotar y adecuar Oficinas completamente</t>
  </si>
  <si>
    <t>dotadas y adecuadas completamente</t>
  </si>
  <si>
    <t>4.3.2.3</t>
  </si>
  <si>
    <t>Preparar insumos para los métodos de recolección de información definidos (directos, indirectos, declarativos y/o colaborativos)</t>
  </si>
  <si>
    <t>4.3.2.4</t>
  </si>
  <si>
    <t>Gestionar el transporte en campo</t>
  </si>
  <si>
    <t>4.3.2.5</t>
  </si>
  <si>
    <t>Pagar de Servicios públicos</t>
  </si>
  <si>
    <t>Alistamiento del personal requerido en la GCT</t>
  </si>
  <si>
    <t>Total personal contratado, capacitado y dotado por proyecto de GCT / Total personal requerido por proyecto de GCT</t>
  </si>
  <si>
    <t>4.3.2.6</t>
  </si>
  <si>
    <t>Contratar el personal requerido para los proyectos de GCT</t>
  </si>
  <si>
    <t>4.3.2.7</t>
  </si>
  <si>
    <t>Capacitar el personal requerido para los proyectos de GCT</t>
  </si>
  <si>
    <t>4.3.2.8</t>
  </si>
  <si>
    <t>Dotar al personal requerido para los proyectos de GCT</t>
  </si>
  <si>
    <t>Nivel de alistamiento Tecnológico en cada Proyecto de la GCT</t>
  </si>
  <si>
    <t>(Numero de proyectos de la GCT con alistamiento tecnológico / Total proyectos de la GCT contratados) * 100</t>
  </si>
  <si>
    <t>GT-Equipo Multiproposito-GIC</t>
  </si>
  <si>
    <t>4.3.2.9</t>
  </si>
  <si>
    <t>Implementar el plan de puesta en operación GO Catastral para cada territorio de acuerdo con lo definido en el anexo técnico</t>
  </si>
  <si>
    <t xml:space="preserve">Evidencias de la  ejecución  del  Plan de implementación </t>
  </si>
  <si>
    <t>Oficina de Control Interno</t>
  </si>
  <si>
    <t>DIMENSIÓN</t>
  </si>
  <si>
    <t>POLITICA</t>
  </si>
  <si>
    <t>N.</t>
  </si>
  <si>
    <t xml:space="preserve">ACTIVIDADES </t>
  </si>
  <si>
    <t>OBSERRVACIONES</t>
  </si>
  <si>
    <t>ACTIVIDADES GRUESAS</t>
  </si>
  <si>
    <t>1. Talento humano</t>
  </si>
  <si>
    <t>POLITICA GESTION ESTRATÉGICA DE TALENTO HUMANO</t>
  </si>
  <si>
    <t>Subgerencia de Talento Humano</t>
  </si>
  <si>
    <t>POLITICA DE INTEGRIDAD</t>
  </si>
  <si>
    <t>Subgerencia de Talento Humano, Comité Institucional de Gestión y Desempeño</t>
  </si>
  <si>
    <t>2. Direccionamiento estratégico</t>
  </si>
  <si>
    <t xml:space="preserve">POLITICA DE PLANEACIÓN INSTITUCIONAL </t>
  </si>
  <si>
    <t>Subgerencia Administrativa y Financiera y Oficina Asesora de Plnaeación y Aseguramiento de Procesos</t>
  </si>
  <si>
    <t>Gerencia de Tecnología</t>
  </si>
  <si>
    <t>3. Gestion con valores para resultados</t>
  </si>
  <si>
    <t>POLITICA DE PARTICIPACIÓN CIUDADANA EN LA GESTIÓN PÚBLICA</t>
  </si>
  <si>
    <t>POLITICA DE SERVICIO AL CIUDADANO</t>
  </si>
  <si>
    <r>
      <t xml:space="preserve">Herramienta de medición de percepción </t>
    </r>
    <r>
      <rPr>
        <sz val="11"/>
        <rFont val="Calibri"/>
        <family val="2"/>
      </rPr>
      <t>y/o consulta mejorada</t>
    </r>
  </si>
  <si>
    <t>POLITICA DE RACIONALIZACIÓN DE TRÁMITES</t>
  </si>
  <si>
    <t>Ejecutar la estrategia de racionalización de trámites</t>
  </si>
  <si>
    <t>Estrategia implementada</t>
  </si>
  <si>
    <t>POLITICA DE DEFENSA JURÍDICA</t>
  </si>
  <si>
    <t xml:space="preserve">Gerencia Jurídica
Subgerencia de Gestión Jurídica
</t>
  </si>
  <si>
    <t>POLITICA DE MEJORA NORMATIVA</t>
  </si>
  <si>
    <t xml:space="preserve">Gerencia Jurídica
</t>
  </si>
  <si>
    <t>POLITICA DE SEGURIDAD DIGITAL</t>
  </si>
  <si>
    <t>Ejecutar el plan de seguridad y privacidad de la información</t>
  </si>
  <si>
    <t>Plan de Seguridad y Privacidad de la Información ejecutado según lo priorizado para la vigencia 2023</t>
  </si>
  <si>
    <t>POLITICA DE GOBIERNO DIGITAL</t>
  </si>
  <si>
    <t>Plan estratégico de tecnologías de la información - PETI ejecutado según lo priorizado para la vigencia 2023</t>
  </si>
  <si>
    <t>POLITICA DE TRANSPARECIA Y ACCESO A LA INFORMACIÓN</t>
  </si>
  <si>
    <t>4. Evaluación de resultados</t>
  </si>
  <si>
    <t>POLITICA DE SEGUIMIENTO Y EVALUACIÓN DE DESEMPEÑO INSTITUCIONAL</t>
  </si>
  <si>
    <t>Liderar la consolidación y cargue del FURAG</t>
  </si>
  <si>
    <t>FURAG consolidado y reportado</t>
  </si>
  <si>
    <t>5. Información y comunicación</t>
  </si>
  <si>
    <t>POLITICA DE GESTIÓN DOCUMENTAL</t>
  </si>
  <si>
    <t>Subgerencia Administrativa y Financiera</t>
  </si>
  <si>
    <t>6. Gestión del conocimiento y la innovación</t>
  </si>
  <si>
    <t>POLITICA DE GESTIÓN DEL CONOCIMIENTO</t>
  </si>
  <si>
    <t>Oficina Asesora de Planeación y Aseguramiento de Procesos
Observatorío Técnico Catastral
Subgerencia de Talento Humano
Procesos misionales</t>
  </si>
  <si>
    <t xml:space="preserve">
Plan de Acción con el seguimiento de su ejecución</t>
  </si>
  <si>
    <t>7. Control Interno</t>
  </si>
  <si>
    <t>POLITICA DE CONTROL INTERNO</t>
  </si>
  <si>
    <t>Mapa de aseguramiento 2024 aprobado</t>
  </si>
  <si>
    <t>INDICADOR META PLAN DE DESARROLLO</t>
  </si>
  <si>
    <t>570 - Implementar el plan de sostenibilidad institucional del MIPG de cada vigencia</t>
  </si>
  <si>
    <t xml:space="preserve"> </t>
  </si>
  <si>
    <t>%</t>
  </si>
  <si>
    <t>Retrasos y soluciones</t>
  </si>
  <si>
    <t>Avances y/o logros</t>
  </si>
  <si>
    <t>Beneficios</t>
  </si>
  <si>
    <t>DIMENSIONES</t>
  </si>
  <si>
    <t>1. TALENTO HUMANO</t>
  </si>
  <si>
    <t>2. DIRECCIONAMIENTO ESTRATEGICO</t>
  </si>
  <si>
    <t>3. GESTION CON VALORES PARA RESULTADOS</t>
  </si>
  <si>
    <t>4. EVALUACIÓN DE RESULTADOS</t>
  </si>
  <si>
    <t>5. INFORMACIÓN Y COMUNICACIÓN</t>
  </si>
  <si>
    <t>6. GESTIÓN DEL CONOCIMIENTO Y LA INNVACIÓN</t>
  </si>
  <si>
    <t>7. CONTROL INTERNO</t>
  </si>
  <si>
    <t>PROGRAMADO</t>
  </si>
  <si>
    <t>EJECUTADO</t>
  </si>
  <si>
    <t>3. Gestión con valores para resultados</t>
  </si>
  <si>
    <t>7. Control interno</t>
  </si>
  <si>
    <t xml:space="preserve">Subgerencia de Talento Humano, </t>
  </si>
  <si>
    <t xml:space="preserve">Ejecutar el Plan Estrategico de Talento Humano de acuerdo con los lineamientos del Modelo de Operación </t>
  </si>
  <si>
    <t>Plan Estrategico de Talento Humano ejecutado</t>
  </si>
  <si>
    <t>Ejecutar el plan de gestión de Integridad de acuerdo con los lineamientos del Modelo de Operación</t>
  </si>
  <si>
    <t>Plan de gestión de integridad ejecutado</t>
  </si>
  <si>
    <t>Ejecutar el plan de Gestión de conflictos de interés de acuerdo con los lineamientos establecidos</t>
  </si>
  <si>
    <t>Plan de Gestión de conflictos de interés ejcutado</t>
  </si>
  <si>
    <t>Formular el  Plan estrategico de Talento Humano  2024-2027</t>
  </si>
  <si>
    <t xml:space="preserve">Subgerencia de Talento Humano </t>
  </si>
  <si>
    <t xml:space="preserve">Plan Estratégico de Talento Humano 2024 -2027 formulado </t>
  </si>
  <si>
    <t>Fortalecer y formular el PINAR 2024-2027</t>
  </si>
  <si>
    <t>Fortalecer y formular el  PETI  2024-2027</t>
  </si>
  <si>
    <t>Formular el  Plan EstrategicoI Institucional  2024-2027</t>
  </si>
  <si>
    <t>Subgerencia de Participación Ciudadana</t>
  </si>
  <si>
    <t>PINAR  2024 -2027 formulado</t>
  </si>
  <si>
    <t>PETI   2024 -2027 formulado</t>
  </si>
  <si>
    <t xml:space="preserve">Plan Estratégico Institucional  2024 -2027 formulado </t>
  </si>
  <si>
    <t>POLITICA DE RENDICIÓN DE CUENTAS</t>
  </si>
  <si>
    <t>Ejecutar la estrategia y el plan de participación ciudadana</t>
  </si>
  <si>
    <t>Oficina Asesora de Planeación y Aseguramiento de Procesos - Comunicaciones - Dirección</t>
  </si>
  <si>
    <t>Plan de rendición de cuentas ejecutado</t>
  </si>
  <si>
    <t>Ejecutar la estrategia de servicio al Ciudadano</t>
  </si>
  <si>
    <t>Gerencia Comercial y de Atención al Ciudadanao - Subgerencia de Participación Ciudadana</t>
  </si>
  <si>
    <t>Estrategia de servicio al ciudadano ejecutada</t>
  </si>
  <si>
    <t xml:space="preserve"> POLITICA DE INFORMACIÓN ESTADÍSTICA</t>
  </si>
  <si>
    <t xml:space="preserve"> Observatorío Técnico Catastral</t>
  </si>
  <si>
    <t>Gerencia Comercial y de Atención al Ciudadana - Subgerencia de Participación Ciudadana</t>
  </si>
  <si>
    <t>Medición de la satisfacción delos grupos de valor realizada</t>
  </si>
  <si>
    <t>Realizar la medición de la satisfacción de los grupos de valor</t>
  </si>
  <si>
    <t>Implementar el ciclo de gobernanza regulatoria para la agenda regulatoria vigencia 2025 (Decreto 474 de 2022)</t>
  </si>
  <si>
    <t xml:space="preserve"> Agenda regulatoria 2025 publicada </t>
  </si>
  <si>
    <t>Ejecutar los proyectos del Plan Estratégico de Tecnologías de la Información para la vigencia 2024</t>
  </si>
  <si>
    <t>Cumplir con los lineamientos de transparencia  y acceso a la información, de acuerdo con la normatividad vigente</t>
  </si>
  <si>
    <t>Ejecutar el PINAR 2024</t>
  </si>
  <si>
    <t>PINAR Ejecutado2024</t>
  </si>
  <si>
    <t>Diseñar, implementar y hacer seguimiento al plan de gestión de conocimiento e innovación 2024</t>
  </si>
  <si>
    <t>INFORMACIÓN VIGENCIA 2024 PDD</t>
  </si>
  <si>
    <t>Planes de accion ejecutados</t>
  </si>
  <si>
    <t>Ejecutar el programa de transparencia y etica publica 2024</t>
  </si>
  <si>
    <t>Verificacion y seguimiento al esquema de publicacion</t>
  </si>
  <si>
    <t>Seguimiento al programa de transpoarencia y etica publica 2024</t>
  </si>
  <si>
    <t>Oficina Asesora de planeación y Aseguramiento de Procesos</t>
  </si>
  <si>
    <t>Ejecutar la estrategia y el plan de rendición de cuentas 2024</t>
  </si>
  <si>
    <t>Ejecutar el plan de Gestión de información estadistica de acuerdo con los lineamientos del Modelo de operación de MIPG y los lineamientos dados por el lider de poilitica</t>
  </si>
  <si>
    <t>Ejecución del plan de acción de su política de prevención del daño antijurídico</t>
  </si>
  <si>
    <t>Ejecutar el plan anual de auditorias 2024</t>
  </si>
  <si>
    <t xml:space="preserve">Gerencia de Tecnología y Subgerencia Administrativa y Finaciera </t>
  </si>
  <si>
    <t>Seguimientos realizados al plan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</si>
</sst>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0\ _P_t_s_-;\-* #,##0.00\ _P_t_s_-;_-* &quot;-&quot;??\ _P_t_s_-;_-@_-"/>
    <numFmt numFmtId="166" formatCode="_(* #,##0_);_(* \(#,##0\);_(* &quot;-&quot;??_);_(@_)"/>
    <numFmt numFmtId="167" formatCode="0.0%"/>
    <numFmt numFmtId="168" formatCode="_(* #,##0.00_);_(* \(#,##0.00\);_(* &quot;-&quot;_);_(@_)"/>
    <numFmt numFmtId="169" formatCode="_ &quot;$&quot;\ * #,##0.00_ ;_ &quot;$&quot;\ * \-#,##0.00_ ;_ &quot;$&quot;\ * &quot;-&quot;??_ ;_ @_ "/>
    <numFmt numFmtId="170" formatCode="&quot;$&quot;\ #,##0"/>
    <numFmt numFmtId="171" formatCode="0.000%"/>
  </numFmts>
  <fonts count="33" x14ac:knownFonts="1">
    <font>
      <sz val="11"/>
      <color theme="1"/>
      <name val="Calibri"/>
      <family val="2"/>
      <scheme val="minor"/>
    </font>
    <font>
      <sz val="11"/>
      <color indexed="8"/>
      <name val="Calibri"/>
      <family val="2"/>
    </font>
    <font>
      <sz val="10"/>
      <name val="Arial"/>
      <family val="2"/>
    </font>
    <font>
      <sz val="8"/>
      <name val="Arial"/>
      <family val="2"/>
    </font>
    <font>
      <sz val="8"/>
      <name val="Arial"/>
      <family val="2"/>
    </font>
    <font>
      <sz val="9"/>
      <color indexed="81"/>
      <name val="Tahoma"/>
      <family val="2"/>
    </font>
    <font>
      <b/>
      <sz val="9"/>
      <color indexed="81"/>
      <name val="Tahoma"/>
      <family val="2"/>
    </font>
    <font>
      <sz val="11"/>
      <name val="Calibri"/>
      <family val="2"/>
    </font>
    <font>
      <sz val="11"/>
      <color indexed="10"/>
      <name val="Calibri"/>
      <family val="2"/>
    </font>
    <font>
      <b/>
      <sz val="11"/>
      <color indexed="62"/>
      <name val="Arial"/>
      <family val="2"/>
    </font>
    <font>
      <sz val="16"/>
      <name val="Arial"/>
      <family val="2"/>
    </font>
    <font>
      <b/>
      <sz val="12"/>
      <color indexed="62"/>
      <name val="Arial"/>
      <family val="2"/>
    </font>
    <font>
      <sz val="10"/>
      <color indexed="62"/>
      <name val="Arial"/>
      <family val="2"/>
    </font>
    <font>
      <sz val="12"/>
      <name val="Arial"/>
      <family val="2"/>
    </font>
    <font>
      <sz val="11"/>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1"/>
      <color theme="3" tint="-0.249977111117893"/>
      <name val="Calibri"/>
      <family val="2"/>
      <scheme val="minor"/>
    </font>
    <font>
      <sz val="11"/>
      <color theme="3" tint="-0.499984740745262"/>
      <name val="Calibri"/>
      <family val="2"/>
      <scheme val="minor"/>
    </font>
    <font>
      <sz val="9"/>
      <color rgb="FF000000"/>
      <name val="Arial Narrow"/>
      <family val="2"/>
    </font>
    <font>
      <sz val="8"/>
      <name val="Calibri"/>
      <family val="2"/>
      <scheme val="minor"/>
    </font>
    <font>
      <strike/>
      <sz val="11"/>
      <color theme="1"/>
      <name val="Calibri"/>
      <family val="2"/>
      <scheme val="minor"/>
    </font>
    <font>
      <b/>
      <sz val="5"/>
      <color theme="1"/>
      <name val="Calibri"/>
      <family val="2"/>
      <scheme val="minor"/>
    </font>
    <font>
      <b/>
      <sz val="11"/>
      <color rgb="FF000000"/>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1"/>
      <color rgb="FF000000"/>
      <name val="Calibri"/>
      <family val="2"/>
    </font>
    <fon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376">
    <xf numFmtId="0" fontId="0" fillId="0" borderId="0"/>
    <xf numFmtId="164" fontId="15"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3" fillId="0" borderId="0"/>
    <xf numFmtId="0" fontId="15" fillId="0" borderId="0"/>
    <xf numFmtId="9" fontId="1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410">
    <xf numFmtId="0" fontId="0" fillId="0" borderId="0" xfId="0"/>
    <xf numFmtId="0" fontId="0" fillId="0" borderId="1" xfId="0" applyBorder="1"/>
    <xf numFmtId="10" fontId="15" fillId="0" borderId="0" xfId="84" applyNumberFormat="1" applyFont="1"/>
    <xf numFmtId="0" fontId="1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20" fillId="3" borderId="18" xfId="80" applyFont="1" applyFill="1" applyBorder="1" applyAlignment="1" applyProtection="1">
      <alignment horizontal="center" vertical="center" wrapText="1"/>
      <protection locked="0"/>
    </xf>
    <xf numFmtId="0" fontId="20" fillId="3" borderId="19" xfId="80" applyFont="1" applyFill="1" applyBorder="1" applyAlignment="1" applyProtection="1">
      <alignment horizontal="center" vertical="center" wrapText="1"/>
      <protection locked="0"/>
    </xf>
    <xf numFmtId="0" fontId="20" fillId="3" borderId="20" xfId="80" applyFont="1" applyFill="1" applyBorder="1" applyAlignment="1" applyProtection="1">
      <alignment horizontal="center" vertical="center" wrapText="1"/>
      <protection locked="0"/>
    </xf>
    <xf numFmtId="0" fontId="20" fillId="3" borderId="21" xfId="80" applyFont="1" applyFill="1" applyBorder="1" applyAlignment="1" applyProtection="1">
      <alignment horizontal="center" vertical="center" wrapText="1"/>
      <protection locked="0"/>
    </xf>
    <xf numFmtId="0" fontId="19" fillId="4" borderId="1" xfId="8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wrapText="1" readingOrder="1"/>
    </xf>
    <xf numFmtId="0" fontId="19" fillId="0" borderId="0" xfId="0" applyFont="1" applyAlignment="1">
      <alignment horizontal="center" vertical="center" wrapText="1"/>
    </xf>
    <xf numFmtId="2" fontId="19" fillId="0" borderId="1" xfId="1" applyNumberFormat="1" applyFont="1" applyFill="1" applyBorder="1" applyAlignment="1">
      <alignment horizontal="center" vertical="center" wrapText="1"/>
    </xf>
    <xf numFmtId="14" fontId="19" fillId="4" borderId="1" xfId="0" applyNumberFormat="1" applyFont="1" applyFill="1" applyBorder="1" applyAlignment="1">
      <alignment horizontal="center" vertical="center" wrapText="1"/>
    </xf>
    <xf numFmtId="2" fontId="19" fillId="0" borderId="1" xfId="84" applyNumberFormat="1" applyFont="1" applyFill="1" applyBorder="1" applyAlignment="1">
      <alignment horizontal="center" vertical="center" wrapText="1"/>
    </xf>
    <xf numFmtId="166" fontId="19" fillId="4" borderId="1" xfId="1" applyNumberFormat="1" applyFont="1" applyFill="1" applyBorder="1" applyAlignment="1">
      <alignment horizontal="center" vertical="center" wrapText="1"/>
    </xf>
    <xf numFmtId="164" fontId="19" fillId="0" borderId="1" xfId="5" applyNumberFormat="1"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164" fontId="19" fillId="4" borderId="1" xfId="5" applyNumberFormat="1" applyFont="1" applyFill="1" applyBorder="1" applyAlignment="1">
      <alignment horizontal="center" vertical="center" wrapText="1"/>
    </xf>
    <xf numFmtId="164" fontId="19" fillId="4" borderId="1" xfId="1"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164" fontId="19" fillId="2" borderId="1" xfId="5" applyNumberFormat="1" applyFont="1" applyFill="1" applyBorder="1" applyAlignment="1">
      <alignment horizontal="center" vertical="center" wrapText="1"/>
    </xf>
    <xf numFmtId="0" fontId="19" fillId="2" borderId="0" xfId="0" applyFont="1" applyFill="1" applyAlignment="1">
      <alignment horizontal="center" vertical="center" wrapText="1"/>
    </xf>
    <xf numFmtId="1" fontId="19" fillId="0" borderId="1" xfId="84"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164" fontId="19" fillId="4"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19" fillId="5" borderId="1" xfId="1" applyFont="1" applyFill="1" applyBorder="1" applyAlignment="1">
      <alignment horizontal="center" vertical="center" wrapText="1"/>
    </xf>
    <xf numFmtId="164"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4" fontId="19" fillId="0" borderId="1" xfId="0" applyNumberFormat="1" applyFont="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0" applyNumberFormat="1" applyFont="1" applyFill="1" applyBorder="1" applyAlignment="1">
      <alignment horizontal="center" vertical="center" wrapText="1"/>
    </xf>
    <xf numFmtId="9" fontId="19" fillId="0" borderId="1" xfId="0" applyNumberFormat="1" applyFont="1" applyBorder="1" applyAlignment="1">
      <alignment horizontal="center" vertical="center" wrapText="1"/>
    </xf>
    <xf numFmtId="164" fontId="19" fillId="2" borderId="1" xfId="1" applyFont="1" applyFill="1" applyBorder="1" applyAlignment="1">
      <alignment horizontal="center" vertical="center" wrapText="1"/>
    </xf>
    <xf numFmtId="164" fontId="19" fillId="0" borderId="1" xfId="0" applyNumberFormat="1" applyFont="1" applyBorder="1" applyAlignment="1">
      <alignment horizontal="center" vertical="center" wrapText="1"/>
    </xf>
    <xf numFmtId="9" fontId="19" fillId="0" borderId="1" xfId="84" applyFont="1" applyFill="1" applyBorder="1" applyAlignment="1">
      <alignment horizontal="center" vertical="center" wrapText="1"/>
    </xf>
    <xf numFmtId="2" fontId="19" fillId="0" borderId="1" xfId="0" applyNumberFormat="1" applyFont="1" applyBorder="1" applyAlignment="1">
      <alignment horizontal="center" vertical="center" wrapText="1"/>
    </xf>
    <xf numFmtId="9" fontId="19" fillId="2" borderId="1" xfId="0" applyNumberFormat="1" applyFont="1" applyFill="1" applyBorder="1" applyAlignment="1">
      <alignment horizontal="center" vertical="center" wrapText="1"/>
    </xf>
    <xf numFmtId="9" fontId="19" fillId="4" borderId="1" xfId="84" applyFont="1" applyFill="1" applyBorder="1" applyAlignment="1">
      <alignment horizontal="center" vertical="center" wrapText="1"/>
    </xf>
    <xf numFmtId="0" fontId="0" fillId="0" borderId="8" xfId="0" applyBorder="1" applyAlignment="1">
      <alignment horizontal="center" vertical="center" wrapText="1"/>
    </xf>
    <xf numFmtId="9" fontId="0" fillId="0" borderId="1" xfId="0" applyNumberFormat="1" applyBorder="1" applyAlignment="1">
      <alignment horizontal="center" vertical="center"/>
    </xf>
    <xf numFmtId="0" fontId="23" fillId="7" borderId="4" xfId="0" applyFont="1" applyFill="1" applyBorder="1" applyAlignment="1">
      <alignment horizontal="justify" vertical="center" wrapText="1"/>
    </xf>
    <xf numFmtId="0" fontId="19" fillId="0" borderId="8" xfId="0"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6" fillId="0" borderId="1" xfId="0" applyFont="1" applyBorder="1" applyAlignment="1">
      <alignment horizontal="center" vertical="center" wrapText="1"/>
    </xf>
    <xf numFmtId="10" fontId="19" fillId="0" borderId="1" xfId="84" applyNumberFormat="1" applyFont="1" applyFill="1" applyBorder="1" applyAlignment="1">
      <alignment horizontal="center" vertical="center" wrapText="1"/>
    </xf>
    <xf numFmtId="164" fontId="7" fillId="0" borderId="1" xfId="1" applyFont="1" applyFill="1" applyBorder="1" applyAlignment="1">
      <alignment horizontal="center" vertical="center" wrapText="1"/>
    </xf>
    <xf numFmtId="0" fontId="24" fillId="0" borderId="1" xfId="0" applyFont="1" applyBorder="1" applyAlignment="1">
      <alignment horizontal="center" vertical="center" wrapText="1"/>
    </xf>
    <xf numFmtId="166" fontId="19" fillId="0" borderId="1" xfId="1" applyNumberFormat="1" applyFont="1" applyFill="1" applyBorder="1" applyAlignment="1">
      <alignment horizontal="center" vertical="center" wrapText="1"/>
    </xf>
    <xf numFmtId="0" fontId="20" fillId="3" borderId="1" xfId="80" applyFont="1" applyFill="1" applyBorder="1" applyAlignment="1" applyProtection="1">
      <alignment horizontal="center" vertical="center" wrapText="1"/>
      <protection locked="0"/>
    </xf>
    <xf numFmtId="0" fontId="20" fillId="3" borderId="8" xfId="80" applyFont="1" applyFill="1" applyBorder="1" applyAlignment="1" applyProtection="1">
      <alignment horizontal="center" vertical="center" wrapText="1"/>
      <protection locked="0"/>
    </xf>
    <xf numFmtId="9" fontId="0" fillId="0" borderId="15" xfId="0" applyNumberFormat="1" applyBorder="1" applyAlignment="1">
      <alignment horizontal="center" vertical="center" wrapText="1"/>
    </xf>
    <xf numFmtId="0" fontId="0" fillId="0" borderId="15" xfId="0" applyBorder="1" applyAlignment="1">
      <alignment horizontal="center" vertical="center" wrapText="1"/>
    </xf>
    <xf numFmtId="9" fontId="15" fillId="0" borderId="1" xfId="84" applyFont="1" applyFill="1" applyBorder="1" applyAlignment="1">
      <alignment horizontal="center" vertical="center" wrapText="1"/>
    </xf>
    <xf numFmtId="0" fontId="0" fillId="0" borderId="32" xfId="0" applyBorder="1" applyAlignment="1">
      <alignment horizontal="center" vertical="center" wrapText="1"/>
    </xf>
    <xf numFmtId="9" fontId="15" fillId="0" borderId="12" xfId="84" applyFont="1" applyFill="1" applyBorder="1" applyAlignment="1">
      <alignment horizontal="center" vertical="center" wrapText="1"/>
    </xf>
    <xf numFmtId="9" fontId="19" fillId="0" borderId="15" xfId="0" applyNumberFormat="1" applyFont="1" applyBorder="1" applyAlignment="1">
      <alignment horizontal="center" vertical="center"/>
    </xf>
    <xf numFmtId="14" fontId="19" fillId="0" borderId="15" xfId="0" applyNumberFormat="1" applyFont="1" applyBorder="1" applyAlignment="1">
      <alignment horizontal="center" vertical="center"/>
    </xf>
    <xf numFmtId="0" fontId="0" fillId="0" borderId="0" xfId="0" applyAlignment="1">
      <alignment horizontal="left"/>
    </xf>
    <xf numFmtId="9" fontId="0" fillId="0" borderId="15" xfId="0" applyNumberFormat="1" applyBorder="1" applyAlignment="1">
      <alignment horizontal="center" vertical="center"/>
    </xf>
    <xf numFmtId="0" fontId="19" fillId="0" borderId="15" xfId="0" applyFont="1" applyBorder="1" applyAlignment="1">
      <alignment horizontal="left"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9" fontId="15" fillId="0" borderId="0" xfId="84" applyFont="1" applyFill="1" applyBorder="1" applyAlignment="1">
      <alignment horizontal="center" vertical="center" wrapText="1"/>
    </xf>
    <xf numFmtId="9" fontId="0" fillId="0" borderId="0" xfId="0" applyNumberFormat="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9" fontId="0" fillId="0" borderId="1" xfId="0" applyNumberFormat="1" applyBorder="1"/>
    <xf numFmtId="168" fontId="0" fillId="0" borderId="1" xfId="0" applyNumberFormat="1" applyBorder="1"/>
    <xf numFmtId="0" fontId="26" fillId="0" borderId="1" xfId="0" applyFont="1" applyBorder="1" applyAlignment="1">
      <alignment horizontal="center" vertical="center" wrapText="1"/>
    </xf>
    <xf numFmtId="0" fontId="26" fillId="0" borderId="0" xfId="0" applyFont="1" applyAlignment="1">
      <alignment horizontal="center" vertical="center" wrapText="1"/>
    </xf>
    <xf numFmtId="0" fontId="27" fillId="0" borderId="27" xfId="0" applyFont="1" applyBorder="1" applyAlignment="1">
      <alignment vertical="center" wrapText="1"/>
    </xf>
    <xf numFmtId="10" fontId="15" fillId="0" borderId="1" xfId="84" applyNumberFormat="1" applyFont="1" applyFill="1" applyBorder="1"/>
    <xf numFmtId="10" fontId="28" fillId="0" borderId="1" xfId="84" applyNumberFormat="1" applyFont="1" applyFill="1" applyBorder="1"/>
    <xf numFmtId="9" fontId="15" fillId="0" borderId="0" xfId="84" applyFont="1" applyFill="1" applyBorder="1"/>
    <xf numFmtId="0" fontId="27" fillId="0" borderId="34" xfId="0" applyFont="1" applyBorder="1" applyAlignment="1">
      <alignment vertical="center" wrapText="1"/>
    </xf>
    <xf numFmtId="9" fontId="15" fillId="0" borderId="0" xfId="84" applyFont="1" applyBorder="1"/>
    <xf numFmtId="167" fontId="19" fillId="0" borderId="1" xfId="0" applyNumberFormat="1" applyFont="1" applyBorder="1"/>
    <xf numFmtId="10" fontId="29" fillId="0" borderId="1" xfId="84" applyNumberFormat="1" applyFont="1" applyFill="1" applyBorder="1"/>
    <xf numFmtId="10" fontId="20" fillId="0" borderId="1" xfId="84" applyNumberFormat="1" applyFont="1" applyFill="1" applyBorder="1"/>
    <xf numFmtId="49" fontId="11" fillId="0" borderId="1" xfId="77" applyNumberFormat="1" applyFont="1" applyFill="1" applyBorder="1" applyAlignment="1">
      <alignment horizontal="center"/>
    </xf>
    <xf numFmtId="170" fontId="12" fillId="0" borderId="1" xfId="77" applyNumberFormat="1" applyFont="1" applyFill="1" applyBorder="1" applyAlignment="1">
      <alignment vertical="center" wrapText="1"/>
    </xf>
    <xf numFmtId="170" fontId="12" fillId="0" borderId="1" xfId="77" applyNumberFormat="1" applyFont="1" applyFill="1" applyBorder="1" applyAlignment="1">
      <alignment horizontal="left" vertical="center" wrapText="1"/>
    </xf>
    <xf numFmtId="10" fontId="0" fillId="0" borderId="0" xfId="0" applyNumberFormat="1"/>
    <xf numFmtId="9" fontId="0" fillId="0" borderId="0" xfId="0" applyNumberFormat="1"/>
    <xf numFmtId="0" fontId="0" fillId="0" borderId="0" xfId="0" applyAlignment="1">
      <alignment vertical="top"/>
    </xf>
    <xf numFmtId="9" fontId="15" fillId="0" borderId="0" xfId="84" applyFont="1" applyAlignment="1">
      <alignment horizontal="center" vertical="center"/>
    </xf>
    <xf numFmtId="9" fontId="19" fillId="0" borderId="4" xfId="0" applyNumberFormat="1" applyFont="1" applyBorder="1" applyAlignment="1">
      <alignment horizontal="center" vertical="center"/>
    </xf>
    <xf numFmtId="9" fontId="15" fillId="0" borderId="12" xfId="84" applyFont="1" applyFill="1" applyBorder="1" applyAlignment="1">
      <alignment horizontal="center" vertical="center"/>
    </xf>
    <xf numFmtId="0" fontId="31" fillId="0" borderId="24" xfId="0" applyFont="1" applyBorder="1" applyAlignment="1">
      <alignment wrapText="1"/>
    </xf>
    <xf numFmtId="10" fontId="19" fillId="0" borderId="1" xfId="0" applyNumberFormat="1" applyFont="1" applyFill="1" applyBorder="1" applyAlignment="1">
      <alignment horizontal="center" vertical="center"/>
    </xf>
    <xf numFmtId="9" fontId="0" fillId="0" borderId="1" xfId="0" applyNumberFormat="1" applyFill="1" applyBorder="1" applyAlignment="1">
      <alignment horizontal="center" vertical="center"/>
    </xf>
    <xf numFmtId="9" fontId="19"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9" fontId="18" fillId="0" borderId="1" xfId="0" applyNumberFormat="1" applyFont="1" applyFill="1" applyBorder="1" applyAlignment="1">
      <alignment horizontal="center" vertical="center"/>
    </xf>
    <xf numFmtId="9" fontId="0" fillId="0" borderId="1" xfId="0" applyNumberFormat="1" applyFill="1" applyBorder="1" applyAlignment="1">
      <alignment horizontal="center" vertical="center" wrapText="1"/>
    </xf>
    <xf numFmtId="0" fontId="0" fillId="0" borderId="6" xfId="0" applyFill="1" applyBorder="1" applyAlignment="1">
      <alignment vertical="top"/>
    </xf>
    <xf numFmtId="9" fontId="0" fillId="0" borderId="15"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 xfId="0" applyFill="1" applyBorder="1" applyAlignment="1">
      <alignment horizontal="center" vertical="center"/>
    </xf>
    <xf numFmtId="9" fontId="18" fillId="0" borderId="12" xfId="0" applyNumberFormat="1" applyFont="1" applyFill="1" applyBorder="1" applyAlignment="1">
      <alignment horizontal="center" vertical="center"/>
    </xf>
    <xf numFmtId="9" fontId="19" fillId="0" borderId="12" xfId="0" applyNumberFormat="1" applyFont="1" applyFill="1" applyBorder="1" applyAlignment="1">
      <alignment horizontal="center" vertical="center"/>
    </xf>
    <xf numFmtId="10" fontId="19" fillId="0" borderId="12" xfId="0" applyNumberFormat="1" applyFont="1" applyFill="1" applyBorder="1" applyAlignment="1">
      <alignment horizontal="center" vertical="center"/>
    </xf>
    <xf numFmtId="9" fontId="18" fillId="0" borderId="1"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19" fillId="0" borderId="8" xfId="0" applyFont="1" applyFill="1" applyBorder="1" applyAlignment="1">
      <alignment horizontal="left" vertical="center" wrapText="1"/>
    </xf>
    <xf numFmtId="14" fontId="19" fillId="0" borderId="8"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19" fillId="0" borderId="8" xfId="0" applyNumberFormat="1" applyFont="1" applyFill="1" applyBorder="1" applyAlignment="1">
      <alignment horizontal="center" vertical="center"/>
    </xf>
    <xf numFmtId="9" fontId="0" fillId="0" borderId="8" xfId="0" applyNumberFormat="1" applyFill="1" applyBorder="1" applyAlignment="1">
      <alignment horizontal="center" vertical="center" wrapText="1"/>
    </xf>
    <xf numFmtId="0" fontId="0" fillId="0" borderId="9" xfId="0" applyFill="1" applyBorder="1" applyAlignment="1">
      <alignment vertical="top" wrapText="1"/>
    </xf>
    <xf numFmtId="0" fontId="0" fillId="0" borderId="0" xfId="0" applyFill="1"/>
    <xf numFmtId="0" fontId="0" fillId="0" borderId="32" xfId="0" applyFill="1" applyBorder="1" applyAlignment="1">
      <alignment horizontal="center" vertical="center" wrapText="1"/>
    </xf>
    <xf numFmtId="0" fontId="0" fillId="0" borderId="15" xfId="0" applyFill="1" applyBorder="1" applyAlignment="1">
      <alignment horizontal="center" vertical="center" wrapText="1"/>
    </xf>
    <xf numFmtId="0" fontId="19" fillId="0" borderId="15" xfId="0" applyFont="1" applyFill="1" applyBorder="1" applyAlignment="1">
      <alignment horizontal="left" vertical="center" wrapText="1"/>
    </xf>
    <xf numFmtId="14" fontId="0" fillId="0" borderId="15" xfId="0" applyNumberFormat="1" applyFill="1" applyBorder="1" applyAlignment="1">
      <alignment horizontal="center" vertical="center"/>
    </xf>
    <xf numFmtId="9" fontId="19" fillId="0" borderId="15" xfId="0" applyNumberFormat="1" applyFont="1" applyFill="1" applyBorder="1" applyAlignment="1">
      <alignment horizontal="center" vertical="center"/>
    </xf>
    <xf numFmtId="9" fontId="18" fillId="0" borderId="15" xfId="0" applyNumberFormat="1" applyFont="1" applyFill="1" applyBorder="1" applyAlignment="1">
      <alignment horizontal="center" vertical="center"/>
    </xf>
    <xf numFmtId="10" fontId="19" fillId="0" borderId="15" xfId="0" applyNumberFormat="1" applyFont="1" applyFill="1" applyBorder="1" applyAlignment="1">
      <alignment horizontal="center" vertical="center"/>
    </xf>
    <xf numFmtId="10" fontId="0" fillId="0" borderId="15" xfId="0" applyNumberFormat="1" applyFill="1" applyBorder="1" applyAlignment="1">
      <alignment horizontal="center" vertical="center"/>
    </xf>
    <xf numFmtId="9" fontId="0" fillId="0" borderId="15" xfId="0" applyNumberFormat="1" applyFill="1" applyBorder="1" applyAlignment="1">
      <alignment horizontal="center" vertical="center" wrapText="1"/>
    </xf>
    <xf numFmtId="0" fontId="0" fillId="0" borderId="24" xfId="0" applyFill="1" applyBorder="1" applyAlignment="1">
      <alignment vertical="top"/>
    </xf>
    <xf numFmtId="0" fontId="0" fillId="0" borderId="5" xfId="0" applyFill="1" applyBorder="1" applyAlignment="1">
      <alignment horizontal="center" vertical="center" wrapText="1"/>
    </xf>
    <xf numFmtId="0" fontId="19" fillId="0" borderId="1" xfId="0" applyFont="1" applyFill="1" applyBorder="1" applyAlignment="1">
      <alignment horizontal="left" vertical="center" wrapText="1"/>
    </xf>
    <xf numFmtId="10" fontId="0" fillId="0" borderId="1" xfId="0" applyNumberFormat="1" applyFill="1" applyBorder="1" applyAlignment="1">
      <alignment horizontal="center" vertical="center"/>
    </xf>
    <xf numFmtId="0" fontId="0" fillId="0" borderId="6" xfId="0" applyFill="1" applyBorder="1" applyAlignment="1">
      <alignment vertical="top"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9" fontId="0" fillId="0" borderId="12" xfId="0" applyNumberFormat="1" applyFill="1" applyBorder="1" applyAlignment="1">
      <alignment horizontal="center" vertical="center"/>
    </xf>
    <xf numFmtId="9" fontId="0" fillId="0" borderId="12" xfId="0" applyNumberFormat="1" applyFill="1" applyBorder="1" applyAlignment="1">
      <alignment horizontal="center" vertical="center" wrapText="1"/>
    </xf>
    <xf numFmtId="0" fontId="0" fillId="0" borderId="13" xfId="0" applyFill="1" applyBorder="1" applyAlignment="1">
      <alignment vertical="top"/>
    </xf>
    <xf numFmtId="0" fontId="0" fillId="0" borderId="16" xfId="0" applyBorder="1" applyAlignment="1">
      <alignment horizontal="center" vertical="center" wrapText="1"/>
    </xf>
    <xf numFmtId="0" fontId="0" fillId="0" borderId="17" xfId="0" applyBorder="1" applyAlignment="1">
      <alignment horizontal="center" vertical="center" wrapText="1"/>
    </xf>
    <xf numFmtId="14" fontId="19" fillId="0" borderId="17" xfId="0" applyNumberFormat="1" applyFont="1" applyBorder="1" applyAlignment="1">
      <alignment horizontal="center" vertical="center"/>
    </xf>
    <xf numFmtId="9" fontId="19" fillId="0" borderId="17" xfId="0" applyNumberFormat="1" applyFont="1" applyBorder="1" applyAlignment="1">
      <alignment horizontal="center" vertical="center"/>
    </xf>
    <xf numFmtId="0" fontId="19" fillId="0" borderId="17" xfId="0" applyFont="1" applyFill="1" applyBorder="1" applyAlignment="1">
      <alignment horizontal="center" vertical="center"/>
    </xf>
    <xf numFmtId="9" fontId="0" fillId="0" borderId="17" xfId="0" applyNumberFormat="1" applyBorder="1" applyAlignment="1">
      <alignment horizontal="center" vertical="center" wrapText="1"/>
    </xf>
    <xf numFmtId="9" fontId="0" fillId="0" borderId="17" xfId="0" applyNumberFormat="1" applyBorder="1" applyAlignment="1">
      <alignment horizontal="center" vertical="center"/>
    </xf>
    <xf numFmtId="0" fontId="0" fillId="0" borderId="18" xfId="0" applyBorder="1" applyAlignment="1">
      <alignment horizontal="center" vertical="center" wrapText="1"/>
    </xf>
    <xf numFmtId="0" fontId="0" fillId="0" borderId="33" xfId="0" applyBorder="1" applyAlignment="1">
      <alignment horizontal="center" vertical="center" wrapText="1"/>
    </xf>
    <xf numFmtId="0" fontId="19" fillId="0" borderId="33" xfId="0" applyFont="1" applyBorder="1" applyAlignment="1">
      <alignment horizontal="left" vertical="center" wrapText="1"/>
    </xf>
    <xf numFmtId="0" fontId="7" fillId="0" borderId="33" xfId="0" applyFont="1" applyBorder="1" applyAlignment="1">
      <alignment horizontal="center" vertical="center" wrapText="1"/>
    </xf>
    <xf numFmtId="0" fontId="19" fillId="0" borderId="33" xfId="0" applyFont="1" applyBorder="1" applyAlignment="1">
      <alignment horizontal="center" vertical="center" wrapText="1"/>
    </xf>
    <xf numFmtId="14" fontId="19" fillId="0" borderId="33" xfId="0" applyNumberFormat="1" applyFont="1" applyBorder="1" applyAlignment="1">
      <alignment horizontal="center" vertical="center"/>
    </xf>
    <xf numFmtId="9" fontId="19" fillId="0" borderId="33" xfId="0" applyNumberFormat="1" applyFont="1" applyBorder="1" applyAlignment="1">
      <alignment horizontal="center" vertical="center"/>
    </xf>
    <xf numFmtId="9" fontId="0" fillId="0" borderId="33" xfId="0" applyNumberFormat="1" applyBorder="1" applyAlignment="1">
      <alignment horizontal="center" vertical="center" wrapText="1"/>
    </xf>
    <xf numFmtId="9" fontId="0" fillId="0" borderId="33" xfId="0" applyNumberFormat="1" applyBorder="1" applyAlignment="1">
      <alignment horizontal="center" vertical="center"/>
    </xf>
    <xf numFmtId="0" fontId="0" fillId="0" borderId="19" xfId="0" applyBorder="1" applyAlignment="1">
      <alignment vertical="top" wrapText="1"/>
    </xf>
    <xf numFmtId="14" fontId="19" fillId="0" borderId="12" xfId="0" applyNumberFormat="1" applyFont="1" applyFill="1" applyBorder="1" applyAlignment="1">
      <alignment horizontal="center" vertical="center"/>
    </xf>
    <xf numFmtId="0" fontId="0" fillId="0" borderId="12" xfId="0" applyFill="1" applyBorder="1"/>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19" fillId="0" borderId="17" xfId="0" applyFont="1" applyFill="1" applyBorder="1" applyAlignment="1">
      <alignment horizontal="center" vertical="center" wrapText="1"/>
    </xf>
    <xf numFmtId="14" fontId="19" fillId="0" borderId="17" xfId="0" applyNumberFormat="1" applyFont="1" applyFill="1" applyBorder="1" applyAlignment="1">
      <alignment horizontal="center" vertical="center"/>
    </xf>
    <xf numFmtId="9" fontId="0" fillId="0" borderId="17" xfId="0" applyNumberFormat="1" applyFill="1" applyBorder="1" applyAlignment="1">
      <alignment horizontal="center" vertical="center"/>
    </xf>
    <xf numFmtId="9" fontId="18" fillId="0" borderId="17" xfId="0" applyNumberFormat="1" applyFont="1" applyFill="1" applyBorder="1" applyAlignment="1">
      <alignment horizontal="center" vertical="center"/>
    </xf>
    <xf numFmtId="9" fontId="19" fillId="0" borderId="17" xfId="0" applyNumberFormat="1" applyFont="1" applyFill="1" applyBorder="1" applyAlignment="1">
      <alignment horizontal="center" vertical="center"/>
    </xf>
    <xf numFmtId="9" fontId="0" fillId="0" borderId="17" xfId="0" applyNumberFormat="1" applyFill="1" applyBorder="1" applyAlignment="1">
      <alignment horizontal="center" vertical="center" wrapText="1"/>
    </xf>
    <xf numFmtId="0" fontId="0" fillId="0" borderId="46" xfId="0" applyFill="1" applyBorder="1" applyAlignment="1">
      <alignment vertical="top"/>
    </xf>
    <xf numFmtId="0" fontId="0" fillId="0" borderId="18"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33" xfId="0" applyFill="1" applyBorder="1" applyAlignment="1">
      <alignment horizontal="left" vertical="center" wrapText="1"/>
    </xf>
    <xf numFmtId="0" fontId="19" fillId="0" borderId="33" xfId="0" applyFont="1" applyFill="1" applyBorder="1" applyAlignment="1">
      <alignment horizontal="center" vertical="center" wrapText="1"/>
    </xf>
    <xf numFmtId="14" fontId="19" fillId="0" borderId="33" xfId="0" applyNumberFormat="1" applyFont="1" applyFill="1" applyBorder="1" applyAlignment="1">
      <alignment horizontal="center" vertical="center"/>
    </xf>
    <xf numFmtId="9" fontId="0" fillId="0" borderId="33" xfId="0" applyNumberFormat="1" applyFill="1" applyBorder="1" applyAlignment="1">
      <alignment horizontal="center" vertical="center"/>
    </xf>
    <xf numFmtId="9" fontId="18" fillId="0" borderId="33" xfId="0" applyNumberFormat="1" applyFont="1" applyFill="1" applyBorder="1" applyAlignment="1">
      <alignment horizontal="center" vertical="center"/>
    </xf>
    <xf numFmtId="9" fontId="19" fillId="0" borderId="33" xfId="0" applyNumberFormat="1" applyFont="1" applyFill="1" applyBorder="1" applyAlignment="1">
      <alignment horizontal="center" vertical="center"/>
    </xf>
    <xf numFmtId="0" fontId="0" fillId="0" borderId="19" xfId="0" applyFill="1" applyBorder="1" applyAlignment="1">
      <alignment vertical="top"/>
    </xf>
    <xf numFmtId="0" fontId="0" fillId="0" borderId="12" xfId="0" applyFill="1" applyBorder="1" applyAlignment="1">
      <alignment horizontal="left" vertical="center" wrapText="1"/>
    </xf>
    <xf numFmtId="0" fontId="18" fillId="0" borderId="13" xfId="0" applyFont="1" applyFill="1" applyBorder="1" applyAlignment="1">
      <alignment vertical="top" wrapText="1"/>
    </xf>
    <xf numFmtId="0" fontId="0" fillId="0" borderId="17" xfId="0" applyFill="1" applyBorder="1"/>
    <xf numFmtId="9" fontId="19" fillId="0" borderId="17" xfId="84" applyFont="1" applyFill="1" applyBorder="1" applyAlignment="1">
      <alignment horizontal="center" vertical="center"/>
    </xf>
    <xf numFmtId="10" fontId="19" fillId="0" borderId="17" xfId="0" applyNumberFormat="1" applyFont="1" applyFill="1" applyBorder="1" applyAlignment="1">
      <alignment horizontal="center" vertical="center"/>
    </xf>
    <xf numFmtId="0" fontId="0" fillId="0" borderId="46" xfId="0" applyFill="1" applyBorder="1" applyAlignment="1">
      <alignment vertical="top" wrapText="1"/>
    </xf>
    <xf numFmtId="9" fontId="15" fillId="0" borderId="17" xfId="84" applyFont="1" applyFill="1" applyBorder="1" applyAlignment="1">
      <alignment horizontal="center" vertical="center"/>
    </xf>
    <xf numFmtId="0" fontId="0" fillId="0" borderId="17" xfId="0" applyFill="1" applyBorder="1" applyAlignment="1">
      <alignment horizontal="center" vertical="center"/>
    </xf>
    <xf numFmtId="14" fontId="0" fillId="0" borderId="17" xfId="0" applyNumberFormat="1" applyBorder="1" applyAlignment="1">
      <alignment horizontal="center" vertical="center"/>
    </xf>
    <xf numFmtId="10" fontId="19" fillId="0" borderId="17" xfId="84" applyNumberFormat="1" applyFont="1" applyFill="1" applyBorder="1" applyAlignment="1">
      <alignment horizontal="center" vertical="center"/>
    </xf>
    <xf numFmtId="171" fontId="19" fillId="0" borderId="17" xfId="84" applyNumberFormat="1" applyFont="1" applyFill="1" applyBorder="1" applyAlignment="1">
      <alignment horizontal="center" vertical="center"/>
    </xf>
    <xf numFmtId="0" fontId="18" fillId="0" borderId="46" xfId="0" applyFont="1" applyBorder="1" applyAlignment="1">
      <alignment vertical="top" wrapText="1"/>
    </xf>
    <xf numFmtId="167" fontId="15" fillId="0" borderId="17" xfId="84" applyNumberFormat="1" applyFont="1" applyFill="1" applyBorder="1" applyAlignment="1">
      <alignment horizontal="center" vertical="center"/>
    </xf>
    <xf numFmtId="10" fontId="15" fillId="0" borderId="17" xfId="84" applyNumberFormat="1" applyFont="1" applyFill="1" applyBorder="1" applyAlignment="1">
      <alignment horizontal="center" vertical="center"/>
    </xf>
    <xf numFmtId="0" fontId="0" fillId="0" borderId="17" xfId="0" applyBorder="1" applyAlignment="1">
      <alignment horizontal="left" vertical="center" wrapText="1"/>
    </xf>
    <xf numFmtId="0" fontId="18" fillId="0" borderId="46" xfId="0" applyFont="1" applyBorder="1" applyAlignment="1">
      <alignment horizontal="left" vertical="center" wrapText="1"/>
    </xf>
    <xf numFmtId="0" fontId="0" fillId="0" borderId="46" xfId="0" applyBorder="1" applyAlignment="1">
      <alignment vertical="top"/>
    </xf>
    <xf numFmtId="0" fontId="17" fillId="0" borderId="37" xfId="0" applyFont="1" applyBorder="1" applyAlignment="1">
      <alignment horizontal="center" vertical="center" wrapText="1"/>
    </xf>
    <xf numFmtId="10" fontId="19" fillId="0" borderId="17" xfId="0" applyNumberFormat="1" applyFont="1" applyBorder="1" applyAlignment="1">
      <alignment horizontal="center" vertical="center"/>
    </xf>
    <xf numFmtId="9" fontId="18" fillId="0" borderId="17" xfId="0" applyNumberFormat="1" applyFont="1" applyBorder="1" applyAlignment="1">
      <alignment horizontal="center" vertical="center"/>
    </xf>
    <xf numFmtId="10" fontId="18" fillId="0" borderId="17" xfId="0" applyNumberFormat="1"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9" fontId="19" fillId="0" borderId="15" xfId="0" applyNumberFormat="1" applyFont="1" applyBorder="1" applyAlignment="1">
      <alignment horizontal="center" vertical="center"/>
    </xf>
    <xf numFmtId="14" fontId="19" fillId="0" borderId="15" xfId="0" applyNumberFormat="1" applyFont="1" applyBorder="1" applyAlignment="1">
      <alignment horizontal="center" vertical="center"/>
    </xf>
    <xf numFmtId="9" fontId="0" fillId="0" borderId="15" xfId="0" applyNumberFormat="1" applyBorder="1" applyAlignment="1">
      <alignment horizontal="center" vertical="center"/>
    </xf>
    <xf numFmtId="9" fontId="18" fillId="0" borderId="15" xfId="0" applyNumberFormat="1" applyFont="1" applyBorder="1" applyAlignment="1">
      <alignment horizontal="center" vertical="center"/>
    </xf>
    <xf numFmtId="10" fontId="19" fillId="0" borderId="15" xfId="0" applyNumberFormat="1" applyFont="1" applyBorder="1" applyAlignment="1">
      <alignment horizontal="center" vertical="center"/>
    </xf>
    <xf numFmtId="9" fontId="0" fillId="0" borderId="15" xfId="0" applyNumberFormat="1" applyFill="1" applyBorder="1" applyAlignment="1">
      <alignment horizontal="center" vertical="center"/>
    </xf>
    <xf numFmtId="14" fontId="0" fillId="0" borderId="8" xfId="0" applyNumberFormat="1" applyFill="1" applyBorder="1" applyAlignment="1">
      <alignment horizontal="center" vertical="center"/>
    </xf>
    <xf numFmtId="9" fontId="0" fillId="0" borderId="8" xfId="0" applyNumberFormat="1" applyFill="1" applyBorder="1" applyAlignment="1">
      <alignment horizontal="center" vertical="center"/>
    </xf>
    <xf numFmtId="9" fontId="18" fillId="0" borderId="8" xfId="0" applyNumberFormat="1" applyFont="1" applyFill="1" applyBorder="1" applyAlignment="1">
      <alignment horizontal="center" vertical="center"/>
    </xf>
    <xf numFmtId="9" fontId="19" fillId="0" borderId="8" xfId="0" applyNumberFormat="1" applyFont="1" applyFill="1" applyBorder="1" applyAlignment="1">
      <alignment horizontal="center" vertical="center"/>
    </xf>
    <xf numFmtId="10" fontId="19" fillId="0" borderId="8" xfId="0" applyNumberFormat="1" applyFont="1" applyFill="1" applyBorder="1" applyAlignment="1">
      <alignment horizontal="center" vertical="center"/>
    </xf>
    <xf numFmtId="0" fontId="0" fillId="0" borderId="8" xfId="0" applyFill="1" applyBorder="1"/>
    <xf numFmtId="14" fontId="19" fillId="0" borderId="33" xfId="0" applyNumberFormat="1" applyFont="1" applyBorder="1" applyAlignment="1">
      <alignment horizontal="center" vertical="center"/>
    </xf>
    <xf numFmtId="9" fontId="19" fillId="0" borderId="33" xfId="0" applyNumberFormat="1" applyFont="1" applyBorder="1" applyAlignment="1">
      <alignment horizontal="center" vertical="center"/>
    </xf>
    <xf numFmtId="0" fontId="19" fillId="0" borderId="33" xfId="0" applyFont="1" applyFill="1" applyBorder="1" applyAlignment="1">
      <alignment horizontal="center" vertical="center"/>
    </xf>
    <xf numFmtId="0" fontId="19" fillId="0" borderId="33" xfId="0" applyFont="1" applyBorder="1" applyAlignment="1">
      <alignment horizontal="center" vertical="center"/>
    </xf>
    <xf numFmtId="10" fontId="19" fillId="0" borderId="33" xfId="0" applyNumberFormat="1" applyFont="1" applyBorder="1" applyAlignment="1">
      <alignment horizontal="center" vertical="center"/>
    </xf>
    <xf numFmtId="10" fontId="0" fillId="0" borderId="8" xfId="0" applyNumberFormat="1" applyFill="1" applyBorder="1" applyAlignment="1">
      <alignment horizontal="center" vertical="center"/>
    </xf>
    <xf numFmtId="10" fontId="0" fillId="0" borderId="15" xfId="0" applyNumberFormat="1" applyBorder="1" applyAlignment="1">
      <alignment horizontal="center" vertical="center"/>
    </xf>
    <xf numFmtId="10" fontId="0" fillId="0" borderId="33" xfId="0" applyNumberFormat="1" applyBorder="1" applyAlignment="1">
      <alignment horizontal="center" vertical="center"/>
    </xf>
    <xf numFmtId="10" fontId="18" fillId="0" borderId="15" xfId="0" applyNumberFormat="1" applyFont="1" applyBorder="1" applyAlignment="1">
      <alignment horizontal="center" vertical="center"/>
    </xf>
    <xf numFmtId="10" fontId="18" fillId="0" borderId="8" xfId="0" applyNumberFormat="1" applyFont="1" applyFill="1" applyBorder="1" applyAlignment="1">
      <alignment horizontal="center" vertical="center"/>
    </xf>
    <xf numFmtId="10" fontId="0" fillId="0" borderId="12" xfId="0" applyNumberFormat="1" applyBorder="1" applyAlignment="1">
      <alignment horizontal="center" vertical="center"/>
    </xf>
    <xf numFmtId="9" fontId="0" fillId="0" borderId="1" xfId="0" applyNumberFormat="1" applyFill="1" applyBorder="1" applyAlignment="1">
      <alignment horizontal="center" vertical="center"/>
    </xf>
    <xf numFmtId="9" fontId="19" fillId="0" borderId="1" xfId="0" applyNumberFormat="1" applyFont="1" applyFill="1" applyBorder="1" applyAlignment="1">
      <alignment horizontal="center" vertical="center"/>
    </xf>
    <xf numFmtId="0" fontId="0" fillId="0" borderId="12" xfId="0" applyBorder="1" applyAlignment="1">
      <alignment horizontal="center" vertical="center" wrapText="1"/>
    </xf>
    <xf numFmtId="0" fontId="19" fillId="0" borderId="12" xfId="0" applyFont="1" applyBorder="1" applyAlignment="1">
      <alignment horizontal="left" vertical="center" wrapText="1"/>
    </xf>
    <xf numFmtId="14" fontId="0" fillId="0" borderId="12" xfId="0" applyNumberFormat="1" applyBorder="1" applyAlignment="1">
      <alignment horizontal="center" vertical="center"/>
    </xf>
    <xf numFmtId="9" fontId="19" fillId="0" borderId="12" xfId="0" applyNumberFormat="1" applyFont="1" applyBorder="1" applyAlignment="1">
      <alignment horizontal="center" vertical="center"/>
    </xf>
    <xf numFmtId="9" fontId="18" fillId="0" borderId="12" xfId="0" applyNumberFormat="1" applyFont="1" applyBorder="1" applyAlignment="1">
      <alignment horizontal="center" vertical="center" wrapText="1"/>
    </xf>
    <xf numFmtId="9" fontId="18" fillId="0" borderId="12" xfId="0" applyNumberFormat="1" applyFont="1" applyBorder="1" applyAlignment="1">
      <alignment horizontal="center" vertical="center"/>
    </xf>
    <xf numFmtId="9" fontId="0" fillId="0" borderId="12" xfId="0" applyNumberFormat="1" applyBorder="1" applyAlignment="1">
      <alignment horizontal="center" vertical="center"/>
    </xf>
    <xf numFmtId="10" fontId="19" fillId="0" borderId="12" xfId="0" applyNumberFormat="1" applyFont="1" applyBorder="1" applyAlignment="1">
      <alignment horizontal="center" vertical="center"/>
    </xf>
    <xf numFmtId="0" fontId="0" fillId="0" borderId="12" xfId="0" applyBorder="1" applyAlignment="1">
      <alignment horizontal="center" vertical="center"/>
    </xf>
    <xf numFmtId="9" fontId="0" fillId="0" borderId="12" xfId="0" applyNumberFormat="1" applyBorder="1" applyAlignment="1">
      <alignment horizontal="center" vertical="center" wrapText="1"/>
    </xf>
    <xf numFmtId="0" fontId="19" fillId="0" borderId="17" xfId="0" applyFont="1" applyFill="1" applyBorder="1" applyAlignment="1">
      <alignment horizontal="left" vertical="center" wrapText="1"/>
    </xf>
    <xf numFmtId="0" fontId="19" fillId="0" borderId="17" xfId="0" applyFont="1" applyBorder="1" applyAlignment="1">
      <alignment horizontal="left" vertical="center" wrapText="1"/>
    </xf>
    <xf numFmtId="9" fontId="0" fillId="0" borderId="33" xfId="0" applyNumberFormat="1" applyFill="1" applyBorder="1" applyAlignment="1">
      <alignment horizontal="center" vertical="center" wrapText="1"/>
    </xf>
    <xf numFmtId="0" fontId="0" fillId="0" borderId="49" xfId="0" applyFill="1" applyBorder="1" applyAlignment="1">
      <alignment horizontal="center" vertical="center" wrapText="1"/>
    </xf>
    <xf numFmtId="0" fontId="19" fillId="0" borderId="49" xfId="0" applyFont="1" applyFill="1" applyBorder="1" applyAlignment="1">
      <alignment horizontal="left" vertical="center" wrapText="1"/>
    </xf>
    <xf numFmtId="14" fontId="19" fillId="0" borderId="49" xfId="0" applyNumberFormat="1" applyFont="1" applyFill="1" applyBorder="1" applyAlignment="1">
      <alignment horizontal="center" vertical="center"/>
    </xf>
    <xf numFmtId="10" fontId="15" fillId="0" borderId="49" xfId="84" applyNumberFormat="1" applyFont="1" applyFill="1" applyBorder="1" applyAlignment="1">
      <alignment horizontal="center" vertical="center" wrapText="1"/>
    </xf>
    <xf numFmtId="10" fontId="18" fillId="0" borderId="49" xfId="0" applyNumberFormat="1" applyFont="1" applyFill="1" applyBorder="1" applyAlignment="1">
      <alignment horizontal="center" vertical="center"/>
    </xf>
    <xf numFmtId="10" fontId="0" fillId="0" borderId="49" xfId="84" applyNumberFormat="1" applyFont="1" applyFill="1" applyBorder="1" applyAlignment="1">
      <alignment horizontal="center" vertical="center" wrapText="1"/>
    </xf>
    <xf numFmtId="10" fontId="18" fillId="0" borderId="49" xfId="0" applyNumberFormat="1" applyFont="1" applyFill="1" applyBorder="1" applyAlignment="1">
      <alignment horizontal="center" vertical="center" wrapText="1"/>
    </xf>
    <xf numFmtId="0" fontId="0" fillId="0" borderId="49" xfId="0" applyFill="1" applyBorder="1"/>
    <xf numFmtId="9" fontId="19" fillId="0" borderId="49" xfId="0" applyNumberFormat="1" applyFont="1" applyFill="1" applyBorder="1" applyAlignment="1">
      <alignment horizontal="center" vertical="center"/>
    </xf>
    <xf numFmtId="9" fontId="0" fillId="0" borderId="49" xfId="0" applyNumberFormat="1" applyFill="1" applyBorder="1" applyAlignment="1">
      <alignment horizontal="center" vertical="center" wrapText="1"/>
    </xf>
    <xf numFmtId="9" fontId="0" fillId="0" borderId="49" xfId="0" applyNumberFormat="1" applyFill="1" applyBorder="1" applyAlignment="1">
      <alignment horizontal="center" vertical="center"/>
    </xf>
    <xf numFmtId="0" fontId="18" fillId="0" borderId="50" xfId="0" applyFont="1" applyFill="1" applyBorder="1" applyAlignment="1">
      <alignment vertical="center" wrapText="1"/>
    </xf>
    <xf numFmtId="0" fontId="0" fillId="0" borderId="48" xfId="0" applyFill="1" applyBorder="1" applyAlignment="1">
      <alignment horizontal="center" vertical="center" wrapText="1"/>
    </xf>
    <xf numFmtId="9" fontId="0" fillId="0" borderId="19" xfId="0" applyNumberFormat="1" applyBorder="1" applyAlignment="1">
      <alignment horizontal="left" vertical="top" wrapText="1"/>
    </xf>
    <xf numFmtId="0" fontId="0" fillId="0" borderId="8" xfId="0" applyFill="1" applyBorder="1" applyAlignment="1">
      <alignment horizontal="center" vertical="center"/>
    </xf>
    <xf numFmtId="9" fontId="15" fillId="0" borderId="33" xfId="84" applyFont="1" applyFill="1" applyBorder="1" applyAlignment="1">
      <alignment horizontal="center" vertical="center" wrapText="1"/>
    </xf>
    <xf numFmtId="9" fontId="0" fillId="0" borderId="8" xfId="0" applyNumberFormat="1" applyFill="1" applyBorder="1" applyAlignment="1">
      <alignment horizontal="center" vertical="center"/>
    </xf>
    <xf numFmtId="9" fontId="19" fillId="0" borderId="8" xfId="0" applyNumberFormat="1" applyFont="1" applyFill="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14" fontId="19" fillId="0" borderId="17" xfId="0" applyNumberFormat="1" applyFont="1" applyBorder="1" applyAlignment="1">
      <alignment horizontal="center" vertical="center"/>
    </xf>
    <xf numFmtId="9" fontId="19" fillId="0" borderId="17" xfId="0" applyNumberFormat="1" applyFont="1" applyBorder="1" applyAlignment="1">
      <alignment horizontal="center" vertical="center"/>
    </xf>
    <xf numFmtId="9" fontId="0" fillId="0" borderId="17" xfId="0" applyNumberFormat="1" applyBorder="1" applyAlignment="1">
      <alignment horizontal="center" vertical="center" wrapText="1"/>
    </xf>
    <xf numFmtId="9" fontId="0" fillId="0" borderId="17" xfId="0" applyNumberFormat="1" applyBorder="1" applyAlignment="1">
      <alignment horizontal="center" vertical="center"/>
    </xf>
    <xf numFmtId="0" fontId="0" fillId="0" borderId="18" xfId="0" applyBorder="1" applyAlignment="1">
      <alignment horizontal="center" vertical="center" wrapText="1"/>
    </xf>
    <xf numFmtId="0" fontId="0" fillId="0" borderId="33" xfId="0" applyBorder="1" applyAlignment="1">
      <alignment horizontal="center" vertical="center" wrapText="1"/>
    </xf>
    <xf numFmtId="0" fontId="19" fillId="0" borderId="33" xfId="0" applyFont="1" applyBorder="1" applyAlignment="1">
      <alignment horizontal="left" vertical="center" wrapText="1"/>
    </xf>
    <xf numFmtId="9" fontId="19" fillId="0" borderId="33" xfId="0" applyNumberFormat="1" applyFont="1" applyBorder="1" applyAlignment="1">
      <alignment horizontal="center" vertical="center"/>
    </xf>
    <xf numFmtId="9" fontId="0" fillId="0" borderId="33" xfId="0" applyNumberFormat="1" applyBorder="1" applyAlignment="1">
      <alignment horizontal="center" vertical="center" wrapText="1"/>
    </xf>
    <xf numFmtId="9" fontId="0" fillId="0" borderId="33" xfId="0" applyNumberFormat="1" applyBorder="1" applyAlignment="1">
      <alignment horizontal="center" vertical="center"/>
    </xf>
    <xf numFmtId="14" fontId="19" fillId="0" borderId="33" xfId="0" applyNumberFormat="1" applyFont="1" applyFill="1" applyBorder="1" applyAlignment="1">
      <alignment horizontal="center" vertical="center"/>
    </xf>
    <xf numFmtId="10" fontId="19" fillId="0" borderId="17" xfId="0" applyNumberFormat="1" applyFont="1" applyFill="1" applyBorder="1" applyAlignment="1">
      <alignment horizontal="center" vertical="center"/>
    </xf>
    <xf numFmtId="0" fontId="19" fillId="2" borderId="17" xfId="0" applyFont="1" applyFill="1" applyBorder="1" applyAlignment="1">
      <alignment horizontal="center" vertical="center" wrapText="1"/>
    </xf>
    <xf numFmtId="9" fontId="18" fillId="0" borderId="17" xfId="0" applyNumberFormat="1" applyFont="1" applyBorder="1" applyAlignment="1">
      <alignment horizontal="center" vertical="center" wrapText="1"/>
    </xf>
    <xf numFmtId="9" fontId="15" fillId="0" borderId="17" xfId="84" applyFont="1" applyBorder="1" applyAlignment="1">
      <alignment horizontal="center" vertical="center" wrapText="1"/>
    </xf>
    <xf numFmtId="9" fontId="18" fillId="0" borderId="8" xfId="0" applyNumberFormat="1" applyFont="1" applyFill="1" applyBorder="1" applyAlignment="1">
      <alignment horizontal="center" vertical="center"/>
    </xf>
    <xf numFmtId="10" fontId="19" fillId="0" borderId="8" xfId="0" applyNumberFormat="1" applyFont="1" applyFill="1" applyBorder="1" applyAlignment="1">
      <alignment horizontal="center" vertical="center"/>
    </xf>
    <xf numFmtId="9" fontId="0" fillId="0" borderId="46" xfId="0" applyNumberFormat="1" applyBorder="1" applyAlignment="1">
      <alignment horizontal="center" vertical="center" wrapText="1"/>
    </xf>
    <xf numFmtId="9" fontId="19" fillId="6" borderId="17" xfId="0" applyNumberFormat="1" applyFont="1" applyFill="1" applyBorder="1" applyAlignment="1">
      <alignment horizontal="center" vertical="center"/>
    </xf>
    <xf numFmtId="0" fontId="7" fillId="2" borderId="17" xfId="0" applyFont="1" applyFill="1" applyBorder="1" applyAlignment="1">
      <alignment horizontal="left" vertical="center" wrapText="1"/>
    </xf>
    <xf numFmtId="0" fontId="17" fillId="0" borderId="37" xfId="0" applyFont="1" applyFill="1" applyBorder="1" applyAlignment="1">
      <alignment horizontal="center" vertical="center" wrapText="1"/>
    </xf>
    <xf numFmtId="9" fontId="18" fillId="0" borderId="49" xfId="0" applyNumberFormat="1" applyFont="1" applyFill="1" applyBorder="1" applyAlignment="1">
      <alignment horizontal="center" vertical="center" wrapText="1"/>
    </xf>
    <xf numFmtId="10" fontId="19" fillId="0" borderId="49" xfId="0" applyNumberFormat="1" applyFont="1" applyFill="1" applyBorder="1" applyAlignment="1">
      <alignment horizontal="center" vertical="center"/>
    </xf>
    <xf numFmtId="0" fontId="18" fillId="0" borderId="51" xfId="0" applyFont="1" applyFill="1" applyBorder="1" applyAlignment="1">
      <alignment vertical="top" wrapText="1"/>
    </xf>
    <xf numFmtId="10" fontId="32" fillId="0" borderId="1" xfId="84" applyNumberFormat="1" applyFont="1" applyFill="1" applyBorder="1" applyAlignment="1">
      <alignment vertical="center"/>
    </xf>
    <xf numFmtId="43" fontId="32" fillId="0" borderId="1" xfId="0" applyNumberFormat="1" applyFont="1" applyFill="1" applyBorder="1" applyAlignment="1">
      <alignment vertical="center"/>
    </xf>
    <xf numFmtId="10" fontId="32" fillId="0" borderId="1" xfId="0" applyNumberFormat="1" applyFont="1" applyFill="1" applyBorder="1" applyAlignment="1">
      <alignment vertical="center"/>
    </xf>
    <xf numFmtId="0" fontId="18" fillId="0" borderId="46" xfId="0" applyFont="1" applyFill="1" applyBorder="1" applyAlignment="1">
      <alignment horizontal="left" vertical="center" wrapText="1"/>
    </xf>
    <xf numFmtId="0" fontId="0" fillId="0" borderId="15" xfId="0" applyFill="1" applyBorder="1"/>
    <xf numFmtId="10" fontId="15" fillId="0" borderId="15" xfId="84" applyNumberFormat="1" applyFont="1" applyFill="1" applyBorder="1" applyAlignment="1">
      <alignment horizontal="center" vertical="center"/>
    </xf>
    <xf numFmtId="10" fontId="0" fillId="0" borderId="15" xfId="0" applyNumberFormat="1" applyFill="1" applyBorder="1"/>
    <xf numFmtId="10" fontId="0" fillId="0" borderId="15" xfId="0" applyNumberFormat="1" applyFill="1" applyBorder="1" applyAlignment="1">
      <alignment vertical="center"/>
    </xf>
    <xf numFmtId="10" fontId="18" fillId="0" borderId="15" xfId="0" applyNumberFormat="1" applyFont="1" applyFill="1" applyBorder="1" applyAlignment="1">
      <alignment horizontal="center" vertical="center"/>
    </xf>
    <xf numFmtId="14" fontId="19" fillId="0" borderId="15" xfId="0" applyNumberFormat="1" applyFont="1" applyFill="1" applyBorder="1" applyAlignment="1">
      <alignment horizontal="center" vertical="center"/>
    </xf>
    <xf numFmtId="10" fontId="0" fillId="0" borderId="17" xfId="0" applyNumberFormat="1" applyFill="1" applyBorder="1" applyAlignment="1">
      <alignment horizontal="center" vertical="center"/>
    </xf>
    <xf numFmtId="10" fontId="17" fillId="8" borderId="0" xfId="84" applyNumberFormat="1" applyFont="1" applyFill="1"/>
    <xf numFmtId="10" fontId="30" fillId="8" borderId="0" xfId="84" applyNumberFormat="1" applyFont="1" applyFill="1"/>
    <xf numFmtId="9" fontId="30" fillId="8" borderId="0" xfId="84" applyFont="1" applyFill="1"/>
    <xf numFmtId="9" fontId="17" fillId="8" borderId="0" xfId="84" applyFont="1" applyFill="1"/>
    <xf numFmtId="164" fontId="19" fillId="4" borderId="8" xfId="0" applyNumberFormat="1" applyFont="1" applyFill="1" applyBorder="1" applyAlignment="1">
      <alignment horizontal="center" vertical="center" wrapText="1"/>
    </xf>
    <xf numFmtId="164" fontId="19" fillId="4" borderId="3"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64" fontId="19" fillId="5" borderId="8" xfId="1" applyFont="1" applyFill="1" applyBorder="1" applyAlignment="1">
      <alignment horizontal="center" vertical="center" wrapText="1"/>
    </xf>
    <xf numFmtId="164" fontId="19" fillId="5" borderId="3" xfId="1" applyFont="1" applyFill="1" applyBorder="1" applyAlignment="1">
      <alignment horizontal="center" vertical="center" wrapText="1"/>
    </xf>
    <xf numFmtId="164" fontId="19" fillId="5" borderId="4" xfId="1" applyFont="1" applyFill="1" applyBorder="1" applyAlignment="1">
      <alignment horizontal="center" vertical="center" wrapText="1"/>
    </xf>
    <xf numFmtId="164" fontId="19" fillId="4" borderId="8" xfId="1" applyFont="1" applyFill="1" applyBorder="1" applyAlignment="1">
      <alignment horizontal="center" vertical="center" wrapText="1"/>
    </xf>
    <xf numFmtId="164" fontId="19" fillId="4" borderId="3" xfId="1" applyFont="1" applyFill="1" applyBorder="1" applyAlignment="1">
      <alignment horizontal="center" vertical="center" wrapText="1"/>
    </xf>
    <xf numFmtId="164" fontId="19" fillId="4" borderId="4" xfId="1" applyFont="1" applyFill="1" applyBorder="1" applyAlignment="1">
      <alignment horizontal="center" vertical="center" wrapText="1"/>
    </xf>
    <xf numFmtId="164" fontId="19" fillId="5" borderId="8" xfId="0" applyNumberFormat="1"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4" xfId="0" applyNumberFormat="1" applyFont="1" applyFill="1" applyBorder="1" applyAlignment="1">
      <alignment horizontal="center" vertical="center" wrapText="1"/>
    </xf>
    <xf numFmtId="164" fontId="19" fillId="0" borderId="8" xfId="1" applyFont="1" applyFill="1" applyBorder="1" applyAlignment="1">
      <alignment horizontal="center" vertical="center" wrapText="1"/>
    </xf>
    <xf numFmtId="164" fontId="19" fillId="0" borderId="3" xfId="1" applyFont="1" applyFill="1" applyBorder="1" applyAlignment="1">
      <alignment horizontal="center" vertical="center" wrapText="1"/>
    </xf>
    <xf numFmtId="164" fontId="19" fillId="0" borderId="4" xfId="1" applyFont="1"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xf>
    <xf numFmtId="0" fontId="0" fillId="0" borderId="4" xfId="0" applyBorder="1" applyAlignment="1">
      <alignment horizontal="center" vertical="center"/>
    </xf>
    <xf numFmtId="9"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164" fontId="19" fillId="0" borderId="1" xfId="1" applyFont="1" applyFill="1" applyBorder="1" applyAlignment="1">
      <alignment horizontal="center"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23" fillId="7" borderId="8"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19" fillId="6" borderId="1" xfId="0" applyFont="1" applyFill="1" applyBorder="1" applyAlignment="1">
      <alignment horizontal="center" vertical="center" wrapText="1"/>
    </xf>
    <xf numFmtId="14" fontId="19" fillId="4" borderId="8" xfId="0" applyNumberFormat="1" applyFont="1" applyFill="1" applyBorder="1" applyAlignment="1">
      <alignment horizontal="center" vertical="center" wrapText="1"/>
    </xf>
    <xf numFmtId="14" fontId="19" fillId="4" borderId="3" xfId="0" applyNumberFormat="1" applyFont="1" applyFill="1" applyBorder="1" applyAlignment="1">
      <alignment horizontal="center" vertical="center" wrapText="1"/>
    </xf>
    <xf numFmtId="14" fontId="19" fillId="4" borderId="4" xfId="0" applyNumberFormat="1" applyFont="1" applyFill="1" applyBorder="1" applyAlignment="1">
      <alignment horizontal="center" vertical="center" wrapText="1"/>
    </xf>
    <xf numFmtId="9" fontId="19" fillId="4" borderId="1" xfId="0" applyNumberFormat="1" applyFont="1" applyFill="1" applyBorder="1" applyAlignment="1">
      <alignment horizontal="center" vertical="center" wrapText="1"/>
    </xf>
    <xf numFmtId="9" fontId="19" fillId="0" borderId="1" xfId="0" applyNumberFormat="1" applyFont="1" applyBorder="1" applyAlignment="1">
      <alignment horizontal="center" vertical="center" wrapText="1"/>
    </xf>
    <xf numFmtId="164" fontId="19" fillId="2" borderId="1" xfId="1" applyFont="1" applyFill="1" applyBorder="1" applyAlignment="1">
      <alignment horizontal="center" vertical="center" wrapText="1"/>
    </xf>
    <xf numFmtId="164" fontId="19" fillId="0" borderId="1" xfId="0" applyNumberFormat="1" applyFont="1" applyBorder="1" applyAlignment="1">
      <alignment horizontal="center" vertical="center" wrapText="1"/>
    </xf>
    <xf numFmtId="0" fontId="19" fillId="4" borderId="1"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2" fontId="19" fillId="0" borderId="1" xfId="0" applyNumberFormat="1" applyFont="1" applyBorder="1" applyAlignment="1">
      <alignment horizontal="center" vertical="center" wrapText="1"/>
    </xf>
    <xf numFmtId="9" fontId="19" fillId="4" borderId="1" xfId="84" applyFont="1" applyFill="1" applyBorder="1" applyAlignment="1">
      <alignment horizontal="center" vertical="center" wrapText="1"/>
    </xf>
    <xf numFmtId="164" fontId="19" fillId="4" borderId="1" xfId="1" applyFont="1" applyFill="1" applyBorder="1" applyAlignment="1">
      <alignment horizontal="center" vertical="center" wrapText="1"/>
    </xf>
    <xf numFmtId="10" fontId="19" fillId="0" borderId="1" xfId="84" applyNumberFormat="1" applyFont="1" applyFill="1" applyBorder="1" applyAlignment="1" applyProtection="1">
      <alignment horizontal="center" vertical="center" wrapText="1"/>
    </xf>
    <xf numFmtId="14" fontId="20" fillId="3" borderId="2" xfId="80" applyNumberFormat="1" applyFont="1" applyFill="1" applyBorder="1" applyAlignment="1" applyProtection="1">
      <alignment horizontal="center" vertical="center" wrapText="1"/>
      <protection locked="0"/>
    </xf>
    <xf numFmtId="14" fontId="20" fillId="3" borderId="36" xfId="80" applyNumberFormat="1" applyFont="1" applyFill="1" applyBorder="1" applyAlignment="1" applyProtection="1">
      <alignment horizontal="center" vertical="center" wrapText="1"/>
      <protection locked="0"/>
    </xf>
    <xf numFmtId="0" fontId="20" fillId="3" borderId="37" xfId="80" applyFont="1" applyFill="1" applyBorder="1" applyAlignment="1" applyProtection="1">
      <alignment horizontal="center" vertical="center" wrapText="1"/>
      <protection locked="0"/>
    </xf>
    <xf numFmtId="0" fontId="20" fillId="3" borderId="38" xfId="80" applyFont="1" applyFill="1" applyBorder="1" applyAlignment="1" applyProtection="1">
      <alignment horizontal="center" vertical="center" wrapText="1"/>
      <protection locked="0"/>
    </xf>
    <xf numFmtId="0" fontId="20" fillId="3" borderId="2" xfId="80" applyFont="1" applyFill="1" applyBorder="1" applyAlignment="1" applyProtection="1">
      <alignment horizontal="center" vertical="center" wrapText="1"/>
      <protection locked="0"/>
    </xf>
    <xf numFmtId="0" fontId="20" fillId="3" borderId="36" xfId="80"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9" fontId="19"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readingOrder="1"/>
    </xf>
    <xf numFmtId="0" fontId="20" fillId="3" borderId="22" xfId="80" applyFont="1" applyFill="1" applyBorder="1" applyAlignment="1" applyProtection="1">
      <alignment horizontal="center" vertical="center" wrapText="1"/>
      <protection locked="0"/>
    </xf>
    <xf numFmtId="0" fontId="20" fillId="3" borderId="23" xfId="80" applyFont="1" applyFill="1" applyBorder="1" applyAlignment="1" applyProtection="1">
      <alignment horizontal="center" vertical="center" wrapText="1"/>
      <protection locked="0"/>
    </xf>
    <xf numFmtId="0" fontId="20" fillId="3" borderId="40" xfId="80" applyFont="1" applyFill="1" applyBorder="1" applyAlignment="1" applyProtection="1">
      <alignment horizontal="center" vertical="center" wrapText="1"/>
      <protection locked="0"/>
    </xf>
    <xf numFmtId="0" fontId="20" fillId="3" borderId="31" xfId="80" applyFont="1" applyFill="1" applyBorder="1" applyAlignment="1" applyProtection="1">
      <alignment horizontal="center" vertical="center" wrapText="1"/>
      <protection locked="0"/>
    </xf>
    <xf numFmtId="0" fontId="20" fillId="3" borderId="0" xfId="80" applyFont="1" applyFill="1" applyAlignment="1" applyProtection="1">
      <alignment horizontal="center" vertical="center" wrapText="1"/>
      <protection locked="0"/>
    </xf>
    <xf numFmtId="0" fontId="20" fillId="3" borderId="35" xfId="80" applyFont="1" applyFill="1" applyBorder="1" applyAlignment="1" applyProtection="1">
      <alignment horizontal="center" vertical="center" wrapText="1"/>
      <protection locked="0"/>
    </xf>
    <xf numFmtId="0" fontId="20" fillId="3" borderId="39" xfId="80" applyFont="1" applyFill="1" applyBorder="1" applyAlignment="1" applyProtection="1">
      <alignment horizontal="center" vertical="center" wrapText="1"/>
      <protection locked="0"/>
    </xf>
    <xf numFmtId="1" fontId="19" fillId="0" borderId="1" xfId="0" applyNumberFormat="1" applyFont="1" applyBorder="1" applyAlignment="1">
      <alignment horizontal="center" vertical="center" wrapText="1"/>
    </xf>
    <xf numFmtId="14" fontId="19" fillId="0" borderId="1" xfId="1" applyNumberFormat="1"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10" fontId="19" fillId="0" borderId="1"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164" fontId="19" fillId="0" borderId="3" xfId="0" applyNumberFormat="1" applyFont="1" applyBorder="1" applyAlignment="1">
      <alignment horizontal="center" vertical="center" wrapText="1"/>
    </xf>
    <xf numFmtId="164" fontId="19" fillId="0" borderId="4" xfId="0" applyNumberFormat="1" applyFont="1" applyBorder="1" applyAlignment="1">
      <alignment horizontal="center" vertical="center" wrapText="1"/>
    </xf>
    <xf numFmtId="14" fontId="19" fillId="0" borderId="8"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14" fontId="19" fillId="0" borderId="4" xfId="0" applyNumberFormat="1" applyFont="1" applyBorder="1" applyAlignment="1">
      <alignment horizontal="center" vertical="center" wrapText="1"/>
    </xf>
    <xf numFmtId="9" fontId="19" fillId="0" borderId="1" xfId="84"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42" xfId="0" applyFont="1" applyBorder="1" applyAlignment="1">
      <alignment horizontal="center" vertical="center" wrapText="1"/>
    </xf>
    <xf numFmtId="0" fontId="20" fillId="3" borderId="28" xfId="80" applyFont="1" applyFill="1" applyBorder="1" applyAlignment="1" applyProtection="1">
      <alignment horizontal="center" vertical="center" wrapText="1"/>
      <protection locked="0"/>
    </xf>
    <xf numFmtId="0" fontId="20" fillId="3" borderId="25" xfId="80" applyFont="1" applyFill="1" applyBorder="1" applyAlignment="1" applyProtection="1">
      <alignment horizontal="center" vertical="center" wrapText="1"/>
      <protection locked="0"/>
    </xf>
    <xf numFmtId="0" fontId="20" fillId="3" borderId="1" xfId="80" applyFont="1" applyFill="1" applyBorder="1" applyAlignment="1">
      <alignment horizontal="center" vertical="center" wrapText="1"/>
    </xf>
    <xf numFmtId="0" fontId="20" fillId="3" borderId="8" xfId="80" applyFont="1" applyFill="1" applyBorder="1" applyAlignment="1">
      <alignment horizontal="center" vertical="center" wrapText="1"/>
    </xf>
    <xf numFmtId="0" fontId="20" fillId="3" borderId="3" xfId="80" applyFont="1" applyFill="1" applyBorder="1" applyAlignment="1">
      <alignment horizontal="center" vertical="center" wrapText="1"/>
    </xf>
    <xf numFmtId="14" fontId="20" fillId="3" borderId="8" xfId="80" applyNumberFormat="1" applyFont="1" applyFill="1" applyBorder="1" applyAlignment="1" applyProtection="1">
      <alignment horizontal="center" vertical="center" wrapText="1"/>
      <protection locked="0"/>
    </xf>
    <xf numFmtId="14" fontId="20" fillId="3" borderId="3" xfId="80" applyNumberFormat="1" applyFont="1" applyFill="1" applyBorder="1" applyAlignment="1" applyProtection="1">
      <alignment horizontal="center" vertical="center" wrapText="1"/>
      <protection locked="0"/>
    </xf>
    <xf numFmtId="0" fontId="20" fillId="3" borderId="8" xfId="80" applyFont="1" applyFill="1" applyBorder="1" applyAlignment="1" applyProtection="1">
      <alignment horizontal="center" vertical="center" wrapText="1"/>
      <protection locked="0"/>
    </xf>
    <xf numFmtId="0" fontId="20" fillId="3" borderId="3" xfId="80" applyFont="1" applyFill="1" applyBorder="1" applyAlignment="1" applyProtection="1">
      <alignment horizontal="center" vertical="center" wrapText="1"/>
      <protection locked="0"/>
    </xf>
    <xf numFmtId="0" fontId="14" fillId="0" borderId="1" xfId="78" applyFont="1" applyBorder="1" applyAlignment="1">
      <alignment horizontal="left" vertical="center" wrapText="1"/>
    </xf>
    <xf numFmtId="0" fontId="20" fillId="3" borderId="1" xfId="80" applyFont="1" applyFill="1" applyBorder="1" applyAlignment="1" applyProtection="1">
      <alignment horizontal="center" vertical="center" wrapText="1"/>
      <protection locked="0"/>
    </xf>
    <xf numFmtId="0" fontId="12" fillId="0" borderId="26" xfId="78" applyFont="1" applyBorder="1" applyAlignment="1">
      <alignment horizontal="center" vertical="center" wrapText="1"/>
    </xf>
    <xf numFmtId="0" fontId="12" fillId="0" borderId="44" xfId="78" applyFont="1" applyBorder="1" applyAlignment="1">
      <alignment horizontal="center" vertical="center" wrapText="1"/>
    </xf>
    <xf numFmtId="0" fontId="12" fillId="0" borderId="14" xfId="78" applyFont="1" applyBorder="1" applyAlignment="1">
      <alignment horizontal="center" vertical="center" wrapText="1"/>
    </xf>
    <xf numFmtId="0" fontId="12" fillId="0" borderId="29" xfId="78" applyFont="1" applyBorder="1" applyAlignment="1">
      <alignment horizontal="center" vertical="center" wrapText="1"/>
    </xf>
    <xf numFmtId="0" fontId="12" fillId="0" borderId="45" xfId="78" applyFont="1" applyBorder="1" applyAlignment="1">
      <alignment horizontal="center" vertical="center" wrapText="1"/>
    </xf>
    <xf numFmtId="0" fontId="12" fillId="0" borderId="30" xfId="78" applyFont="1" applyBorder="1" applyAlignment="1">
      <alignment horizontal="center" vertical="center" wrapText="1"/>
    </xf>
    <xf numFmtId="0" fontId="14" fillId="0" borderId="1" xfId="78" applyFont="1" applyBorder="1" applyAlignment="1">
      <alignment horizontal="left" vertical="top" wrapText="1" readingOrder="1"/>
    </xf>
    <xf numFmtId="0" fontId="0" fillId="3" borderId="41" xfId="0" applyFill="1" applyBorder="1" applyAlignment="1">
      <alignment horizontal="center" vertical="top"/>
    </xf>
    <xf numFmtId="0" fontId="11" fillId="0" borderId="1" xfId="78" applyFont="1" applyBorder="1" applyAlignment="1">
      <alignment horizontal="center"/>
    </xf>
    <xf numFmtId="4" fontId="13" fillId="0" borderId="1" xfId="77" applyNumberFormat="1" applyFont="1" applyFill="1" applyBorder="1" applyAlignment="1">
      <alignment horizontal="center" vertical="center"/>
    </xf>
    <xf numFmtId="9" fontId="13" fillId="0" borderId="1" xfId="84" applyFont="1" applyFill="1" applyBorder="1" applyAlignment="1">
      <alignment horizontal="center" vertical="center"/>
    </xf>
    <xf numFmtId="10" fontId="13" fillId="0" borderId="1" xfId="85" applyNumberFormat="1" applyFont="1" applyFill="1" applyBorder="1" applyAlignment="1">
      <alignment horizontal="center" vertical="center"/>
    </xf>
    <xf numFmtId="0" fontId="17" fillId="0" borderId="43"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9" fillId="0" borderId="1" xfId="78" applyFont="1" applyBorder="1" applyAlignment="1">
      <alignment horizontal="center" vertical="center" wrapText="1"/>
    </xf>
    <xf numFmtId="0" fontId="10" fillId="0" borderId="1" xfId="78" applyFont="1" applyBorder="1" applyAlignment="1">
      <alignment horizontal="left" vertical="center" wrapText="1"/>
    </xf>
    <xf numFmtId="0" fontId="17" fillId="0" borderId="4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4" xfId="0" applyFont="1" applyBorder="1" applyAlignment="1">
      <alignment horizontal="center" vertical="center" wrapText="1"/>
    </xf>
    <xf numFmtId="0" fontId="0" fillId="0" borderId="18" xfId="0" applyBorder="1" applyAlignment="1">
      <alignment horizontal="center" vertical="center" wrapText="1"/>
    </xf>
    <xf numFmtId="0" fontId="0" fillId="0" borderId="48" xfId="0" applyBorder="1" applyAlignment="1">
      <alignment horizontal="center" vertical="center" wrapText="1"/>
    </xf>
    <xf numFmtId="0" fontId="17" fillId="0" borderId="28" xfId="0" applyFont="1" applyBorder="1" applyAlignment="1">
      <alignment horizontal="center"/>
    </xf>
    <xf numFmtId="0" fontId="17" fillId="0" borderId="10" xfId="0" applyFont="1" applyBorder="1" applyAlignment="1">
      <alignment horizontal="center"/>
    </xf>
  </cellXfs>
  <cellStyles count="376">
    <cellStyle name="Millares" xfId="1" builtinId="3"/>
    <cellStyle name="Millares 2" xfId="2" xr:uid="{00000000-0005-0000-0000-000001000000}"/>
    <cellStyle name="Millares 2 2" xfId="3" xr:uid="{00000000-0005-0000-0000-000002000000}"/>
    <cellStyle name="Millares 3" xfId="4" xr:uid="{00000000-0005-0000-0000-000003000000}"/>
    <cellStyle name="Millares 4" xfId="5" xr:uid="{00000000-0005-0000-0000-000004000000}"/>
    <cellStyle name="Millares 4 10" xfId="160" xr:uid="{00000000-0005-0000-0000-000004000000}"/>
    <cellStyle name="Millares 4 11" xfId="304" xr:uid="{00000000-0005-0000-0000-000004000000}"/>
    <cellStyle name="Millares 4 2" xfId="6" xr:uid="{00000000-0005-0000-0000-000005000000}"/>
    <cellStyle name="Millares 4 2 10" xfId="305" xr:uid="{00000000-0005-0000-0000-000005000000}"/>
    <cellStyle name="Millares 4 2 2" xfId="7" xr:uid="{00000000-0005-0000-0000-000006000000}"/>
    <cellStyle name="Millares 4 2 2 2" xfId="8" xr:uid="{00000000-0005-0000-0000-000007000000}"/>
    <cellStyle name="Millares 4 2 2 2 2" xfId="9" xr:uid="{00000000-0005-0000-0000-000008000000}"/>
    <cellStyle name="Millares 4 2 2 2 2 2" xfId="10" xr:uid="{00000000-0005-0000-0000-000009000000}"/>
    <cellStyle name="Millares 4 2 2 2 2 2 2" xfId="93" xr:uid="{00000000-0005-0000-0000-000009000000}"/>
    <cellStyle name="Millares 4 2 2 2 2 2 2 2" xfId="237" xr:uid="{00000000-0005-0000-0000-000009000000}"/>
    <cellStyle name="Millares 4 2 2 2 2 2 3" xfId="165" xr:uid="{00000000-0005-0000-0000-000009000000}"/>
    <cellStyle name="Millares 4 2 2 2 2 2 4" xfId="309" xr:uid="{00000000-0005-0000-0000-000009000000}"/>
    <cellStyle name="Millares 4 2 2 2 2 3" xfId="92" xr:uid="{00000000-0005-0000-0000-000008000000}"/>
    <cellStyle name="Millares 4 2 2 2 2 3 2" xfId="236" xr:uid="{00000000-0005-0000-0000-000008000000}"/>
    <cellStyle name="Millares 4 2 2 2 2 4" xfId="164" xr:uid="{00000000-0005-0000-0000-000008000000}"/>
    <cellStyle name="Millares 4 2 2 2 2 5" xfId="308" xr:uid="{00000000-0005-0000-0000-000008000000}"/>
    <cellStyle name="Millares 4 2 2 2 3" xfId="11" xr:uid="{00000000-0005-0000-0000-00000A000000}"/>
    <cellStyle name="Millares 4 2 2 2 3 2" xfId="94" xr:uid="{00000000-0005-0000-0000-00000A000000}"/>
    <cellStyle name="Millares 4 2 2 2 3 2 2" xfId="238" xr:uid="{00000000-0005-0000-0000-00000A000000}"/>
    <cellStyle name="Millares 4 2 2 2 3 3" xfId="166" xr:uid="{00000000-0005-0000-0000-00000A000000}"/>
    <cellStyle name="Millares 4 2 2 2 3 4" xfId="310" xr:uid="{00000000-0005-0000-0000-00000A000000}"/>
    <cellStyle name="Millares 4 2 2 2 4" xfId="91" xr:uid="{00000000-0005-0000-0000-000007000000}"/>
    <cellStyle name="Millares 4 2 2 2 4 2" xfId="235" xr:uid="{00000000-0005-0000-0000-000007000000}"/>
    <cellStyle name="Millares 4 2 2 2 5" xfId="163" xr:uid="{00000000-0005-0000-0000-000007000000}"/>
    <cellStyle name="Millares 4 2 2 2 6" xfId="307" xr:uid="{00000000-0005-0000-0000-000007000000}"/>
    <cellStyle name="Millares 4 2 2 3" xfId="12" xr:uid="{00000000-0005-0000-0000-00000B000000}"/>
    <cellStyle name="Millares 4 2 2 3 2" xfId="13" xr:uid="{00000000-0005-0000-0000-00000C000000}"/>
    <cellStyle name="Millares 4 2 2 3 2 2" xfId="14" xr:uid="{00000000-0005-0000-0000-00000D000000}"/>
    <cellStyle name="Millares 4 2 2 3 2 2 2" xfId="97" xr:uid="{00000000-0005-0000-0000-00000D000000}"/>
    <cellStyle name="Millares 4 2 2 3 2 2 2 2" xfId="241" xr:uid="{00000000-0005-0000-0000-00000D000000}"/>
    <cellStyle name="Millares 4 2 2 3 2 2 3" xfId="169" xr:uid="{00000000-0005-0000-0000-00000D000000}"/>
    <cellStyle name="Millares 4 2 2 3 2 2 4" xfId="313" xr:uid="{00000000-0005-0000-0000-00000D000000}"/>
    <cellStyle name="Millares 4 2 2 3 2 3" xfId="96" xr:uid="{00000000-0005-0000-0000-00000C000000}"/>
    <cellStyle name="Millares 4 2 2 3 2 3 2" xfId="240" xr:uid="{00000000-0005-0000-0000-00000C000000}"/>
    <cellStyle name="Millares 4 2 2 3 2 4" xfId="168" xr:uid="{00000000-0005-0000-0000-00000C000000}"/>
    <cellStyle name="Millares 4 2 2 3 2 5" xfId="312" xr:uid="{00000000-0005-0000-0000-00000C000000}"/>
    <cellStyle name="Millares 4 2 2 3 3" xfId="15" xr:uid="{00000000-0005-0000-0000-00000E000000}"/>
    <cellStyle name="Millares 4 2 2 3 3 2" xfId="98" xr:uid="{00000000-0005-0000-0000-00000E000000}"/>
    <cellStyle name="Millares 4 2 2 3 3 2 2" xfId="242" xr:uid="{00000000-0005-0000-0000-00000E000000}"/>
    <cellStyle name="Millares 4 2 2 3 3 3" xfId="170" xr:uid="{00000000-0005-0000-0000-00000E000000}"/>
    <cellStyle name="Millares 4 2 2 3 3 4" xfId="314" xr:uid="{00000000-0005-0000-0000-00000E000000}"/>
    <cellStyle name="Millares 4 2 2 3 4" xfId="95" xr:uid="{00000000-0005-0000-0000-00000B000000}"/>
    <cellStyle name="Millares 4 2 2 3 4 2" xfId="239" xr:uid="{00000000-0005-0000-0000-00000B000000}"/>
    <cellStyle name="Millares 4 2 2 3 5" xfId="167" xr:uid="{00000000-0005-0000-0000-00000B000000}"/>
    <cellStyle name="Millares 4 2 2 3 6" xfId="311" xr:uid="{00000000-0005-0000-0000-00000B000000}"/>
    <cellStyle name="Millares 4 2 2 4" xfId="16" xr:uid="{00000000-0005-0000-0000-00000F000000}"/>
    <cellStyle name="Millares 4 2 2 4 2" xfId="17" xr:uid="{00000000-0005-0000-0000-000010000000}"/>
    <cellStyle name="Millares 4 2 2 4 2 2" xfId="100" xr:uid="{00000000-0005-0000-0000-000010000000}"/>
    <cellStyle name="Millares 4 2 2 4 2 2 2" xfId="244" xr:uid="{00000000-0005-0000-0000-000010000000}"/>
    <cellStyle name="Millares 4 2 2 4 2 3" xfId="172" xr:uid="{00000000-0005-0000-0000-000010000000}"/>
    <cellStyle name="Millares 4 2 2 4 2 4" xfId="316" xr:uid="{00000000-0005-0000-0000-000010000000}"/>
    <cellStyle name="Millares 4 2 2 4 3" xfId="99" xr:uid="{00000000-0005-0000-0000-00000F000000}"/>
    <cellStyle name="Millares 4 2 2 4 3 2" xfId="243" xr:uid="{00000000-0005-0000-0000-00000F000000}"/>
    <cellStyle name="Millares 4 2 2 4 4" xfId="171" xr:uid="{00000000-0005-0000-0000-00000F000000}"/>
    <cellStyle name="Millares 4 2 2 4 5" xfId="315" xr:uid="{00000000-0005-0000-0000-00000F000000}"/>
    <cellStyle name="Millares 4 2 2 5" xfId="18" xr:uid="{00000000-0005-0000-0000-000011000000}"/>
    <cellStyle name="Millares 4 2 2 5 2" xfId="101" xr:uid="{00000000-0005-0000-0000-000011000000}"/>
    <cellStyle name="Millares 4 2 2 5 2 2" xfId="245" xr:uid="{00000000-0005-0000-0000-000011000000}"/>
    <cellStyle name="Millares 4 2 2 5 3" xfId="173" xr:uid="{00000000-0005-0000-0000-000011000000}"/>
    <cellStyle name="Millares 4 2 2 5 4" xfId="317" xr:uid="{00000000-0005-0000-0000-000011000000}"/>
    <cellStyle name="Millares 4 2 2 6" xfId="90" xr:uid="{00000000-0005-0000-0000-000006000000}"/>
    <cellStyle name="Millares 4 2 2 6 2" xfId="234" xr:uid="{00000000-0005-0000-0000-000006000000}"/>
    <cellStyle name="Millares 4 2 2 7" xfId="162" xr:uid="{00000000-0005-0000-0000-000006000000}"/>
    <cellStyle name="Millares 4 2 2 8" xfId="306" xr:uid="{00000000-0005-0000-0000-000006000000}"/>
    <cellStyle name="Millares 4 2 3" xfId="19" xr:uid="{00000000-0005-0000-0000-000012000000}"/>
    <cellStyle name="Millares 4 2 3 2" xfId="20" xr:uid="{00000000-0005-0000-0000-000013000000}"/>
    <cellStyle name="Millares 4 2 3 2 2" xfId="21" xr:uid="{00000000-0005-0000-0000-000014000000}"/>
    <cellStyle name="Millares 4 2 3 2 2 2" xfId="22" xr:uid="{00000000-0005-0000-0000-000015000000}"/>
    <cellStyle name="Millares 4 2 3 2 2 2 2" xfId="105" xr:uid="{00000000-0005-0000-0000-000015000000}"/>
    <cellStyle name="Millares 4 2 3 2 2 2 2 2" xfId="249" xr:uid="{00000000-0005-0000-0000-000015000000}"/>
    <cellStyle name="Millares 4 2 3 2 2 2 3" xfId="177" xr:uid="{00000000-0005-0000-0000-000015000000}"/>
    <cellStyle name="Millares 4 2 3 2 2 2 4" xfId="321" xr:uid="{00000000-0005-0000-0000-000015000000}"/>
    <cellStyle name="Millares 4 2 3 2 2 3" xfId="104" xr:uid="{00000000-0005-0000-0000-000014000000}"/>
    <cellStyle name="Millares 4 2 3 2 2 3 2" xfId="248" xr:uid="{00000000-0005-0000-0000-000014000000}"/>
    <cellStyle name="Millares 4 2 3 2 2 4" xfId="176" xr:uid="{00000000-0005-0000-0000-000014000000}"/>
    <cellStyle name="Millares 4 2 3 2 2 5" xfId="320" xr:uid="{00000000-0005-0000-0000-000014000000}"/>
    <cellStyle name="Millares 4 2 3 2 3" xfId="23" xr:uid="{00000000-0005-0000-0000-000016000000}"/>
    <cellStyle name="Millares 4 2 3 2 3 2" xfId="106" xr:uid="{00000000-0005-0000-0000-000016000000}"/>
    <cellStyle name="Millares 4 2 3 2 3 2 2" xfId="250" xr:uid="{00000000-0005-0000-0000-000016000000}"/>
    <cellStyle name="Millares 4 2 3 2 3 3" xfId="178" xr:uid="{00000000-0005-0000-0000-000016000000}"/>
    <cellStyle name="Millares 4 2 3 2 3 4" xfId="322" xr:uid="{00000000-0005-0000-0000-000016000000}"/>
    <cellStyle name="Millares 4 2 3 2 4" xfId="103" xr:uid="{00000000-0005-0000-0000-000013000000}"/>
    <cellStyle name="Millares 4 2 3 2 4 2" xfId="247" xr:uid="{00000000-0005-0000-0000-000013000000}"/>
    <cellStyle name="Millares 4 2 3 2 5" xfId="175" xr:uid="{00000000-0005-0000-0000-000013000000}"/>
    <cellStyle name="Millares 4 2 3 2 6" xfId="319" xr:uid="{00000000-0005-0000-0000-000013000000}"/>
    <cellStyle name="Millares 4 2 3 3" xfId="24" xr:uid="{00000000-0005-0000-0000-000017000000}"/>
    <cellStyle name="Millares 4 2 3 3 2" xfId="25" xr:uid="{00000000-0005-0000-0000-000018000000}"/>
    <cellStyle name="Millares 4 2 3 3 2 2" xfId="26" xr:uid="{00000000-0005-0000-0000-000019000000}"/>
    <cellStyle name="Millares 4 2 3 3 2 2 2" xfId="109" xr:uid="{00000000-0005-0000-0000-000019000000}"/>
    <cellStyle name="Millares 4 2 3 3 2 2 2 2" xfId="253" xr:uid="{00000000-0005-0000-0000-000019000000}"/>
    <cellStyle name="Millares 4 2 3 3 2 2 3" xfId="181" xr:uid="{00000000-0005-0000-0000-000019000000}"/>
    <cellStyle name="Millares 4 2 3 3 2 2 4" xfId="325" xr:uid="{00000000-0005-0000-0000-000019000000}"/>
    <cellStyle name="Millares 4 2 3 3 2 3" xfId="108" xr:uid="{00000000-0005-0000-0000-000018000000}"/>
    <cellStyle name="Millares 4 2 3 3 2 3 2" xfId="252" xr:uid="{00000000-0005-0000-0000-000018000000}"/>
    <cellStyle name="Millares 4 2 3 3 2 4" xfId="180" xr:uid="{00000000-0005-0000-0000-000018000000}"/>
    <cellStyle name="Millares 4 2 3 3 2 5" xfId="324" xr:uid="{00000000-0005-0000-0000-000018000000}"/>
    <cellStyle name="Millares 4 2 3 3 3" xfId="27" xr:uid="{00000000-0005-0000-0000-00001A000000}"/>
    <cellStyle name="Millares 4 2 3 3 3 2" xfId="110" xr:uid="{00000000-0005-0000-0000-00001A000000}"/>
    <cellStyle name="Millares 4 2 3 3 3 2 2" xfId="254" xr:uid="{00000000-0005-0000-0000-00001A000000}"/>
    <cellStyle name="Millares 4 2 3 3 3 3" xfId="182" xr:uid="{00000000-0005-0000-0000-00001A000000}"/>
    <cellStyle name="Millares 4 2 3 3 3 4" xfId="326" xr:uid="{00000000-0005-0000-0000-00001A000000}"/>
    <cellStyle name="Millares 4 2 3 3 4" xfId="107" xr:uid="{00000000-0005-0000-0000-000017000000}"/>
    <cellStyle name="Millares 4 2 3 3 4 2" xfId="251" xr:uid="{00000000-0005-0000-0000-000017000000}"/>
    <cellStyle name="Millares 4 2 3 3 5" xfId="179" xr:uid="{00000000-0005-0000-0000-000017000000}"/>
    <cellStyle name="Millares 4 2 3 3 6" xfId="323" xr:uid="{00000000-0005-0000-0000-000017000000}"/>
    <cellStyle name="Millares 4 2 3 4" xfId="28" xr:uid="{00000000-0005-0000-0000-00001B000000}"/>
    <cellStyle name="Millares 4 2 3 4 2" xfId="29" xr:uid="{00000000-0005-0000-0000-00001C000000}"/>
    <cellStyle name="Millares 4 2 3 4 2 2" xfId="112" xr:uid="{00000000-0005-0000-0000-00001C000000}"/>
    <cellStyle name="Millares 4 2 3 4 2 2 2" xfId="256" xr:uid="{00000000-0005-0000-0000-00001C000000}"/>
    <cellStyle name="Millares 4 2 3 4 2 3" xfId="184" xr:uid="{00000000-0005-0000-0000-00001C000000}"/>
    <cellStyle name="Millares 4 2 3 4 2 4" xfId="328" xr:uid="{00000000-0005-0000-0000-00001C000000}"/>
    <cellStyle name="Millares 4 2 3 4 3" xfId="111" xr:uid="{00000000-0005-0000-0000-00001B000000}"/>
    <cellStyle name="Millares 4 2 3 4 3 2" xfId="255" xr:uid="{00000000-0005-0000-0000-00001B000000}"/>
    <cellStyle name="Millares 4 2 3 4 4" xfId="183" xr:uid="{00000000-0005-0000-0000-00001B000000}"/>
    <cellStyle name="Millares 4 2 3 4 5" xfId="327" xr:uid="{00000000-0005-0000-0000-00001B000000}"/>
    <cellStyle name="Millares 4 2 3 5" xfId="30" xr:uid="{00000000-0005-0000-0000-00001D000000}"/>
    <cellStyle name="Millares 4 2 3 5 2" xfId="113" xr:uid="{00000000-0005-0000-0000-00001D000000}"/>
    <cellStyle name="Millares 4 2 3 5 2 2" xfId="257" xr:uid="{00000000-0005-0000-0000-00001D000000}"/>
    <cellStyle name="Millares 4 2 3 5 3" xfId="185" xr:uid="{00000000-0005-0000-0000-00001D000000}"/>
    <cellStyle name="Millares 4 2 3 5 4" xfId="329" xr:uid="{00000000-0005-0000-0000-00001D000000}"/>
    <cellStyle name="Millares 4 2 3 6" xfId="102" xr:uid="{00000000-0005-0000-0000-000012000000}"/>
    <cellStyle name="Millares 4 2 3 6 2" xfId="246" xr:uid="{00000000-0005-0000-0000-000012000000}"/>
    <cellStyle name="Millares 4 2 3 7" xfId="174" xr:uid="{00000000-0005-0000-0000-000012000000}"/>
    <cellStyle name="Millares 4 2 3 8" xfId="318" xr:uid="{00000000-0005-0000-0000-000012000000}"/>
    <cellStyle name="Millares 4 2 4" xfId="31" xr:uid="{00000000-0005-0000-0000-00001E000000}"/>
    <cellStyle name="Millares 4 2 4 2" xfId="32" xr:uid="{00000000-0005-0000-0000-00001F000000}"/>
    <cellStyle name="Millares 4 2 4 2 2" xfId="33" xr:uid="{00000000-0005-0000-0000-000020000000}"/>
    <cellStyle name="Millares 4 2 4 2 2 2" xfId="116" xr:uid="{00000000-0005-0000-0000-000020000000}"/>
    <cellStyle name="Millares 4 2 4 2 2 2 2" xfId="260" xr:uid="{00000000-0005-0000-0000-000020000000}"/>
    <cellStyle name="Millares 4 2 4 2 2 3" xfId="188" xr:uid="{00000000-0005-0000-0000-000020000000}"/>
    <cellStyle name="Millares 4 2 4 2 2 4" xfId="332" xr:uid="{00000000-0005-0000-0000-000020000000}"/>
    <cellStyle name="Millares 4 2 4 2 3" xfId="115" xr:uid="{00000000-0005-0000-0000-00001F000000}"/>
    <cellStyle name="Millares 4 2 4 2 3 2" xfId="259" xr:uid="{00000000-0005-0000-0000-00001F000000}"/>
    <cellStyle name="Millares 4 2 4 2 4" xfId="187" xr:uid="{00000000-0005-0000-0000-00001F000000}"/>
    <cellStyle name="Millares 4 2 4 2 5" xfId="331" xr:uid="{00000000-0005-0000-0000-00001F000000}"/>
    <cellStyle name="Millares 4 2 4 3" xfId="34" xr:uid="{00000000-0005-0000-0000-000021000000}"/>
    <cellStyle name="Millares 4 2 4 3 2" xfId="117" xr:uid="{00000000-0005-0000-0000-000021000000}"/>
    <cellStyle name="Millares 4 2 4 3 2 2" xfId="261" xr:uid="{00000000-0005-0000-0000-000021000000}"/>
    <cellStyle name="Millares 4 2 4 3 3" xfId="189" xr:uid="{00000000-0005-0000-0000-000021000000}"/>
    <cellStyle name="Millares 4 2 4 3 4" xfId="333" xr:uid="{00000000-0005-0000-0000-000021000000}"/>
    <cellStyle name="Millares 4 2 4 4" xfId="114" xr:uid="{00000000-0005-0000-0000-00001E000000}"/>
    <cellStyle name="Millares 4 2 4 4 2" xfId="258" xr:uid="{00000000-0005-0000-0000-00001E000000}"/>
    <cellStyle name="Millares 4 2 4 5" xfId="186" xr:uid="{00000000-0005-0000-0000-00001E000000}"/>
    <cellStyle name="Millares 4 2 4 6" xfId="330" xr:uid="{00000000-0005-0000-0000-00001E000000}"/>
    <cellStyle name="Millares 4 2 5" xfId="35" xr:uid="{00000000-0005-0000-0000-000022000000}"/>
    <cellStyle name="Millares 4 2 5 2" xfId="36" xr:uid="{00000000-0005-0000-0000-000023000000}"/>
    <cellStyle name="Millares 4 2 5 2 2" xfId="37" xr:uid="{00000000-0005-0000-0000-000024000000}"/>
    <cellStyle name="Millares 4 2 5 2 2 2" xfId="120" xr:uid="{00000000-0005-0000-0000-000024000000}"/>
    <cellStyle name="Millares 4 2 5 2 2 2 2" xfId="264" xr:uid="{00000000-0005-0000-0000-000024000000}"/>
    <cellStyle name="Millares 4 2 5 2 2 3" xfId="192" xr:uid="{00000000-0005-0000-0000-000024000000}"/>
    <cellStyle name="Millares 4 2 5 2 2 4" xfId="336" xr:uid="{00000000-0005-0000-0000-000024000000}"/>
    <cellStyle name="Millares 4 2 5 2 3" xfId="119" xr:uid="{00000000-0005-0000-0000-000023000000}"/>
    <cellStyle name="Millares 4 2 5 2 3 2" xfId="263" xr:uid="{00000000-0005-0000-0000-000023000000}"/>
    <cellStyle name="Millares 4 2 5 2 4" xfId="191" xr:uid="{00000000-0005-0000-0000-000023000000}"/>
    <cellStyle name="Millares 4 2 5 2 5" xfId="335" xr:uid="{00000000-0005-0000-0000-000023000000}"/>
    <cellStyle name="Millares 4 2 5 3" xfId="38" xr:uid="{00000000-0005-0000-0000-000025000000}"/>
    <cellStyle name="Millares 4 2 5 3 2" xfId="121" xr:uid="{00000000-0005-0000-0000-000025000000}"/>
    <cellStyle name="Millares 4 2 5 3 2 2" xfId="265" xr:uid="{00000000-0005-0000-0000-000025000000}"/>
    <cellStyle name="Millares 4 2 5 3 3" xfId="193" xr:uid="{00000000-0005-0000-0000-000025000000}"/>
    <cellStyle name="Millares 4 2 5 3 4" xfId="337" xr:uid="{00000000-0005-0000-0000-000025000000}"/>
    <cellStyle name="Millares 4 2 5 4" xfId="118" xr:uid="{00000000-0005-0000-0000-000022000000}"/>
    <cellStyle name="Millares 4 2 5 4 2" xfId="262" xr:uid="{00000000-0005-0000-0000-000022000000}"/>
    <cellStyle name="Millares 4 2 5 5" xfId="190" xr:uid="{00000000-0005-0000-0000-000022000000}"/>
    <cellStyle name="Millares 4 2 5 6" xfId="334" xr:uid="{00000000-0005-0000-0000-000022000000}"/>
    <cellStyle name="Millares 4 2 6" xfId="39" xr:uid="{00000000-0005-0000-0000-000026000000}"/>
    <cellStyle name="Millares 4 2 6 2" xfId="40" xr:uid="{00000000-0005-0000-0000-000027000000}"/>
    <cellStyle name="Millares 4 2 6 2 2" xfId="123" xr:uid="{00000000-0005-0000-0000-000027000000}"/>
    <cellStyle name="Millares 4 2 6 2 2 2" xfId="267" xr:uid="{00000000-0005-0000-0000-000027000000}"/>
    <cellStyle name="Millares 4 2 6 2 3" xfId="195" xr:uid="{00000000-0005-0000-0000-000027000000}"/>
    <cellStyle name="Millares 4 2 6 2 4" xfId="339" xr:uid="{00000000-0005-0000-0000-000027000000}"/>
    <cellStyle name="Millares 4 2 6 3" xfId="122" xr:uid="{00000000-0005-0000-0000-000026000000}"/>
    <cellStyle name="Millares 4 2 6 3 2" xfId="266" xr:uid="{00000000-0005-0000-0000-000026000000}"/>
    <cellStyle name="Millares 4 2 6 4" xfId="194" xr:uid="{00000000-0005-0000-0000-000026000000}"/>
    <cellStyle name="Millares 4 2 6 5" xfId="338" xr:uid="{00000000-0005-0000-0000-000026000000}"/>
    <cellStyle name="Millares 4 2 7" xfId="41" xr:uid="{00000000-0005-0000-0000-000028000000}"/>
    <cellStyle name="Millares 4 2 7 2" xfId="124" xr:uid="{00000000-0005-0000-0000-000028000000}"/>
    <cellStyle name="Millares 4 2 7 2 2" xfId="268" xr:uid="{00000000-0005-0000-0000-000028000000}"/>
    <cellStyle name="Millares 4 2 7 3" xfId="196" xr:uid="{00000000-0005-0000-0000-000028000000}"/>
    <cellStyle name="Millares 4 2 7 4" xfId="340" xr:uid="{00000000-0005-0000-0000-000028000000}"/>
    <cellStyle name="Millares 4 2 8" xfId="89" xr:uid="{00000000-0005-0000-0000-000005000000}"/>
    <cellStyle name="Millares 4 2 8 2" xfId="233" xr:uid="{00000000-0005-0000-0000-000005000000}"/>
    <cellStyle name="Millares 4 2 9" xfId="161" xr:uid="{00000000-0005-0000-0000-000005000000}"/>
    <cellStyle name="Millares 4 3" xfId="42" xr:uid="{00000000-0005-0000-0000-000029000000}"/>
    <cellStyle name="Millares 4 3 2" xfId="43" xr:uid="{00000000-0005-0000-0000-00002A000000}"/>
    <cellStyle name="Millares 4 3 2 2" xfId="44" xr:uid="{00000000-0005-0000-0000-00002B000000}"/>
    <cellStyle name="Millares 4 3 2 2 2" xfId="45" xr:uid="{00000000-0005-0000-0000-00002C000000}"/>
    <cellStyle name="Millares 4 3 2 2 2 2" xfId="128" xr:uid="{00000000-0005-0000-0000-00002C000000}"/>
    <cellStyle name="Millares 4 3 2 2 2 2 2" xfId="272" xr:uid="{00000000-0005-0000-0000-00002C000000}"/>
    <cellStyle name="Millares 4 3 2 2 2 3" xfId="200" xr:uid="{00000000-0005-0000-0000-00002C000000}"/>
    <cellStyle name="Millares 4 3 2 2 2 4" xfId="344" xr:uid="{00000000-0005-0000-0000-00002C000000}"/>
    <cellStyle name="Millares 4 3 2 2 3" xfId="127" xr:uid="{00000000-0005-0000-0000-00002B000000}"/>
    <cellStyle name="Millares 4 3 2 2 3 2" xfId="271" xr:uid="{00000000-0005-0000-0000-00002B000000}"/>
    <cellStyle name="Millares 4 3 2 2 4" xfId="199" xr:uid="{00000000-0005-0000-0000-00002B000000}"/>
    <cellStyle name="Millares 4 3 2 2 5" xfId="343" xr:uid="{00000000-0005-0000-0000-00002B000000}"/>
    <cellStyle name="Millares 4 3 2 3" xfId="46" xr:uid="{00000000-0005-0000-0000-00002D000000}"/>
    <cellStyle name="Millares 4 3 2 3 2" xfId="129" xr:uid="{00000000-0005-0000-0000-00002D000000}"/>
    <cellStyle name="Millares 4 3 2 3 2 2" xfId="273" xr:uid="{00000000-0005-0000-0000-00002D000000}"/>
    <cellStyle name="Millares 4 3 2 3 3" xfId="201" xr:uid="{00000000-0005-0000-0000-00002D000000}"/>
    <cellStyle name="Millares 4 3 2 3 4" xfId="345" xr:uid="{00000000-0005-0000-0000-00002D000000}"/>
    <cellStyle name="Millares 4 3 2 4" xfId="126" xr:uid="{00000000-0005-0000-0000-00002A000000}"/>
    <cellStyle name="Millares 4 3 2 4 2" xfId="270" xr:uid="{00000000-0005-0000-0000-00002A000000}"/>
    <cellStyle name="Millares 4 3 2 5" xfId="198" xr:uid="{00000000-0005-0000-0000-00002A000000}"/>
    <cellStyle name="Millares 4 3 2 6" xfId="342" xr:uid="{00000000-0005-0000-0000-00002A000000}"/>
    <cellStyle name="Millares 4 3 3" xfId="47" xr:uid="{00000000-0005-0000-0000-00002E000000}"/>
    <cellStyle name="Millares 4 3 3 2" xfId="48" xr:uid="{00000000-0005-0000-0000-00002F000000}"/>
    <cellStyle name="Millares 4 3 3 2 2" xfId="49" xr:uid="{00000000-0005-0000-0000-000030000000}"/>
    <cellStyle name="Millares 4 3 3 2 2 2" xfId="132" xr:uid="{00000000-0005-0000-0000-000030000000}"/>
    <cellStyle name="Millares 4 3 3 2 2 2 2" xfId="276" xr:uid="{00000000-0005-0000-0000-000030000000}"/>
    <cellStyle name="Millares 4 3 3 2 2 3" xfId="204" xr:uid="{00000000-0005-0000-0000-000030000000}"/>
    <cellStyle name="Millares 4 3 3 2 2 4" xfId="348" xr:uid="{00000000-0005-0000-0000-000030000000}"/>
    <cellStyle name="Millares 4 3 3 2 3" xfId="131" xr:uid="{00000000-0005-0000-0000-00002F000000}"/>
    <cellStyle name="Millares 4 3 3 2 3 2" xfId="275" xr:uid="{00000000-0005-0000-0000-00002F000000}"/>
    <cellStyle name="Millares 4 3 3 2 4" xfId="203" xr:uid="{00000000-0005-0000-0000-00002F000000}"/>
    <cellStyle name="Millares 4 3 3 2 5" xfId="347" xr:uid="{00000000-0005-0000-0000-00002F000000}"/>
    <cellStyle name="Millares 4 3 3 3" xfId="50" xr:uid="{00000000-0005-0000-0000-000031000000}"/>
    <cellStyle name="Millares 4 3 3 3 2" xfId="133" xr:uid="{00000000-0005-0000-0000-000031000000}"/>
    <cellStyle name="Millares 4 3 3 3 2 2" xfId="277" xr:uid="{00000000-0005-0000-0000-000031000000}"/>
    <cellStyle name="Millares 4 3 3 3 3" xfId="205" xr:uid="{00000000-0005-0000-0000-000031000000}"/>
    <cellStyle name="Millares 4 3 3 3 4" xfId="349" xr:uid="{00000000-0005-0000-0000-000031000000}"/>
    <cellStyle name="Millares 4 3 3 4" xfId="130" xr:uid="{00000000-0005-0000-0000-00002E000000}"/>
    <cellStyle name="Millares 4 3 3 4 2" xfId="274" xr:uid="{00000000-0005-0000-0000-00002E000000}"/>
    <cellStyle name="Millares 4 3 3 5" xfId="202" xr:uid="{00000000-0005-0000-0000-00002E000000}"/>
    <cellStyle name="Millares 4 3 3 6" xfId="346" xr:uid="{00000000-0005-0000-0000-00002E000000}"/>
    <cellStyle name="Millares 4 3 4" xfId="51" xr:uid="{00000000-0005-0000-0000-000032000000}"/>
    <cellStyle name="Millares 4 3 4 2" xfId="52" xr:uid="{00000000-0005-0000-0000-000033000000}"/>
    <cellStyle name="Millares 4 3 4 2 2" xfId="135" xr:uid="{00000000-0005-0000-0000-000033000000}"/>
    <cellStyle name="Millares 4 3 4 2 2 2" xfId="279" xr:uid="{00000000-0005-0000-0000-000033000000}"/>
    <cellStyle name="Millares 4 3 4 2 3" xfId="207" xr:uid="{00000000-0005-0000-0000-000033000000}"/>
    <cellStyle name="Millares 4 3 4 2 4" xfId="351" xr:uid="{00000000-0005-0000-0000-000033000000}"/>
    <cellStyle name="Millares 4 3 4 3" xfId="134" xr:uid="{00000000-0005-0000-0000-000032000000}"/>
    <cellStyle name="Millares 4 3 4 3 2" xfId="278" xr:uid="{00000000-0005-0000-0000-000032000000}"/>
    <cellStyle name="Millares 4 3 4 4" xfId="206" xr:uid="{00000000-0005-0000-0000-000032000000}"/>
    <cellStyle name="Millares 4 3 4 5" xfId="350" xr:uid="{00000000-0005-0000-0000-000032000000}"/>
    <cellStyle name="Millares 4 3 5" xfId="53" xr:uid="{00000000-0005-0000-0000-000034000000}"/>
    <cellStyle name="Millares 4 3 5 2" xfId="136" xr:uid="{00000000-0005-0000-0000-000034000000}"/>
    <cellStyle name="Millares 4 3 5 2 2" xfId="280" xr:uid="{00000000-0005-0000-0000-000034000000}"/>
    <cellStyle name="Millares 4 3 5 3" xfId="208" xr:uid="{00000000-0005-0000-0000-000034000000}"/>
    <cellStyle name="Millares 4 3 5 4" xfId="352" xr:uid="{00000000-0005-0000-0000-000034000000}"/>
    <cellStyle name="Millares 4 3 6" xfId="125" xr:uid="{00000000-0005-0000-0000-000029000000}"/>
    <cellStyle name="Millares 4 3 6 2" xfId="269" xr:uid="{00000000-0005-0000-0000-000029000000}"/>
    <cellStyle name="Millares 4 3 7" xfId="197" xr:uid="{00000000-0005-0000-0000-000029000000}"/>
    <cellStyle name="Millares 4 3 8" xfId="341" xr:uid="{00000000-0005-0000-0000-000029000000}"/>
    <cellStyle name="Millares 4 4" xfId="54" xr:uid="{00000000-0005-0000-0000-000035000000}"/>
    <cellStyle name="Millares 4 4 2" xfId="55" xr:uid="{00000000-0005-0000-0000-000036000000}"/>
    <cellStyle name="Millares 4 4 2 2" xfId="56" xr:uid="{00000000-0005-0000-0000-000037000000}"/>
    <cellStyle name="Millares 4 4 2 2 2" xfId="57" xr:uid="{00000000-0005-0000-0000-000038000000}"/>
    <cellStyle name="Millares 4 4 2 2 2 2" xfId="140" xr:uid="{00000000-0005-0000-0000-000038000000}"/>
    <cellStyle name="Millares 4 4 2 2 2 2 2" xfId="284" xr:uid="{00000000-0005-0000-0000-000038000000}"/>
    <cellStyle name="Millares 4 4 2 2 2 3" xfId="212" xr:uid="{00000000-0005-0000-0000-000038000000}"/>
    <cellStyle name="Millares 4 4 2 2 2 4" xfId="356" xr:uid="{00000000-0005-0000-0000-000038000000}"/>
    <cellStyle name="Millares 4 4 2 2 3" xfId="139" xr:uid="{00000000-0005-0000-0000-000037000000}"/>
    <cellStyle name="Millares 4 4 2 2 3 2" xfId="283" xr:uid="{00000000-0005-0000-0000-000037000000}"/>
    <cellStyle name="Millares 4 4 2 2 4" xfId="211" xr:uid="{00000000-0005-0000-0000-000037000000}"/>
    <cellStyle name="Millares 4 4 2 2 5" xfId="355" xr:uid="{00000000-0005-0000-0000-000037000000}"/>
    <cellStyle name="Millares 4 4 2 3" xfId="58" xr:uid="{00000000-0005-0000-0000-000039000000}"/>
    <cellStyle name="Millares 4 4 2 3 2" xfId="141" xr:uid="{00000000-0005-0000-0000-000039000000}"/>
    <cellStyle name="Millares 4 4 2 3 2 2" xfId="285" xr:uid="{00000000-0005-0000-0000-000039000000}"/>
    <cellStyle name="Millares 4 4 2 3 3" xfId="213" xr:uid="{00000000-0005-0000-0000-000039000000}"/>
    <cellStyle name="Millares 4 4 2 3 4" xfId="357" xr:uid="{00000000-0005-0000-0000-000039000000}"/>
    <cellStyle name="Millares 4 4 2 4" xfId="138" xr:uid="{00000000-0005-0000-0000-000036000000}"/>
    <cellStyle name="Millares 4 4 2 4 2" xfId="282" xr:uid="{00000000-0005-0000-0000-000036000000}"/>
    <cellStyle name="Millares 4 4 2 5" xfId="210" xr:uid="{00000000-0005-0000-0000-000036000000}"/>
    <cellStyle name="Millares 4 4 2 6" xfId="354" xr:uid="{00000000-0005-0000-0000-000036000000}"/>
    <cellStyle name="Millares 4 4 3" xfId="59" xr:uid="{00000000-0005-0000-0000-00003A000000}"/>
    <cellStyle name="Millares 4 4 3 2" xfId="60" xr:uid="{00000000-0005-0000-0000-00003B000000}"/>
    <cellStyle name="Millares 4 4 3 2 2" xfId="61" xr:uid="{00000000-0005-0000-0000-00003C000000}"/>
    <cellStyle name="Millares 4 4 3 2 2 2" xfId="144" xr:uid="{00000000-0005-0000-0000-00003C000000}"/>
    <cellStyle name="Millares 4 4 3 2 2 2 2" xfId="288" xr:uid="{00000000-0005-0000-0000-00003C000000}"/>
    <cellStyle name="Millares 4 4 3 2 2 3" xfId="216" xr:uid="{00000000-0005-0000-0000-00003C000000}"/>
    <cellStyle name="Millares 4 4 3 2 2 4" xfId="360" xr:uid="{00000000-0005-0000-0000-00003C000000}"/>
    <cellStyle name="Millares 4 4 3 2 3" xfId="143" xr:uid="{00000000-0005-0000-0000-00003B000000}"/>
    <cellStyle name="Millares 4 4 3 2 3 2" xfId="287" xr:uid="{00000000-0005-0000-0000-00003B000000}"/>
    <cellStyle name="Millares 4 4 3 2 4" xfId="215" xr:uid="{00000000-0005-0000-0000-00003B000000}"/>
    <cellStyle name="Millares 4 4 3 2 5" xfId="359" xr:uid="{00000000-0005-0000-0000-00003B000000}"/>
    <cellStyle name="Millares 4 4 3 3" xfId="62" xr:uid="{00000000-0005-0000-0000-00003D000000}"/>
    <cellStyle name="Millares 4 4 3 3 2" xfId="145" xr:uid="{00000000-0005-0000-0000-00003D000000}"/>
    <cellStyle name="Millares 4 4 3 3 2 2" xfId="289" xr:uid="{00000000-0005-0000-0000-00003D000000}"/>
    <cellStyle name="Millares 4 4 3 3 3" xfId="217" xr:uid="{00000000-0005-0000-0000-00003D000000}"/>
    <cellStyle name="Millares 4 4 3 3 4" xfId="361" xr:uid="{00000000-0005-0000-0000-00003D000000}"/>
    <cellStyle name="Millares 4 4 3 4" xfId="142" xr:uid="{00000000-0005-0000-0000-00003A000000}"/>
    <cellStyle name="Millares 4 4 3 4 2" xfId="286" xr:uid="{00000000-0005-0000-0000-00003A000000}"/>
    <cellStyle name="Millares 4 4 3 5" xfId="214" xr:uid="{00000000-0005-0000-0000-00003A000000}"/>
    <cellStyle name="Millares 4 4 3 6" xfId="358" xr:uid="{00000000-0005-0000-0000-00003A000000}"/>
    <cellStyle name="Millares 4 4 4" xfId="63" xr:uid="{00000000-0005-0000-0000-00003E000000}"/>
    <cellStyle name="Millares 4 4 4 2" xfId="64" xr:uid="{00000000-0005-0000-0000-00003F000000}"/>
    <cellStyle name="Millares 4 4 4 2 2" xfId="147" xr:uid="{00000000-0005-0000-0000-00003F000000}"/>
    <cellStyle name="Millares 4 4 4 2 2 2" xfId="291" xr:uid="{00000000-0005-0000-0000-00003F000000}"/>
    <cellStyle name="Millares 4 4 4 2 3" xfId="219" xr:uid="{00000000-0005-0000-0000-00003F000000}"/>
    <cellStyle name="Millares 4 4 4 2 4" xfId="363" xr:uid="{00000000-0005-0000-0000-00003F000000}"/>
    <cellStyle name="Millares 4 4 4 3" xfId="146" xr:uid="{00000000-0005-0000-0000-00003E000000}"/>
    <cellStyle name="Millares 4 4 4 3 2" xfId="290" xr:uid="{00000000-0005-0000-0000-00003E000000}"/>
    <cellStyle name="Millares 4 4 4 4" xfId="218" xr:uid="{00000000-0005-0000-0000-00003E000000}"/>
    <cellStyle name="Millares 4 4 4 5" xfId="362" xr:uid="{00000000-0005-0000-0000-00003E000000}"/>
    <cellStyle name="Millares 4 4 5" xfId="65" xr:uid="{00000000-0005-0000-0000-000040000000}"/>
    <cellStyle name="Millares 4 4 5 2" xfId="148" xr:uid="{00000000-0005-0000-0000-000040000000}"/>
    <cellStyle name="Millares 4 4 5 2 2" xfId="292" xr:uid="{00000000-0005-0000-0000-000040000000}"/>
    <cellStyle name="Millares 4 4 5 3" xfId="220" xr:uid="{00000000-0005-0000-0000-000040000000}"/>
    <cellStyle name="Millares 4 4 5 4" xfId="364" xr:uid="{00000000-0005-0000-0000-000040000000}"/>
    <cellStyle name="Millares 4 4 6" xfId="137" xr:uid="{00000000-0005-0000-0000-000035000000}"/>
    <cellStyle name="Millares 4 4 6 2" xfId="281" xr:uid="{00000000-0005-0000-0000-000035000000}"/>
    <cellStyle name="Millares 4 4 7" xfId="209" xr:uid="{00000000-0005-0000-0000-000035000000}"/>
    <cellStyle name="Millares 4 4 8" xfId="353" xr:uid="{00000000-0005-0000-0000-000035000000}"/>
    <cellStyle name="Millares 4 5" xfId="66" xr:uid="{00000000-0005-0000-0000-000041000000}"/>
    <cellStyle name="Millares 4 5 2" xfId="67" xr:uid="{00000000-0005-0000-0000-000042000000}"/>
    <cellStyle name="Millares 4 5 2 2" xfId="68" xr:uid="{00000000-0005-0000-0000-000043000000}"/>
    <cellStyle name="Millares 4 5 2 2 2" xfId="151" xr:uid="{00000000-0005-0000-0000-000043000000}"/>
    <cellStyle name="Millares 4 5 2 2 2 2" xfId="295" xr:uid="{00000000-0005-0000-0000-000043000000}"/>
    <cellStyle name="Millares 4 5 2 2 3" xfId="223" xr:uid="{00000000-0005-0000-0000-000043000000}"/>
    <cellStyle name="Millares 4 5 2 2 4" xfId="367" xr:uid="{00000000-0005-0000-0000-000043000000}"/>
    <cellStyle name="Millares 4 5 2 3" xfId="150" xr:uid="{00000000-0005-0000-0000-000042000000}"/>
    <cellStyle name="Millares 4 5 2 3 2" xfId="294" xr:uid="{00000000-0005-0000-0000-000042000000}"/>
    <cellStyle name="Millares 4 5 2 4" xfId="222" xr:uid="{00000000-0005-0000-0000-000042000000}"/>
    <cellStyle name="Millares 4 5 2 5" xfId="366" xr:uid="{00000000-0005-0000-0000-000042000000}"/>
    <cellStyle name="Millares 4 5 3" xfId="69" xr:uid="{00000000-0005-0000-0000-000044000000}"/>
    <cellStyle name="Millares 4 5 3 2" xfId="152" xr:uid="{00000000-0005-0000-0000-000044000000}"/>
    <cellStyle name="Millares 4 5 3 2 2" xfId="296" xr:uid="{00000000-0005-0000-0000-000044000000}"/>
    <cellStyle name="Millares 4 5 3 3" xfId="224" xr:uid="{00000000-0005-0000-0000-000044000000}"/>
    <cellStyle name="Millares 4 5 3 4" xfId="368" xr:uid="{00000000-0005-0000-0000-000044000000}"/>
    <cellStyle name="Millares 4 5 4" xfId="149" xr:uid="{00000000-0005-0000-0000-000041000000}"/>
    <cellStyle name="Millares 4 5 4 2" xfId="293" xr:uid="{00000000-0005-0000-0000-000041000000}"/>
    <cellStyle name="Millares 4 5 5" xfId="221" xr:uid="{00000000-0005-0000-0000-000041000000}"/>
    <cellStyle name="Millares 4 5 6" xfId="365" xr:uid="{00000000-0005-0000-0000-000041000000}"/>
    <cellStyle name="Millares 4 6" xfId="70" xr:uid="{00000000-0005-0000-0000-000045000000}"/>
    <cellStyle name="Millares 4 6 2" xfId="71" xr:uid="{00000000-0005-0000-0000-000046000000}"/>
    <cellStyle name="Millares 4 6 2 2" xfId="72" xr:uid="{00000000-0005-0000-0000-000047000000}"/>
    <cellStyle name="Millares 4 6 2 2 2" xfId="155" xr:uid="{00000000-0005-0000-0000-000047000000}"/>
    <cellStyle name="Millares 4 6 2 2 2 2" xfId="299" xr:uid="{00000000-0005-0000-0000-000047000000}"/>
    <cellStyle name="Millares 4 6 2 2 3" xfId="227" xr:uid="{00000000-0005-0000-0000-000047000000}"/>
    <cellStyle name="Millares 4 6 2 2 4" xfId="371" xr:uid="{00000000-0005-0000-0000-000047000000}"/>
    <cellStyle name="Millares 4 6 2 3" xfId="154" xr:uid="{00000000-0005-0000-0000-000046000000}"/>
    <cellStyle name="Millares 4 6 2 3 2" xfId="298" xr:uid="{00000000-0005-0000-0000-000046000000}"/>
    <cellStyle name="Millares 4 6 2 4" xfId="226" xr:uid="{00000000-0005-0000-0000-000046000000}"/>
    <cellStyle name="Millares 4 6 2 5" xfId="370" xr:uid="{00000000-0005-0000-0000-000046000000}"/>
    <cellStyle name="Millares 4 6 3" xfId="73" xr:uid="{00000000-0005-0000-0000-000048000000}"/>
    <cellStyle name="Millares 4 6 3 2" xfId="156" xr:uid="{00000000-0005-0000-0000-000048000000}"/>
    <cellStyle name="Millares 4 6 3 2 2" xfId="300" xr:uid="{00000000-0005-0000-0000-000048000000}"/>
    <cellStyle name="Millares 4 6 3 3" xfId="228" xr:uid="{00000000-0005-0000-0000-000048000000}"/>
    <cellStyle name="Millares 4 6 3 4" xfId="372" xr:uid="{00000000-0005-0000-0000-000048000000}"/>
    <cellStyle name="Millares 4 6 4" xfId="153" xr:uid="{00000000-0005-0000-0000-000045000000}"/>
    <cellStyle name="Millares 4 6 4 2" xfId="297" xr:uid="{00000000-0005-0000-0000-000045000000}"/>
    <cellStyle name="Millares 4 6 5" xfId="225" xr:uid="{00000000-0005-0000-0000-000045000000}"/>
    <cellStyle name="Millares 4 6 6" xfId="369" xr:uid="{00000000-0005-0000-0000-000045000000}"/>
    <cellStyle name="Millares 4 7" xfId="74" xr:uid="{00000000-0005-0000-0000-000049000000}"/>
    <cellStyle name="Millares 4 7 2" xfId="75" xr:uid="{00000000-0005-0000-0000-00004A000000}"/>
    <cellStyle name="Millares 4 7 2 2" xfId="158" xr:uid="{00000000-0005-0000-0000-00004A000000}"/>
    <cellStyle name="Millares 4 7 2 2 2" xfId="302" xr:uid="{00000000-0005-0000-0000-00004A000000}"/>
    <cellStyle name="Millares 4 7 2 3" xfId="230" xr:uid="{00000000-0005-0000-0000-00004A000000}"/>
    <cellStyle name="Millares 4 7 2 4" xfId="374" xr:uid="{00000000-0005-0000-0000-00004A000000}"/>
    <cellStyle name="Millares 4 7 3" xfId="157" xr:uid="{00000000-0005-0000-0000-000049000000}"/>
    <cellStyle name="Millares 4 7 3 2" xfId="301" xr:uid="{00000000-0005-0000-0000-000049000000}"/>
    <cellStyle name="Millares 4 7 4" xfId="229" xr:uid="{00000000-0005-0000-0000-000049000000}"/>
    <cellStyle name="Millares 4 7 5" xfId="373" xr:uid="{00000000-0005-0000-0000-000049000000}"/>
    <cellStyle name="Millares 4 8" xfId="76" xr:uid="{00000000-0005-0000-0000-00004B000000}"/>
    <cellStyle name="Millares 4 8 2" xfId="159" xr:uid="{00000000-0005-0000-0000-00004B000000}"/>
    <cellStyle name="Millares 4 8 2 2" xfId="303" xr:uid="{00000000-0005-0000-0000-00004B000000}"/>
    <cellStyle name="Millares 4 8 3" xfId="231" xr:uid="{00000000-0005-0000-0000-00004B000000}"/>
    <cellStyle name="Millares 4 8 4" xfId="375" xr:uid="{00000000-0005-0000-0000-00004B000000}"/>
    <cellStyle name="Millares 4 9" xfId="88" xr:uid="{00000000-0005-0000-0000-000004000000}"/>
    <cellStyle name="Millares 4 9 2" xfId="232" xr:uid="{00000000-0005-0000-0000-000004000000}"/>
    <cellStyle name="Moneda 2" xfId="77" xr:uid="{00000000-0005-0000-0000-00004C000000}"/>
    <cellStyle name="Normal" xfId="0" builtinId="0"/>
    <cellStyle name="Normal 2" xfId="78" xr:uid="{00000000-0005-0000-0000-00004E000000}"/>
    <cellStyle name="Normal 2 2" xfId="79" xr:uid="{00000000-0005-0000-0000-00004F000000}"/>
    <cellStyle name="Normal 3" xfId="80" xr:uid="{00000000-0005-0000-0000-000050000000}"/>
    <cellStyle name="Normal 4" xfId="81" xr:uid="{00000000-0005-0000-0000-000051000000}"/>
    <cellStyle name="Normal 5" xfId="82" xr:uid="{00000000-0005-0000-0000-000052000000}"/>
    <cellStyle name="Normal 7" xfId="83" xr:uid="{00000000-0005-0000-0000-000053000000}"/>
    <cellStyle name="Porcentaje" xfId="84" builtinId="5"/>
    <cellStyle name="Porcentaje 2" xfId="85" xr:uid="{00000000-0005-0000-0000-000055000000}"/>
    <cellStyle name="Porcentual 2" xfId="86" xr:uid="{00000000-0005-0000-0000-000056000000}"/>
    <cellStyle name="Porcentual 3" xfId="87" xr:uid="{00000000-0005-0000-0000-00005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079454728576536E-2"/>
          <c:y val="6.6429390820909692E-2"/>
          <c:w val="0.93885582926751643"/>
          <c:h val="0.81240627718513303"/>
        </c:manualLayout>
      </c:layout>
      <c:barChart>
        <c:barDir val="col"/>
        <c:grouping val="clustered"/>
        <c:varyColors val="0"/>
        <c:ser>
          <c:idx val="0"/>
          <c:order val="0"/>
          <c:tx>
            <c:strRef>
              <c:f>'AVANCE POR DIMENSION'!$B$20</c:f>
              <c:strCache>
                <c:ptCount val="1"/>
                <c:pt idx="0">
                  <c:v>PROGRAMADO</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'AVANCE POR DIMENSION'!$A$21:$A$27</c:f>
              <c:strCache>
                <c:ptCount val="7"/>
                <c:pt idx="0">
                  <c:v>1. Talento humano</c:v>
                </c:pt>
                <c:pt idx="1">
                  <c:v>2. Direccionamiento estratégico</c:v>
                </c:pt>
                <c:pt idx="2">
                  <c:v>3. Gestión con valores para resultados</c:v>
                </c:pt>
                <c:pt idx="3">
                  <c:v>4. Evaluación de resultados</c:v>
                </c:pt>
                <c:pt idx="4">
                  <c:v>5. Información y comunicación</c:v>
                </c:pt>
                <c:pt idx="5">
                  <c:v>6. Gestión del conocimiento y la innovación</c:v>
                </c:pt>
                <c:pt idx="6">
                  <c:v>7. Control interno</c:v>
                </c:pt>
              </c:strCache>
            </c:strRef>
          </c:cat>
          <c:val>
            <c:numRef>
              <c:f>'AVANCE POR DIMENSION'!$B$21:$B$27</c:f>
              <c:numCache>
                <c:formatCode>0.00%</c:formatCode>
                <c:ptCount val="7"/>
                <c:pt idx="0">
                  <c:v>0</c:v>
                </c:pt>
                <c:pt idx="1">
                  <c:v>0.5</c:v>
                </c:pt>
                <c:pt idx="2">
                  <c:v>0</c:v>
                </c:pt>
                <c:pt idx="3">
                  <c:v>1</c:v>
                </c:pt>
                <c:pt idx="4">
                  <c:v>0.19364444444444442</c:v>
                </c:pt>
                <c:pt idx="5">
                  <c:v>0.8</c:v>
                </c:pt>
                <c:pt idx="6">
                  <c:v>0.13978494623655913</c:v>
                </c:pt>
              </c:numCache>
            </c:numRef>
          </c:val>
          <c:extLst>
            <c:ext xmlns:c16="http://schemas.microsoft.com/office/drawing/2014/chart" uri="{C3380CC4-5D6E-409C-BE32-E72D297353CC}">
              <c16:uniqueId val="{00000000-D461-4171-97E8-B7074DA782A4}"/>
            </c:ext>
          </c:extLst>
        </c:ser>
        <c:ser>
          <c:idx val="1"/>
          <c:order val="1"/>
          <c:tx>
            <c:strRef>
              <c:f>'AVANCE POR DIMENSION'!$C$20</c:f>
              <c:strCache>
                <c:ptCount val="1"/>
                <c:pt idx="0">
                  <c:v>EJECUTADO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'AVANCE POR DIMENSION'!$A$21:$A$27</c:f>
              <c:strCache>
                <c:ptCount val="7"/>
                <c:pt idx="0">
                  <c:v>1. Talento humano</c:v>
                </c:pt>
                <c:pt idx="1">
                  <c:v>2. Direccionamiento estratégico</c:v>
                </c:pt>
                <c:pt idx="2">
                  <c:v>3. Gestión con valores para resultados</c:v>
                </c:pt>
                <c:pt idx="3">
                  <c:v>4. Evaluación de resultados</c:v>
                </c:pt>
                <c:pt idx="4">
                  <c:v>5. Información y comunicación</c:v>
                </c:pt>
                <c:pt idx="5">
                  <c:v>6. Gestión del conocimiento y la innovación</c:v>
                </c:pt>
                <c:pt idx="6">
                  <c:v>7. Control interno</c:v>
                </c:pt>
              </c:strCache>
            </c:strRef>
          </c:cat>
          <c:val>
            <c:numRef>
              <c:f>'AVANCE POR DIMENSION'!$C$21:$C$27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461-4171-97E8-B7074DA782A4}"/>
            </c:ext>
          </c:extLst>
        </c:ser>
        <c:dLbls>
          <c:showLegendKey val="0"/>
          <c:showVal val="0"/>
          <c:showCatName val="0"/>
          <c:showSerName val="0"/>
          <c:showPercent val="0"/>
          <c:showBubbleSize val="0"/>
        </c:dLbls>
        <c:gapWidth val="219"/>
        <c:overlap val="-27"/>
        <c:axId val="1380170032"/>
        <c:axId val="1"/>
      </c:barChart>
      <c:catAx>
        <c:axId val="138017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3801700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228600</xdr:colOff>
      <xdr:row>17</xdr:row>
      <xdr:rowOff>28575</xdr:rowOff>
    </xdr:from>
    <xdr:to>
      <xdr:col>24</xdr:col>
      <xdr:colOff>28575</xdr:colOff>
      <xdr:row>45</xdr:row>
      <xdr:rowOff>95250</xdr:rowOff>
    </xdr:to>
    <xdr:graphicFrame macro="">
      <xdr:nvGraphicFramePr>
        <xdr:cNvPr id="12692579" name="Gráfico 1">
          <a:extLst>
            <a:ext uri="{FF2B5EF4-FFF2-40B4-BE49-F238E27FC236}">
              <a16:creationId xmlns:a16="http://schemas.microsoft.com/office/drawing/2014/main" id="{FFA519F4-B694-DE27-7E1B-AC04B924F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X112"/>
  <sheetViews>
    <sheetView topLeftCell="AS2" zoomScale="50" zoomScaleNormal="50" workbookViewId="0">
      <pane ySplit="2" topLeftCell="A70" activePane="bottomLeft" state="frozen"/>
      <selection activeCell="E2" sqref="E2"/>
      <selection pane="bottomLeft" activeCell="BJ71" sqref="BJ71"/>
    </sheetView>
  </sheetViews>
  <sheetFormatPr baseColWidth="10" defaultColWidth="11.5703125" defaultRowHeight="15" x14ac:dyDescent="0.25"/>
  <cols>
    <col min="1" max="1" width="1.85546875" style="12" customWidth="1"/>
    <col min="2" max="3" width="22.5703125" style="12" customWidth="1"/>
    <col min="4" max="4" width="30.42578125" style="12" customWidth="1"/>
    <col min="5" max="5" width="28" style="12" customWidth="1"/>
    <col min="6" max="6" width="37.28515625" style="12" customWidth="1"/>
    <col min="7" max="7" width="24" style="12" customWidth="1"/>
    <col min="8" max="8" width="10.42578125" style="12" customWidth="1"/>
    <col min="9" max="9" width="38.28515625" style="12" customWidth="1"/>
    <col min="10" max="10" width="39.7109375" style="12" customWidth="1"/>
    <col min="11" max="11" width="11.42578125" style="12" customWidth="1"/>
    <col min="12" max="12" width="20.85546875" style="12" customWidth="1"/>
    <col min="13" max="13" width="22.7109375" style="12" customWidth="1"/>
    <col min="14" max="14" width="8.85546875" style="12" customWidth="1"/>
    <col min="15" max="15" width="8.28515625" style="12" customWidth="1"/>
    <col min="16" max="16" width="9.28515625" style="12" customWidth="1"/>
    <col min="17" max="17" width="7.28515625" style="12" customWidth="1"/>
    <col min="18" max="18" width="10.28515625" style="12" customWidth="1"/>
    <col min="19" max="19" width="7.28515625" style="12" customWidth="1"/>
    <col min="20" max="20" width="7.85546875" style="12" customWidth="1"/>
    <col min="21" max="23" width="7.28515625" style="12" customWidth="1"/>
    <col min="24" max="24" width="9.140625" style="12" customWidth="1"/>
    <col min="25" max="25" width="7.28515625" style="12" customWidth="1"/>
    <col min="26" max="26" width="8.28515625" style="12" customWidth="1"/>
    <col min="27" max="27" width="7.28515625" style="12" customWidth="1"/>
    <col min="28" max="28" width="9.28515625" style="12" customWidth="1"/>
    <col min="29" max="29" width="7.28515625" style="12" customWidth="1"/>
    <col min="30" max="30" width="10.140625" style="12" bestFit="1" customWidth="1"/>
    <col min="31" max="31" width="7.28515625" style="12" customWidth="1"/>
    <col min="32" max="32" width="8.140625" style="12" customWidth="1"/>
    <col min="33" max="33" width="7.28515625" style="12" customWidth="1"/>
    <col min="34" max="34" width="8.42578125" style="12" customWidth="1"/>
    <col min="35" max="35" width="7.28515625" style="12" customWidth="1"/>
    <col min="36" max="36" width="9.28515625" style="12" customWidth="1"/>
    <col min="37" max="37" width="7.28515625" style="12" customWidth="1"/>
    <col min="38" max="38" width="11.42578125" style="12" customWidth="1"/>
    <col min="39" max="39" width="8.5703125" style="12" customWidth="1"/>
    <col min="40" max="40" width="9.28515625" style="12" customWidth="1"/>
    <col min="41" max="41" width="9.42578125" style="12" customWidth="1"/>
    <col min="42" max="42" width="43.7109375" style="12" customWidth="1"/>
    <col min="43" max="43" width="10" style="12" customWidth="1"/>
    <col min="44" max="44" width="41.5703125" style="12" customWidth="1"/>
    <col min="45" max="45" width="22.28515625" style="12" customWidth="1"/>
    <col min="46" max="46" width="23.42578125" style="12" customWidth="1"/>
    <col min="47" max="72" width="9.28515625" style="12" customWidth="1"/>
    <col min="73" max="73" width="20.28515625" style="12" customWidth="1"/>
    <col min="74" max="75" width="12.85546875" style="12" customWidth="1"/>
    <col min="76" max="76" width="39.42578125" style="12" customWidth="1"/>
    <col min="77" max="16384" width="11.5703125" style="12"/>
  </cols>
  <sheetData>
    <row r="1" spans="2:76" ht="15.75" thickBot="1" x14ac:dyDescent="0.3">
      <c r="B1" s="18"/>
      <c r="C1" s="19"/>
    </row>
    <row r="2" spans="2:76" ht="17.25" customHeight="1" thickBot="1" x14ac:dyDescent="0.3">
      <c r="B2" s="353" t="s">
        <v>0</v>
      </c>
      <c r="C2" s="348" t="s">
        <v>1</v>
      </c>
      <c r="D2" s="348" t="s">
        <v>2</v>
      </c>
      <c r="E2" s="356" t="s">
        <v>3</v>
      </c>
      <c r="F2" s="348" t="s">
        <v>4</v>
      </c>
      <c r="G2" s="348" t="s">
        <v>5</v>
      </c>
      <c r="H2" s="353" t="s">
        <v>6</v>
      </c>
      <c r="I2" s="356" t="s">
        <v>7</v>
      </c>
      <c r="J2" s="348" t="s">
        <v>8</v>
      </c>
      <c r="K2" s="356" t="s">
        <v>9</v>
      </c>
      <c r="L2" s="348" t="s">
        <v>10</v>
      </c>
      <c r="M2" s="354" t="s">
        <v>11</v>
      </c>
      <c r="N2" s="353" t="s">
        <v>12</v>
      </c>
      <c r="O2" s="354"/>
      <c r="P2" s="346" t="s">
        <v>13</v>
      </c>
      <c r="Q2" s="347"/>
      <c r="R2" s="346" t="s">
        <v>14</v>
      </c>
      <c r="S2" s="347"/>
      <c r="T2" s="346" t="s">
        <v>15</v>
      </c>
      <c r="U2" s="347"/>
      <c r="V2" s="346" t="s">
        <v>16</v>
      </c>
      <c r="W2" s="347"/>
      <c r="X2" s="346" t="s">
        <v>17</v>
      </c>
      <c r="Y2" s="347"/>
      <c r="Z2" s="346" t="s">
        <v>18</v>
      </c>
      <c r="AA2" s="347"/>
      <c r="AB2" s="346" t="s">
        <v>19</v>
      </c>
      <c r="AC2" s="347"/>
      <c r="AD2" s="346" t="s">
        <v>20</v>
      </c>
      <c r="AE2" s="347"/>
      <c r="AF2" s="346" t="s">
        <v>21</v>
      </c>
      <c r="AG2" s="347"/>
      <c r="AH2" s="346" t="s">
        <v>22</v>
      </c>
      <c r="AI2" s="347"/>
      <c r="AJ2" s="346" t="s">
        <v>23</v>
      </c>
      <c r="AK2" s="347"/>
      <c r="AL2" s="353" t="s">
        <v>24</v>
      </c>
      <c r="AM2" s="354"/>
      <c r="AN2" s="353" t="s">
        <v>25</v>
      </c>
      <c r="AO2" s="354"/>
      <c r="AP2" s="348" t="s">
        <v>26</v>
      </c>
      <c r="AQ2" s="348" t="s">
        <v>27</v>
      </c>
      <c r="AR2" s="348" t="s">
        <v>28</v>
      </c>
      <c r="AS2" s="348" t="s">
        <v>29</v>
      </c>
      <c r="AT2" s="348" t="s">
        <v>30</v>
      </c>
      <c r="AU2" s="353" t="s">
        <v>12</v>
      </c>
      <c r="AV2" s="354"/>
      <c r="AW2" s="346" t="s">
        <v>13</v>
      </c>
      <c r="AX2" s="347"/>
      <c r="AY2" s="346" t="s">
        <v>14</v>
      </c>
      <c r="AZ2" s="347"/>
      <c r="BA2" s="346" t="s">
        <v>15</v>
      </c>
      <c r="BB2" s="347"/>
      <c r="BC2" s="346" t="s">
        <v>16</v>
      </c>
      <c r="BD2" s="347"/>
      <c r="BE2" s="346" t="s">
        <v>17</v>
      </c>
      <c r="BF2" s="347"/>
      <c r="BG2" s="346" t="s">
        <v>18</v>
      </c>
      <c r="BH2" s="347"/>
      <c r="BI2" s="346" t="s">
        <v>19</v>
      </c>
      <c r="BJ2" s="347"/>
      <c r="BK2" s="346" t="s">
        <v>20</v>
      </c>
      <c r="BL2" s="347"/>
      <c r="BM2" s="346" t="s">
        <v>21</v>
      </c>
      <c r="BN2" s="347"/>
      <c r="BO2" s="346" t="s">
        <v>22</v>
      </c>
      <c r="BP2" s="347"/>
      <c r="BQ2" s="346" t="s">
        <v>23</v>
      </c>
      <c r="BR2" s="347"/>
      <c r="BS2" s="346" t="s">
        <v>25</v>
      </c>
      <c r="BT2" s="347"/>
      <c r="BU2" s="348" t="s">
        <v>31</v>
      </c>
      <c r="BV2" s="344" t="s">
        <v>32</v>
      </c>
      <c r="BW2" s="344" t="s">
        <v>33</v>
      </c>
      <c r="BX2" s="344" t="s">
        <v>34</v>
      </c>
    </row>
    <row r="3" spans="2:76" ht="53.25" customHeight="1" x14ac:dyDescent="0.25">
      <c r="B3" s="355"/>
      <c r="C3" s="349"/>
      <c r="D3" s="349"/>
      <c r="E3" s="357"/>
      <c r="F3" s="349"/>
      <c r="G3" s="349"/>
      <c r="H3" s="358"/>
      <c r="I3" s="357"/>
      <c r="J3" s="349"/>
      <c r="K3" s="357"/>
      <c r="L3" s="349"/>
      <c r="M3" s="359"/>
      <c r="N3" s="6" t="s">
        <v>35</v>
      </c>
      <c r="O3" s="7" t="s">
        <v>36</v>
      </c>
      <c r="P3" s="6" t="s">
        <v>35</v>
      </c>
      <c r="Q3" s="7" t="s">
        <v>36</v>
      </c>
      <c r="R3" s="6" t="s">
        <v>35</v>
      </c>
      <c r="S3" s="7" t="s">
        <v>36</v>
      </c>
      <c r="T3" s="6" t="s">
        <v>35</v>
      </c>
      <c r="U3" s="7" t="s">
        <v>36</v>
      </c>
      <c r="V3" s="6" t="s">
        <v>35</v>
      </c>
      <c r="W3" s="7" t="s">
        <v>36</v>
      </c>
      <c r="X3" s="6" t="s">
        <v>35</v>
      </c>
      <c r="Y3" s="7" t="s">
        <v>36</v>
      </c>
      <c r="Z3" s="6" t="s">
        <v>35</v>
      </c>
      <c r="AA3" s="7" t="s">
        <v>36</v>
      </c>
      <c r="AB3" s="6" t="s">
        <v>35</v>
      </c>
      <c r="AC3" s="7" t="s">
        <v>36</v>
      </c>
      <c r="AD3" s="6" t="s">
        <v>35</v>
      </c>
      <c r="AE3" s="7" t="s">
        <v>36</v>
      </c>
      <c r="AF3" s="6" t="s">
        <v>35</v>
      </c>
      <c r="AG3" s="7" t="s">
        <v>36</v>
      </c>
      <c r="AH3" s="6" t="s">
        <v>35</v>
      </c>
      <c r="AI3" s="7" t="s">
        <v>36</v>
      </c>
      <c r="AJ3" s="6" t="s">
        <v>35</v>
      </c>
      <c r="AK3" s="8" t="s">
        <v>36</v>
      </c>
      <c r="AL3" s="6" t="s">
        <v>35</v>
      </c>
      <c r="AM3" s="7" t="s">
        <v>36</v>
      </c>
      <c r="AN3" s="9" t="s">
        <v>35</v>
      </c>
      <c r="AO3" s="7" t="s">
        <v>36</v>
      </c>
      <c r="AP3" s="349"/>
      <c r="AQ3" s="349"/>
      <c r="AR3" s="349"/>
      <c r="AS3" s="349"/>
      <c r="AT3" s="349"/>
      <c r="AU3" s="6" t="s">
        <v>35</v>
      </c>
      <c r="AV3" s="7" t="s">
        <v>36</v>
      </c>
      <c r="AW3" s="6" t="s">
        <v>35</v>
      </c>
      <c r="AX3" s="7" t="s">
        <v>36</v>
      </c>
      <c r="AY3" s="6" t="s">
        <v>35</v>
      </c>
      <c r="AZ3" s="7" t="s">
        <v>36</v>
      </c>
      <c r="BA3" s="6" t="s">
        <v>35</v>
      </c>
      <c r="BB3" s="7" t="s">
        <v>36</v>
      </c>
      <c r="BC3" s="6" t="s">
        <v>35</v>
      </c>
      <c r="BD3" s="7" t="s">
        <v>36</v>
      </c>
      <c r="BE3" s="6" t="s">
        <v>35</v>
      </c>
      <c r="BF3" s="7" t="s">
        <v>36</v>
      </c>
      <c r="BG3" s="6" t="s">
        <v>35</v>
      </c>
      <c r="BH3" s="7" t="s">
        <v>36</v>
      </c>
      <c r="BI3" s="6" t="s">
        <v>35</v>
      </c>
      <c r="BJ3" s="7" t="s">
        <v>36</v>
      </c>
      <c r="BK3" s="6" t="s">
        <v>35</v>
      </c>
      <c r="BL3" s="7" t="s">
        <v>36</v>
      </c>
      <c r="BM3" s="6" t="s">
        <v>35</v>
      </c>
      <c r="BN3" s="7" t="s">
        <v>36</v>
      </c>
      <c r="BO3" s="6" t="s">
        <v>35</v>
      </c>
      <c r="BP3" s="7" t="s">
        <v>36</v>
      </c>
      <c r="BQ3" s="6" t="s">
        <v>35</v>
      </c>
      <c r="BR3" s="7" t="s">
        <v>36</v>
      </c>
      <c r="BS3" s="6" t="s">
        <v>35</v>
      </c>
      <c r="BT3" s="7" t="s">
        <v>36</v>
      </c>
      <c r="BU3" s="349"/>
      <c r="BV3" s="345"/>
      <c r="BW3" s="345"/>
      <c r="BX3" s="345"/>
    </row>
    <row r="4" spans="2:76" ht="60" customHeight="1" x14ac:dyDescent="0.25">
      <c r="B4" s="324" t="s">
        <v>37</v>
      </c>
      <c r="C4" s="335" t="e">
        <f>+E4+E18/2</f>
        <v>#REF!</v>
      </c>
      <c r="D4" s="324" t="s">
        <v>38</v>
      </c>
      <c r="E4" s="335">
        <f>+G4+G9+G10/3</f>
        <v>0.69416666666666671</v>
      </c>
      <c r="F4" s="324" t="s">
        <v>39</v>
      </c>
      <c r="G4" s="335">
        <f>AO4+AO5+AO6+AO7+AO8</f>
        <v>0</v>
      </c>
      <c r="H4" s="38" t="s">
        <v>40</v>
      </c>
      <c r="I4" s="5" t="s">
        <v>41</v>
      </c>
      <c r="J4" s="5" t="s">
        <v>42</v>
      </c>
      <c r="K4" s="36">
        <v>0.95</v>
      </c>
      <c r="L4" s="36" t="s">
        <v>43</v>
      </c>
      <c r="M4" s="36">
        <v>0.23</v>
      </c>
      <c r="N4" s="31">
        <v>0</v>
      </c>
      <c r="O4" s="31">
        <v>0</v>
      </c>
      <c r="P4" s="31"/>
      <c r="Q4" s="31"/>
      <c r="R4" s="31"/>
      <c r="S4" s="31"/>
      <c r="T4" s="31">
        <v>33.33</v>
      </c>
      <c r="U4" s="31"/>
      <c r="V4" s="31"/>
      <c r="W4" s="31"/>
      <c r="X4" s="31"/>
      <c r="Y4" s="31"/>
      <c r="Z4" s="31">
        <v>33.33</v>
      </c>
      <c r="AA4" s="31"/>
      <c r="AB4" s="31"/>
      <c r="AC4" s="31"/>
      <c r="AD4" s="31"/>
      <c r="AE4" s="31"/>
      <c r="AF4" s="31">
        <v>33.340000000000003</v>
      </c>
      <c r="AG4" s="31"/>
      <c r="AH4" s="31"/>
      <c r="AI4" s="31"/>
      <c r="AJ4" s="31"/>
      <c r="AK4" s="31"/>
      <c r="AL4" s="31">
        <f>+N4+P4+R4+T4+V4+X4+Z4+AB4+AD4+AF4+AH4+AJ4</f>
        <v>100</v>
      </c>
      <c r="AM4" s="31">
        <f>+O4+Q4+S4+U4+W4+Y4+AA4+AC4+AE4+AG4+AI4+AK4</f>
        <v>0</v>
      </c>
      <c r="AN4" s="31">
        <f>SUM(N4+P4+R4+T4+V4+X4+Z4+AB4+AD4+AF4+AH4+AJ4)*M4</f>
        <v>23</v>
      </c>
      <c r="AO4" s="31">
        <f>SUM(O4+Q4+S4+U4+W4+Y4+AA4+AC4+AE4+AG4+AI4+AK4)*M4</f>
        <v>0</v>
      </c>
      <c r="AP4" s="5" t="s">
        <v>44</v>
      </c>
      <c r="AQ4" s="5" t="s">
        <v>45</v>
      </c>
      <c r="AR4" s="5" t="s">
        <v>46</v>
      </c>
      <c r="AS4" s="5" t="s">
        <v>43</v>
      </c>
      <c r="AT4" s="5" t="s">
        <v>43</v>
      </c>
      <c r="AU4" s="31">
        <v>8.33</v>
      </c>
      <c r="AV4" s="31">
        <v>8.33</v>
      </c>
      <c r="AW4" s="31">
        <v>8.33</v>
      </c>
      <c r="AX4" s="31"/>
      <c r="AY4" s="31">
        <v>8.33</v>
      </c>
      <c r="AZ4" s="31"/>
      <c r="BA4" s="31">
        <v>8.33</v>
      </c>
      <c r="BB4" s="31"/>
      <c r="BC4" s="31">
        <v>8.33</v>
      </c>
      <c r="BD4" s="31"/>
      <c r="BE4" s="31">
        <v>8.33</v>
      </c>
      <c r="BF4" s="31"/>
      <c r="BG4" s="31">
        <v>8.33</v>
      </c>
      <c r="BH4" s="31"/>
      <c r="BI4" s="31">
        <v>8.33</v>
      </c>
      <c r="BJ4" s="31"/>
      <c r="BK4" s="31">
        <v>8.33</v>
      </c>
      <c r="BL4" s="31"/>
      <c r="BM4" s="31">
        <v>8.33</v>
      </c>
      <c r="BN4" s="31"/>
      <c r="BO4" s="31">
        <v>8.33</v>
      </c>
      <c r="BP4" s="31"/>
      <c r="BQ4" s="31">
        <v>8.3699999999999992</v>
      </c>
      <c r="BR4" s="31"/>
      <c r="BS4" s="31">
        <f>AU4+AW4+AY4+BA4+BC4+BE4+BG4+BI4+BK4+BM4+BO4+BQ4</f>
        <v>100</v>
      </c>
      <c r="BT4" s="31">
        <f>AV4+AX4+AZ4+BB4+BD4+BF4+BH4+BJ4+BL4+BN4+BP4+BR4</f>
        <v>8.33</v>
      </c>
      <c r="BU4" s="5" t="s">
        <v>47</v>
      </c>
      <c r="BV4" s="33">
        <v>44200</v>
      </c>
      <c r="BW4" s="33">
        <v>44561</v>
      </c>
      <c r="BX4" s="45" t="s">
        <v>48</v>
      </c>
    </row>
    <row r="5" spans="2:76" ht="61.9" customHeight="1" x14ac:dyDescent="0.25">
      <c r="B5" s="324"/>
      <c r="C5" s="324"/>
      <c r="D5" s="324"/>
      <c r="E5" s="324"/>
      <c r="F5" s="324"/>
      <c r="G5" s="324"/>
      <c r="H5" s="5" t="s">
        <v>49</v>
      </c>
      <c r="I5" s="5" t="s">
        <v>50</v>
      </c>
      <c r="J5" s="5" t="s">
        <v>51</v>
      </c>
      <c r="K5" s="36">
        <v>0.9</v>
      </c>
      <c r="L5" s="36" t="s">
        <v>43</v>
      </c>
      <c r="M5" s="36">
        <v>0.23</v>
      </c>
      <c r="N5" s="31">
        <v>0</v>
      </c>
      <c r="O5" s="31">
        <v>0</v>
      </c>
      <c r="P5" s="31"/>
      <c r="Q5" s="31"/>
      <c r="R5" s="31"/>
      <c r="S5" s="31"/>
      <c r="T5" s="31">
        <v>33.33</v>
      </c>
      <c r="U5" s="31"/>
      <c r="V5" s="31"/>
      <c r="W5" s="31"/>
      <c r="X5" s="31"/>
      <c r="Y5" s="31"/>
      <c r="Z5" s="31">
        <v>33.33</v>
      </c>
      <c r="AA5" s="31"/>
      <c r="AB5" s="31"/>
      <c r="AC5" s="31"/>
      <c r="AD5" s="31"/>
      <c r="AE5" s="31"/>
      <c r="AF5" s="31">
        <v>33.340000000000003</v>
      </c>
      <c r="AG5" s="31"/>
      <c r="AH5" s="31"/>
      <c r="AI5" s="31"/>
      <c r="AJ5" s="31"/>
      <c r="AK5" s="31"/>
      <c r="AL5" s="31">
        <f t="shared" ref="AL5:AM13" si="0">+N5+P5+R5+T5+V5+X5+Z5+AB5+AD5+AF5+AH5+AJ5</f>
        <v>100</v>
      </c>
      <c r="AM5" s="31">
        <f t="shared" si="0"/>
        <v>0</v>
      </c>
      <c r="AN5" s="31">
        <f t="shared" ref="AN5:AN13" si="1">SUM(N5+P5+R5+T5+V5+X5+Z5+AB5+AD5+AF5+AH5+AJ5)*M5</f>
        <v>23</v>
      </c>
      <c r="AO5" s="31">
        <f t="shared" ref="AO5:AO13" si="2">SUM(O5+Q5+S5+U5+W5+Y5+AA5+AC5+AE5+AG5+AI5+AK5)*M5</f>
        <v>0</v>
      </c>
      <c r="AP5" s="5" t="s">
        <v>44</v>
      </c>
      <c r="AQ5" s="5" t="s">
        <v>52</v>
      </c>
      <c r="AR5" s="5" t="s">
        <v>53</v>
      </c>
      <c r="AS5" s="5" t="s">
        <v>43</v>
      </c>
      <c r="AT5" s="5" t="s">
        <v>43</v>
      </c>
      <c r="AU5" s="31">
        <v>6</v>
      </c>
      <c r="AV5" s="31">
        <v>6</v>
      </c>
      <c r="AW5" s="31">
        <v>5</v>
      </c>
      <c r="AX5" s="31"/>
      <c r="AY5" s="31">
        <v>9</v>
      </c>
      <c r="AZ5" s="31"/>
      <c r="BA5" s="31">
        <v>12</v>
      </c>
      <c r="BB5" s="31"/>
      <c r="BC5" s="31">
        <v>9</v>
      </c>
      <c r="BD5" s="31"/>
      <c r="BE5" s="31">
        <v>8</v>
      </c>
      <c r="BF5" s="31"/>
      <c r="BG5" s="31">
        <v>10</v>
      </c>
      <c r="BH5" s="31"/>
      <c r="BI5" s="31">
        <v>9</v>
      </c>
      <c r="BJ5" s="31"/>
      <c r="BK5" s="31">
        <v>8</v>
      </c>
      <c r="BL5" s="31"/>
      <c r="BM5" s="31">
        <v>9</v>
      </c>
      <c r="BN5" s="31"/>
      <c r="BO5" s="31">
        <v>6</v>
      </c>
      <c r="BP5" s="31"/>
      <c r="BQ5" s="31">
        <v>9</v>
      </c>
      <c r="BR5" s="31"/>
      <c r="BS5" s="31">
        <f t="shared" ref="BS5:BT13" si="3">AU5+AW5+AY5+BA5+BC5+BE5+BG5+BI5+BK5+BM5+BO5+BQ5</f>
        <v>100</v>
      </c>
      <c r="BT5" s="31">
        <f t="shared" si="3"/>
        <v>6</v>
      </c>
      <c r="BU5" s="5" t="s">
        <v>54</v>
      </c>
      <c r="BV5" s="33">
        <v>44200</v>
      </c>
      <c r="BW5" s="33">
        <v>44561</v>
      </c>
      <c r="BX5" s="45" t="s">
        <v>55</v>
      </c>
    </row>
    <row r="6" spans="2:76" ht="52.9" customHeight="1" x14ac:dyDescent="0.25">
      <c r="B6" s="324"/>
      <c r="C6" s="324"/>
      <c r="D6" s="324"/>
      <c r="E6" s="324"/>
      <c r="F6" s="324"/>
      <c r="G6" s="324"/>
      <c r="H6" s="5" t="s">
        <v>56</v>
      </c>
      <c r="I6" s="5" t="s">
        <v>57</v>
      </c>
      <c r="J6" s="5" t="s">
        <v>58</v>
      </c>
      <c r="K6" s="36">
        <v>1</v>
      </c>
      <c r="L6" s="36" t="s">
        <v>43</v>
      </c>
      <c r="M6" s="36">
        <v>0.23</v>
      </c>
      <c r="N6" s="31">
        <v>0</v>
      </c>
      <c r="O6" s="31">
        <v>0</v>
      </c>
      <c r="P6" s="31"/>
      <c r="Q6" s="31"/>
      <c r="R6" s="31"/>
      <c r="S6" s="31"/>
      <c r="T6" s="31">
        <v>33.33</v>
      </c>
      <c r="U6" s="31"/>
      <c r="V6" s="31"/>
      <c r="W6" s="31"/>
      <c r="X6" s="31"/>
      <c r="Y6" s="31"/>
      <c r="Z6" s="31">
        <v>33.33</v>
      </c>
      <c r="AA6" s="31"/>
      <c r="AB6" s="31"/>
      <c r="AC6" s="31"/>
      <c r="AD6" s="31"/>
      <c r="AE6" s="31"/>
      <c r="AF6" s="31">
        <v>33.340000000000003</v>
      </c>
      <c r="AG6" s="31"/>
      <c r="AH6" s="31"/>
      <c r="AI6" s="31"/>
      <c r="AJ6" s="31"/>
      <c r="AK6" s="31"/>
      <c r="AL6" s="31">
        <f t="shared" si="0"/>
        <v>100</v>
      </c>
      <c r="AM6" s="31">
        <f t="shared" si="0"/>
        <v>0</v>
      </c>
      <c r="AN6" s="31">
        <f t="shared" si="1"/>
        <v>23</v>
      </c>
      <c r="AO6" s="31">
        <f t="shared" si="2"/>
        <v>0</v>
      </c>
      <c r="AP6" s="5" t="s">
        <v>44</v>
      </c>
      <c r="AQ6" s="5" t="s">
        <v>59</v>
      </c>
      <c r="AR6" s="5" t="s">
        <v>60</v>
      </c>
      <c r="AS6" s="5" t="s">
        <v>43</v>
      </c>
      <c r="AT6" s="5" t="s">
        <v>43</v>
      </c>
      <c r="AU6" s="31">
        <v>8.33</v>
      </c>
      <c r="AV6" s="31">
        <v>8.33</v>
      </c>
      <c r="AW6" s="31">
        <v>8.33</v>
      </c>
      <c r="AX6" s="31"/>
      <c r="AY6" s="31">
        <v>8.33</v>
      </c>
      <c r="AZ6" s="31"/>
      <c r="BA6" s="31">
        <v>8.33</v>
      </c>
      <c r="BB6" s="31"/>
      <c r="BC6" s="31">
        <v>8.33</v>
      </c>
      <c r="BD6" s="31"/>
      <c r="BE6" s="31">
        <v>8.33</v>
      </c>
      <c r="BF6" s="31"/>
      <c r="BG6" s="31">
        <v>8.33</v>
      </c>
      <c r="BH6" s="31"/>
      <c r="BI6" s="31">
        <v>8.33</v>
      </c>
      <c r="BJ6" s="31"/>
      <c r="BK6" s="31">
        <v>8.34</v>
      </c>
      <c r="BL6" s="31"/>
      <c r="BM6" s="31">
        <v>8.34</v>
      </c>
      <c r="BN6" s="31"/>
      <c r="BO6" s="31">
        <v>8.34</v>
      </c>
      <c r="BP6" s="31"/>
      <c r="BQ6" s="31">
        <v>8.34</v>
      </c>
      <c r="BR6" s="31"/>
      <c r="BS6" s="31">
        <f>AU6+AW6+AY6+BA6+BC6+BE6+BG6+BI6+BK6+BM6+BO6+BQ6</f>
        <v>100.00000000000001</v>
      </c>
      <c r="BT6" s="31">
        <f t="shared" si="3"/>
        <v>8.33</v>
      </c>
      <c r="BU6" s="5" t="s">
        <v>61</v>
      </c>
      <c r="BV6" s="33">
        <v>44200</v>
      </c>
      <c r="BW6" s="33">
        <v>44561</v>
      </c>
      <c r="BX6" s="45" t="s">
        <v>62</v>
      </c>
    </row>
    <row r="7" spans="2:76" ht="64.900000000000006" customHeight="1" x14ac:dyDescent="0.25">
      <c r="B7" s="324"/>
      <c r="C7" s="324"/>
      <c r="D7" s="324"/>
      <c r="E7" s="324"/>
      <c r="F7" s="324"/>
      <c r="G7" s="324"/>
      <c r="H7" s="5" t="s">
        <v>63</v>
      </c>
      <c r="I7" s="5" t="s">
        <v>64</v>
      </c>
      <c r="J7" s="5" t="s">
        <v>51</v>
      </c>
      <c r="K7" s="36">
        <v>0.9</v>
      </c>
      <c r="L7" s="36" t="s">
        <v>43</v>
      </c>
      <c r="M7" s="36">
        <v>0.23</v>
      </c>
      <c r="N7" s="31">
        <v>0</v>
      </c>
      <c r="O7" s="31">
        <v>0</v>
      </c>
      <c r="P7" s="31"/>
      <c r="Q7" s="31"/>
      <c r="R7" s="31"/>
      <c r="S7" s="31"/>
      <c r="T7" s="31">
        <v>33.33</v>
      </c>
      <c r="U7" s="31"/>
      <c r="V7" s="31"/>
      <c r="W7" s="31"/>
      <c r="X7" s="31"/>
      <c r="Y7" s="31"/>
      <c r="Z7" s="31">
        <v>33.33</v>
      </c>
      <c r="AA7" s="31"/>
      <c r="AB7" s="31"/>
      <c r="AC7" s="31"/>
      <c r="AD7" s="31"/>
      <c r="AE7" s="31"/>
      <c r="AF7" s="31">
        <v>33.340000000000003</v>
      </c>
      <c r="AG7" s="31"/>
      <c r="AH7" s="31"/>
      <c r="AI7" s="31"/>
      <c r="AJ7" s="31"/>
      <c r="AK7" s="31"/>
      <c r="AL7" s="31">
        <f t="shared" si="0"/>
        <v>100</v>
      </c>
      <c r="AM7" s="31">
        <f t="shared" si="0"/>
        <v>0</v>
      </c>
      <c r="AN7" s="31">
        <f t="shared" si="1"/>
        <v>23</v>
      </c>
      <c r="AO7" s="31">
        <f t="shared" si="2"/>
        <v>0</v>
      </c>
      <c r="AP7" s="5" t="s">
        <v>44</v>
      </c>
      <c r="AQ7" s="5" t="s">
        <v>65</v>
      </c>
      <c r="AR7" s="5" t="s">
        <v>66</v>
      </c>
      <c r="AS7" s="5" t="s">
        <v>43</v>
      </c>
      <c r="AT7" s="5" t="s">
        <v>43</v>
      </c>
      <c r="AU7" s="31">
        <v>2</v>
      </c>
      <c r="AV7" s="31">
        <v>2</v>
      </c>
      <c r="AW7" s="31">
        <v>6</v>
      </c>
      <c r="AX7" s="31"/>
      <c r="AY7" s="31">
        <v>10</v>
      </c>
      <c r="AZ7" s="31"/>
      <c r="BA7" s="31">
        <v>6</v>
      </c>
      <c r="BB7" s="31"/>
      <c r="BC7" s="31">
        <v>11</v>
      </c>
      <c r="BD7" s="31"/>
      <c r="BE7" s="31">
        <v>11</v>
      </c>
      <c r="BF7" s="31"/>
      <c r="BG7" s="31">
        <v>14</v>
      </c>
      <c r="BH7" s="31"/>
      <c r="BI7" s="31">
        <v>11</v>
      </c>
      <c r="BJ7" s="31"/>
      <c r="BK7" s="31">
        <v>14</v>
      </c>
      <c r="BL7" s="31"/>
      <c r="BM7" s="31">
        <v>11</v>
      </c>
      <c r="BN7" s="31"/>
      <c r="BO7" s="31">
        <v>4</v>
      </c>
      <c r="BP7" s="31"/>
      <c r="BQ7" s="31">
        <v>0</v>
      </c>
      <c r="BR7" s="31"/>
      <c r="BS7" s="31">
        <f t="shared" si="3"/>
        <v>100</v>
      </c>
      <c r="BT7" s="31">
        <f t="shared" si="3"/>
        <v>2</v>
      </c>
      <c r="BU7" s="5" t="s">
        <v>67</v>
      </c>
      <c r="BV7" s="33">
        <v>44214</v>
      </c>
      <c r="BW7" s="33">
        <v>44513</v>
      </c>
      <c r="BX7" s="45" t="s">
        <v>68</v>
      </c>
    </row>
    <row r="8" spans="2:76" ht="90" x14ac:dyDescent="0.25">
      <c r="B8" s="324"/>
      <c r="C8" s="324"/>
      <c r="D8" s="324"/>
      <c r="E8" s="324"/>
      <c r="F8" s="324"/>
      <c r="G8" s="324"/>
      <c r="H8" s="5" t="s">
        <v>36</v>
      </c>
      <c r="I8" s="5" t="s">
        <v>69</v>
      </c>
      <c r="J8" s="5" t="s">
        <v>70</v>
      </c>
      <c r="K8" s="36">
        <v>0.9</v>
      </c>
      <c r="L8" s="36" t="s">
        <v>43</v>
      </c>
      <c r="M8" s="36">
        <v>0.08</v>
      </c>
      <c r="N8" s="31">
        <v>0</v>
      </c>
      <c r="O8" s="31">
        <v>0</v>
      </c>
      <c r="P8" s="31"/>
      <c r="Q8" s="31"/>
      <c r="R8" s="31"/>
      <c r="S8" s="31"/>
      <c r="T8" s="31">
        <v>33.33</v>
      </c>
      <c r="U8" s="31"/>
      <c r="V8" s="31"/>
      <c r="W8" s="31"/>
      <c r="X8" s="31"/>
      <c r="Y8" s="31"/>
      <c r="Z8" s="31">
        <v>33.33</v>
      </c>
      <c r="AA8" s="31"/>
      <c r="AB8" s="31"/>
      <c r="AC8" s="31"/>
      <c r="AD8" s="31"/>
      <c r="AE8" s="31"/>
      <c r="AF8" s="31">
        <v>33.340000000000003</v>
      </c>
      <c r="AG8" s="31"/>
      <c r="AH8" s="31"/>
      <c r="AI8" s="31"/>
      <c r="AJ8" s="31"/>
      <c r="AK8" s="31"/>
      <c r="AL8" s="31">
        <f t="shared" si="0"/>
        <v>100</v>
      </c>
      <c r="AM8" s="31">
        <f t="shared" si="0"/>
        <v>0</v>
      </c>
      <c r="AN8" s="31">
        <f t="shared" si="1"/>
        <v>8</v>
      </c>
      <c r="AO8" s="31">
        <f t="shared" si="2"/>
        <v>0</v>
      </c>
      <c r="AP8" s="5" t="s">
        <v>44</v>
      </c>
      <c r="AQ8" s="5" t="s">
        <v>71</v>
      </c>
      <c r="AR8" s="5" t="s">
        <v>72</v>
      </c>
      <c r="AS8" s="5" t="s">
        <v>43</v>
      </c>
      <c r="AT8" s="5" t="s">
        <v>43</v>
      </c>
      <c r="AU8" s="31">
        <v>0</v>
      </c>
      <c r="AV8" s="31">
        <v>0</v>
      </c>
      <c r="AW8" s="31"/>
      <c r="AX8" s="31"/>
      <c r="AY8" s="31"/>
      <c r="AZ8" s="31"/>
      <c r="BA8" s="31"/>
      <c r="BB8" s="31"/>
      <c r="BC8" s="31"/>
      <c r="BD8" s="31"/>
      <c r="BE8" s="31"/>
      <c r="BF8" s="31"/>
      <c r="BG8" s="31"/>
      <c r="BH8" s="31"/>
      <c r="BI8" s="31"/>
      <c r="BJ8" s="31"/>
      <c r="BK8" s="31"/>
      <c r="BL8" s="31"/>
      <c r="BM8" s="31">
        <v>33.33</v>
      </c>
      <c r="BN8" s="31"/>
      <c r="BO8" s="31">
        <v>33.33</v>
      </c>
      <c r="BP8" s="31"/>
      <c r="BQ8" s="31">
        <v>33.340000000000003</v>
      </c>
      <c r="BR8" s="31"/>
      <c r="BS8" s="31">
        <f t="shared" si="3"/>
        <v>100</v>
      </c>
      <c r="BT8" s="31">
        <f t="shared" si="3"/>
        <v>0</v>
      </c>
      <c r="BU8" s="5" t="s">
        <v>73</v>
      </c>
      <c r="BV8" s="33">
        <v>44470</v>
      </c>
      <c r="BW8" s="33">
        <v>44561</v>
      </c>
      <c r="BX8" s="45" t="s">
        <v>74</v>
      </c>
    </row>
    <row r="9" spans="2:76" ht="52.9" customHeight="1" x14ac:dyDescent="0.25">
      <c r="B9" s="324"/>
      <c r="C9" s="324"/>
      <c r="D9" s="324"/>
      <c r="E9" s="324"/>
      <c r="F9" s="5" t="s">
        <v>75</v>
      </c>
      <c r="G9" s="38">
        <f>+AO9</f>
        <v>0</v>
      </c>
      <c r="H9" s="38" t="s">
        <v>40</v>
      </c>
      <c r="I9" s="5" t="s">
        <v>76</v>
      </c>
      <c r="J9" s="5" t="s">
        <v>77</v>
      </c>
      <c r="K9" s="36">
        <v>0.5</v>
      </c>
      <c r="L9" s="5" t="s">
        <v>43</v>
      </c>
      <c r="M9" s="36">
        <v>1</v>
      </c>
      <c r="N9" s="31">
        <v>0</v>
      </c>
      <c r="O9" s="31">
        <v>0</v>
      </c>
      <c r="P9" s="31"/>
      <c r="Q9" s="31"/>
      <c r="R9" s="31"/>
      <c r="S9" s="31"/>
      <c r="T9" s="31">
        <v>50</v>
      </c>
      <c r="U9" s="31"/>
      <c r="V9" s="31"/>
      <c r="W9" s="31"/>
      <c r="X9" s="31"/>
      <c r="Y9" s="31"/>
      <c r="Z9" s="31"/>
      <c r="AA9" s="31"/>
      <c r="AB9" s="31"/>
      <c r="AC9" s="31"/>
      <c r="AD9" s="31"/>
      <c r="AE9" s="31"/>
      <c r="AF9" s="31">
        <v>50</v>
      </c>
      <c r="AG9" s="31"/>
      <c r="AH9" s="31"/>
      <c r="AI9" s="31"/>
      <c r="AJ9" s="31"/>
      <c r="AK9" s="31"/>
      <c r="AL9" s="31">
        <f t="shared" si="0"/>
        <v>100</v>
      </c>
      <c r="AM9" s="31">
        <f t="shared" si="0"/>
        <v>0</v>
      </c>
      <c r="AN9" s="31">
        <f t="shared" si="1"/>
        <v>100</v>
      </c>
      <c r="AO9" s="31">
        <f t="shared" si="2"/>
        <v>0</v>
      </c>
      <c r="AP9" s="5" t="s">
        <v>44</v>
      </c>
      <c r="AQ9" s="5" t="s">
        <v>78</v>
      </c>
      <c r="AR9" s="5" t="s">
        <v>79</v>
      </c>
      <c r="AS9" s="5" t="s">
        <v>43</v>
      </c>
      <c r="AT9" s="5" t="s">
        <v>43</v>
      </c>
      <c r="AU9" s="31">
        <v>8.33</v>
      </c>
      <c r="AV9" s="31">
        <v>8.33</v>
      </c>
      <c r="AW9" s="31">
        <v>8.33</v>
      </c>
      <c r="AX9" s="31"/>
      <c r="AY9" s="31">
        <v>8.33</v>
      </c>
      <c r="AZ9" s="31"/>
      <c r="BA9" s="31">
        <v>8.33</v>
      </c>
      <c r="BB9" s="31"/>
      <c r="BC9" s="31">
        <v>8.33</v>
      </c>
      <c r="BD9" s="31"/>
      <c r="BE9" s="31">
        <v>8.33</v>
      </c>
      <c r="BF9" s="31"/>
      <c r="BG9" s="31">
        <v>8.33</v>
      </c>
      <c r="BH9" s="31"/>
      <c r="BI9" s="31">
        <v>8.33</v>
      </c>
      <c r="BJ9" s="31"/>
      <c r="BK9" s="31">
        <v>8.33</v>
      </c>
      <c r="BL9" s="31"/>
      <c r="BM9" s="31">
        <v>8.33</v>
      </c>
      <c r="BN9" s="31"/>
      <c r="BO9" s="31">
        <v>8.33</v>
      </c>
      <c r="BP9" s="31"/>
      <c r="BQ9" s="31">
        <v>8.3699999999999992</v>
      </c>
      <c r="BR9" s="31"/>
      <c r="BS9" s="31">
        <f t="shared" si="3"/>
        <v>100</v>
      </c>
      <c r="BT9" s="31">
        <f t="shared" si="3"/>
        <v>8.33</v>
      </c>
      <c r="BU9" s="5" t="s">
        <v>80</v>
      </c>
      <c r="BV9" s="33">
        <v>44200</v>
      </c>
      <c r="BW9" s="33">
        <v>44561</v>
      </c>
      <c r="BX9" s="45" t="s">
        <v>81</v>
      </c>
    </row>
    <row r="10" spans="2:76" ht="60" customHeight="1" x14ac:dyDescent="0.25">
      <c r="B10" s="324"/>
      <c r="C10" s="324"/>
      <c r="D10" s="324"/>
      <c r="E10" s="324"/>
      <c r="F10" s="324" t="s">
        <v>82</v>
      </c>
      <c r="G10" s="335">
        <f>+AO10+AO11+AO14+AO17+AO12</f>
        <v>2.0825</v>
      </c>
      <c r="H10" s="38" t="s">
        <v>40</v>
      </c>
      <c r="I10" s="5" t="s">
        <v>83</v>
      </c>
      <c r="J10" s="5" t="s">
        <v>42</v>
      </c>
      <c r="K10" s="36">
        <v>0.9</v>
      </c>
      <c r="L10" s="5" t="s">
        <v>43</v>
      </c>
      <c r="M10" s="36">
        <v>0.2</v>
      </c>
      <c r="N10" s="31">
        <v>0</v>
      </c>
      <c r="O10" s="31">
        <v>0</v>
      </c>
      <c r="P10" s="31"/>
      <c r="Q10" s="31"/>
      <c r="R10" s="31"/>
      <c r="S10" s="31"/>
      <c r="T10" s="31">
        <v>33.33</v>
      </c>
      <c r="U10" s="31"/>
      <c r="V10" s="31"/>
      <c r="W10" s="31"/>
      <c r="X10" s="31"/>
      <c r="Y10" s="31"/>
      <c r="Z10" s="31">
        <v>33.33</v>
      </c>
      <c r="AA10" s="31"/>
      <c r="AB10" s="31"/>
      <c r="AC10" s="31"/>
      <c r="AD10" s="31"/>
      <c r="AE10" s="31"/>
      <c r="AF10" s="31">
        <v>33.340000000000003</v>
      </c>
      <c r="AG10" s="31"/>
      <c r="AH10" s="31"/>
      <c r="AI10" s="31"/>
      <c r="AJ10" s="31"/>
      <c r="AK10" s="31"/>
      <c r="AL10" s="31">
        <f t="shared" si="0"/>
        <v>100</v>
      </c>
      <c r="AM10" s="31">
        <f t="shared" si="0"/>
        <v>0</v>
      </c>
      <c r="AN10" s="31">
        <f t="shared" si="1"/>
        <v>20</v>
      </c>
      <c r="AO10" s="31">
        <f t="shared" si="2"/>
        <v>0</v>
      </c>
      <c r="AP10" s="5" t="s">
        <v>44</v>
      </c>
      <c r="AQ10" s="5" t="s">
        <v>84</v>
      </c>
      <c r="AR10" s="5" t="s">
        <v>85</v>
      </c>
      <c r="AS10" s="5" t="s">
        <v>43</v>
      </c>
      <c r="AT10" s="5" t="s">
        <v>43</v>
      </c>
      <c r="AU10" s="31">
        <v>8.33</v>
      </c>
      <c r="AV10" s="31">
        <v>6.66</v>
      </c>
      <c r="AW10" s="31">
        <v>8.33</v>
      </c>
      <c r="AX10" s="31"/>
      <c r="AY10" s="31">
        <v>8.33</v>
      </c>
      <c r="AZ10" s="31"/>
      <c r="BA10" s="31">
        <v>8.33</v>
      </c>
      <c r="BB10" s="31"/>
      <c r="BC10" s="31">
        <v>8.33</v>
      </c>
      <c r="BD10" s="31"/>
      <c r="BE10" s="31">
        <v>8.33</v>
      </c>
      <c r="BF10" s="31"/>
      <c r="BG10" s="31">
        <v>8.33</v>
      </c>
      <c r="BH10" s="31"/>
      <c r="BI10" s="31">
        <v>8.33</v>
      </c>
      <c r="BJ10" s="31"/>
      <c r="BK10" s="31">
        <v>8.33</v>
      </c>
      <c r="BL10" s="31"/>
      <c r="BM10" s="31">
        <v>8.33</v>
      </c>
      <c r="BN10" s="31"/>
      <c r="BO10" s="31">
        <v>8.33</v>
      </c>
      <c r="BP10" s="31"/>
      <c r="BQ10" s="31">
        <v>8.3699999999999992</v>
      </c>
      <c r="BR10" s="31"/>
      <c r="BS10" s="31">
        <f t="shared" si="3"/>
        <v>100</v>
      </c>
      <c r="BT10" s="31">
        <f t="shared" si="3"/>
        <v>6.66</v>
      </c>
      <c r="BU10" s="5" t="s">
        <v>86</v>
      </c>
      <c r="BV10" s="33">
        <v>44200</v>
      </c>
      <c r="BW10" s="33" t="s">
        <v>87</v>
      </c>
      <c r="BX10" s="45" t="s">
        <v>88</v>
      </c>
    </row>
    <row r="11" spans="2:76" ht="83.45" customHeight="1" x14ac:dyDescent="0.25">
      <c r="B11" s="324"/>
      <c r="C11" s="324"/>
      <c r="D11" s="324"/>
      <c r="E11" s="324"/>
      <c r="F11" s="324"/>
      <c r="G11" s="324"/>
      <c r="H11" s="5" t="s">
        <v>49</v>
      </c>
      <c r="I11" s="5" t="s">
        <v>89</v>
      </c>
      <c r="J11" s="5" t="s">
        <v>70</v>
      </c>
      <c r="K11" s="36">
        <v>0.4</v>
      </c>
      <c r="L11" s="5" t="s">
        <v>43</v>
      </c>
      <c r="M11" s="36">
        <v>0.08</v>
      </c>
      <c r="N11" s="31">
        <v>0</v>
      </c>
      <c r="O11" s="31">
        <v>0</v>
      </c>
      <c r="P11" s="31"/>
      <c r="Q11" s="31"/>
      <c r="R11" s="31"/>
      <c r="S11" s="31"/>
      <c r="T11" s="31">
        <v>33.33</v>
      </c>
      <c r="U11" s="31"/>
      <c r="V11" s="31"/>
      <c r="W11" s="31"/>
      <c r="X11" s="31"/>
      <c r="Y11" s="31"/>
      <c r="Z11" s="31">
        <v>33.33</v>
      </c>
      <c r="AA11" s="31"/>
      <c r="AB11" s="31"/>
      <c r="AC11" s="31"/>
      <c r="AD11" s="31"/>
      <c r="AE11" s="31"/>
      <c r="AF11" s="31">
        <v>33.340000000000003</v>
      </c>
      <c r="AG11" s="31"/>
      <c r="AH11" s="31"/>
      <c r="AI11" s="31"/>
      <c r="AJ11" s="31"/>
      <c r="AK11" s="31"/>
      <c r="AL11" s="31">
        <f t="shared" si="0"/>
        <v>100</v>
      </c>
      <c r="AM11" s="31">
        <f t="shared" si="0"/>
        <v>0</v>
      </c>
      <c r="AN11" s="31">
        <f t="shared" si="1"/>
        <v>8</v>
      </c>
      <c r="AO11" s="31">
        <f t="shared" si="2"/>
        <v>0</v>
      </c>
      <c r="AP11" s="5" t="s">
        <v>44</v>
      </c>
      <c r="AQ11" s="5" t="s">
        <v>90</v>
      </c>
      <c r="AR11" s="5" t="s">
        <v>91</v>
      </c>
      <c r="AS11" s="5" t="s">
        <v>43</v>
      </c>
      <c r="AT11" s="5" t="s">
        <v>43</v>
      </c>
      <c r="AU11" s="31">
        <v>0</v>
      </c>
      <c r="AV11" s="31">
        <v>0</v>
      </c>
      <c r="AW11" s="31"/>
      <c r="AX11" s="31"/>
      <c r="AY11" s="31"/>
      <c r="AZ11" s="31"/>
      <c r="BA11" s="31"/>
      <c r="BB11" s="31"/>
      <c r="BC11" s="31"/>
      <c r="BD11" s="31"/>
      <c r="BE11" s="31"/>
      <c r="BF11" s="31"/>
      <c r="BG11" s="31"/>
      <c r="BH11" s="31"/>
      <c r="BI11" s="31"/>
      <c r="BJ11" s="31"/>
      <c r="BK11" s="31"/>
      <c r="BL11" s="31"/>
      <c r="BM11" s="31">
        <v>33.33</v>
      </c>
      <c r="BN11" s="31"/>
      <c r="BO11" s="31">
        <v>33.33</v>
      </c>
      <c r="BP11" s="31"/>
      <c r="BQ11" s="31">
        <v>33.340000000000003</v>
      </c>
      <c r="BR11" s="31"/>
      <c r="BS11" s="31">
        <f t="shared" si="3"/>
        <v>100</v>
      </c>
      <c r="BT11" s="31">
        <f t="shared" si="3"/>
        <v>0</v>
      </c>
      <c r="BU11" s="5" t="s">
        <v>73</v>
      </c>
      <c r="BV11" s="33">
        <v>44470</v>
      </c>
      <c r="BW11" s="33" t="s">
        <v>87</v>
      </c>
      <c r="BX11" s="45" t="s">
        <v>74</v>
      </c>
    </row>
    <row r="12" spans="2:76" ht="72.599999999999994" customHeight="1" x14ac:dyDescent="0.25">
      <c r="B12" s="324"/>
      <c r="C12" s="324"/>
      <c r="D12" s="324"/>
      <c r="E12" s="324"/>
      <c r="F12" s="324"/>
      <c r="G12" s="324"/>
      <c r="H12" s="337" t="s">
        <v>56</v>
      </c>
      <c r="I12" s="324" t="s">
        <v>92</v>
      </c>
      <c r="J12" s="324" t="s">
        <v>93</v>
      </c>
      <c r="K12" s="333">
        <v>0.9</v>
      </c>
      <c r="L12" s="324" t="s">
        <v>43</v>
      </c>
      <c r="M12" s="333">
        <v>0.22</v>
      </c>
      <c r="N12" s="323">
        <v>0</v>
      </c>
      <c r="O12" s="323">
        <v>0</v>
      </c>
      <c r="P12" s="323"/>
      <c r="Q12" s="323"/>
      <c r="R12" s="323"/>
      <c r="S12" s="323"/>
      <c r="T12" s="323">
        <v>33.33</v>
      </c>
      <c r="U12" s="323"/>
      <c r="V12" s="323"/>
      <c r="W12" s="323"/>
      <c r="X12" s="323"/>
      <c r="Y12" s="323"/>
      <c r="Z12" s="323">
        <v>33.33</v>
      </c>
      <c r="AA12" s="323"/>
      <c r="AB12" s="323"/>
      <c r="AC12" s="323"/>
      <c r="AD12" s="323"/>
      <c r="AE12" s="323"/>
      <c r="AF12" s="323">
        <v>33.340000000000003</v>
      </c>
      <c r="AG12" s="323"/>
      <c r="AH12" s="323"/>
      <c r="AI12" s="323"/>
      <c r="AJ12" s="323"/>
      <c r="AK12" s="323"/>
      <c r="AL12" s="323">
        <f t="shared" si="0"/>
        <v>100</v>
      </c>
      <c r="AM12" s="323">
        <f t="shared" si="0"/>
        <v>0</v>
      </c>
      <c r="AN12" s="323">
        <f t="shared" si="1"/>
        <v>22</v>
      </c>
      <c r="AO12" s="323">
        <f t="shared" si="2"/>
        <v>0</v>
      </c>
      <c r="AP12" s="323" t="s">
        <v>44</v>
      </c>
      <c r="AQ12" s="337" t="s">
        <v>94</v>
      </c>
      <c r="AR12" s="324" t="s">
        <v>95</v>
      </c>
      <c r="AS12" s="324" t="s">
        <v>43</v>
      </c>
      <c r="AT12" s="324" t="s">
        <v>43</v>
      </c>
      <c r="AU12" s="323">
        <v>0</v>
      </c>
      <c r="AV12" s="323">
        <v>0</v>
      </c>
      <c r="AW12" s="323">
        <v>8.33</v>
      </c>
      <c r="AX12" s="323"/>
      <c r="AY12" s="323">
        <v>8.33</v>
      </c>
      <c r="AZ12" s="323"/>
      <c r="BA12" s="323">
        <v>8.33</v>
      </c>
      <c r="BB12" s="323"/>
      <c r="BC12" s="323">
        <v>8.33</v>
      </c>
      <c r="BD12" s="323"/>
      <c r="BE12" s="323">
        <v>8.33</v>
      </c>
      <c r="BF12" s="323"/>
      <c r="BG12" s="323">
        <v>17</v>
      </c>
      <c r="BH12" s="323"/>
      <c r="BI12" s="323">
        <v>8.33</v>
      </c>
      <c r="BJ12" s="323"/>
      <c r="BK12" s="323">
        <v>8.33</v>
      </c>
      <c r="BL12" s="323"/>
      <c r="BM12" s="323">
        <v>8.33</v>
      </c>
      <c r="BN12" s="323"/>
      <c r="BO12" s="323">
        <v>8.33</v>
      </c>
      <c r="BP12" s="323"/>
      <c r="BQ12" s="323">
        <v>8.0299999999999994</v>
      </c>
      <c r="BR12" s="323"/>
      <c r="BS12" s="323">
        <f t="shared" si="3"/>
        <v>100</v>
      </c>
      <c r="BT12" s="323">
        <f t="shared" si="3"/>
        <v>0</v>
      </c>
      <c r="BU12" s="324" t="s">
        <v>96</v>
      </c>
      <c r="BV12" s="325">
        <v>44229</v>
      </c>
      <c r="BW12" s="325">
        <v>44561</v>
      </c>
      <c r="BX12" s="326" t="s">
        <v>97</v>
      </c>
    </row>
    <row r="13" spans="2:76" ht="72.599999999999994" customHeight="1" x14ac:dyDescent="0.25">
      <c r="B13" s="324"/>
      <c r="C13" s="324"/>
      <c r="D13" s="324"/>
      <c r="E13" s="324"/>
      <c r="F13" s="324"/>
      <c r="G13" s="324"/>
      <c r="H13" s="339"/>
      <c r="I13" s="324"/>
      <c r="J13" s="324"/>
      <c r="K13" s="333"/>
      <c r="L13" s="324"/>
      <c r="M13" s="33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f t="shared" si="0"/>
        <v>0</v>
      </c>
      <c r="AM13" s="323">
        <f t="shared" si="0"/>
        <v>0</v>
      </c>
      <c r="AN13" s="323">
        <f t="shared" si="1"/>
        <v>0</v>
      </c>
      <c r="AO13" s="323">
        <f t="shared" si="2"/>
        <v>0</v>
      </c>
      <c r="AP13" s="323"/>
      <c r="AQ13" s="339"/>
      <c r="AR13" s="324"/>
      <c r="AS13" s="324"/>
      <c r="AT13" s="324"/>
      <c r="AU13" s="323"/>
      <c r="AV13" s="323"/>
      <c r="AW13" s="323"/>
      <c r="AX13" s="323"/>
      <c r="AY13" s="323"/>
      <c r="AZ13" s="323"/>
      <c r="BA13" s="323"/>
      <c r="BB13" s="323"/>
      <c r="BC13" s="323"/>
      <c r="BD13" s="323"/>
      <c r="BE13" s="323"/>
      <c r="BF13" s="323"/>
      <c r="BG13" s="323"/>
      <c r="BH13" s="323"/>
      <c r="BI13" s="323"/>
      <c r="BJ13" s="323"/>
      <c r="BK13" s="323"/>
      <c r="BL13" s="323"/>
      <c r="BM13" s="323"/>
      <c r="BN13" s="323"/>
      <c r="BO13" s="323"/>
      <c r="BP13" s="323"/>
      <c r="BQ13" s="323"/>
      <c r="BR13" s="323"/>
      <c r="BS13" s="323">
        <f t="shared" si="3"/>
        <v>0</v>
      </c>
      <c r="BT13" s="323">
        <f t="shared" si="3"/>
        <v>0</v>
      </c>
      <c r="BU13" s="324"/>
      <c r="BV13" s="325"/>
      <c r="BW13" s="325"/>
      <c r="BX13" s="327"/>
    </row>
    <row r="14" spans="2:76" ht="131.44999999999999" customHeight="1" x14ac:dyDescent="0.25">
      <c r="B14" s="324"/>
      <c r="C14" s="324"/>
      <c r="D14" s="324"/>
      <c r="E14" s="324"/>
      <c r="F14" s="324"/>
      <c r="G14" s="324"/>
      <c r="H14" s="337" t="s">
        <v>63</v>
      </c>
      <c r="I14" s="324" t="s">
        <v>98</v>
      </c>
      <c r="J14" s="324" t="s">
        <v>99</v>
      </c>
      <c r="K14" s="333">
        <v>1</v>
      </c>
      <c r="L14" s="324" t="s">
        <v>100</v>
      </c>
      <c r="M14" s="333">
        <v>0.25</v>
      </c>
      <c r="N14" s="323">
        <v>8.33</v>
      </c>
      <c r="O14" s="323">
        <v>8.33</v>
      </c>
      <c r="P14" s="323">
        <v>8.33</v>
      </c>
      <c r="Q14" s="323"/>
      <c r="R14" s="323">
        <v>8.33</v>
      </c>
      <c r="S14" s="323"/>
      <c r="T14" s="323">
        <v>8.33</v>
      </c>
      <c r="U14" s="323"/>
      <c r="V14" s="323">
        <v>8.33</v>
      </c>
      <c r="W14" s="323"/>
      <c r="X14" s="323">
        <v>8.33</v>
      </c>
      <c r="Y14" s="323"/>
      <c r="Z14" s="323">
        <v>8.33</v>
      </c>
      <c r="AA14" s="323"/>
      <c r="AB14" s="323">
        <v>8.33</v>
      </c>
      <c r="AC14" s="323"/>
      <c r="AD14" s="323">
        <v>8.33</v>
      </c>
      <c r="AE14" s="323"/>
      <c r="AF14" s="323">
        <v>8.33</v>
      </c>
      <c r="AG14" s="323"/>
      <c r="AH14" s="323">
        <v>8.33</v>
      </c>
      <c r="AI14" s="323"/>
      <c r="AJ14" s="323">
        <v>8.3699999999999992</v>
      </c>
      <c r="AK14" s="323"/>
      <c r="AL14" s="323">
        <f t="shared" ref="AL14:AM69" si="4">+N14+P14+R14+T14+V14+X14+Z14+AB14+AD14+AF14+AH14+AJ14</f>
        <v>100</v>
      </c>
      <c r="AM14" s="323">
        <f t="shared" ref="AM14:AM69" si="5">+O14+Q14+S14+U14+W14+Y14+AA14+AC14+AE14+AG14+AI14+AK14</f>
        <v>8.33</v>
      </c>
      <c r="AN14" s="323">
        <f t="shared" ref="AN14:AN69" si="6">SUM(N14+P14+R14+T14+V14+X14+Z14+AB14+AD14+AF14+AH14+AJ14)*M14</f>
        <v>25</v>
      </c>
      <c r="AO14" s="323">
        <f t="shared" ref="AO14:AO69" si="7">SUM(O14+Q14+S14+U14+W14+Y14+AA14+AC14+AE14+AG14+AI14+AK14)*M14</f>
        <v>2.0825</v>
      </c>
      <c r="AP14" s="337" t="s">
        <v>101</v>
      </c>
      <c r="AQ14" s="5" t="s">
        <v>102</v>
      </c>
      <c r="AR14" s="5" t="s">
        <v>103</v>
      </c>
      <c r="AS14" s="5" t="s">
        <v>100</v>
      </c>
      <c r="AT14" s="5" t="s">
        <v>100</v>
      </c>
      <c r="AU14" s="31">
        <v>8.33</v>
      </c>
      <c r="AV14" s="31">
        <v>8.33</v>
      </c>
      <c r="AW14" s="31">
        <v>8.33</v>
      </c>
      <c r="AX14" s="31"/>
      <c r="AY14" s="31">
        <v>8.33</v>
      </c>
      <c r="AZ14" s="31"/>
      <c r="BA14" s="31">
        <v>8.33</v>
      </c>
      <c r="BB14" s="31"/>
      <c r="BC14" s="31">
        <v>8.33</v>
      </c>
      <c r="BD14" s="31"/>
      <c r="BE14" s="31">
        <v>8.33</v>
      </c>
      <c r="BF14" s="31"/>
      <c r="BG14" s="31">
        <v>8.33</v>
      </c>
      <c r="BH14" s="31"/>
      <c r="BI14" s="31">
        <v>8.33</v>
      </c>
      <c r="BJ14" s="31"/>
      <c r="BK14" s="31">
        <v>8.33</v>
      </c>
      <c r="BL14" s="31"/>
      <c r="BM14" s="31">
        <v>8.33</v>
      </c>
      <c r="BN14" s="31"/>
      <c r="BO14" s="31">
        <v>8.33</v>
      </c>
      <c r="BP14" s="31"/>
      <c r="BQ14" s="31">
        <v>8.3699999999999992</v>
      </c>
      <c r="BR14" s="31"/>
      <c r="BS14" s="31">
        <f t="shared" ref="BS14:BT68" si="8">AU14+AW14+AY14+BA14+BC14+BE14+BG14+BI14+BK14+BM14+BO14+BQ14</f>
        <v>100</v>
      </c>
      <c r="BT14" s="31">
        <f>AV14+AX14+AZ14+BB14+BD14+BF14+BH14+BJ14+BL14+BN14+BP14+BR14</f>
        <v>8.33</v>
      </c>
      <c r="BU14" s="5" t="s">
        <v>104</v>
      </c>
      <c r="BV14" s="33">
        <v>44200</v>
      </c>
      <c r="BW14" s="33">
        <v>44561</v>
      </c>
      <c r="BX14" s="5" t="s">
        <v>105</v>
      </c>
    </row>
    <row r="15" spans="2:76" ht="79.150000000000006" customHeight="1" x14ac:dyDescent="0.25">
      <c r="B15" s="324"/>
      <c r="C15" s="324"/>
      <c r="D15" s="324"/>
      <c r="E15" s="324"/>
      <c r="F15" s="324"/>
      <c r="G15" s="324"/>
      <c r="H15" s="338"/>
      <c r="I15" s="324"/>
      <c r="J15" s="324"/>
      <c r="K15" s="333"/>
      <c r="L15" s="324"/>
      <c r="M15" s="33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f t="shared" si="4"/>
        <v>0</v>
      </c>
      <c r="AM15" s="323">
        <f t="shared" si="5"/>
        <v>0</v>
      </c>
      <c r="AN15" s="323">
        <f t="shared" si="6"/>
        <v>0</v>
      </c>
      <c r="AO15" s="323">
        <f t="shared" si="7"/>
        <v>0</v>
      </c>
      <c r="AP15" s="338"/>
      <c r="AQ15" s="5" t="s">
        <v>106</v>
      </c>
      <c r="AR15" s="5" t="s">
        <v>107</v>
      </c>
      <c r="AS15" s="5" t="s">
        <v>100</v>
      </c>
      <c r="AT15" s="5" t="s">
        <v>100</v>
      </c>
      <c r="AU15" s="31">
        <v>8.33</v>
      </c>
      <c r="AV15" s="31">
        <v>8.33</v>
      </c>
      <c r="AW15" s="31">
        <v>8.33</v>
      </c>
      <c r="AX15" s="31"/>
      <c r="AY15" s="31">
        <v>8.33</v>
      </c>
      <c r="AZ15" s="31"/>
      <c r="BA15" s="31">
        <v>8.33</v>
      </c>
      <c r="BB15" s="31"/>
      <c r="BC15" s="31">
        <v>8.33</v>
      </c>
      <c r="BD15" s="31"/>
      <c r="BE15" s="31">
        <v>8.33</v>
      </c>
      <c r="BF15" s="31"/>
      <c r="BG15" s="31">
        <v>8.33</v>
      </c>
      <c r="BH15" s="31"/>
      <c r="BI15" s="31">
        <v>8.33</v>
      </c>
      <c r="BJ15" s="31"/>
      <c r="BK15" s="31">
        <v>8.33</v>
      </c>
      <c r="BL15" s="31"/>
      <c r="BM15" s="31">
        <v>8.33</v>
      </c>
      <c r="BN15" s="31"/>
      <c r="BO15" s="31">
        <v>8.33</v>
      </c>
      <c r="BP15" s="31"/>
      <c r="BQ15" s="31">
        <v>8.3699999999999992</v>
      </c>
      <c r="BR15" s="31"/>
      <c r="BS15" s="31">
        <f t="shared" si="8"/>
        <v>100</v>
      </c>
      <c r="BT15" s="31">
        <f>AV15+AX15+AZ15+BB15+BD15+BF15+BH15+BJ15+BL15+BN15+BP15+BR15</f>
        <v>8.33</v>
      </c>
      <c r="BU15" s="5" t="s">
        <v>108</v>
      </c>
      <c r="BV15" s="33">
        <v>44200</v>
      </c>
      <c r="BW15" s="33">
        <v>44561</v>
      </c>
      <c r="BX15" s="5" t="s">
        <v>109</v>
      </c>
    </row>
    <row r="16" spans="2:76" ht="90.6" customHeight="1" x14ac:dyDescent="0.25">
      <c r="B16" s="324"/>
      <c r="C16" s="324"/>
      <c r="D16" s="324"/>
      <c r="E16" s="324"/>
      <c r="F16" s="324"/>
      <c r="G16" s="324"/>
      <c r="H16" s="339"/>
      <c r="I16" s="324"/>
      <c r="J16" s="324"/>
      <c r="K16" s="333"/>
      <c r="L16" s="324"/>
      <c r="M16" s="33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f t="shared" si="4"/>
        <v>0</v>
      </c>
      <c r="AM16" s="323">
        <f t="shared" si="5"/>
        <v>0</v>
      </c>
      <c r="AN16" s="323">
        <f t="shared" si="6"/>
        <v>0</v>
      </c>
      <c r="AO16" s="323">
        <f t="shared" si="7"/>
        <v>0</v>
      </c>
      <c r="AP16" s="339"/>
      <c r="AQ16" s="5" t="s">
        <v>110</v>
      </c>
      <c r="AR16" s="5" t="s">
        <v>111</v>
      </c>
      <c r="AS16" s="5" t="s">
        <v>100</v>
      </c>
      <c r="AT16" s="5" t="s">
        <v>100</v>
      </c>
      <c r="AU16" s="31">
        <v>0</v>
      </c>
      <c r="AV16" s="31">
        <v>0</v>
      </c>
      <c r="AW16" s="31"/>
      <c r="AX16" s="31"/>
      <c r="AY16" s="31">
        <v>25</v>
      </c>
      <c r="AZ16" s="31"/>
      <c r="BA16" s="31"/>
      <c r="BB16" s="31"/>
      <c r="BC16" s="31"/>
      <c r="BD16" s="31"/>
      <c r="BE16" s="31">
        <v>25</v>
      </c>
      <c r="BF16" s="31"/>
      <c r="BG16" s="31"/>
      <c r="BH16" s="31"/>
      <c r="BI16" s="31"/>
      <c r="BJ16" s="31"/>
      <c r="BK16" s="31">
        <v>25</v>
      </c>
      <c r="BL16" s="31"/>
      <c r="BM16" s="31"/>
      <c r="BN16" s="31"/>
      <c r="BO16" s="31"/>
      <c r="BP16" s="31"/>
      <c r="BQ16" s="31">
        <v>25</v>
      </c>
      <c r="BR16" s="31"/>
      <c r="BS16" s="31">
        <f t="shared" si="8"/>
        <v>100</v>
      </c>
      <c r="BT16" s="31">
        <f t="shared" si="8"/>
        <v>0</v>
      </c>
      <c r="BU16" s="5" t="s">
        <v>112</v>
      </c>
      <c r="BV16" s="33">
        <v>44286</v>
      </c>
      <c r="BW16" s="33">
        <v>44561</v>
      </c>
      <c r="BX16" s="5" t="s">
        <v>113</v>
      </c>
    </row>
    <row r="17" spans="2:76" ht="59.45" customHeight="1" x14ac:dyDescent="0.25">
      <c r="B17" s="324"/>
      <c r="C17" s="324"/>
      <c r="D17" s="324"/>
      <c r="E17" s="324"/>
      <c r="F17" s="324"/>
      <c r="G17" s="324"/>
      <c r="H17" s="5" t="s">
        <v>36</v>
      </c>
      <c r="I17" s="5" t="s">
        <v>114</v>
      </c>
      <c r="J17" s="5" t="s">
        <v>115</v>
      </c>
      <c r="K17" s="36">
        <v>1</v>
      </c>
      <c r="L17" s="5" t="s">
        <v>100</v>
      </c>
      <c r="M17" s="36">
        <v>0.25</v>
      </c>
      <c r="N17" s="31"/>
      <c r="O17" s="31">
        <v>0</v>
      </c>
      <c r="P17" s="31"/>
      <c r="Q17" s="31"/>
      <c r="R17" s="31">
        <v>25</v>
      </c>
      <c r="S17" s="31"/>
      <c r="T17" s="31"/>
      <c r="U17" s="31"/>
      <c r="V17" s="31"/>
      <c r="W17" s="31"/>
      <c r="X17" s="31">
        <v>25</v>
      </c>
      <c r="Y17" s="31"/>
      <c r="Z17" s="31"/>
      <c r="AA17" s="31"/>
      <c r="AB17" s="31"/>
      <c r="AC17" s="31"/>
      <c r="AD17" s="31">
        <v>25</v>
      </c>
      <c r="AE17" s="31"/>
      <c r="AF17" s="31"/>
      <c r="AG17" s="31"/>
      <c r="AH17" s="31"/>
      <c r="AI17" s="31"/>
      <c r="AJ17" s="31">
        <v>25</v>
      </c>
      <c r="AK17" s="31"/>
      <c r="AL17" s="31">
        <f t="shared" si="4"/>
        <v>100</v>
      </c>
      <c r="AM17" s="31">
        <f t="shared" si="5"/>
        <v>0</v>
      </c>
      <c r="AN17" s="31">
        <f t="shared" si="6"/>
        <v>25</v>
      </c>
      <c r="AO17" s="31">
        <f t="shared" si="7"/>
        <v>0</v>
      </c>
      <c r="AP17" s="5" t="s">
        <v>116</v>
      </c>
      <c r="AQ17" s="5" t="s">
        <v>117</v>
      </c>
      <c r="AR17" s="5" t="s">
        <v>118</v>
      </c>
      <c r="AS17" s="5" t="s">
        <v>100</v>
      </c>
      <c r="AT17" s="5" t="s">
        <v>100</v>
      </c>
      <c r="AU17" s="47">
        <v>5</v>
      </c>
      <c r="AV17" s="47">
        <v>5</v>
      </c>
      <c r="AW17" s="47">
        <v>5</v>
      </c>
      <c r="AX17" s="47"/>
      <c r="AY17" s="47">
        <v>15</v>
      </c>
      <c r="AZ17" s="47"/>
      <c r="BA17" s="47">
        <v>8.33</v>
      </c>
      <c r="BB17" s="47"/>
      <c r="BC17" s="47">
        <v>8.33</v>
      </c>
      <c r="BD17" s="47"/>
      <c r="BE17" s="47">
        <v>8.33</v>
      </c>
      <c r="BF17" s="47"/>
      <c r="BG17" s="47">
        <v>8.33</v>
      </c>
      <c r="BH17" s="47"/>
      <c r="BI17" s="47"/>
      <c r="BJ17" s="47"/>
      <c r="BK17" s="47">
        <v>16.68</v>
      </c>
      <c r="BL17" s="47"/>
      <c r="BM17" s="47"/>
      <c r="BN17" s="47"/>
      <c r="BO17" s="47"/>
      <c r="BP17" s="47"/>
      <c r="BQ17" s="47">
        <v>25</v>
      </c>
      <c r="BR17" s="47"/>
      <c r="BS17" s="47">
        <f t="shared" si="8"/>
        <v>100</v>
      </c>
      <c r="BT17" s="47">
        <f t="shared" si="8"/>
        <v>5</v>
      </c>
      <c r="BU17" s="5" t="s">
        <v>119</v>
      </c>
      <c r="BV17" s="33">
        <v>44228</v>
      </c>
      <c r="BW17" s="33">
        <v>44561</v>
      </c>
      <c r="BX17" s="48" t="s">
        <v>120</v>
      </c>
    </row>
    <row r="18" spans="2:76" ht="97.9" customHeight="1" x14ac:dyDescent="0.25">
      <c r="B18" s="324"/>
      <c r="C18" s="324"/>
      <c r="D18" s="324" t="s">
        <v>121</v>
      </c>
      <c r="E18" s="335" t="e">
        <f>+G18+G28/2</f>
        <v>#REF!</v>
      </c>
      <c r="F18" s="324" t="s">
        <v>122</v>
      </c>
      <c r="G18" s="335">
        <f>AO18+AO19+AO20+AO24+AO25+AO26+AO27</f>
        <v>0</v>
      </c>
      <c r="H18" s="38" t="s">
        <v>40</v>
      </c>
      <c r="I18" s="5" t="s">
        <v>123</v>
      </c>
      <c r="J18" s="5" t="s">
        <v>124</v>
      </c>
      <c r="K18" s="39">
        <v>0.1</v>
      </c>
      <c r="L18" s="5" t="s">
        <v>125</v>
      </c>
      <c r="M18" s="36">
        <v>0.08</v>
      </c>
      <c r="N18" s="31"/>
      <c r="O18" s="31">
        <v>0</v>
      </c>
      <c r="P18" s="31"/>
      <c r="Q18" s="31"/>
      <c r="R18" s="31">
        <v>10</v>
      </c>
      <c r="S18" s="31"/>
      <c r="T18" s="31">
        <v>10</v>
      </c>
      <c r="U18" s="31"/>
      <c r="V18" s="31">
        <v>10</v>
      </c>
      <c r="W18" s="31"/>
      <c r="X18" s="31">
        <v>10</v>
      </c>
      <c r="Y18" s="31"/>
      <c r="Z18" s="31">
        <v>15</v>
      </c>
      <c r="AA18" s="31"/>
      <c r="AB18" s="31">
        <v>15</v>
      </c>
      <c r="AC18" s="31"/>
      <c r="AD18" s="31">
        <v>10</v>
      </c>
      <c r="AE18" s="31"/>
      <c r="AF18" s="31">
        <v>10</v>
      </c>
      <c r="AG18" s="31"/>
      <c r="AH18" s="31">
        <v>10</v>
      </c>
      <c r="AI18" s="31"/>
      <c r="AJ18" s="31"/>
      <c r="AK18" s="31"/>
      <c r="AL18" s="31">
        <f t="shared" si="4"/>
        <v>100</v>
      </c>
      <c r="AM18" s="31">
        <f t="shared" si="5"/>
        <v>0</v>
      </c>
      <c r="AN18" s="31">
        <f t="shared" si="6"/>
        <v>8</v>
      </c>
      <c r="AO18" s="31">
        <f t="shared" si="7"/>
        <v>0</v>
      </c>
      <c r="AP18" s="5" t="s">
        <v>126</v>
      </c>
      <c r="AQ18" s="337" t="s">
        <v>127</v>
      </c>
      <c r="AR18" s="324" t="s">
        <v>128</v>
      </c>
      <c r="AS18" s="324" t="s">
        <v>125</v>
      </c>
      <c r="AT18" s="324" t="s">
        <v>129</v>
      </c>
      <c r="AU18" s="323" t="e">
        <f>#REF!</f>
        <v>#REF!</v>
      </c>
      <c r="AV18" s="323" t="e">
        <f>#REF!</f>
        <v>#REF!</v>
      </c>
      <c r="AW18" s="323" t="e">
        <f>#REF!</f>
        <v>#REF!</v>
      </c>
      <c r="AX18" s="323" t="e">
        <f>#REF!</f>
        <v>#REF!</v>
      </c>
      <c r="AY18" s="323" t="e">
        <f>#REF!</f>
        <v>#REF!</v>
      </c>
      <c r="AZ18" s="323" t="e">
        <f>#REF!</f>
        <v>#REF!</v>
      </c>
      <c r="BA18" s="323" t="e">
        <f>#REF!</f>
        <v>#REF!</v>
      </c>
      <c r="BB18" s="323" t="e">
        <f>#REF!</f>
        <v>#REF!</v>
      </c>
      <c r="BC18" s="323" t="e">
        <f>#REF!</f>
        <v>#REF!</v>
      </c>
      <c r="BD18" s="323" t="e">
        <f>#REF!</f>
        <v>#REF!</v>
      </c>
      <c r="BE18" s="323" t="e">
        <f>#REF!</f>
        <v>#REF!</v>
      </c>
      <c r="BF18" s="323" t="e">
        <f>#REF!</f>
        <v>#REF!</v>
      </c>
      <c r="BG18" s="323" t="e">
        <f>#REF!</f>
        <v>#REF!</v>
      </c>
      <c r="BH18" s="323" t="e">
        <f>#REF!</f>
        <v>#REF!</v>
      </c>
      <c r="BI18" s="323" t="e">
        <f>#REF!</f>
        <v>#REF!</v>
      </c>
      <c r="BJ18" s="323" t="e">
        <f>#REF!</f>
        <v>#REF!</v>
      </c>
      <c r="BK18" s="323" t="e">
        <f>#REF!</f>
        <v>#REF!</v>
      </c>
      <c r="BL18" s="323" t="e">
        <f>#REF!</f>
        <v>#REF!</v>
      </c>
      <c r="BM18" s="323" t="e">
        <f>#REF!</f>
        <v>#REF!</v>
      </c>
      <c r="BN18" s="323" t="e">
        <f>#REF!</f>
        <v>#REF!</v>
      </c>
      <c r="BO18" s="323" t="e">
        <f>#REF!</f>
        <v>#REF!</v>
      </c>
      <c r="BP18" s="323" t="e">
        <f>#REF!</f>
        <v>#REF!</v>
      </c>
      <c r="BQ18" s="323" t="e">
        <f>#REF!</f>
        <v>#REF!</v>
      </c>
      <c r="BR18" s="323" t="e">
        <f>#REF!</f>
        <v>#REF!</v>
      </c>
      <c r="BS18" s="323" t="e">
        <f t="shared" si="8"/>
        <v>#REF!</v>
      </c>
      <c r="BT18" s="323" t="e">
        <f>AV18+AX18+AZ18+BB18+BD18+BF18+BH18+BJ18+BL18+BN18+BP18+BR18</f>
        <v>#REF!</v>
      </c>
      <c r="BU18" s="324" t="s">
        <v>130</v>
      </c>
      <c r="BV18" s="325">
        <v>44200</v>
      </c>
      <c r="BW18" s="325">
        <v>44561</v>
      </c>
      <c r="BX18" s="328" t="s">
        <v>131</v>
      </c>
    </row>
    <row r="19" spans="2:76" ht="97.9" customHeight="1" x14ac:dyDescent="0.25">
      <c r="B19" s="324"/>
      <c r="C19" s="324"/>
      <c r="D19" s="324"/>
      <c r="E19" s="324"/>
      <c r="F19" s="324"/>
      <c r="G19" s="324"/>
      <c r="H19" s="5" t="s">
        <v>49</v>
      </c>
      <c r="I19" s="5" t="s">
        <v>132</v>
      </c>
      <c r="J19" s="5" t="s">
        <v>133</v>
      </c>
      <c r="K19" s="36">
        <v>0.5</v>
      </c>
      <c r="L19" s="5" t="s">
        <v>125</v>
      </c>
      <c r="M19" s="36">
        <v>0.12</v>
      </c>
      <c r="N19" s="31"/>
      <c r="O19" s="31">
        <v>0</v>
      </c>
      <c r="P19" s="31"/>
      <c r="Q19" s="31"/>
      <c r="R19" s="31">
        <v>10</v>
      </c>
      <c r="S19" s="31"/>
      <c r="T19" s="31">
        <v>10</v>
      </c>
      <c r="U19" s="31"/>
      <c r="V19" s="31">
        <v>10</v>
      </c>
      <c r="W19" s="31"/>
      <c r="X19" s="31">
        <v>20</v>
      </c>
      <c r="Y19" s="31"/>
      <c r="Z19" s="31">
        <v>10</v>
      </c>
      <c r="AA19" s="31"/>
      <c r="AB19" s="31">
        <v>10</v>
      </c>
      <c r="AC19" s="31"/>
      <c r="AD19" s="31">
        <v>10</v>
      </c>
      <c r="AE19" s="31"/>
      <c r="AF19" s="31">
        <v>10</v>
      </c>
      <c r="AG19" s="31"/>
      <c r="AH19" s="31">
        <v>10</v>
      </c>
      <c r="AI19" s="31"/>
      <c r="AJ19" s="31">
        <v>0</v>
      </c>
      <c r="AK19" s="31"/>
      <c r="AL19" s="31">
        <f t="shared" si="4"/>
        <v>100</v>
      </c>
      <c r="AM19" s="31">
        <f t="shared" si="5"/>
        <v>0</v>
      </c>
      <c r="AN19" s="31">
        <f t="shared" si="6"/>
        <v>12</v>
      </c>
      <c r="AO19" s="31">
        <f t="shared" si="7"/>
        <v>0</v>
      </c>
      <c r="AP19" s="5" t="s">
        <v>126</v>
      </c>
      <c r="AQ19" s="339"/>
      <c r="AR19" s="324"/>
      <c r="AS19" s="324"/>
      <c r="AT19" s="324"/>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f t="shared" si="8"/>
        <v>0</v>
      </c>
      <c r="BT19" s="323">
        <f>AV19+AX19+AZ19+BB19+BD19+BF19+BH19+BJ19+BL19+BN19+BP19+BR19</f>
        <v>0</v>
      </c>
      <c r="BU19" s="324"/>
      <c r="BV19" s="325"/>
      <c r="BW19" s="325"/>
      <c r="BX19" s="328"/>
    </row>
    <row r="20" spans="2:76" ht="97.9" customHeight="1" x14ac:dyDescent="0.25">
      <c r="B20" s="324"/>
      <c r="C20" s="324"/>
      <c r="D20" s="324"/>
      <c r="E20" s="324"/>
      <c r="F20" s="324"/>
      <c r="G20" s="324"/>
      <c r="H20" s="5" t="s">
        <v>56</v>
      </c>
      <c r="I20" s="5" t="s">
        <v>134</v>
      </c>
      <c r="J20" s="5" t="s">
        <v>135</v>
      </c>
      <c r="K20" s="36">
        <v>1</v>
      </c>
      <c r="L20" s="5" t="s">
        <v>136</v>
      </c>
      <c r="M20" s="36">
        <v>0.1</v>
      </c>
      <c r="N20" s="31">
        <v>0</v>
      </c>
      <c r="O20" s="31">
        <v>0</v>
      </c>
      <c r="P20" s="31"/>
      <c r="Q20" s="31"/>
      <c r="R20" s="31"/>
      <c r="S20" s="31"/>
      <c r="T20" s="31"/>
      <c r="U20" s="31"/>
      <c r="V20" s="31"/>
      <c r="W20" s="31"/>
      <c r="X20" s="31">
        <v>25</v>
      </c>
      <c r="Y20" s="31"/>
      <c r="Z20" s="31"/>
      <c r="AA20" s="31"/>
      <c r="AB20" s="31">
        <v>25</v>
      </c>
      <c r="AC20" s="31"/>
      <c r="AD20" s="31"/>
      <c r="AE20" s="31"/>
      <c r="AF20" s="31">
        <v>25</v>
      </c>
      <c r="AG20" s="31"/>
      <c r="AH20" s="31"/>
      <c r="AI20" s="31"/>
      <c r="AJ20" s="31">
        <v>25</v>
      </c>
      <c r="AK20" s="31"/>
      <c r="AL20" s="31">
        <f t="shared" si="4"/>
        <v>100</v>
      </c>
      <c r="AM20" s="31">
        <f t="shared" si="4"/>
        <v>0</v>
      </c>
      <c r="AN20" s="31">
        <f>SUM(N20+P20+R20+T20+V20+X20+Z20+AB20+AD20+AF20+AH20+AJ20)*M20</f>
        <v>10</v>
      </c>
      <c r="AO20" s="31">
        <f>SUM(O20+Q20+S20+U20+W20+Y20+AA20+AC20+AE20+AG20+AI20+AK20)*M20</f>
        <v>0</v>
      </c>
      <c r="AP20" s="5" t="s">
        <v>137</v>
      </c>
      <c r="AQ20" s="5" t="s">
        <v>138</v>
      </c>
      <c r="AR20" s="5" t="s">
        <v>139</v>
      </c>
      <c r="AS20" s="5" t="s">
        <v>136</v>
      </c>
      <c r="AT20" s="5" t="s">
        <v>140</v>
      </c>
      <c r="AU20" s="31">
        <v>0</v>
      </c>
      <c r="AV20" s="31">
        <v>0</v>
      </c>
      <c r="AW20" s="31"/>
      <c r="AX20" s="31"/>
      <c r="AY20" s="31"/>
      <c r="AZ20" s="31"/>
      <c r="BA20" s="31"/>
      <c r="BB20" s="31"/>
      <c r="BC20" s="31"/>
      <c r="BD20" s="31"/>
      <c r="BE20" s="31">
        <v>25</v>
      </c>
      <c r="BF20" s="31"/>
      <c r="BG20" s="31"/>
      <c r="BH20" s="31"/>
      <c r="BI20" s="31">
        <v>25</v>
      </c>
      <c r="BJ20" s="31"/>
      <c r="BK20" s="31"/>
      <c r="BL20" s="31"/>
      <c r="BM20" s="31">
        <v>25</v>
      </c>
      <c r="BN20" s="31"/>
      <c r="BO20" s="31"/>
      <c r="BP20" s="31"/>
      <c r="BQ20" s="31">
        <v>25</v>
      </c>
      <c r="BR20" s="31"/>
      <c r="BS20" s="31">
        <f t="shared" si="8"/>
        <v>100</v>
      </c>
      <c r="BT20" s="31">
        <f t="shared" si="8"/>
        <v>0</v>
      </c>
      <c r="BU20" s="5" t="s">
        <v>141</v>
      </c>
      <c r="BV20" s="33">
        <v>44200</v>
      </c>
      <c r="BW20" s="33">
        <v>44561</v>
      </c>
      <c r="BX20" s="5" t="s">
        <v>137</v>
      </c>
    </row>
    <row r="21" spans="2:76" ht="97.9" customHeight="1" x14ac:dyDescent="0.25">
      <c r="B21" s="324"/>
      <c r="C21" s="324"/>
      <c r="D21" s="324"/>
      <c r="E21" s="324"/>
      <c r="F21" s="324"/>
      <c r="G21" s="324"/>
      <c r="H21" s="5" t="s">
        <v>63</v>
      </c>
      <c r="I21" s="5" t="s">
        <v>142</v>
      </c>
      <c r="J21" s="5" t="s">
        <v>143</v>
      </c>
      <c r="K21" s="36">
        <v>1</v>
      </c>
      <c r="L21" s="5" t="s">
        <v>136</v>
      </c>
      <c r="M21" s="36">
        <v>0.05</v>
      </c>
      <c r="N21" s="31">
        <v>0</v>
      </c>
      <c r="O21" s="31">
        <v>0</v>
      </c>
      <c r="P21" s="31"/>
      <c r="Q21" s="31"/>
      <c r="R21" s="31"/>
      <c r="S21" s="31"/>
      <c r="T21" s="31"/>
      <c r="U21" s="31"/>
      <c r="V21" s="31"/>
      <c r="W21" s="31"/>
      <c r="X21" s="31">
        <v>50</v>
      </c>
      <c r="Y21" s="31"/>
      <c r="Z21" s="31"/>
      <c r="AA21" s="31"/>
      <c r="AB21" s="31"/>
      <c r="AC21" s="31"/>
      <c r="AD21" s="31"/>
      <c r="AE21" s="31"/>
      <c r="AF21" s="31"/>
      <c r="AG21" s="31"/>
      <c r="AH21" s="31"/>
      <c r="AI21" s="31"/>
      <c r="AJ21" s="31">
        <v>50</v>
      </c>
      <c r="AK21" s="31"/>
      <c r="AL21" s="31">
        <f t="shared" si="4"/>
        <v>100</v>
      </c>
      <c r="AM21" s="31">
        <f t="shared" si="4"/>
        <v>0</v>
      </c>
      <c r="AN21" s="31">
        <f>SUM(N21+P21+R21+T21+V21+X21+Z21+AB21+AD21+AF21+AH21+AJ21)*M21</f>
        <v>5</v>
      </c>
      <c r="AO21" s="31">
        <f>SUM(O21+Q21+S21+U21+W21+Y21+AA21+AC21+AE21+AG21+AI21+AK21)*M21</f>
        <v>0</v>
      </c>
      <c r="AP21" s="5" t="s">
        <v>137</v>
      </c>
      <c r="AQ21" s="5" t="s">
        <v>144</v>
      </c>
      <c r="AR21" s="5" t="s">
        <v>142</v>
      </c>
      <c r="AS21" s="5" t="s">
        <v>136</v>
      </c>
      <c r="AT21" s="5" t="s">
        <v>140</v>
      </c>
      <c r="AU21" s="31">
        <v>0</v>
      </c>
      <c r="AV21" s="31">
        <v>0</v>
      </c>
      <c r="AW21" s="31"/>
      <c r="AX21" s="31"/>
      <c r="AY21" s="31"/>
      <c r="AZ21" s="31"/>
      <c r="BA21" s="31"/>
      <c r="BB21" s="31"/>
      <c r="BC21" s="31"/>
      <c r="BD21" s="31"/>
      <c r="BE21" s="31">
        <v>50</v>
      </c>
      <c r="BF21" s="31"/>
      <c r="BG21" s="31"/>
      <c r="BH21" s="31"/>
      <c r="BI21" s="31"/>
      <c r="BJ21" s="31"/>
      <c r="BK21" s="31"/>
      <c r="BL21" s="31"/>
      <c r="BM21" s="31"/>
      <c r="BN21" s="31"/>
      <c r="BO21" s="31"/>
      <c r="BP21" s="31"/>
      <c r="BQ21" s="31">
        <v>50</v>
      </c>
      <c r="BR21" s="31"/>
      <c r="BS21" s="31">
        <v>100</v>
      </c>
      <c r="BT21" s="31">
        <v>0</v>
      </c>
      <c r="BU21" s="5" t="s">
        <v>145</v>
      </c>
      <c r="BV21" s="33">
        <v>44231</v>
      </c>
      <c r="BW21" s="33">
        <v>44561</v>
      </c>
      <c r="BX21" s="5" t="s">
        <v>137</v>
      </c>
    </row>
    <row r="22" spans="2:76" ht="97.9" customHeight="1" x14ac:dyDescent="0.25">
      <c r="B22" s="324"/>
      <c r="C22" s="324"/>
      <c r="D22" s="324"/>
      <c r="E22" s="324"/>
      <c r="F22" s="324"/>
      <c r="G22" s="324"/>
      <c r="H22" s="5" t="s">
        <v>36</v>
      </c>
      <c r="I22" s="5" t="s">
        <v>146</v>
      </c>
      <c r="J22" s="5" t="s">
        <v>147</v>
      </c>
      <c r="K22" s="36" t="s">
        <v>148</v>
      </c>
      <c r="L22" s="5" t="s">
        <v>149</v>
      </c>
      <c r="M22" s="36">
        <v>0.2</v>
      </c>
      <c r="N22" s="31"/>
      <c r="O22" s="31">
        <v>0</v>
      </c>
      <c r="P22" s="31"/>
      <c r="Q22" s="31"/>
      <c r="R22" s="31"/>
      <c r="S22" s="31"/>
      <c r="T22" s="31">
        <v>33.33</v>
      </c>
      <c r="U22" s="31"/>
      <c r="V22" s="31"/>
      <c r="W22" s="31"/>
      <c r="X22" s="31"/>
      <c r="Y22" s="31"/>
      <c r="Z22" s="31">
        <v>33.33</v>
      </c>
      <c r="AA22" s="31"/>
      <c r="AB22" s="31"/>
      <c r="AC22" s="31"/>
      <c r="AD22" s="31"/>
      <c r="AE22" s="31"/>
      <c r="AF22" s="31">
        <v>33.340000000000003</v>
      </c>
      <c r="AG22" s="31"/>
      <c r="AH22" s="31"/>
      <c r="AI22" s="31"/>
      <c r="AJ22" s="31"/>
      <c r="AK22" s="31"/>
      <c r="AL22" s="31">
        <f>+N22+P22+R22+T22+V22+X22+Z22+AB22+AD22+AF22+AH22+AJ22</f>
        <v>100</v>
      </c>
      <c r="AM22" s="31">
        <f>+O22+Q22+S22+U22+W22+Y22+AA22+AC22+AE22+AG22+AI22+AK22</f>
        <v>0</v>
      </c>
      <c r="AN22" s="31">
        <f t="shared" si="6"/>
        <v>20</v>
      </c>
      <c r="AO22" s="31">
        <f t="shared" si="7"/>
        <v>0</v>
      </c>
      <c r="AP22" s="5" t="s">
        <v>150</v>
      </c>
      <c r="AQ22" s="337" t="s">
        <v>151</v>
      </c>
      <c r="AR22" s="324" t="s">
        <v>152</v>
      </c>
      <c r="AS22" s="324" t="s">
        <v>149</v>
      </c>
      <c r="AT22" s="324" t="s">
        <v>149</v>
      </c>
      <c r="AU22" s="323">
        <v>8.33</v>
      </c>
      <c r="AV22" s="323">
        <v>8.33</v>
      </c>
      <c r="AW22" s="323">
        <v>8.33</v>
      </c>
      <c r="AX22" s="323"/>
      <c r="AY22" s="323">
        <v>8.33</v>
      </c>
      <c r="AZ22" s="323"/>
      <c r="BA22" s="323">
        <v>8.33</v>
      </c>
      <c r="BB22" s="323"/>
      <c r="BC22" s="323">
        <v>8.33</v>
      </c>
      <c r="BD22" s="323"/>
      <c r="BE22" s="323">
        <v>8.33</v>
      </c>
      <c r="BF22" s="323"/>
      <c r="BG22" s="323">
        <v>8.33</v>
      </c>
      <c r="BH22" s="323"/>
      <c r="BI22" s="323">
        <v>8.33</v>
      </c>
      <c r="BJ22" s="323"/>
      <c r="BK22" s="323">
        <v>8.33</v>
      </c>
      <c r="BL22" s="323"/>
      <c r="BM22" s="323">
        <v>8.33</v>
      </c>
      <c r="BN22" s="323"/>
      <c r="BO22" s="323">
        <v>8.33</v>
      </c>
      <c r="BP22" s="323"/>
      <c r="BQ22" s="323">
        <v>8.3699999999999992</v>
      </c>
      <c r="BR22" s="323"/>
      <c r="BS22" s="323">
        <f>AU22+AW22+AY22+BA22+BC22+BE22+BG22+BI22+BK22+BM22+BO22+BQ22</f>
        <v>100</v>
      </c>
      <c r="BT22" s="323">
        <f>AV22+AX22+AZ22+BB22+BD22+BF22+BH22+BJ22+BL22+BN22+BP22+BR22</f>
        <v>8.33</v>
      </c>
      <c r="BU22" s="324" t="s">
        <v>130</v>
      </c>
      <c r="BV22" s="325">
        <v>44200</v>
      </c>
      <c r="BW22" s="325">
        <v>44561</v>
      </c>
      <c r="BX22" s="324" t="s">
        <v>153</v>
      </c>
    </row>
    <row r="23" spans="2:76" ht="97.9" customHeight="1" x14ac:dyDescent="0.25">
      <c r="B23" s="324"/>
      <c r="C23" s="324"/>
      <c r="D23" s="324"/>
      <c r="E23" s="324"/>
      <c r="F23" s="324"/>
      <c r="G23" s="324"/>
      <c r="H23" s="5" t="s">
        <v>154</v>
      </c>
      <c r="I23" s="5" t="s">
        <v>155</v>
      </c>
      <c r="J23" s="5" t="s">
        <v>156</v>
      </c>
      <c r="K23" s="36" t="s">
        <v>148</v>
      </c>
      <c r="L23" s="5" t="s">
        <v>149</v>
      </c>
      <c r="M23" s="36">
        <v>0.1</v>
      </c>
      <c r="N23" s="31"/>
      <c r="O23" s="31">
        <v>0</v>
      </c>
      <c r="P23" s="31"/>
      <c r="Q23" s="31"/>
      <c r="R23" s="31"/>
      <c r="S23" s="31"/>
      <c r="T23" s="31">
        <v>33.33</v>
      </c>
      <c r="U23" s="31"/>
      <c r="V23" s="31"/>
      <c r="W23" s="31"/>
      <c r="X23" s="31"/>
      <c r="Y23" s="31"/>
      <c r="Z23" s="31">
        <v>33.33</v>
      </c>
      <c r="AA23" s="31"/>
      <c r="AB23" s="31"/>
      <c r="AC23" s="31"/>
      <c r="AD23" s="31"/>
      <c r="AE23" s="31"/>
      <c r="AF23" s="31">
        <v>33.340000000000003</v>
      </c>
      <c r="AG23" s="31"/>
      <c r="AH23" s="31"/>
      <c r="AI23" s="31"/>
      <c r="AJ23" s="31"/>
      <c r="AK23" s="31"/>
      <c r="AL23" s="31">
        <f>+N23+P23+R23+T23+V23+X23+Z23+AB23+AD23+AF23+AH23+AJ23</f>
        <v>100</v>
      </c>
      <c r="AM23" s="31">
        <f>+O23+Q23+S23+U23+W23+Y23+AA23+AC23+AE23+AG23+AI23+AK23</f>
        <v>0</v>
      </c>
      <c r="AN23" s="31">
        <f t="shared" si="6"/>
        <v>10</v>
      </c>
      <c r="AO23" s="31">
        <f t="shared" si="7"/>
        <v>0</v>
      </c>
      <c r="AP23" s="5" t="s">
        <v>150</v>
      </c>
      <c r="AQ23" s="339"/>
      <c r="AR23" s="324"/>
      <c r="AS23" s="324"/>
      <c r="AT23" s="324"/>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f>AU23+AW23+AY23+BA23+BC23+BE23+BG23+BI23+BK23+BM23+BO23+BQ23</f>
        <v>0</v>
      </c>
      <c r="BT23" s="323">
        <f>AV23+AX23+AZ23+BB23+BD23+BF23+BH23+BJ23+BL23+BN23+BP23+BR23</f>
        <v>0</v>
      </c>
      <c r="BU23" s="324"/>
      <c r="BV23" s="325"/>
      <c r="BW23" s="325"/>
      <c r="BX23" s="324"/>
    </row>
    <row r="24" spans="2:76" ht="97.9" customHeight="1" x14ac:dyDescent="0.25">
      <c r="B24" s="324"/>
      <c r="C24" s="324"/>
      <c r="D24" s="324"/>
      <c r="E24" s="324"/>
      <c r="F24" s="324"/>
      <c r="G24" s="324"/>
      <c r="H24" s="5" t="s">
        <v>157</v>
      </c>
      <c r="I24" s="34" t="s">
        <v>158</v>
      </c>
      <c r="J24" s="34" t="s">
        <v>159</v>
      </c>
      <c r="K24" s="35">
        <v>1</v>
      </c>
      <c r="L24" s="34" t="s">
        <v>160</v>
      </c>
      <c r="M24" s="35">
        <v>0.05</v>
      </c>
      <c r="N24" s="21"/>
      <c r="O24" s="21">
        <v>0</v>
      </c>
      <c r="P24" s="21">
        <v>33.340000000000003</v>
      </c>
      <c r="Q24" s="21"/>
      <c r="R24" s="21">
        <v>16.670000000000002</v>
      </c>
      <c r="S24" s="21"/>
      <c r="T24" s="21">
        <v>8.33</v>
      </c>
      <c r="U24" s="21"/>
      <c r="V24" s="21">
        <v>8.33</v>
      </c>
      <c r="W24" s="21"/>
      <c r="X24" s="21">
        <v>8.33</v>
      </c>
      <c r="Y24" s="21"/>
      <c r="Z24" s="21">
        <v>8.33</v>
      </c>
      <c r="AA24" s="21"/>
      <c r="AB24" s="21">
        <v>8.33</v>
      </c>
      <c r="AC24" s="21"/>
      <c r="AD24" s="21">
        <v>8.34</v>
      </c>
      <c r="AE24" s="21"/>
      <c r="AF24" s="21"/>
      <c r="AG24" s="21"/>
      <c r="AH24" s="21"/>
      <c r="AI24" s="21"/>
      <c r="AJ24" s="21"/>
      <c r="AK24" s="21"/>
      <c r="AL24" s="21">
        <f t="shared" si="4"/>
        <v>100</v>
      </c>
      <c r="AM24" s="21">
        <f t="shared" si="5"/>
        <v>0</v>
      </c>
      <c r="AN24" s="21">
        <f t="shared" si="6"/>
        <v>5</v>
      </c>
      <c r="AO24" s="21">
        <f t="shared" si="7"/>
        <v>0</v>
      </c>
      <c r="AP24" s="34" t="s">
        <v>161</v>
      </c>
      <c r="AQ24" s="26" t="s">
        <v>151</v>
      </c>
      <c r="AR24" s="34" t="s">
        <v>162</v>
      </c>
      <c r="AS24" s="34" t="s">
        <v>160</v>
      </c>
      <c r="AT24" s="34" t="s">
        <v>163</v>
      </c>
      <c r="AU24" s="21"/>
      <c r="AV24" s="21">
        <v>0</v>
      </c>
      <c r="AW24" s="21">
        <v>33.340000000000003</v>
      </c>
      <c r="AX24" s="21"/>
      <c r="AY24" s="21">
        <v>16.670000000000002</v>
      </c>
      <c r="AZ24" s="21"/>
      <c r="BA24" s="21">
        <v>8.33</v>
      </c>
      <c r="BB24" s="21"/>
      <c r="BC24" s="21">
        <v>8.33</v>
      </c>
      <c r="BD24" s="21"/>
      <c r="BE24" s="21">
        <v>8.33</v>
      </c>
      <c r="BF24" s="21"/>
      <c r="BG24" s="21">
        <v>8.33</v>
      </c>
      <c r="BH24" s="21"/>
      <c r="BI24" s="21">
        <v>8.33</v>
      </c>
      <c r="BJ24" s="21"/>
      <c r="BK24" s="21">
        <v>8.34</v>
      </c>
      <c r="BL24" s="21"/>
      <c r="BM24" s="21"/>
      <c r="BN24" s="21"/>
      <c r="BO24" s="21"/>
      <c r="BP24" s="21"/>
      <c r="BQ24" s="21"/>
      <c r="BR24" s="21"/>
      <c r="BS24" s="21">
        <f t="shared" si="8"/>
        <v>100</v>
      </c>
      <c r="BT24" s="21">
        <f t="shared" ref="BT24:BT35" si="9">AV24+AX24+AZ24+BB24+BD24+BF24+BH24+BJ24+BL24+BN24+BP24+BR24</f>
        <v>0</v>
      </c>
      <c r="BU24" s="34" t="s">
        <v>164</v>
      </c>
      <c r="BV24" s="14">
        <v>44228</v>
      </c>
      <c r="BW24" s="14">
        <v>44561</v>
      </c>
      <c r="BX24" s="34"/>
    </row>
    <row r="25" spans="2:76" ht="97.9" customHeight="1" x14ac:dyDescent="0.25">
      <c r="B25" s="324"/>
      <c r="C25" s="324"/>
      <c r="D25" s="324"/>
      <c r="E25" s="324"/>
      <c r="F25" s="324"/>
      <c r="G25" s="324"/>
      <c r="H25" s="5" t="s">
        <v>165</v>
      </c>
      <c r="I25" s="34" t="s">
        <v>166</v>
      </c>
      <c r="J25" s="34" t="s">
        <v>167</v>
      </c>
      <c r="K25" s="35">
        <v>1</v>
      </c>
      <c r="L25" s="34" t="s">
        <v>160</v>
      </c>
      <c r="M25" s="35">
        <v>2.5000000000000001E-2</v>
      </c>
      <c r="N25" s="21"/>
      <c r="O25" s="21">
        <v>0</v>
      </c>
      <c r="P25" s="21">
        <v>33.340000000000003</v>
      </c>
      <c r="Q25" s="21"/>
      <c r="R25" s="21">
        <v>16.670000000000002</v>
      </c>
      <c r="S25" s="21"/>
      <c r="T25" s="21">
        <v>8.33</v>
      </c>
      <c r="U25" s="21"/>
      <c r="V25" s="21">
        <v>8.33</v>
      </c>
      <c r="W25" s="21"/>
      <c r="X25" s="21">
        <v>8.33</v>
      </c>
      <c r="Y25" s="21"/>
      <c r="Z25" s="21">
        <v>8.33</v>
      </c>
      <c r="AA25" s="21"/>
      <c r="AB25" s="21">
        <v>8.33</v>
      </c>
      <c r="AC25" s="21"/>
      <c r="AD25" s="21">
        <v>8.34</v>
      </c>
      <c r="AE25" s="21"/>
      <c r="AF25" s="21"/>
      <c r="AG25" s="21"/>
      <c r="AH25" s="21"/>
      <c r="AI25" s="21"/>
      <c r="AJ25" s="21"/>
      <c r="AK25" s="21"/>
      <c r="AL25" s="21">
        <f t="shared" si="4"/>
        <v>100</v>
      </c>
      <c r="AM25" s="21">
        <f t="shared" si="5"/>
        <v>0</v>
      </c>
      <c r="AN25" s="21">
        <f t="shared" si="6"/>
        <v>2.5</v>
      </c>
      <c r="AO25" s="21">
        <f t="shared" si="7"/>
        <v>0</v>
      </c>
      <c r="AP25" s="34" t="s">
        <v>161</v>
      </c>
      <c r="AQ25" s="362" t="s">
        <v>168</v>
      </c>
      <c r="AR25" s="336" t="s">
        <v>169</v>
      </c>
      <c r="AS25" s="301" t="s">
        <v>160</v>
      </c>
      <c r="AT25" s="301" t="s">
        <v>163</v>
      </c>
      <c r="AU25" s="307"/>
      <c r="AV25" s="307">
        <v>0</v>
      </c>
      <c r="AW25" s="307"/>
      <c r="AX25" s="307"/>
      <c r="AY25" s="307">
        <v>10</v>
      </c>
      <c r="AZ25" s="307"/>
      <c r="BA25" s="307">
        <v>10</v>
      </c>
      <c r="BB25" s="307"/>
      <c r="BC25" s="307">
        <v>10</v>
      </c>
      <c r="BD25" s="307"/>
      <c r="BE25" s="307">
        <v>10</v>
      </c>
      <c r="BF25" s="307"/>
      <c r="BG25" s="307">
        <v>10</v>
      </c>
      <c r="BH25" s="307"/>
      <c r="BI25" s="307">
        <v>10</v>
      </c>
      <c r="BJ25" s="307"/>
      <c r="BK25" s="307">
        <v>10</v>
      </c>
      <c r="BL25" s="307"/>
      <c r="BM25" s="307">
        <v>10</v>
      </c>
      <c r="BN25" s="307"/>
      <c r="BO25" s="307">
        <v>10</v>
      </c>
      <c r="BP25" s="307"/>
      <c r="BQ25" s="307">
        <v>10</v>
      </c>
      <c r="BR25" s="307"/>
      <c r="BS25" s="307">
        <f t="shared" si="8"/>
        <v>100</v>
      </c>
      <c r="BT25" s="307">
        <f t="shared" si="9"/>
        <v>0</v>
      </c>
      <c r="BU25" s="301" t="s">
        <v>170</v>
      </c>
      <c r="BV25" s="329">
        <v>44256</v>
      </c>
      <c r="BW25" s="329">
        <v>44561</v>
      </c>
      <c r="BX25" s="301"/>
    </row>
    <row r="26" spans="2:76" ht="97.9" customHeight="1" x14ac:dyDescent="0.25">
      <c r="B26" s="324"/>
      <c r="C26" s="324"/>
      <c r="D26" s="324"/>
      <c r="E26" s="324"/>
      <c r="F26" s="324"/>
      <c r="G26" s="324"/>
      <c r="H26" s="5" t="s">
        <v>171</v>
      </c>
      <c r="I26" s="34" t="s">
        <v>172</v>
      </c>
      <c r="J26" s="34" t="s">
        <v>173</v>
      </c>
      <c r="K26" s="35">
        <v>1</v>
      </c>
      <c r="L26" s="34" t="s">
        <v>160</v>
      </c>
      <c r="M26" s="35">
        <v>0.23</v>
      </c>
      <c r="N26" s="21"/>
      <c r="O26" s="21">
        <v>0</v>
      </c>
      <c r="P26" s="21"/>
      <c r="Q26" s="21"/>
      <c r="R26" s="21">
        <v>10</v>
      </c>
      <c r="S26" s="21"/>
      <c r="T26" s="21">
        <v>10</v>
      </c>
      <c r="U26" s="21"/>
      <c r="V26" s="21">
        <v>20</v>
      </c>
      <c r="W26" s="21"/>
      <c r="X26" s="21">
        <v>10</v>
      </c>
      <c r="Y26" s="21"/>
      <c r="Z26" s="21">
        <v>10</v>
      </c>
      <c r="AA26" s="21"/>
      <c r="AB26" s="21">
        <v>10</v>
      </c>
      <c r="AC26" s="21"/>
      <c r="AD26" s="21">
        <v>10</v>
      </c>
      <c r="AE26" s="21"/>
      <c r="AF26" s="21">
        <v>10</v>
      </c>
      <c r="AG26" s="21"/>
      <c r="AH26" s="21">
        <v>10</v>
      </c>
      <c r="AI26" s="21"/>
      <c r="AJ26" s="21"/>
      <c r="AK26" s="21"/>
      <c r="AL26" s="21">
        <f t="shared" si="4"/>
        <v>100</v>
      </c>
      <c r="AM26" s="21">
        <f t="shared" si="5"/>
        <v>0</v>
      </c>
      <c r="AN26" s="21">
        <f t="shared" si="6"/>
        <v>23</v>
      </c>
      <c r="AO26" s="21">
        <f t="shared" si="7"/>
        <v>0</v>
      </c>
      <c r="AP26" s="34" t="s">
        <v>161</v>
      </c>
      <c r="AQ26" s="363"/>
      <c r="AR26" s="336"/>
      <c r="AS26" s="302"/>
      <c r="AT26" s="302"/>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f t="shared" si="8"/>
        <v>0</v>
      </c>
      <c r="BT26" s="308">
        <f t="shared" si="9"/>
        <v>0</v>
      </c>
      <c r="BU26" s="302"/>
      <c r="BV26" s="330"/>
      <c r="BW26" s="330"/>
      <c r="BX26" s="302"/>
    </row>
    <row r="27" spans="2:76" ht="97.9" customHeight="1" x14ac:dyDescent="0.25">
      <c r="B27" s="324"/>
      <c r="C27" s="324"/>
      <c r="D27" s="324"/>
      <c r="E27" s="324"/>
      <c r="F27" s="324"/>
      <c r="G27" s="324"/>
      <c r="H27" s="5" t="s">
        <v>174</v>
      </c>
      <c r="I27" s="34" t="s">
        <v>175</v>
      </c>
      <c r="J27" s="34" t="s">
        <v>176</v>
      </c>
      <c r="K27" s="35">
        <v>1</v>
      </c>
      <c r="L27" s="34" t="s">
        <v>160</v>
      </c>
      <c r="M27" s="35">
        <v>0.04</v>
      </c>
      <c r="N27" s="21"/>
      <c r="O27" s="21">
        <v>0</v>
      </c>
      <c r="P27" s="21"/>
      <c r="Q27" s="21"/>
      <c r="R27" s="21"/>
      <c r="S27" s="21"/>
      <c r="T27" s="21"/>
      <c r="U27" s="21"/>
      <c r="V27" s="21"/>
      <c r="W27" s="21"/>
      <c r="X27" s="21"/>
      <c r="Y27" s="21"/>
      <c r="Z27" s="21"/>
      <c r="AA27" s="21"/>
      <c r="AB27" s="21"/>
      <c r="AC27" s="21"/>
      <c r="AD27" s="21"/>
      <c r="AE27" s="21"/>
      <c r="AF27" s="21"/>
      <c r="AG27" s="21"/>
      <c r="AH27" s="21"/>
      <c r="AI27" s="21"/>
      <c r="AJ27" s="21">
        <v>100</v>
      </c>
      <c r="AK27" s="21"/>
      <c r="AL27" s="21">
        <f t="shared" si="4"/>
        <v>100</v>
      </c>
      <c r="AM27" s="21">
        <f t="shared" si="5"/>
        <v>0</v>
      </c>
      <c r="AN27" s="21">
        <f t="shared" si="6"/>
        <v>4</v>
      </c>
      <c r="AO27" s="21">
        <f t="shared" si="7"/>
        <v>0</v>
      </c>
      <c r="AP27" s="34" t="s">
        <v>161</v>
      </c>
      <c r="AQ27" s="364"/>
      <c r="AR27" s="336"/>
      <c r="AS27" s="303"/>
      <c r="AT27" s="303"/>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f t="shared" si="8"/>
        <v>0</v>
      </c>
      <c r="BT27" s="309">
        <f t="shared" si="9"/>
        <v>0</v>
      </c>
      <c r="BU27" s="303"/>
      <c r="BV27" s="331"/>
      <c r="BW27" s="331"/>
      <c r="BX27" s="303"/>
    </row>
    <row r="28" spans="2:76" ht="73.5" customHeight="1" x14ac:dyDescent="0.25">
      <c r="B28" s="324"/>
      <c r="C28" s="324"/>
      <c r="D28" s="324"/>
      <c r="E28" s="324"/>
      <c r="F28" s="324" t="s">
        <v>177</v>
      </c>
      <c r="G28" s="335" t="e">
        <f>+AO28+AO30+AO29</f>
        <v>#REF!</v>
      </c>
      <c r="H28" s="38" t="s">
        <v>40</v>
      </c>
      <c r="I28" s="5" t="s">
        <v>178</v>
      </c>
      <c r="J28" s="5" t="s">
        <v>179</v>
      </c>
      <c r="K28" s="36">
        <v>1</v>
      </c>
      <c r="L28" s="5" t="s">
        <v>125</v>
      </c>
      <c r="M28" s="36">
        <v>0.2</v>
      </c>
      <c r="N28" s="31"/>
      <c r="O28" s="31">
        <v>0</v>
      </c>
      <c r="P28" s="31"/>
      <c r="Q28" s="31"/>
      <c r="R28" s="31"/>
      <c r="S28" s="31"/>
      <c r="T28" s="31"/>
      <c r="U28" s="31"/>
      <c r="V28" s="31"/>
      <c r="W28" s="31"/>
      <c r="X28" s="31"/>
      <c r="Y28" s="31"/>
      <c r="Z28" s="31"/>
      <c r="AA28" s="31"/>
      <c r="AB28" s="31"/>
      <c r="AC28" s="31"/>
      <c r="AD28" s="31"/>
      <c r="AE28" s="31"/>
      <c r="AF28" s="31">
        <v>50</v>
      </c>
      <c r="AG28" s="31"/>
      <c r="AH28" s="31">
        <v>50</v>
      </c>
      <c r="AI28" s="31"/>
      <c r="AJ28" s="31"/>
      <c r="AK28" s="31" t="e">
        <f>#REF!</f>
        <v>#REF!</v>
      </c>
      <c r="AL28" s="31">
        <f t="shared" si="4"/>
        <v>100</v>
      </c>
      <c r="AM28" s="31" t="e">
        <f t="shared" si="5"/>
        <v>#REF!</v>
      </c>
      <c r="AN28" s="31">
        <f t="shared" si="6"/>
        <v>20</v>
      </c>
      <c r="AO28" s="31" t="e">
        <f t="shared" si="7"/>
        <v>#REF!</v>
      </c>
      <c r="AP28" s="5" t="s">
        <v>126</v>
      </c>
      <c r="AQ28" s="337" t="s">
        <v>180</v>
      </c>
      <c r="AR28" s="324" t="s">
        <v>181</v>
      </c>
      <c r="AS28" s="324" t="s">
        <v>125</v>
      </c>
      <c r="AT28" s="324" t="s">
        <v>182</v>
      </c>
      <c r="AU28" s="323" t="e">
        <f>#REF!</f>
        <v>#REF!</v>
      </c>
      <c r="AV28" s="323" t="e">
        <f>#REF!</f>
        <v>#REF!</v>
      </c>
      <c r="AW28" s="323" t="e">
        <f>#REF!</f>
        <v>#REF!</v>
      </c>
      <c r="AX28" s="323" t="e">
        <f>#REF!</f>
        <v>#REF!</v>
      </c>
      <c r="AY28" s="323" t="e">
        <f>#REF!</f>
        <v>#REF!</v>
      </c>
      <c r="AZ28" s="323" t="e">
        <f>#REF!</f>
        <v>#REF!</v>
      </c>
      <c r="BA28" s="323" t="e">
        <f>#REF!</f>
        <v>#REF!</v>
      </c>
      <c r="BB28" s="323" t="e">
        <f>#REF!</f>
        <v>#REF!</v>
      </c>
      <c r="BC28" s="323" t="e">
        <f>#REF!</f>
        <v>#REF!</v>
      </c>
      <c r="BD28" s="323" t="e">
        <f>#REF!</f>
        <v>#REF!</v>
      </c>
      <c r="BE28" s="323" t="e">
        <f>#REF!</f>
        <v>#REF!</v>
      </c>
      <c r="BF28" s="323" t="e">
        <f>#REF!</f>
        <v>#REF!</v>
      </c>
      <c r="BG28" s="323" t="e">
        <f>#REF!</f>
        <v>#REF!</v>
      </c>
      <c r="BH28" s="323" t="e">
        <f>#REF!</f>
        <v>#REF!</v>
      </c>
      <c r="BI28" s="323" t="e">
        <f>#REF!</f>
        <v>#REF!</v>
      </c>
      <c r="BJ28" s="323" t="e">
        <f>#REF!</f>
        <v>#REF!</v>
      </c>
      <c r="BK28" s="323" t="e">
        <f>#REF!</f>
        <v>#REF!</v>
      </c>
      <c r="BL28" s="323" t="e">
        <f>#REF!</f>
        <v>#REF!</v>
      </c>
      <c r="BM28" s="323" t="e">
        <f>#REF!</f>
        <v>#REF!</v>
      </c>
      <c r="BN28" s="323" t="e">
        <f>#REF!</f>
        <v>#REF!</v>
      </c>
      <c r="BO28" s="323" t="e">
        <f>#REF!</f>
        <v>#REF!</v>
      </c>
      <c r="BP28" s="323" t="e">
        <f>#REF!</f>
        <v>#REF!</v>
      </c>
      <c r="BQ28" s="323" t="e">
        <f>#REF!</f>
        <v>#REF!</v>
      </c>
      <c r="BR28" s="323" t="e">
        <f>#REF!</f>
        <v>#REF!</v>
      </c>
      <c r="BS28" s="323" t="e">
        <f t="shared" si="8"/>
        <v>#REF!</v>
      </c>
      <c r="BT28" s="323" t="e">
        <f t="shared" si="9"/>
        <v>#REF!</v>
      </c>
      <c r="BU28" s="323" t="s">
        <v>130</v>
      </c>
      <c r="BV28" s="361">
        <v>44200</v>
      </c>
      <c r="BW28" s="361">
        <v>44561</v>
      </c>
      <c r="BX28" s="328" t="s">
        <v>131</v>
      </c>
    </row>
    <row r="29" spans="2:76" ht="73.5" customHeight="1" x14ac:dyDescent="0.25">
      <c r="B29" s="324"/>
      <c r="C29" s="324"/>
      <c r="D29" s="324"/>
      <c r="E29" s="324"/>
      <c r="F29" s="324"/>
      <c r="G29" s="324"/>
      <c r="H29" s="5" t="s">
        <v>49</v>
      </c>
      <c r="I29" s="5" t="s">
        <v>183</v>
      </c>
      <c r="J29" s="49" t="s">
        <v>184</v>
      </c>
      <c r="K29" s="13">
        <v>80</v>
      </c>
      <c r="L29" s="5" t="s">
        <v>125</v>
      </c>
      <c r="M29" s="36">
        <v>0.2</v>
      </c>
      <c r="N29" s="31" t="e">
        <f>#REF!</f>
        <v>#REF!</v>
      </c>
      <c r="O29" s="31">
        <v>8.33</v>
      </c>
      <c r="P29" s="31" t="e">
        <f>#REF!</f>
        <v>#REF!</v>
      </c>
      <c r="Q29" s="31" t="e">
        <f>#REF!</f>
        <v>#REF!</v>
      </c>
      <c r="R29" s="31" t="e">
        <f>#REF!</f>
        <v>#REF!</v>
      </c>
      <c r="S29" s="31" t="e">
        <f>#REF!</f>
        <v>#REF!</v>
      </c>
      <c r="T29" s="31" t="e">
        <f>#REF!</f>
        <v>#REF!</v>
      </c>
      <c r="U29" s="31" t="e">
        <f>#REF!</f>
        <v>#REF!</v>
      </c>
      <c r="V29" s="31" t="e">
        <f>#REF!</f>
        <v>#REF!</v>
      </c>
      <c r="W29" s="31" t="e">
        <f>#REF!</f>
        <v>#REF!</v>
      </c>
      <c r="X29" s="31" t="e">
        <f>#REF!</f>
        <v>#REF!</v>
      </c>
      <c r="Y29" s="31" t="e">
        <f>#REF!</f>
        <v>#REF!</v>
      </c>
      <c r="Z29" s="31" t="e">
        <f>#REF!</f>
        <v>#REF!</v>
      </c>
      <c r="AA29" s="31" t="e">
        <f>#REF!</f>
        <v>#REF!</v>
      </c>
      <c r="AB29" s="31" t="e">
        <f>#REF!</f>
        <v>#REF!</v>
      </c>
      <c r="AC29" s="31" t="e">
        <f>#REF!</f>
        <v>#REF!</v>
      </c>
      <c r="AD29" s="31" t="e">
        <f>#REF!</f>
        <v>#REF!</v>
      </c>
      <c r="AE29" s="31" t="e">
        <f>#REF!</f>
        <v>#REF!</v>
      </c>
      <c r="AF29" s="31" t="e">
        <f>#REF!</f>
        <v>#REF!</v>
      </c>
      <c r="AG29" s="31" t="e">
        <f>#REF!</f>
        <v>#REF!</v>
      </c>
      <c r="AH29" s="31" t="e">
        <f>#REF!</f>
        <v>#REF!</v>
      </c>
      <c r="AI29" s="31" t="e">
        <f>#REF!</f>
        <v>#REF!</v>
      </c>
      <c r="AJ29" s="31" t="e">
        <f>#REF!</f>
        <v>#REF!</v>
      </c>
      <c r="AK29" s="31" t="e">
        <f>#REF!</f>
        <v>#REF!</v>
      </c>
      <c r="AL29" s="31" t="e">
        <f t="shared" si="4"/>
        <v>#REF!</v>
      </c>
      <c r="AM29" s="31" t="e">
        <f t="shared" si="5"/>
        <v>#REF!</v>
      </c>
      <c r="AN29" s="31" t="e">
        <f t="shared" si="6"/>
        <v>#REF!</v>
      </c>
      <c r="AO29" s="31" t="e">
        <f t="shared" si="7"/>
        <v>#REF!</v>
      </c>
      <c r="AP29" s="5" t="s">
        <v>185</v>
      </c>
      <c r="AQ29" s="339"/>
      <c r="AR29" s="324"/>
      <c r="AS29" s="324"/>
      <c r="AT29" s="324"/>
      <c r="AU29" s="323"/>
      <c r="AV29" s="323"/>
      <c r="AW29" s="323"/>
      <c r="AX29" s="323"/>
      <c r="AY29" s="323"/>
      <c r="AZ29" s="323"/>
      <c r="BA29" s="323"/>
      <c r="BB29" s="323"/>
      <c r="BC29" s="323"/>
      <c r="BD29" s="323"/>
      <c r="BE29" s="323"/>
      <c r="BF29" s="323"/>
      <c r="BG29" s="323"/>
      <c r="BH29" s="323"/>
      <c r="BI29" s="323"/>
      <c r="BJ29" s="323"/>
      <c r="BK29" s="323"/>
      <c r="BL29" s="323"/>
      <c r="BM29" s="323"/>
      <c r="BN29" s="323"/>
      <c r="BO29" s="323"/>
      <c r="BP29" s="323"/>
      <c r="BQ29" s="323"/>
      <c r="BR29" s="323"/>
      <c r="BS29" s="323">
        <f t="shared" si="8"/>
        <v>0</v>
      </c>
      <c r="BT29" s="323">
        <f t="shared" si="9"/>
        <v>0</v>
      </c>
      <c r="BU29" s="323"/>
      <c r="BV29" s="361"/>
      <c r="BW29" s="361"/>
      <c r="BX29" s="328"/>
    </row>
    <row r="30" spans="2:76" ht="43.15" customHeight="1" x14ac:dyDescent="0.25">
      <c r="B30" s="324"/>
      <c r="C30" s="324"/>
      <c r="D30" s="324"/>
      <c r="E30" s="324"/>
      <c r="F30" s="324"/>
      <c r="G30" s="324"/>
      <c r="H30" s="337" t="s">
        <v>56</v>
      </c>
      <c r="I30" s="324" t="s">
        <v>186</v>
      </c>
      <c r="J30" s="324" t="s">
        <v>187</v>
      </c>
      <c r="K30" s="333">
        <v>0.95</v>
      </c>
      <c r="L30" s="324" t="s">
        <v>160</v>
      </c>
      <c r="M30" s="333">
        <v>0.6</v>
      </c>
      <c r="N30" s="323">
        <v>8.33</v>
      </c>
      <c r="O30" s="323">
        <v>4.5</v>
      </c>
      <c r="P30" s="323">
        <v>8.33</v>
      </c>
      <c r="Q30" s="323"/>
      <c r="R30" s="323">
        <v>8.33</v>
      </c>
      <c r="S30" s="323"/>
      <c r="T30" s="323">
        <v>8.33</v>
      </c>
      <c r="U30" s="323"/>
      <c r="V30" s="323">
        <v>8.33</v>
      </c>
      <c r="W30" s="323"/>
      <c r="X30" s="323">
        <v>8.33</v>
      </c>
      <c r="Y30" s="323"/>
      <c r="Z30" s="323">
        <v>8.33</v>
      </c>
      <c r="AA30" s="323"/>
      <c r="AB30" s="323">
        <v>8.33</v>
      </c>
      <c r="AC30" s="323"/>
      <c r="AD30" s="323">
        <v>8.33</v>
      </c>
      <c r="AE30" s="323"/>
      <c r="AF30" s="323">
        <v>8.33</v>
      </c>
      <c r="AG30" s="323"/>
      <c r="AH30" s="323">
        <v>8.33</v>
      </c>
      <c r="AI30" s="323"/>
      <c r="AJ30" s="323">
        <v>8.3699999999999992</v>
      </c>
      <c r="AK30" s="323"/>
      <c r="AL30" s="323">
        <f t="shared" si="4"/>
        <v>100</v>
      </c>
      <c r="AM30" s="323">
        <f t="shared" si="5"/>
        <v>4.5</v>
      </c>
      <c r="AN30" s="323">
        <f t="shared" si="6"/>
        <v>60</v>
      </c>
      <c r="AO30" s="323">
        <f t="shared" si="7"/>
        <v>2.6999999999999997</v>
      </c>
      <c r="AP30" s="360" t="s">
        <v>188</v>
      </c>
      <c r="AQ30" s="5" t="s">
        <v>189</v>
      </c>
      <c r="AR30" s="5" t="s">
        <v>190</v>
      </c>
      <c r="AS30" s="5" t="s">
        <v>160</v>
      </c>
      <c r="AT30" s="5" t="s">
        <v>160</v>
      </c>
      <c r="AU30" s="31">
        <v>8.33</v>
      </c>
      <c r="AV30" s="31">
        <v>8.1634000000000011</v>
      </c>
      <c r="AW30" s="31">
        <v>8.33</v>
      </c>
      <c r="AX30" s="31"/>
      <c r="AY30" s="31">
        <v>8.33</v>
      </c>
      <c r="AZ30" s="31"/>
      <c r="BA30" s="31">
        <v>8.33</v>
      </c>
      <c r="BB30" s="31"/>
      <c r="BC30" s="31">
        <v>8.33</v>
      </c>
      <c r="BD30" s="31"/>
      <c r="BE30" s="31">
        <v>8.33</v>
      </c>
      <c r="BF30" s="31"/>
      <c r="BG30" s="31">
        <v>8.33</v>
      </c>
      <c r="BH30" s="31"/>
      <c r="BI30" s="31">
        <v>8.33</v>
      </c>
      <c r="BJ30" s="31"/>
      <c r="BK30" s="31">
        <v>8.33</v>
      </c>
      <c r="BL30" s="31"/>
      <c r="BM30" s="31">
        <v>8.33</v>
      </c>
      <c r="BN30" s="31"/>
      <c r="BO30" s="31">
        <v>8.33</v>
      </c>
      <c r="BP30" s="31"/>
      <c r="BQ30" s="31">
        <v>8.3699999999999992</v>
      </c>
      <c r="BR30" s="31"/>
      <c r="BS30" s="31">
        <f t="shared" si="8"/>
        <v>100</v>
      </c>
      <c r="BT30" s="31">
        <f t="shared" si="9"/>
        <v>8.1634000000000011</v>
      </c>
      <c r="BU30" s="5" t="s">
        <v>191</v>
      </c>
      <c r="BV30" s="33">
        <v>44200</v>
      </c>
      <c r="BW30" s="33">
        <v>44561</v>
      </c>
      <c r="BX30" s="5" t="s">
        <v>192</v>
      </c>
    </row>
    <row r="31" spans="2:76" ht="50.45" customHeight="1" x14ac:dyDescent="0.25">
      <c r="B31" s="324"/>
      <c r="C31" s="324"/>
      <c r="D31" s="324"/>
      <c r="E31" s="324"/>
      <c r="F31" s="324"/>
      <c r="G31" s="324"/>
      <c r="H31" s="338"/>
      <c r="I31" s="324"/>
      <c r="J31" s="324"/>
      <c r="K31" s="333"/>
      <c r="L31" s="324"/>
      <c r="M31" s="324"/>
      <c r="N31" s="323"/>
      <c r="O31" s="323"/>
      <c r="P31" s="323">
        <v>8.33</v>
      </c>
      <c r="Q31" s="323"/>
      <c r="R31" s="323">
        <v>8.33</v>
      </c>
      <c r="S31" s="323"/>
      <c r="T31" s="323">
        <v>8.33</v>
      </c>
      <c r="U31" s="323"/>
      <c r="V31" s="323">
        <v>8.33</v>
      </c>
      <c r="W31" s="323"/>
      <c r="X31" s="323">
        <v>8.33</v>
      </c>
      <c r="Y31" s="323"/>
      <c r="Z31" s="323">
        <v>8.33</v>
      </c>
      <c r="AA31" s="323"/>
      <c r="AB31" s="323">
        <v>8.33</v>
      </c>
      <c r="AC31" s="323"/>
      <c r="AD31" s="323">
        <v>8.33</v>
      </c>
      <c r="AE31" s="323"/>
      <c r="AF31" s="323">
        <v>8.33</v>
      </c>
      <c r="AG31" s="323"/>
      <c r="AH31" s="323">
        <v>8.33</v>
      </c>
      <c r="AI31" s="323"/>
      <c r="AJ31" s="323">
        <v>8.3699999999999992</v>
      </c>
      <c r="AK31" s="323"/>
      <c r="AL31" s="323">
        <f t="shared" si="4"/>
        <v>91.67</v>
      </c>
      <c r="AM31" s="323">
        <f t="shared" si="5"/>
        <v>0</v>
      </c>
      <c r="AN31" s="323">
        <f t="shared" si="6"/>
        <v>0</v>
      </c>
      <c r="AO31" s="323">
        <f t="shared" si="7"/>
        <v>0</v>
      </c>
      <c r="AP31" s="324"/>
      <c r="AQ31" s="5" t="s">
        <v>193</v>
      </c>
      <c r="AR31" s="5" t="s">
        <v>194</v>
      </c>
      <c r="AS31" s="5" t="s">
        <v>160</v>
      </c>
      <c r="AT31" s="5" t="s">
        <v>160</v>
      </c>
      <c r="AU31" s="31">
        <v>8.33</v>
      </c>
      <c r="AV31" s="31">
        <v>8.33</v>
      </c>
      <c r="AW31" s="31">
        <v>8.33</v>
      </c>
      <c r="AX31" s="31"/>
      <c r="AY31" s="31">
        <v>8.33</v>
      </c>
      <c r="AZ31" s="31"/>
      <c r="BA31" s="31">
        <v>8.33</v>
      </c>
      <c r="BB31" s="31"/>
      <c r="BC31" s="31">
        <v>8.33</v>
      </c>
      <c r="BD31" s="31"/>
      <c r="BE31" s="31">
        <v>8.33</v>
      </c>
      <c r="BF31" s="31"/>
      <c r="BG31" s="31">
        <v>8.33</v>
      </c>
      <c r="BH31" s="31"/>
      <c r="BI31" s="31">
        <v>8.33</v>
      </c>
      <c r="BJ31" s="31"/>
      <c r="BK31" s="31">
        <v>8.33</v>
      </c>
      <c r="BL31" s="31"/>
      <c r="BM31" s="31">
        <v>8.33</v>
      </c>
      <c r="BN31" s="31"/>
      <c r="BO31" s="31">
        <v>8.33</v>
      </c>
      <c r="BP31" s="31"/>
      <c r="BQ31" s="31">
        <v>8.3699999999999992</v>
      </c>
      <c r="BR31" s="31"/>
      <c r="BS31" s="31">
        <f t="shared" si="8"/>
        <v>100</v>
      </c>
      <c r="BT31" s="31">
        <f t="shared" si="9"/>
        <v>8.33</v>
      </c>
      <c r="BU31" s="5" t="s">
        <v>191</v>
      </c>
      <c r="BV31" s="33">
        <v>44200</v>
      </c>
      <c r="BW31" s="33">
        <v>44561</v>
      </c>
      <c r="BX31" s="5" t="s">
        <v>195</v>
      </c>
    </row>
    <row r="32" spans="2:76" ht="71.45" customHeight="1" x14ac:dyDescent="0.25">
      <c r="B32" s="324"/>
      <c r="C32" s="324"/>
      <c r="D32" s="324"/>
      <c r="E32" s="324"/>
      <c r="F32" s="324"/>
      <c r="G32" s="324"/>
      <c r="H32" s="338"/>
      <c r="I32" s="324"/>
      <c r="J32" s="324"/>
      <c r="K32" s="333"/>
      <c r="L32" s="324"/>
      <c r="M32" s="324"/>
      <c r="N32" s="323"/>
      <c r="O32" s="323"/>
      <c r="P32" s="323">
        <v>8.33</v>
      </c>
      <c r="Q32" s="323"/>
      <c r="R32" s="323">
        <v>8.33</v>
      </c>
      <c r="S32" s="323"/>
      <c r="T32" s="323">
        <v>8.33</v>
      </c>
      <c r="U32" s="323"/>
      <c r="V32" s="323">
        <v>8.33</v>
      </c>
      <c r="W32" s="323"/>
      <c r="X32" s="323">
        <v>8.33</v>
      </c>
      <c r="Y32" s="323"/>
      <c r="Z32" s="323">
        <v>8.33</v>
      </c>
      <c r="AA32" s="323"/>
      <c r="AB32" s="323">
        <v>8.33</v>
      </c>
      <c r="AC32" s="323"/>
      <c r="AD32" s="323">
        <v>8.33</v>
      </c>
      <c r="AE32" s="323"/>
      <c r="AF32" s="323">
        <v>8.33</v>
      </c>
      <c r="AG32" s="323"/>
      <c r="AH32" s="323">
        <v>8.33</v>
      </c>
      <c r="AI32" s="323"/>
      <c r="AJ32" s="323">
        <v>8.3699999999999992</v>
      </c>
      <c r="AK32" s="323"/>
      <c r="AL32" s="323">
        <f t="shared" si="4"/>
        <v>91.67</v>
      </c>
      <c r="AM32" s="323">
        <f t="shared" si="5"/>
        <v>0</v>
      </c>
      <c r="AN32" s="323">
        <f t="shared" si="6"/>
        <v>0</v>
      </c>
      <c r="AO32" s="323">
        <f t="shared" si="7"/>
        <v>0</v>
      </c>
      <c r="AP32" s="324"/>
      <c r="AQ32" s="5" t="s">
        <v>196</v>
      </c>
      <c r="AR32" s="5" t="s">
        <v>197</v>
      </c>
      <c r="AS32" s="5" t="s">
        <v>160</v>
      </c>
      <c r="AT32" s="5" t="s">
        <v>160</v>
      </c>
      <c r="AU32" s="31">
        <v>8.33</v>
      </c>
      <c r="AV32" s="31">
        <v>3.3319999999999999</v>
      </c>
      <c r="AW32" s="31">
        <v>8.33</v>
      </c>
      <c r="AX32" s="31"/>
      <c r="AY32" s="31">
        <v>8.33</v>
      </c>
      <c r="AZ32" s="31"/>
      <c r="BA32" s="31">
        <v>8.33</v>
      </c>
      <c r="BB32" s="31"/>
      <c r="BC32" s="31">
        <v>8.33</v>
      </c>
      <c r="BD32" s="31"/>
      <c r="BE32" s="31">
        <v>8.33</v>
      </c>
      <c r="BF32" s="31"/>
      <c r="BG32" s="31">
        <v>8.33</v>
      </c>
      <c r="BH32" s="31"/>
      <c r="BI32" s="31">
        <v>8.33</v>
      </c>
      <c r="BJ32" s="31"/>
      <c r="BK32" s="31">
        <v>8.33</v>
      </c>
      <c r="BL32" s="31"/>
      <c r="BM32" s="31">
        <v>8.33</v>
      </c>
      <c r="BN32" s="31"/>
      <c r="BO32" s="31">
        <v>8.33</v>
      </c>
      <c r="BP32" s="31"/>
      <c r="BQ32" s="31">
        <v>8.3699999999999992</v>
      </c>
      <c r="BR32" s="31"/>
      <c r="BS32" s="31">
        <f t="shared" si="8"/>
        <v>100</v>
      </c>
      <c r="BT32" s="31">
        <f t="shared" si="9"/>
        <v>3.3319999999999999</v>
      </c>
      <c r="BU32" s="5" t="s">
        <v>191</v>
      </c>
      <c r="BV32" s="33">
        <v>44200</v>
      </c>
      <c r="BW32" s="33">
        <v>44561</v>
      </c>
      <c r="BX32" s="5" t="s">
        <v>198</v>
      </c>
    </row>
    <row r="33" spans="2:76" ht="48.6" customHeight="1" x14ac:dyDescent="0.25">
      <c r="B33" s="324"/>
      <c r="C33" s="324"/>
      <c r="D33" s="324"/>
      <c r="E33" s="324"/>
      <c r="F33" s="324"/>
      <c r="G33" s="324"/>
      <c r="H33" s="338"/>
      <c r="I33" s="324"/>
      <c r="J33" s="324"/>
      <c r="K33" s="333"/>
      <c r="L33" s="324"/>
      <c r="M33" s="324"/>
      <c r="N33" s="323"/>
      <c r="O33" s="323"/>
      <c r="P33" s="323">
        <v>8.33</v>
      </c>
      <c r="Q33" s="323"/>
      <c r="R33" s="323">
        <v>8.33</v>
      </c>
      <c r="S33" s="323"/>
      <c r="T33" s="323">
        <v>8.33</v>
      </c>
      <c r="U33" s="323"/>
      <c r="V33" s="323">
        <v>8.33</v>
      </c>
      <c r="W33" s="323"/>
      <c r="X33" s="323">
        <v>8.33</v>
      </c>
      <c r="Y33" s="323"/>
      <c r="Z33" s="323">
        <v>8.33</v>
      </c>
      <c r="AA33" s="323"/>
      <c r="AB33" s="323">
        <v>8.33</v>
      </c>
      <c r="AC33" s="323"/>
      <c r="AD33" s="323">
        <v>8.33</v>
      </c>
      <c r="AE33" s="323"/>
      <c r="AF33" s="323">
        <v>8.33</v>
      </c>
      <c r="AG33" s="323"/>
      <c r="AH33" s="323">
        <v>8.33</v>
      </c>
      <c r="AI33" s="323"/>
      <c r="AJ33" s="323">
        <v>8.3699999999999992</v>
      </c>
      <c r="AK33" s="323"/>
      <c r="AL33" s="323">
        <f t="shared" si="4"/>
        <v>91.67</v>
      </c>
      <c r="AM33" s="323">
        <f t="shared" si="5"/>
        <v>0</v>
      </c>
      <c r="AN33" s="323">
        <f t="shared" si="6"/>
        <v>0</v>
      </c>
      <c r="AO33" s="323">
        <f t="shared" si="7"/>
        <v>0</v>
      </c>
      <c r="AP33" s="324"/>
      <c r="AQ33" s="5" t="s">
        <v>199</v>
      </c>
      <c r="AR33" s="5" t="s">
        <v>200</v>
      </c>
      <c r="AS33" s="5" t="s">
        <v>160</v>
      </c>
      <c r="AT33" s="5" t="s">
        <v>160</v>
      </c>
      <c r="AU33" s="31">
        <v>8.33</v>
      </c>
      <c r="AV33" s="31">
        <v>8.33</v>
      </c>
      <c r="AW33" s="31">
        <v>8.33</v>
      </c>
      <c r="AX33" s="31"/>
      <c r="AY33" s="31">
        <v>8.33</v>
      </c>
      <c r="AZ33" s="31"/>
      <c r="BA33" s="31">
        <v>8.33</v>
      </c>
      <c r="BB33" s="31"/>
      <c r="BC33" s="31">
        <v>8.33</v>
      </c>
      <c r="BD33" s="31"/>
      <c r="BE33" s="31">
        <v>8.33</v>
      </c>
      <c r="BF33" s="31"/>
      <c r="BG33" s="31">
        <v>8.33</v>
      </c>
      <c r="BH33" s="31"/>
      <c r="BI33" s="31">
        <v>8.33</v>
      </c>
      <c r="BJ33" s="31"/>
      <c r="BK33" s="31">
        <v>8.33</v>
      </c>
      <c r="BL33" s="31"/>
      <c r="BM33" s="31">
        <v>8.33</v>
      </c>
      <c r="BN33" s="31"/>
      <c r="BO33" s="31">
        <v>8.33</v>
      </c>
      <c r="BP33" s="31"/>
      <c r="BQ33" s="31">
        <v>8.3699999999999992</v>
      </c>
      <c r="BR33" s="31"/>
      <c r="BS33" s="31">
        <f t="shared" si="8"/>
        <v>100</v>
      </c>
      <c r="BT33" s="31">
        <f t="shared" si="9"/>
        <v>8.33</v>
      </c>
      <c r="BU33" s="5" t="s">
        <v>191</v>
      </c>
      <c r="BV33" s="33">
        <v>44200</v>
      </c>
      <c r="BW33" s="33">
        <v>44561</v>
      </c>
      <c r="BX33" s="5" t="s">
        <v>201</v>
      </c>
    </row>
    <row r="34" spans="2:76" ht="48.6" customHeight="1" x14ac:dyDescent="0.25">
      <c r="B34" s="324"/>
      <c r="C34" s="324"/>
      <c r="D34" s="324"/>
      <c r="E34" s="324"/>
      <c r="F34" s="324"/>
      <c r="G34" s="324"/>
      <c r="H34" s="338"/>
      <c r="I34" s="324"/>
      <c r="J34" s="324"/>
      <c r="K34" s="333"/>
      <c r="L34" s="324"/>
      <c r="M34" s="324"/>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4"/>
      <c r="AQ34" s="5" t="s">
        <v>202</v>
      </c>
      <c r="AR34" s="5" t="s">
        <v>203</v>
      </c>
      <c r="AS34" s="5" t="s">
        <v>160</v>
      </c>
      <c r="AT34" s="5" t="s">
        <v>160</v>
      </c>
      <c r="AU34" s="31">
        <v>8.33</v>
      </c>
      <c r="AV34" s="31">
        <v>8.1634000000000011</v>
      </c>
      <c r="AW34" s="31">
        <v>8.33</v>
      </c>
      <c r="AX34" s="31"/>
      <c r="AY34" s="31">
        <v>8.33</v>
      </c>
      <c r="AZ34" s="31"/>
      <c r="BA34" s="31">
        <v>8.33</v>
      </c>
      <c r="BB34" s="31"/>
      <c r="BC34" s="31">
        <v>8.33</v>
      </c>
      <c r="BD34" s="31"/>
      <c r="BE34" s="31">
        <v>8.33</v>
      </c>
      <c r="BF34" s="31"/>
      <c r="BG34" s="31">
        <v>8.33</v>
      </c>
      <c r="BH34" s="31"/>
      <c r="BI34" s="31">
        <v>8.33</v>
      </c>
      <c r="BJ34" s="31"/>
      <c r="BK34" s="31">
        <v>8.33</v>
      </c>
      <c r="BL34" s="31"/>
      <c r="BM34" s="31">
        <v>8.33</v>
      </c>
      <c r="BN34" s="31"/>
      <c r="BO34" s="31">
        <v>8.33</v>
      </c>
      <c r="BP34" s="31"/>
      <c r="BQ34" s="31">
        <v>8.3699999999999992</v>
      </c>
      <c r="BR34" s="31"/>
      <c r="BS34" s="31">
        <f>AU34+AW34+AY34+BA34+BC34+BE34+BG34+BI34+BK34+BM34+BO34+BQ34</f>
        <v>100</v>
      </c>
      <c r="BT34" s="31">
        <f t="shared" si="9"/>
        <v>8.1634000000000011</v>
      </c>
      <c r="BU34" s="5" t="s">
        <v>204</v>
      </c>
      <c r="BV34" s="33">
        <v>44200</v>
      </c>
      <c r="BW34" s="33">
        <v>44561</v>
      </c>
      <c r="BX34" s="5" t="s">
        <v>205</v>
      </c>
    </row>
    <row r="35" spans="2:76" ht="75.599999999999994" customHeight="1" x14ac:dyDescent="0.25">
      <c r="B35" s="324"/>
      <c r="C35" s="324"/>
      <c r="D35" s="324"/>
      <c r="E35" s="324"/>
      <c r="F35" s="324"/>
      <c r="G35" s="324"/>
      <c r="H35" s="338"/>
      <c r="I35" s="324"/>
      <c r="J35" s="324"/>
      <c r="K35" s="333"/>
      <c r="L35" s="324"/>
      <c r="M35" s="324"/>
      <c r="N35" s="323"/>
      <c r="O35" s="323"/>
      <c r="P35" s="323">
        <v>8.33</v>
      </c>
      <c r="Q35" s="323"/>
      <c r="R35" s="323">
        <v>8.33</v>
      </c>
      <c r="S35" s="323"/>
      <c r="T35" s="323">
        <v>8.33</v>
      </c>
      <c r="U35" s="323"/>
      <c r="V35" s="323">
        <v>8.33</v>
      </c>
      <c r="W35" s="323"/>
      <c r="X35" s="323">
        <v>8.33</v>
      </c>
      <c r="Y35" s="323"/>
      <c r="Z35" s="323">
        <v>8.33</v>
      </c>
      <c r="AA35" s="323"/>
      <c r="AB35" s="323">
        <v>8.33</v>
      </c>
      <c r="AC35" s="323"/>
      <c r="AD35" s="323">
        <v>8.33</v>
      </c>
      <c r="AE35" s="323"/>
      <c r="AF35" s="323">
        <v>8.33</v>
      </c>
      <c r="AG35" s="323"/>
      <c r="AH35" s="323">
        <v>8.33</v>
      </c>
      <c r="AI35" s="323"/>
      <c r="AJ35" s="323">
        <v>8.3699999999999992</v>
      </c>
      <c r="AK35" s="323"/>
      <c r="AL35" s="323">
        <f t="shared" si="4"/>
        <v>91.67</v>
      </c>
      <c r="AM35" s="323">
        <f t="shared" si="5"/>
        <v>0</v>
      </c>
      <c r="AN35" s="323">
        <f t="shared" si="6"/>
        <v>0</v>
      </c>
      <c r="AO35" s="323">
        <f t="shared" si="7"/>
        <v>0</v>
      </c>
      <c r="AP35" s="324"/>
      <c r="AQ35" s="5" t="s">
        <v>206</v>
      </c>
      <c r="AR35" s="5" t="s">
        <v>207</v>
      </c>
      <c r="AS35" s="5" t="s">
        <v>160</v>
      </c>
      <c r="AT35" s="5" t="s">
        <v>160</v>
      </c>
      <c r="AU35" s="31">
        <v>8.33</v>
      </c>
      <c r="AV35" s="31">
        <v>8.33</v>
      </c>
      <c r="AW35" s="31">
        <v>8.33</v>
      </c>
      <c r="AX35" s="31"/>
      <c r="AY35" s="31">
        <v>8.33</v>
      </c>
      <c r="AZ35" s="31"/>
      <c r="BA35" s="31">
        <v>8.33</v>
      </c>
      <c r="BB35" s="31"/>
      <c r="BC35" s="31">
        <v>8.33</v>
      </c>
      <c r="BD35" s="31"/>
      <c r="BE35" s="31">
        <v>8.33</v>
      </c>
      <c r="BF35" s="31"/>
      <c r="BG35" s="31">
        <v>8.33</v>
      </c>
      <c r="BH35" s="31"/>
      <c r="BI35" s="31">
        <v>8.33</v>
      </c>
      <c r="BJ35" s="31"/>
      <c r="BK35" s="31">
        <v>8.33</v>
      </c>
      <c r="BL35" s="31"/>
      <c r="BM35" s="31">
        <v>8.33</v>
      </c>
      <c r="BN35" s="31"/>
      <c r="BO35" s="31">
        <v>8.33</v>
      </c>
      <c r="BP35" s="31"/>
      <c r="BQ35" s="31">
        <v>8.3699999999999992</v>
      </c>
      <c r="BR35" s="31"/>
      <c r="BS35" s="31">
        <f t="shared" si="8"/>
        <v>100</v>
      </c>
      <c r="BT35" s="31">
        <f t="shared" si="9"/>
        <v>8.33</v>
      </c>
      <c r="BU35" s="5" t="s">
        <v>208</v>
      </c>
      <c r="BV35" s="33">
        <v>44200</v>
      </c>
      <c r="BW35" s="33">
        <v>44561</v>
      </c>
      <c r="BX35" s="5" t="s">
        <v>209</v>
      </c>
    </row>
    <row r="36" spans="2:76" ht="76.900000000000006" customHeight="1" x14ac:dyDescent="0.25">
      <c r="B36" s="324" t="s">
        <v>210</v>
      </c>
      <c r="C36" s="335">
        <f>+E36+E53/2</f>
        <v>1.5119200000000002</v>
      </c>
      <c r="D36" s="324" t="s">
        <v>211</v>
      </c>
      <c r="E36" s="324">
        <f>+G36+G45/2</f>
        <v>1.5119200000000002</v>
      </c>
      <c r="F36" s="324" t="s">
        <v>212</v>
      </c>
      <c r="G36" s="335">
        <f>+AO36+AO37+AO335+AO39+AO40+AO41+AO42+AO44+AO38</f>
        <v>1.5119200000000002</v>
      </c>
      <c r="H36" s="38" t="s">
        <v>40</v>
      </c>
      <c r="I36" s="5" t="s">
        <v>213</v>
      </c>
      <c r="J36" s="5" t="s">
        <v>214</v>
      </c>
      <c r="K36" s="36">
        <v>1</v>
      </c>
      <c r="L36" s="5" t="s">
        <v>215</v>
      </c>
      <c r="M36" s="36">
        <v>0.2</v>
      </c>
      <c r="N36" s="40"/>
      <c r="O36" s="40"/>
      <c r="P36" s="40"/>
      <c r="Q36" s="40"/>
      <c r="R36" s="40">
        <v>5</v>
      </c>
      <c r="S36" s="40"/>
      <c r="T36" s="40">
        <v>5</v>
      </c>
      <c r="U36" s="40"/>
      <c r="V36" s="40">
        <v>5</v>
      </c>
      <c r="W36" s="40"/>
      <c r="X36" s="40">
        <v>10</v>
      </c>
      <c r="Y36" s="40"/>
      <c r="Z36" s="40">
        <v>10</v>
      </c>
      <c r="AA36" s="40"/>
      <c r="AB36" s="40">
        <v>10</v>
      </c>
      <c r="AC36" s="40"/>
      <c r="AD36" s="40">
        <v>15</v>
      </c>
      <c r="AE36" s="40"/>
      <c r="AF36" s="40">
        <v>20</v>
      </c>
      <c r="AG36" s="40"/>
      <c r="AH36" s="40">
        <v>20</v>
      </c>
      <c r="AI36" s="40"/>
      <c r="AJ36" s="40"/>
      <c r="AK36" s="40"/>
      <c r="AL36" s="31">
        <f t="shared" si="4"/>
        <v>100</v>
      </c>
      <c r="AM36" s="31">
        <f t="shared" si="4"/>
        <v>0</v>
      </c>
      <c r="AN36" s="31">
        <f t="shared" ref="AN36:AN44" si="10">SUM(N36+P36+R36+T36+V36+X36+Z36+AB36+AD36+AF36+AH36+AJ36)*M36</f>
        <v>20</v>
      </c>
      <c r="AO36" s="31">
        <f t="shared" ref="AO36:AO44" si="11">SUM(O36+Q36+S36+U36+W36+Y36+AA36+AC36+AE36+AG36+AI36+AK36)*M36</f>
        <v>0</v>
      </c>
      <c r="AP36" s="5"/>
      <c r="AQ36" s="337" t="s">
        <v>216</v>
      </c>
      <c r="AR36" s="324" t="s">
        <v>217</v>
      </c>
      <c r="AS36" s="324" t="s">
        <v>218</v>
      </c>
      <c r="AT36" s="324" t="s">
        <v>219</v>
      </c>
      <c r="AU36" s="343">
        <v>0.1048780487804878</v>
      </c>
      <c r="AV36" s="343">
        <v>8.3682558139534902E-2</v>
      </c>
      <c r="AW36" s="343">
        <v>9.3902439024390244E-2</v>
      </c>
      <c r="AX36" s="343"/>
      <c r="AY36" s="343">
        <v>3.7804878048780494E-2</v>
      </c>
      <c r="AZ36" s="343"/>
      <c r="BA36" s="343">
        <v>7.3170731707317069E-2</v>
      </c>
      <c r="BB36" s="343"/>
      <c r="BC36" s="343">
        <v>3.9024390243902446E-2</v>
      </c>
      <c r="BD36" s="343"/>
      <c r="BE36" s="343">
        <v>4.5121951219512201E-2</v>
      </c>
      <c r="BF36" s="343"/>
      <c r="BG36" s="343">
        <v>6.2195121951219505E-2</v>
      </c>
      <c r="BH36" s="343"/>
      <c r="BI36" s="343">
        <v>9.1463414634146339E-2</v>
      </c>
      <c r="BJ36" s="343"/>
      <c r="BK36" s="343">
        <v>5.1219512195121955E-2</v>
      </c>
      <c r="BL36" s="343"/>
      <c r="BM36" s="343">
        <v>0.11707317073170731</v>
      </c>
      <c r="BN36" s="343"/>
      <c r="BO36" s="343">
        <v>0.15121951219512195</v>
      </c>
      <c r="BP36" s="343"/>
      <c r="BQ36" s="343">
        <v>0.13292682926829266</v>
      </c>
      <c r="BR36" s="324"/>
      <c r="BS36" s="365">
        <f t="shared" si="8"/>
        <v>1</v>
      </c>
      <c r="BT36" s="324">
        <f t="shared" si="8"/>
        <v>8.3682558139534902E-2</v>
      </c>
      <c r="BU36" s="324" t="s">
        <v>220</v>
      </c>
      <c r="BV36" s="325">
        <v>44200</v>
      </c>
      <c r="BW36" s="325">
        <v>44561</v>
      </c>
      <c r="BX36" s="324" t="s">
        <v>221</v>
      </c>
    </row>
    <row r="37" spans="2:76" ht="51" customHeight="1" x14ac:dyDescent="0.25">
      <c r="B37" s="324"/>
      <c r="C37" s="324"/>
      <c r="D37" s="324"/>
      <c r="E37" s="324"/>
      <c r="F37" s="324"/>
      <c r="G37" s="324"/>
      <c r="H37" s="5" t="s">
        <v>49</v>
      </c>
      <c r="I37" s="5" t="s">
        <v>222</v>
      </c>
      <c r="J37" s="5" t="s">
        <v>223</v>
      </c>
      <c r="K37" s="36">
        <v>1</v>
      </c>
      <c r="L37" s="5" t="s">
        <v>215</v>
      </c>
      <c r="M37" s="36">
        <v>0.15</v>
      </c>
      <c r="N37" s="40"/>
      <c r="O37" s="40"/>
      <c r="P37" s="40"/>
      <c r="Q37" s="40"/>
      <c r="R37" s="40">
        <v>5</v>
      </c>
      <c r="S37" s="40"/>
      <c r="T37" s="40">
        <v>5</v>
      </c>
      <c r="U37" s="40"/>
      <c r="V37" s="40">
        <v>5</v>
      </c>
      <c r="W37" s="40"/>
      <c r="X37" s="40">
        <v>10</v>
      </c>
      <c r="Y37" s="40"/>
      <c r="Z37" s="40">
        <v>10</v>
      </c>
      <c r="AA37" s="40"/>
      <c r="AB37" s="40">
        <v>10</v>
      </c>
      <c r="AC37" s="40"/>
      <c r="AD37" s="40">
        <v>15</v>
      </c>
      <c r="AE37" s="40"/>
      <c r="AF37" s="40">
        <v>20</v>
      </c>
      <c r="AG37" s="40"/>
      <c r="AH37" s="40">
        <v>20</v>
      </c>
      <c r="AI37" s="40"/>
      <c r="AJ37" s="40"/>
      <c r="AK37" s="40"/>
      <c r="AL37" s="31">
        <f t="shared" si="4"/>
        <v>100</v>
      </c>
      <c r="AM37" s="31">
        <f t="shared" si="4"/>
        <v>0</v>
      </c>
      <c r="AN37" s="31">
        <f t="shared" si="10"/>
        <v>15</v>
      </c>
      <c r="AO37" s="31">
        <f t="shared" si="11"/>
        <v>0</v>
      </c>
      <c r="AP37" s="5"/>
      <c r="AQ37" s="338"/>
      <c r="AR37" s="324"/>
      <c r="AS37" s="324"/>
      <c r="AT37" s="324"/>
      <c r="AU37" s="343"/>
      <c r="AV37" s="343"/>
      <c r="AW37" s="343">
        <v>9.3902439024390244E-2</v>
      </c>
      <c r="AX37" s="343"/>
      <c r="AY37" s="343">
        <v>3.7804878048780494E-2</v>
      </c>
      <c r="AZ37" s="343"/>
      <c r="BA37" s="343">
        <v>7.3170731707317069E-2</v>
      </c>
      <c r="BB37" s="343"/>
      <c r="BC37" s="343">
        <v>3.9024390243902446E-2</v>
      </c>
      <c r="BD37" s="343"/>
      <c r="BE37" s="343">
        <v>4.5121951219512201E-2</v>
      </c>
      <c r="BF37" s="343"/>
      <c r="BG37" s="343">
        <v>6.2195121951219505E-2</v>
      </c>
      <c r="BH37" s="343"/>
      <c r="BI37" s="343">
        <v>9.1463414634146339E-2</v>
      </c>
      <c r="BJ37" s="343"/>
      <c r="BK37" s="343">
        <v>5.1219512195121955E-2</v>
      </c>
      <c r="BL37" s="343"/>
      <c r="BM37" s="343">
        <v>0.11707317073170731</v>
      </c>
      <c r="BN37" s="343"/>
      <c r="BO37" s="343">
        <v>0.15121951219512195</v>
      </c>
      <c r="BP37" s="343"/>
      <c r="BQ37" s="343">
        <v>0.13292682926829266</v>
      </c>
      <c r="BR37" s="324"/>
      <c r="BS37" s="324">
        <f t="shared" si="8"/>
        <v>0.89512195121951232</v>
      </c>
      <c r="BT37" s="324">
        <f t="shared" si="8"/>
        <v>0</v>
      </c>
      <c r="BU37" s="324"/>
      <c r="BV37" s="325"/>
      <c r="BW37" s="325"/>
      <c r="BX37" s="324"/>
    </row>
    <row r="38" spans="2:76" ht="49.5" customHeight="1" x14ac:dyDescent="0.25">
      <c r="B38" s="324"/>
      <c r="C38" s="324"/>
      <c r="D38" s="324"/>
      <c r="E38" s="324"/>
      <c r="F38" s="324"/>
      <c r="G38" s="324"/>
      <c r="H38" s="5" t="s">
        <v>56</v>
      </c>
      <c r="I38" s="5" t="s">
        <v>224</v>
      </c>
      <c r="J38" s="5" t="s">
        <v>225</v>
      </c>
      <c r="K38" s="36">
        <v>1</v>
      </c>
      <c r="L38" s="5" t="s">
        <v>226</v>
      </c>
      <c r="M38" s="36">
        <v>0.15</v>
      </c>
      <c r="N38" s="40"/>
      <c r="O38" s="40"/>
      <c r="P38" s="40"/>
      <c r="Q38" s="40"/>
      <c r="R38" s="40"/>
      <c r="S38" s="40"/>
      <c r="T38" s="40"/>
      <c r="U38" s="40"/>
      <c r="V38" s="40"/>
      <c r="W38" s="40"/>
      <c r="X38" s="40"/>
      <c r="Y38" s="40"/>
      <c r="Z38" s="40"/>
      <c r="AA38" s="40"/>
      <c r="AB38" s="40"/>
      <c r="AC38" s="40"/>
      <c r="AD38" s="40"/>
      <c r="AE38" s="40"/>
      <c r="AF38" s="40"/>
      <c r="AG38" s="40"/>
      <c r="AH38" s="40"/>
      <c r="AI38" s="40"/>
      <c r="AJ38" s="40">
        <v>100</v>
      </c>
      <c r="AK38" s="40"/>
      <c r="AL38" s="31">
        <f t="shared" si="4"/>
        <v>100</v>
      </c>
      <c r="AM38" s="31">
        <f t="shared" si="4"/>
        <v>0</v>
      </c>
      <c r="AN38" s="31">
        <f t="shared" si="10"/>
        <v>15</v>
      </c>
      <c r="AO38" s="31">
        <f t="shared" si="11"/>
        <v>0</v>
      </c>
      <c r="AP38" s="5"/>
      <c r="AQ38" s="339"/>
      <c r="AR38" s="324"/>
      <c r="AS38" s="324"/>
      <c r="AT38" s="324"/>
      <c r="AU38" s="343"/>
      <c r="AV38" s="343"/>
      <c r="AW38" s="343">
        <v>9.3902439024390244E-2</v>
      </c>
      <c r="AX38" s="343"/>
      <c r="AY38" s="343">
        <v>3.7804878048780494E-2</v>
      </c>
      <c r="AZ38" s="343"/>
      <c r="BA38" s="343">
        <v>7.3170731707317069E-2</v>
      </c>
      <c r="BB38" s="343"/>
      <c r="BC38" s="343">
        <v>3.9024390243902446E-2</v>
      </c>
      <c r="BD38" s="343"/>
      <c r="BE38" s="343">
        <v>4.5121951219512201E-2</v>
      </c>
      <c r="BF38" s="343"/>
      <c r="BG38" s="343">
        <v>6.2195121951219505E-2</v>
      </c>
      <c r="BH38" s="343"/>
      <c r="BI38" s="343">
        <v>9.1463414634146339E-2</v>
      </c>
      <c r="BJ38" s="343"/>
      <c r="BK38" s="343">
        <v>5.1219512195121955E-2</v>
      </c>
      <c r="BL38" s="343"/>
      <c r="BM38" s="343">
        <v>0.11707317073170731</v>
      </c>
      <c r="BN38" s="343"/>
      <c r="BO38" s="343">
        <v>0.15121951219512195</v>
      </c>
      <c r="BP38" s="343"/>
      <c r="BQ38" s="343">
        <v>0.13292682926829266</v>
      </c>
      <c r="BR38" s="324"/>
      <c r="BS38" s="324">
        <f t="shared" si="8"/>
        <v>0.89512195121951232</v>
      </c>
      <c r="BT38" s="324">
        <f t="shared" si="8"/>
        <v>0</v>
      </c>
      <c r="BU38" s="324"/>
      <c r="BV38" s="325"/>
      <c r="BW38" s="325"/>
      <c r="BX38" s="324"/>
    </row>
    <row r="39" spans="2:76" ht="49.5" customHeight="1" x14ac:dyDescent="0.25">
      <c r="B39" s="324"/>
      <c r="C39" s="324"/>
      <c r="D39" s="324"/>
      <c r="E39" s="324"/>
      <c r="F39" s="324"/>
      <c r="G39" s="324"/>
      <c r="H39" s="5" t="s">
        <v>63</v>
      </c>
      <c r="I39" s="5" t="s">
        <v>227</v>
      </c>
      <c r="J39" s="5" t="s">
        <v>228</v>
      </c>
      <c r="K39" s="36">
        <v>1</v>
      </c>
      <c r="L39" s="5" t="s">
        <v>229</v>
      </c>
      <c r="M39" s="36">
        <v>0.1</v>
      </c>
      <c r="N39" s="40"/>
      <c r="O39" s="40"/>
      <c r="P39" s="40"/>
      <c r="Q39" s="40"/>
      <c r="R39" s="40"/>
      <c r="S39" s="40"/>
      <c r="T39" s="15"/>
      <c r="U39" s="15"/>
      <c r="V39" s="15"/>
      <c r="W39" s="15"/>
      <c r="X39" s="15"/>
      <c r="Y39" s="15"/>
      <c r="Z39" s="15">
        <v>10</v>
      </c>
      <c r="AA39" s="15"/>
      <c r="AB39" s="15">
        <v>10</v>
      </c>
      <c r="AC39" s="15"/>
      <c r="AD39" s="15">
        <v>20</v>
      </c>
      <c r="AE39" s="15"/>
      <c r="AF39" s="15">
        <v>20</v>
      </c>
      <c r="AG39" s="40"/>
      <c r="AH39" s="40">
        <v>20</v>
      </c>
      <c r="AI39" s="40"/>
      <c r="AJ39" s="40">
        <v>20</v>
      </c>
      <c r="AK39" s="40"/>
      <c r="AL39" s="31">
        <f t="shared" si="4"/>
        <v>100</v>
      </c>
      <c r="AM39" s="31">
        <f t="shared" si="4"/>
        <v>0</v>
      </c>
      <c r="AN39" s="31">
        <f t="shared" si="10"/>
        <v>10</v>
      </c>
      <c r="AO39" s="31">
        <f t="shared" si="11"/>
        <v>0</v>
      </c>
      <c r="AP39" s="5"/>
      <c r="AQ39" s="5" t="s">
        <v>230</v>
      </c>
      <c r="AR39" s="5" t="s">
        <v>231</v>
      </c>
      <c r="AS39" s="5" t="s">
        <v>232</v>
      </c>
      <c r="AT39" s="5" t="s">
        <v>233</v>
      </c>
      <c r="AU39" s="31">
        <v>5</v>
      </c>
      <c r="AV39" s="31">
        <v>5</v>
      </c>
      <c r="AW39" s="31">
        <v>12</v>
      </c>
      <c r="AX39" s="31"/>
      <c r="AY39" s="31">
        <v>12</v>
      </c>
      <c r="AZ39" s="31"/>
      <c r="BA39" s="31">
        <v>12</v>
      </c>
      <c r="BB39" s="31"/>
      <c r="BC39" s="31">
        <v>12</v>
      </c>
      <c r="BD39" s="31"/>
      <c r="BE39" s="31">
        <v>13</v>
      </c>
      <c r="BF39" s="31"/>
      <c r="BG39" s="31">
        <v>0</v>
      </c>
      <c r="BH39" s="31"/>
      <c r="BI39" s="31">
        <v>5</v>
      </c>
      <c r="BJ39" s="31"/>
      <c r="BK39" s="31">
        <v>5</v>
      </c>
      <c r="BL39" s="31"/>
      <c r="BM39" s="31">
        <v>7</v>
      </c>
      <c r="BN39" s="31"/>
      <c r="BO39" s="31">
        <v>10</v>
      </c>
      <c r="BP39" s="31"/>
      <c r="BQ39" s="31">
        <v>7</v>
      </c>
      <c r="BR39" s="31"/>
      <c r="BS39" s="31">
        <f t="shared" si="8"/>
        <v>100</v>
      </c>
      <c r="BT39" s="31">
        <f t="shared" si="8"/>
        <v>5</v>
      </c>
      <c r="BU39" s="5" t="s">
        <v>234</v>
      </c>
      <c r="BV39" s="33">
        <v>44200</v>
      </c>
      <c r="BW39" s="33">
        <v>44530</v>
      </c>
      <c r="BX39" s="5" t="s">
        <v>235</v>
      </c>
    </row>
    <row r="40" spans="2:76" ht="49.5" customHeight="1" x14ac:dyDescent="0.25">
      <c r="B40" s="324"/>
      <c r="C40" s="324"/>
      <c r="D40" s="324"/>
      <c r="E40" s="324"/>
      <c r="F40" s="324"/>
      <c r="G40" s="324"/>
      <c r="H40" s="5" t="s">
        <v>36</v>
      </c>
      <c r="I40" s="5" t="s">
        <v>236</v>
      </c>
      <c r="J40" s="5" t="s">
        <v>237</v>
      </c>
      <c r="K40" s="36">
        <v>0.6</v>
      </c>
      <c r="L40" s="5" t="s">
        <v>238</v>
      </c>
      <c r="M40" s="36">
        <v>0.15</v>
      </c>
      <c r="N40" s="40">
        <v>8</v>
      </c>
      <c r="O40" s="40">
        <v>8.4</v>
      </c>
      <c r="P40" s="40">
        <v>10</v>
      </c>
      <c r="Q40" s="40"/>
      <c r="R40" s="40">
        <v>10</v>
      </c>
      <c r="S40" s="40"/>
      <c r="T40" s="40">
        <v>10</v>
      </c>
      <c r="U40" s="40"/>
      <c r="V40" s="40">
        <v>8</v>
      </c>
      <c r="W40" s="40"/>
      <c r="X40" s="40">
        <v>8</v>
      </c>
      <c r="Y40" s="40"/>
      <c r="Z40" s="40">
        <v>8</v>
      </c>
      <c r="AA40" s="40"/>
      <c r="AB40" s="40">
        <v>9</v>
      </c>
      <c r="AC40" s="40"/>
      <c r="AD40" s="40">
        <v>9</v>
      </c>
      <c r="AE40" s="40"/>
      <c r="AF40" s="40">
        <v>10</v>
      </c>
      <c r="AG40" s="40"/>
      <c r="AH40" s="40">
        <v>10</v>
      </c>
      <c r="AI40" s="40"/>
      <c r="AJ40" s="40"/>
      <c r="AK40" s="40"/>
      <c r="AL40" s="31">
        <f t="shared" si="4"/>
        <v>100</v>
      </c>
      <c r="AM40" s="31">
        <f t="shared" si="4"/>
        <v>8.4</v>
      </c>
      <c r="AN40" s="31">
        <f t="shared" si="10"/>
        <v>15</v>
      </c>
      <c r="AO40" s="31">
        <f t="shared" si="11"/>
        <v>1.26</v>
      </c>
      <c r="AP40" s="5" t="s">
        <v>239</v>
      </c>
      <c r="AQ40" s="5" t="s">
        <v>240</v>
      </c>
      <c r="AR40" s="5" t="s">
        <v>241</v>
      </c>
      <c r="AS40" s="5" t="s">
        <v>242</v>
      </c>
      <c r="AT40" s="5" t="s">
        <v>243</v>
      </c>
      <c r="AU40" s="31">
        <v>6</v>
      </c>
      <c r="AV40" s="31">
        <v>6</v>
      </c>
      <c r="AW40" s="31">
        <v>6</v>
      </c>
      <c r="AX40" s="31"/>
      <c r="AY40" s="31">
        <v>6</v>
      </c>
      <c r="AZ40" s="31"/>
      <c r="BA40" s="31">
        <v>9</v>
      </c>
      <c r="BB40" s="31"/>
      <c r="BC40" s="31">
        <v>10</v>
      </c>
      <c r="BD40" s="31"/>
      <c r="BE40" s="31">
        <v>10</v>
      </c>
      <c r="BF40" s="31"/>
      <c r="BG40" s="31">
        <v>10</v>
      </c>
      <c r="BH40" s="31"/>
      <c r="BI40" s="31">
        <v>10</v>
      </c>
      <c r="BJ40" s="31"/>
      <c r="BK40" s="31">
        <v>10</v>
      </c>
      <c r="BL40" s="31"/>
      <c r="BM40" s="31">
        <v>10</v>
      </c>
      <c r="BN40" s="31"/>
      <c r="BO40" s="31">
        <v>12</v>
      </c>
      <c r="BP40" s="31"/>
      <c r="BQ40" s="31">
        <v>1</v>
      </c>
      <c r="BR40" s="31"/>
      <c r="BS40" s="31">
        <f t="shared" si="8"/>
        <v>100</v>
      </c>
      <c r="BT40" s="31">
        <f t="shared" si="8"/>
        <v>6</v>
      </c>
      <c r="BU40" s="5" t="s">
        <v>244</v>
      </c>
      <c r="BV40" s="33">
        <v>44208</v>
      </c>
      <c r="BW40" s="33">
        <v>44561</v>
      </c>
      <c r="BX40" s="5" t="s">
        <v>245</v>
      </c>
    </row>
    <row r="41" spans="2:76" ht="49.5" customHeight="1" x14ac:dyDescent="0.25">
      <c r="B41" s="324"/>
      <c r="C41" s="324"/>
      <c r="D41" s="324"/>
      <c r="E41" s="324"/>
      <c r="F41" s="324"/>
      <c r="G41" s="324"/>
      <c r="H41" s="5" t="s">
        <v>154</v>
      </c>
      <c r="I41" s="5" t="s">
        <v>246</v>
      </c>
      <c r="J41" s="5" t="s">
        <v>247</v>
      </c>
      <c r="K41" s="36">
        <v>1</v>
      </c>
      <c r="L41" s="5" t="s">
        <v>238</v>
      </c>
      <c r="M41" s="36">
        <v>0.15</v>
      </c>
      <c r="N41" s="40">
        <v>0</v>
      </c>
      <c r="O41" s="50">
        <v>0.1628</v>
      </c>
      <c r="P41" s="5"/>
      <c r="Q41" s="40"/>
      <c r="R41" s="40">
        <v>20</v>
      </c>
      <c r="S41" s="40"/>
      <c r="T41" s="40">
        <v>20</v>
      </c>
      <c r="U41" s="40"/>
      <c r="V41" s="40">
        <v>20</v>
      </c>
      <c r="W41" s="40"/>
      <c r="X41" s="40">
        <v>20</v>
      </c>
      <c r="Y41" s="40"/>
      <c r="Z41" s="40">
        <v>20</v>
      </c>
      <c r="AA41" s="40"/>
      <c r="AB41" s="40"/>
      <c r="AC41" s="40"/>
      <c r="AD41" s="40"/>
      <c r="AE41" s="40"/>
      <c r="AF41" s="40"/>
      <c r="AG41" s="40"/>
      <c r="AH41" s="40"/>
      <c r="AI41" s="40"/>
      <c r="AJ41" s="40"/>
      <c r="AK41" s="40"/>
      <c r="AL41" s="31">
        <f t="shared" si="4"/>
        <v>100</v>
      </c>
      <c r="AM41" s="31">
        <f t="shared" si="4"/>
        <v>0.1628</v>
      </c>
      <c r="AN41" s="31">
        <f t="shared" si="10"/>
        <v>15</v>
      </c>
      <c r="AO41" s="31">
        <f t="shared" si="11"/>
        <v>2.4420000000000001E-2</v>
      </c>
      <c r="AP41" s="5" t="s">
        <v>248</v>
      </c>
      <c r="AQ41" s="5" t="s">
        <v>249</v>
      </c>
      <c r="AR41" s="5" t="s">
        <v>250</v>
      </c>
      <c r="AS41" s="5" t="s">
        <v>251</v>
      </c>
      <c r="AT41" s="5" t="s">
        <v>252</v>
      </c>
      <c r="AU41" s="31"/>
      <c r="AV41" s="31"/>
      <c r="AW41" s="31"/>
      <c r="AX41" s="31"/>
      <c r="AY41" s="31"/>
      <c r="AZ41" s="31"/>
      <c r="BA41" s="31">
        <v>30</v>
      </c>
      <c r="BB41" s="31"/>
      <c r="BC41" s="31">
        <v>30</v>
      </c>
      <c r="BD41" s="31"/>
      <c r="BE41" s="31">
        <v>30</v>
      </c>
      <c r="BF41" s="31"/>
      <c r="BG41" s="31">
        <v>10</v>
      </c>
      <c r="BH41" s="31"/>
      <c r="BI41" s="31"/>
      <c r="BJ41" s="31"/>
      <c r="BK41" s="31"/>
      <c r="BL41" s="31"/>
      <c r="BM41" s="31"/>
      <c r="BN41" s="31"/>
      <c r="BO41" s="31"/>
      <c r="BP41" s="31"/>
      <c r="BQ41" s="31"/>
      <c r="BR41" s="31"/>
      <c r="BS41" s="31">
        <f t="shared" si="8"/>
        <v>100</v>
      </c>
      <c r="BT41" s="31">
        <f t="shared" si="8"/>
        <v>0</v>
      </c>
      <c r="BU41" s="5" t="s">
        <v>253</v>
      </c>
      <c r="BV41" s="33">
        <v>44200</v>
      </c>
      <c r="BW41" s="33">
        <v>44561</v>
      </c>
      <c r="BX41" s="5" t="s">
        <v>254</v>
      </c>
    </row>
    <row r="42" spans="2:76" ht="49.5" customHeight="1" x14ac:dyDescent="0.25">
      <c r="B42" s="324"/>
      <c r="C42" s="324"/>
      <c r="D42" s="324"/>
      <c r="E42" s="324"/>
      <c r="F42" s="324"/>
      <c r="G42" s="324"/>
      <c r="H42" s="337" t="s">
        <v>157</v>
      </c>
      <c r="I42" s="324" t="s">
        <v>255</v>
      </c>
      <c r="J42" s="324" t="s">
        <v>256</v>
      </c>
      <c r="K42" s="372">
        <v>1</v>
      </c>
      <c r="L42" s="324" t="s">
        <v>257</v>
      </c>
      <c r="M42" s="333">
        <v>0.05</v>
      </c>
      <c r="N42" s="323">
        <v>0</v>
      </c>
      <c r="O42" s="323">
        <v>0</v>
      </c>
      <c r="P42" s="323"/>
      <c r="Q42" s="323"/>
      <c r="R42" s="323"/>
      <c r="S42" s="323"/>
      <c r="T42" s="323"/>
      <c r="U42" s="323"/>
      <c r="V42" s="323"/>
      <c r="W42" s="323"/>
      <c r="X42" s="323"/>
      <c r="Y42" s="323"/>
      <c r="Z42" s="323">
        <v>50</v>
      </c>
      <c r="AA42" s="323"/>
      <c r="AB42" s="323"/>
      <c r="AC42" s="323"/>
      <c r="AD42" s="323"/>
      <c r="AE42" s="323"/>
      <c r="AF42" s="323">
        <v>50</v>
      </c>
      <c r="AG42" s="323"/>
      <c r="AH42" s="323"/>
      <c r="AI42" s="323"/>
      <c r="AJ42" s="323"/>
      <c r="AK42" s="323"/>
      <c r="AL42" s="323">
        <f t="shared" si="4"/>
        <v>100</v>
      </c>
      <c r="AM42" s="323">
        <f t="shared" si="4"/>
        <v>0</v>
      </c>
      <c r="AN42" s="323">
        <f t="shared" si="10"/>
        <v>5</v>
      </c>
      <c r="AO42" s="323">
        <f t="shared" si="11"/>
        <v>0</v>
      </c>
      <c r="AP42" s="324" t="s">
        <v>258</v>
      </c>
      <c r="AQ42" s="5" t="s">
        <v>259</v>
      </c>
      <c r="AR42" s="5" t="s">
        <v>260</v>
      </c>
      <c r="AS42" s="5" t="s">
        <v>261</v>
      </c>
      <c r="AT42" s="5" t="s">
        <v>262</v>
      </c>
      <c r="AU42" s="31">
        <v>0</v>
      </c>
      <c r="AV42" s="31">
        <v>0</v>
      </c>
      <c r="AW42" s="31"/>
      <c r="AX42" s="31"/>
      <c r="AY42" s="31">
        <v>25</v>
      </c>
      <c r="AZ42" s="31"/>
      <c r="BA42" s="31"/>
      <c r="BB42" s="31"/>
      <c r="BC42" s="31"/>
      <c r="BD42" s="31"/>
      <c r="BE42" s="31">
        <v>25</v>
      </c>
      <c r="BF42" s="31"/>
      <c r="BG42" s="31"/>
      <c r="BH42" s="31"/>
      <c r="BI42" s="31"/>
      <c r="BJ42" s="31"/>
      <c r="BK42" s="31">
        <v>25</v>
      </c>
      <c r="BL42" s="31"/>
      <c r="BM42" s="31"/>
      <c r="BN42" s="31"/>
      <c r="BO42" s="31"/>
      <c r="BP42" s="31"/>
      <c r="BQ42" s="31">
        <v>25</v>
      </c>
      <c r="BR42" s="31"/>
      <c r="BS42" s="31">
        <f t="shared" si="8"/>
        <v>100</v>
      </c>
      <c r="BT42" s="31">
        <f t="shared" si="8"/>
        <v>0</v>
      </c>
      <c r="BU42" s="5" t="s">
        <v>263</v>
      </c>
      <c r="BV42" s="33">
        <v>44211</v>
      </c>
      <c r="BW42" s="33">
        <v>44561</v>
      </c>
      <c r="BX42" s="5" t="s">
        <v>264</v>
      </c>
    </row>
    <row r="43" spans="2:76" ht="49.5" customHeight="1" x14ac:dyDescent="0.25">
      <c r="B43" s="324"/>
      <c r="C43" s="324"/>
      <c r="D43" s="324"/>
      <c r="E43" s="324"/>
      <c r="F43" s="324"/>
      <c r="G43" s="324"/>
      <c r="H43" s="339"/>
      <c r="I43" s="324"/>
      <c r="J43" s="324"/>
      <c r="K43" s="372"/>
      <c r="L43" s="324"/>
      <c r="M43" s="33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f t="shared" si="4"/>
        <v>0</v>
      </c>
      <c r="AM43" s="323">
        <f t="shared" si="4"/>
        <v>0</v>
      </c>
      <c r="AN43" s="323">
        <f t="shared" si="10"/>
        <v>0</v>
      </c>
      <c r="AO43" s="323">
        <f t="shared" si="11"/>
        <v>0</v>
      </c>
      <c r="AP43" s="324"/>
      <c r="AQ43" s="5" t="s">
        <v>265</v>
      </c>
      <c r="AR43" s="5" t="s">
        <v>266</v>
      </c>
      <c r="AS43" s="5" t="s">
        <v>261</v>
      </c>
      <c r="AT43" s="5" t="s">
        <v>267</v>
      </c>
      <c r="AU43" s="31">
        <v>0</v>
      </c>
      <c r="AV43" s="31">
        <v>0</v>
      </c>
      <c r="AW43" s="31"/>
      <c r="AX43" s="31"/>
      <c r="AY43" s="31"/>
      <c r="AZ43" s="31"/>
      <c r="BA43" s="31"/>
      <c r="BB43" s="31"/>
      <c r="BC43" s="31"/>
      <c r="BD43" s="31"/>
      <c r="BE43" s="31"/>
      <c r="BF43" s="31"/>
      <c r="BG43" s="31">
        <v>66</v>
      </c>
      <c r="BH43" s="31"/>
      <c r="BI43" s="31"/>
      <c r="BJ43" s="31"/>
      <c r="BK43" s="31"/>
      <c r="BL43" s="31"/>
      <c r="BM43" s="31">
        <v>34</v>
      </c>
      <c r="BN43" s="31"/>
      <c r="BO43" s="31"/>
      <c r="BP43" s="31"/>
      <c r="BQ43" s="31"/>
      <c r="BR43" s="31"/>
      <c r="BS43" s="31">
        <f t="shared" si="8"/>
        <v>100</v>
      </c>
      <c r="BT43" s="31">
        <f t="shared" si="8"/>
        <v>0</v>
      </c>
      <c r="BU43" s="5" t="s">
        <v>268</v>
      </c>
      <c r="BV43" s="33">
        <v>44211</v>
      </c>
      <c r="BW43" s="33">
        <v>44530</v>
      </c>
      <c r="BX43" s="5" t="s">
        <v>258</v>
      </c>
    </row>
    <row r="44" spans="2:76" ht="57" customHeight="1" x14ac:dyDescent="0.25">
      <c r="B44" s="324"/>
      <c r="C44" s="324"/>
      <c r="D44" s="324"/>
      <c r="E44" s="324"/>
      <c r="F44" s="324"/>
      <c r="G44" s="324"/>
      <c r="H44" s="5" t="s">
        <v>165</v>
      </c>
      <c r="I44" s="5" t="s">
        <v>269</v>
      </c>
      <c r="J44" s="5" t="s">
        <v>270</v>
      </c>
      <c r="K44" s="36">
        <v>1</v>
      </c>
      <c r="L44" s="5" t="s">
        <v>257</v>
      </c>
      <c r="M44" s="36">
        <v>0.05</v>
      </c>
      <c r="N44" s="31">
        <v>4.55</v>
      </c>
      <c r="O44" s="31">
        <v>4.55</v>
      </c>
      <c r="P44" s="31">
        <v>4.5</v>
      </c>
      <c r="Q44" s="31"/>
      <c r="R44" s="31">
        <v>4.55</v>
      </c>
      <c r="S44" s="31"/>
      <c r="T44" s="31">
        <v>4.55</v>
      </c>
      <c r="U44" s="31"/>
      <c r="V44" s="31">
        <v>4.55</v>
      </c>
      <c r="W44" s="31"/>
      <c r="X44" s="31">
        <v>4.55</v>
      </c>
      <c r="Y44" s="31"/>
      <c r="Z44" s="31">
        <v>4.5</v>
      </c>
      <c r="AA44" s="31"/>
      <c r="AB44" s="31">
        <v>4.5</v>
      </c>
      <c r="AC44" s="31"/>
      <c r="AD44" s="31">
        <v>4.5</v>
      </c>
      <c r="AE44" s="31"/>
      <c r="AF44" s="31">
        <v>4.5</v>
      </c>
      <c r="AG44" s="31"/>
      <c r="AH44" s="31">
        <v>4.55</v>
      </c>
      <c r="AI44" s="31"/>
      <c r="AJ44" s="31">
        <v>50.2</v>
      </c>
      <c r="AK44" s="31"/>
      <c r="AL44" s="31">
        <f t="shared" si="4"/>
        <v>100</v>
      </c>
      <c r="AM44" s="31">
        <f t="shared" si="4"/>
        <v>4.55</v>
      </c>
      <c r="AN44" s="31">
        <f t="shared" si="10"/>
        <v>5</v>
      </c>
      <c r="AO44" s="31">
        <f t="shared" si="11"/>
        <v>0.22750000000000001</v>
      </c>
      <c r="AP44" s="5" t="s">
        <v>271</v>
      </c>
      <c r="AQ44" s="5" t="s">
        <v>272</v>
      </c>
      <c r="AR44" s="5" t="s">
        <v>273</v>
      </c>
      <c r="AS44" s="5" t="s">
        <v>261</v>
      </c>
      <c r="AT44" s="5" t="s">
        <v>261</v>
      </c>
      <c r="AU44" s="51">
        <v>8.33</v>
      </c>
      <c r="AV44" s="51">
        <v>8.33</v>
      </c>
      <c r="AW44" s="51">
        <v>8.33</v>
      </c>
      <c r="AX44" s="51"/>
      <c r="AY44" s="51">
        <v>8.33</v>
      </c>
      <c r="AZ44" s="51"/>
      <c r="BA44" s="51">
        <v>8.33</v>
      </c>
      <c r="BB44" s="51"/>
      <c r="BC44" s="51">
        <v>8.33</v>
      </c>
      <c r="BD44" s="51"/>
      <c r="BE44" s="51">
        <v>8.33</v>
      </c>
      <c r="BF44" s="51"/>
      <c r="BG44" s="51">
        <v>0</v>
      </c>
      <c r="BH44" s="51"/>
      <c r="BI44" s="51">
        <v>8.33</v>
      </c>
      <c r="BJ44" s="51"/>
      <c r="BK44" s="51">
        <v>8.33</v>
      </c>
      <c r="BL44" s="51"/>
      <c r="BM44" s="51">
        <v>8.33</v>
      </c>
      <c r="BN44" s="51"/>
      <c r="BO44" s="51">
        <v>8.33</v>
      </c>
      <c r="BP44" s="51"/>
      <c r="BQ44" s="51">
        <v>8.3699999999999992</v>
      </c>
      <c r="BR44" s="31"/>
      <c r="BS44" s="31">
        <f t="shared" si="8"/>
        <v>91.67</v>
      </c>
      <c r="BT44" s="31">
        <f t="shared" si="8"/>
        <v>8.33</v>
      </c>
      <c r="BU44" s="5" t="s">
        <v>274</v>
      </c>
      <c r="BV44" s="33">
        <v>44211</v>
      </c>
      <c r="BW44" s="33">
        <v>44561</v>
      </c>
      <c r="BX44" s="48" t="s">
        <v>275</v>
      </c>
    </row>
    <row r="45" spans="2:76" ht="107.25" customHeight="1" x14ac:dyDescent="0.25">
      <c r="B45" s="324"/>
      <c r="C45" s="324"/>
      <c r="D45" s="324"/>
      <c r="E45" s="324"/>
      <c r="F45" s="324" t="s">
        <v>276</v>
      </c>
      <c r="G45" s="324">
        <f>+AO45+AO46+AO47+AO48+AO49+AO50+AO51+AO52</f>
        <v>0</v>
      </c>
      <c r="H45" s="5" t="s">
        <v>40</v>
      </c>
      <c r="I45" s="34" t="s">
        <v>277</v>
      </c>
      <c r="J45" s="34" t="s">
        <v>278</v>
      </c>
      <c r="K45" s="35">
        <v>1</v>
      </c>
      <c r="L45" s="34" t="s">
        <v>257</v>
      </c>
      <c r="M45" s="42">
        <v>0.15</v>
      </c>
      <c r="N45" s="34">
        <v>0</v>
      </c>
      <c r="O45" s="34">
        <v>0</v>
      </c>
      <c r="P45" s="34"/>
      <c r="Q45" s="34"/>
      <c r="R45" s="34"/>
      <c r="S45" s="34"/>
      <c r="T45" s="34"/>
      <c r="U45" s="34"/>
      <c r="V45" s="34"/>
      <c r="W45" s="34"/>
      <c r="X45" s="34">
        <v>50</v>
      </c>
      <c r="Y45" s="34"/>
      <c r="Z45" s="34"/>
      <c r="AA45" s="34"/>
      <c r="AB45" s="34"/>
      <c r="AC45" s="34"/>
      <c r="AD45" s="34"/>
      <c r="AE45" s="34"/>
      <c r="AF45" s="34"/>
      <c r="AG45" s="34"/>
      <c r="AH45" s="34"/>
      <c r="AI45" s="34"/>
      <c r="AJ45" s="34">
        <v>50</v>
      </c>
      <c r="AK45" s="34"/>
      <c r="AL45" s="28">
        <f t="shared" si="4"/>
        <v>100</v>
      </c>
      <c r="AM45" s="28">
        <f t="shared" si="5"/>
        <v>0</v>
      </c>
      <c r="AN45" s="28">
        <f t="shared" si="6"/>
        <v>15</v>
      </c>
      <c r="AO45" s="28">
        <f t="shared" si="7"/>
        <v>0</v>
      </c>
      <c r="AP45" s="34" t="s">
        <v>279</v>
      </c>
      <c r="AQ45" s="34" t="s">
        <v>280</v>
      </c>
      <c r="AR45" s="34" t="s">
        <v>281</v>
      </c>
      <c r="AS45" s="34" t="s">
        <v>257</v>
      </c>
      <c r="AT45" s="34" t="s">
        <v>282</v>
      </c>
      <c r="AU45" s="34"/>
      <c r="AV45" s="34">
        <v>0</v>
      </c>
      <c r="AW45" s="34"/>
      <c r="AX45" s="34"/>
      <c r="AY45" s="34"/>
      <c r="AZ45" s="34"/>
      <c r="BA45" s="34"/>
      <c r="BB45" s="34"/>
      <c r="BC45" s="34"/>
      <c r="BD45" s="34"/>
      <c r="BE45" s="34">
        <v>50</v>
      </c>
      <c r="BF45" s="34"/>
      <c r="BG45" s="34"/>
      <c r="BH45" s="34"/>
      <c r="BI45" s="34"/>
      <c r="BJ45" s="34"/>
      <c r="BK45" s="34"/>
      <c r="BL45" s="34"/>
      <c r="BM45" s="34"/>
      <c r="BN45" s="34"/>
      <c r="BO45" s="34"/>
      <c r="BP45" s="34"/>
      <c r="BQ45" s="34">
        <v>50</v>
      </c>
      <c r="BR45" s="34"/>
      <c r="BS45" s="21">
        <f t="shared" si="8"/>
        <v>100</v>
      </c>
      <c r="BT45" s="21">
        <f t="shared" ref="BT45:BT56" si="12">AV45+AX45+AZ45+BB45+BD45+BF45+BH45+BJ45+BL45+BN45+BP45+BR45</f>
        <v>0</v>
      </c>
      <c r="BU45" s="34" t="s">
        <v>130</v>
      </c>
      <c r="BV45" s="14">
        <v>44228</v>
      </c>
      <c r="BW45" s="14">
        <v>44561</v>
      </c>
      <c r="BX45" s="34" t="s">
        <v>283</v>
      </c>
    </row>
    <row r="46" spans="2:76" ht="107.25" customHeight="1" x14ac:dyDescent="0.25">
      <c r="B46" s="324"/>
      <c r="C46" s="324"/>
      <c r="D46" s="324"/>
      <c r="E46" s="324"/>
      <c r="F46" s="324"/>
      <c r="G46" s="324"/>
      <c r="H46" s="5" t="s">
        <v>49</v>
      </c>
      <c r="I46" s="10" t="s">
        <v>284</v>
      </c>
      <c r="J46" s="10" t="s">
        <v>285</v>
      </c>
      <c r="K46" s="35">
        <v>1</v>
      </c>
      <c r="L46" s="34" t="s">
        <v>286</v>
      </c>
      <c r="M46" s="42">
        <v>0.05</v>
      </c>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29">
        <f t="shared" si="4"/>
        <v>0</v>
      </c>
      <c r="AM46" s="28">
        <f t="shared" si="5"/>
        <v>0</v>
      </c>
      <c r="AN46" s="28">
        <f t="shared" si="6"/>
        <v>0</v>
      </c>
      <c r="AO46" s="28">
        <f t="shared" si="7"/>
        <v>0</v>
      </c>
      <c r="AP46" s="34"/>
      <c r="AQ46" s="34" t="s">
        <v>287</v>
      </c>
      <c r="AR46" s="34" t="s">
        <v>288</v>
      </c>
      <c r="AS46" s="34" t="s">
        <v>286</v>
      </c>
      <c r="AT46" s="34" t="s">
        <v>286</v>
      </c>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0">
        <f t="shared" si="8"/>
        <v>0</v>
      </c>
      <c r="BT46" s="21">
        <f t="shared" si="12"/>
        <v>0</v>
      </c>
      <c r="BU46" s="34" t="s">
        <v>130</v>
      </c>
      <c r="BV46" s="14">
        <v>44228</v>
      </c>
      <c r="BW46" s="14">
        <v>44561</v>
      </c>
      <c r="BX46" s="34"/>
    </row>
    <row r="47" spans="2:76" ht="107.25" customHeight="1" x14ac:dyDescent="0.25">
      <c r="B47" s="324"/>
      <c r="C47" s="324"/>
      <c r="D47" s="324"/>
      <c r="E47" s="324"/>
      <c r="F47" s="324"/>
      <c r="G47" s="324"/>
      <c r="H47" s="5" t="s">
        <v>56</v>
      </c>
      <c r="I47" s="10" t="s">
        <v>289</v>
      </c>
      <c r="J47" s="10" t="s">
        <v>290</v>
      </c>
      <c r="K47" s="35">
        <v>1</v>
      </c>
      <c r="L47" s="34" t="s">
        <v>286</v>
      </c>
      <c r="M47" s="42">
        <v>0.05</v>
      </c>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29">
        <f t="shared" si="4"/>
        <v>0</v>
      </c>
      <c r="AM47" s="28">
        <f t="shared" si="5"/>
        <v>0</v>
      </c>
      <c r="AN47" s="28">
        <f t="shared" si="6"/>
        <v>0</v>
      </c>
      <c r="AO47" s="28">
        <f t="shared" si="7"/>
        <v>0</v>
      </c>
      <c r="AP47" s="34"/>
      <c r="AQ47" s="34" t="s">
        <v>291</v>
      </c>
      <c r="AR47" s="34" t="s">
        <v>292</v>
      </c>
      <c r="AS47" s="34" t="s">
        <v>286</v>
      </c>
      <c r="AT47" s="34" t="s">
        <v>286</v>
      </c>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0">
        <f t="shared" si="8"/>
        <v>0</v>
      </c>
      <c r="BT47" s="21">
        <f t="shared" si="12"/>
        <v>0</v>
      </c>
      <c r="BU47" s="34" t="s">
        <v>130</v>
      </c>
      <c r="BV47" s="14">
        <v>44228</v>
      </c>
      <c r="BW47" s="14">
        <v>44561</v>
      </c>
      <c r="BX47" s="34"/>
    </row>
    <row r="48" spans="2:76" ht="107.25" customHeight="1" x14ac:dyDescent="0.25">
      <c r="B48" s="324"/>
      <c r="C48" s="324"/>
      <c r="D48" s="324"/>
      <c r="E48" s="324"/>
      <c r="F48" s="324"/>
      <c r="G48" s="324"/>
      <c r="H48" s="5" t="s">
        <v>63</v>
      </c>
      <c r="I48" s="34" t="s">
        <v>293</v>
      </c>
      <c r="J48" s="34" t="s">
        <v>294</v>
      </c>
      <c r="K48" s="42">
        <v>1</v>
      </c>
      <c r="L48" s="34" t="s">
        <v>286</v>
      </c>
      <c r="M48" s="42">
        <v>0.15</v>
      </c>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29">
        <f t="shared" si="4"/>
        <v>0</v>
      </c>
      <c r="AM48" s="28">
        <f t="shared" si="5"/>
        <v>0</v>
      </c>
      <c r="AN48" s="28">
        <f t="shared" si="6"/>
        <v>0</v>
      </c>
      <c r="AO48" s="28">
        <f t="shared" si="7"/>
        <v>0</v>
      </c>
      <c r="AP48" s="34"/>
      <c r="AQ48" s="34" t="s">
        <v>295</v>
      </c>
      <c r="AR48" s="34" t="s">
        <v>296</v>
      </c>
      <c r="AS48" s="34" t="s">
        <v>286</v>
      </c>
      <c r="AT48" s="34" t="s">
        <v>286</v>
      </c>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0">
        <f t="shared" si="8"/>
        <v>0</v>
      </c>
      <c r="BT48" s="21">
        <f t="shared" si="12"/>
        <v>0</v>
      </c>
      <c r="BU48" s="34" t="s">
        <v>130</v>
      </c>
      <c r="BV48" s="14">
        <v>44228</v>
      </c>
      <c r="BW48" s="14">
        <v>44561</v>
      </c>
      <c r="BX48" s="34"/>
    </row>
    <row r="49" spans="2:76" ht="107.25" customHeight="1" x14ac:dyDescent="0.25">
      <c r="B49" s="324"/>
      <c r="C49" s="324"/>
      <c r="D49" s="324"/>
      <c r="E49" s="324"/>
      <c r="F49" s="324"/>
      <c r="G49" s="324"/>
      <c r="H49" s="5" t="s">
        <v>36</v>
      </c>
      <c r="I49" s="34" t="s">
        <v>297</v>
      </c>
      <c r="J49" s="34" t="s">
        <v>298</v>
      </c>
      <c r="K49" s="42">
        <v>1</v>
      </c>
      <c r="L49" s="34" t="s">
        <v>286</v>
      </c>
      <c r="M49" s="42">
        <v>0.15</v>
      </c>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29">
        <f t="shared" si="4"/>
        <v>0</v>
      </c>
      <c r="AM49" s="28">
        <f t="shared" si="5"/>
        <v>0</v>
      </c>
      <c r="AN49" s="28">
        <f t="shared" si="6"/>
        <v>0</v>
      </c>
      <c r="AO49" s="28">
        <f t="shared" si="7"/>
        <v>0</v>
      </c>
      <c r="AP49" s="34"/>
      <c r="AQ49" s="34" t="s">
        <v>299</v>
      </c>
      <c r="AR49" s="34" t="s">
        <v>300</v>
      </c>
      <c r="AS49" s="34" t="s">
        <v>286</v>
      </c>
      <c r="AT49" s="34" t="s">
        <v>286</v>
      </c>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0">
        <f t="shared" si="8"/>
        <v>0</v>
      </c>
      <c r="BT49" s="21">
        <f t="shared" si="12"/>
        <v>0</v>
      </c>
      <c r="BU49" s="34" t="s">
        <v>130</v>
      </c>
      <c r="BV49" s="14">
        <v>44228</v>
      </c>
      <c r="BW49" s="14">
        <v>44561</v>
      </c>
      <c r="BX49" s="34"/>
    </row>
    <row r="50" spans="2:76" ht="107.25" customHeight="1" x14ac:dyDescent="0.25">
      <c r="B50" s="324"/>
      <c r="C50" s="324"/>
      <c r="D50" s="324"/>
      <c r="E50" s="324"/>
      <c r="F50" s="324"/>
      <c r="G50" s="324"/>
      <c r="H50" s="5" t="s">
        <v>154</v>
      </c>
      <c r="I50" s="34" t="s">
        <v>301</v>
      </c>
      <c r="J50" s="34" t="s">
        <v>302</v>
      </c>
      <c r="K50" s="42">
        <v>1</v>
      </c>
      <c r="L50" s="34" t="s">
        <v>286</v>
      </c>
      <c r="M50" s="42">
        <v>0.15</v>
      </c>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29">
        <f t="shared" si="4"/>
        <v>0</v>
      </c>
      <c r="AM50" s="28">
        <f t="shared" si="5"/>
        <v>0</v>
      </c>
      <c r="AN50" s="28">
        <f t="shared" si="6"/>
        <v>0</v>
      </c>
      <c r="AO50" s="28">
        <f t="shared" si="7"/>
        <v>0</v>
      </c>
      <c r="AP50" s="34"/>
      <c r="AQ50" s="301" t="s">
        <v>303</v>
      </c>
      <c r="AR50" s="332" t="s">
        <v>304</v>
      </c>
      <c r="AS50" s="301" t="s">
        <v>286</v>
      </c>
      <c r="AT50" s="301" t="s">
        <v>286</v>
      </c>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4">
        <f t="shared" si="8"/>
        <v>0</v>
      </c>
      <c r="BT50" s="307">
        <f t="shared" si="12"/>
        <v>0</v>
      </c>
      <c r="BU50" s="301" t="s">
        <v>130</v>
      </c>
      <c r="BV50" s="14">
        <v>44228</v>
      </c>
      <c r="BW50" s="14">
        <v>44561</v>
      </c>
      <c r="BX50" s="34"/>
    </row>
    <row r="51" spans="2:76" ht="107.25" customHeight="1" x14ac:dyDescent="0.25">
      <c r="B51" s="324"/>
      <c r="C51" s="324"/>
      <c r="D51" s="324"/>
      <c r="E51" s="324"/>
      <c r="F51" s="324"/>
      <c r="G51" s="324"/>
      <c r="H51" s="5" t="s">
        <v>157</v>
      </c>
      <c r="I51" s="34" t="s">
        <v>305</v>
      </c>
      <c r="J51" s="34" t="s">
        <v>306</v>
      </c>
      <c r="K51" s="42">
        <v>1</v>
      </c>
      <c r="L51" s="34" t="s">
        <v>286</v>
      </c>
      <c r="M51" s="42">
        <v>0.15</v>
      </c>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29">
        <f t="shared" si="4"/>
        <v>0</v>
      </c>
      <c r="AM51" s="28">
        <f t="shared" si="5"/>
        <v>0</v>
      </c>
      <c r="AN51" s="28">
        <f t="shared" si="6"/>
        <v>0</v>
      </c>
      <c r="AO51" s="28">
        <f t="shared" si="7"/>
        <v>0</v>
      </c>
      <c r="AP51" s="34"/>
      <c r="AQ51" s="302"/>
      <c r="AR51" s="33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5">
        <f t="shared" si="8"/>
        <v>0</v>
      </c>
      <c r="BT51" s="308">
        <f t="shared" si="12"/>
        <v>0</v>
      </c>
      <c r="BU51" s="302"/>
      <c r="BV51" s="14">
        <v>44228</v>
      </c>
      <c r="BW51" s="14">
        <v>44561</v>
      </c>
      <c r="BX51" s="34"/>
    </row>
    <row r="52" spans="2:76" ht="107.25" customHeight="1" x14ac:dyDescent="0.25">
      <c r="B52" s="324"/>
      <c r="C52" s="324"/>
      <c r="D52" s="324"/>
      <c r="E52" s="324"/>
      <c r="F52" s="324"/>
      <c r="G52" s="324"/>
      <c r="H52" s="5" t="s">
        <v>165</v>
      </c>
      <c r="I52" s="34" t="s">
        <v>307</v>
      </c>
      <c r="J52" s="34" t="s">
        <v>308</v>
      </c>
      <c r="K52" s="42">
        <v>1</v>
      </c>
      <c r="L52" s="34" t="s">
        <v>286</v>
      </c>
      <c r="M52" s="42">
        <v>0.15</v>
      </c>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29">
        <f t="shared" si="4"/>
        <v>0</v>
      </c>
      <c r="AM52" s="28">
        <f t="shared" si="5"/>
        <v>0</v>
      </c>
      <c r="AN52" s="28">
        <f t="shared" si="6"/>
        <v>0</v>
      </c>
      <c r="AO52" s="28">
        <f t="shared" si="7"/>
        <v>0</v>
      </c>
      <c r="AP52" s="34"/>
      <c r="AQ52" s="303"/>
      <c r="AR52" s="332"/>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3"/>
      <c r="BR52" s="303"/>
      <c r="BS52" s="306">
        <f t="shared" si="8"/>
        <v>0</v>
      </c>
      <c r="BT52" s="309">
        <f t="shared" si="12"/>
        <v>0</v>
      </c>
      <c r="BU52" s="303"/>
      <c r="BV52" s="14">
        <v>44228</v>
      </c>
      <c r="BW52" s="14">
        <v>44561</v>
      </c>
      <c r="BX52" s="34"/>
    </row>
    <row r="53" spans="2:76" ht="89.25" customHeight="1" x14ac:dyDescent="0.25">
      <c r="B53" s="324"/>
      <c r="C53" s="324"/>
      <c r="D53" s="324" t="s">
        <v>309</v>
      </c>
      <c r="E53" s="335">
        <f>G53+G55/2</f>
        <v>0</v>
      </c>
      <c r="F53" s="352" t="s">
        <v>310</v>
      </c>
      <c r="G53" s="335">
        <f>+AO53+AO54</f>
        <v>0</v>
      </c>
      <c r="H53" s="38" t="s">
        <v>40</v>
      </c>
      <c r="I53" s="34" t="s">
        <v>311</v>
      </c>
      <c r="J53" s="34" t="s">
        <v>312</v>
      </c>
      <c r="K53" s="34">
        <v>1</v>
      </c>
      <c r="L53" s="34" t="s">
        <v>136</v>
      </c>
      <c r="M53" s="35">
        <v>0.5</v>
      </c>
      <c r="N53" s="21"/>
      <c r="O53" s="21"/>
      <c r="P53" s="16"/>
      <c r="Q53" s="16"/>
      <c r="R53" s="16">
        <v>10</v>
      </c>
      <c r="S53" s="16"/>
      <c r="T53" s="16">
        <v>20</v>
      </c>
      <c r="U53" s="16"/>
      <c r="V53" s="16">
        <v>20</v>
      </c>
      <c r="W53" s="16"/>
      <c r="X53" s="16">
        <v>20</v>
      </c>
      <c r="Y53" s="16"/>
      <c r="Z53" s="16">
        <v>30</v>
      </c>
      <c r="AA53" s="16"/>
      <c r="AB53" s="16"/>
      <c r="AC53" s="16"/>
      <c r="AD53" s="16"/>
      <c r="AE53" s="21"/>
      <c r="AF53" s="21"/>
      <c r="AG53" s="21"/>
      <c r="AH53" s="21"/>
      <c r="AI53" s="21"/>
      <c r="AJ53" s="21"/>
      <c r="AK53" s="21"/>
      <c r="AL53" s="21">
        <f t="shared" si="4"/>
        <v>100</v>
      </c>
      <c r="AM53" s="21">
        <f t="shared" si="5"/>
        <v>0</v>
      </c>
      <c r="AN53" s="21">
        <f t="shared" si="6"/>
        <v>50</v>
      </c>
      <c r="AO53" s="21">
        <f t="shared" si="7"/>
        <v>0</v>
      </c>
      <c r="AP53" s="34" t="s">
        <v>313</v>
      </c>
      <c r="AQ53" s="34" t="s">
        <v>314</v>
      </c>
      <c r="AR53" s="34" t="s">
        <v>315</v>
      </c>
      <c r="AS53" s="34" t="s">
        <v>136</v>
      </c>
      <c r="AT53" s="34" t="s">
        <v>316</v>
      </c>
      <c r="AU53" s="21"/>
      <c r="AV53" s="21"/>
      <c r="AW53" s="16"/>
      <c r="AX53" s="16"/>
      <c r="AY53" s="16">
        <v>10</v>
      </c>
      <c r="AZ53" s="16"/>
      <c r="BA53" s="16">
        <v>20</v>
      </c>
      <c r="BB53" s="16"/>
      <c r="BC53" s="16">
        <v>20</v>
      </c>
      <c r="BD53" s="16"/>
      <c r="BE53" s="16">
        <v>20</v>
      </c>
      <c r="BF53" s="16"/>
      <c r="BG53" s="16">
        <v>30</v>
      </c>
      <c r="BH53" s="16"/>
      <c r="BI53" s="16"/>
      <c r="BJ53" s="16"/>
      <c r="BK53" s="16"/>
      <c r="BL53" s="21"/>
      <c r="BM53" s="21"/>
      <c r="BN53" s="21"/>
      <c r="BO53" s="21"/>
      <c r="BP53" s="21"/>
      <c r="BQ53" s="21"/>
      <c r="BR53" s="21"/>
      <c r="BS53" s="21">
        <f t="shared" si="8"/>
        <v>100</v>
      </c>
      <c r="BT53" s="21">
        <f t="shared" si="12"/>
        <v>0</v>
      </c>
      <c r="BU53" s="34" t="s">
        <v>317</v>
      </c>
      <c r="BV53" s="14">
        <v>44256</v>
      </c>
      <c r="BW53" s="14">
        <v>44408</v>
      </c>
      <c r="BX53" s="34" t="s">
        <v>318</v>
      </c>
    </row>
    <row r="54" spans="2:76" ht="88.5" customHeight="1" x14ac:dyDescent="0.25">
      <c r="B54" s="324"/>
      <c r="C54" s="324"/>
      <c r="D54" s="324"/>
      <c r="E54" s="324"/>
      <c r="F54" s="352"/>
      <c r="G54" s="324"/>
      <c r="H54" s="5" t="s">
        <v>49</v>
      </c>
      <c r="I54" s="34" t="s">
        <v>319</v>
      </c>
      <c r="J54" s="34" t="s">
        <v>320</v>
      </c>
      <c r="K54" s="34">
        <v>1</v>
      </c>
      <c r="L54" s="34" t="s">
        <v>257</v>
      </c>
      <c r="M54" s="35">
        <v>0.5</v>
      </c>
      <c r="N54" s="16"/>
      <c r="O54" s="16">
        <v>0</v>
      </c>
      <c r="P54" s="16">
        <v>50</v>
      </c>
      <c r="Q54" s="16"/>
      <c r="R54" s="16">
        <v>50</v>
      </c>
      <c r="S54" s="16"/>
      <c r="T54" s="16"/>
      <c r="U54" s="16"/>
      <c r="V54" s="16"/>
      <c r="W54" s="16"/>
      <c r="X54" s="16"/>
      <c r="Y54" s="16"/>
      <c r="Z54" s="16"/>
      <c r="AA54" s="16"/>
      <c r="AB54" s="16"/>
      <c r="AC54" s="16"/>
      <c r="AD54" s="16"/>
      <c r="AE54" s="16"/>
      <c r="AF54" s="16"/>
      <c r="AG54" s="16"/>
      <c r="AH54" s="16"/>
      <c r="AI54" s="16"/>
      <c r="AJ54" s="16"/>
      <c r="AK54" s="21"/>
      <c r="AL54" s="21">
        <f t="shared" si="4"/>
        <v>100</v>
      </c>
      <c r="AM54" s="21">
        <f t="shared" si="5"/>
        <v>0</v>
      </c>
      <c r="AN54" s="21">
        <f t="shared" si="6"/>
        <v>50</v>
      </c>
      <c r="AO54" s="21">
        <f t="shared" si="7"/>
        <v>0</v>
      </c>
      <c r="AP54" s="34" t="s">
        <v>258</v>
      </c>
      <c r="AQ54" s="34" t="s">
        <v>321</v>
      </c>
      <c r="AR54" s="34" t="s">
        <v>322</v>
      </c>
      <c r="AS54" s="34" t="s">
        <v>257</v>
      </c>
      <c r="AT54" s="34" t="s">
        <v>323</v>
      </c>
      <c r="AU54" s="16"/>
      <c r="AV54" s="16">
        <v>0</v>
      </c>
      <c r="AW54" s="16">
        <v>50</v>
      </c>
      <c r="AX54" s="16"/>
      <c r="AY54" s="16">
        <v>50</v>
      </c>
      <c r="AZ54" s="16"/>
      <c r="BA54" s="16"/>
      <c r="BB54" s="16"/>
      <c r="BC54" s="16"/>
      <c r="BD54" s="16"/>
      <c r="BE54" s="16"/>
      <c r="BF54" s="16"/>
      <c r="BG54" s="16"/>
      <c r="BH54" s="16"/>
      <c r="BI54" s="16"/>
      <c r="BJ54" s="16"/>
      <c r="BK54" s="16"/>
      <c r="BL54" s="16"/>
      <c r="BM54" s="16"/>
      <c r="BN54" s="16"/>
      <c r="BO54" s="16"/>
      <c r="BP54" s="16"/>
      <c r="BQ54" s="16"/>
      <c r="BR54" s="21"/>
      <c r="BS54" s="21">
        <f t="shared" si="8"/>
        <v>100</v>
      </c>
      <c r="BT54" s="21">
        <f t="shared" si="12"/>
        <v>0</v>
      </c>
      <c r="BU54" s="34" t="s">
        <v>324</v>
      </c>
      <c r="BV54" s="14">
        <v>44228</v>
      </c>
      <c r="BW54" s="14">
        <v>44561</v>
      </c>
      <c r="BX54" s="34" t="s">
        <v>258</v>
      </c>
    </row>
    <row r="55" spans="2:76" ht="92.25" customHeight="1" x14ac:dyDescent="0.25">
      <c r="B55" s="324"/>
      <c r="C55" s="324"/>
      <c r="D55" s="324"/>
      <c r="E55" s="324"/>
      <c r="F55" s="352" t="s">
        <v>325</v>
      </c>
      <c r="G55" s="335">
        <f>+AO55+AO56</f>
        <v>0</v>
      </c>
      <c r="H55" s="38" t="s">
        <v>40</v>
      </c>
      <c r="I55" s="34" t="s">
        <v>326</v>
      </c>
      <c r="J55" s="34" t="s">
        <v>327</v>
      </c>
      <c r="K55" s="42">
        <v>1</v>
      </c>
      <c r="L55" s="34" t="s">
        <v>136</v>
      </c>
      <c r="M55" s="35">
        <v>0.5</v>
      </c>
      <c r="N55" s="21"/>
      <c r="O55" s="21"/>
      <c r="P55" s="16"/>
      <c r="Q55" s="16"/>
      <c r="R55" s="16"/>
      <c r="S55" s="16"/>
      <c r="T55" s="16"/>
      <c r="U55" s="16"/>
      <c r="V55" s="16"/>
      <c r="W55" s="16"/>
      <c r="X55" s="16"/>
      <c r="Y55" s="16"/>
      <c r="Z55" s="16"/>
      <c r="AA55" s="16"/>
      <c r="AB55" s="16">
        <v>20</v>
      </c>
      <c r="AC55" s="16"/>
      <c r="AD55" s="16">
        <v>20</v>
      </c>
      <c r="AE55" s="21"/>
      <c r="AF55" s="16">
        <v>20</v>
      </c>
      <c r="AG55" s="16"/>
      <c r="AH55" s="16">
        <v>20</v>
      </c>
      <c r="AI55" s="16"/>
      <c r="AJ55" s="16">
        <v>20</v>
      </c>
      <c r="AK55" s="16"/>
      <c r="AL55" s="21">
        <f t="shared" si="4"/>
        <v>100</v>
      </c>
      <c r="AM55" s="21">
        <f t="shared" si="5"/>
        <v>0</v>
      </c>
      <c r="AN55" s="21">
        <f t="shared" si="6"/>
        <v>50</v>
      </c>
      <c r="AO55" s="21">
        <f t="shared" si="7"/>
        <v>0</v>
      </c>
      <c r="AP55" s="34" t="s">
        <v>313</v>
      </c>
      <c r="AQ55" s="34" t="s">
        <v>328</v>
      </c>
      <c r="AR55" s="34" t="s">
        <v>329</v>
      </c>
      <c r="AS55" s="34" t="s">
        <v>136</v>
      </c>
      <c r="AT55" s="34" t="s">
        <v>316</v>
      </c>
      <c r="AU55" s="21"/>
      <c r="AV55" s="21"/>
      <c r="AW55" s="16"/>
      <c r="AX55" s="16"/>
      <c r="AY55" s="16"/>
      <c r="AZ55" s="16"/>
      <c r="BA55" s="16"/>
      <c r="BB55" s="16"/>
      <c r="BC55" s="16"/>
      <c r="BD55" s="16"/>
      <c r="BE55" s="16"/>
      <c r="BF55" s="16"/>
      <c r="BG55" s="16"/>
      <c r="BH55" s="16"/>
      <c r="BI55" s="16">
        <v>20</v>
      </c>
      <c r="BJ55" s="16"/>
      <c r="BK55" s="16">
        <v>20</v>
      </c>
      <c r="BL55" s="21"/>
      <c r="BM55" s="16">
        <v>20</v>
      </c>
      <c r="BN55" s="16"/>
      <c r="BO55" s="16">
        <v>20</v>
      </c>
      <c r="BP55" s="16"/>
      <c r="BQ55" s="16">
        <v>20</v>
      </c>
      <c r="BR55" s="16"/>
      <c r="BS55" s="21">
        <f t="shared" si="8"/>
        <v>100</v>
      </c>
      <c r="BT55" s="21">
        <f t="shared" si="12"/>
        <v>0</v>
      </c>
      <c r="BU55" s="34" t="s">
        <v>330</v>
      </c>
      <c r="BV55" s="14">
        <v>44409</v>
      </c>
      <c r="BW55" s="14">
        <v>44561</v>
      </c>
      <c r="BX55" s="34" t="s">
        <v>318</v>
      </c>
    </row>
    <row r="56" spans="2:76" ht="39.75" customHeight="1" x14ac:dyDescent="0.25">
      <c r="B56" s="324"/>
      <c r="C56" s="324"/>
      <c r="D56" s="324"/>
      <c r="E56" s="324"/>
      <c r="F56" s="352"/>
      <c r="G56" s="324"/>
      <c r="H56" s="5" t="s">
        <v>49</v>
      </c>
      <c r="I56" s="34" t="s">
        <v>331</v>
      </c>
      <c r="J56" s="34" t="s">
        <v>332</v>
      </c>
      <c r="K56" s="34">
        <v>1</v>
      </c>
      <c r="L56" s="34" t="s">
        <v>257</v>
      </c>
      <c r="M56" s="35">
        <v>0.5</v>
      </c>
      <c r="N56" s="34"/>
      <c r="O56" s="34">
        <v>0</v>
      </c>
      <c r="P56" s="34"/>
      <c r="Q56" s="34"/>
      <c r="R56" s="34"/>
      <c r="S56" s="34"/>
      <c r="T56" s="34">
        <v>25</v>
      </c>
      <c r="U56" s="34"/>
      <c r="V56" s="34">
        <v>25</v>
      </c>
      <c r="W56" s="34"/>
      <c r="X56" s="34">
        <v>25</v>
      </c>
      <c r="Y56" s="34"/>
      <c r="Z56" s="34">
        <v>25</v>
      </c>
      <c r="AA56" s="34"/>
      <c r="AB56" s="34"/>
      <c r="AC56" s="34"/>
      <c r="AD56" s="34"/>
      <c r="AE56" s="34"/>
      <c r="AF56" s="34"/>
      <c r="AG56" s="34"/>
      <c r="AH56" s="34"/>
      <c r="AI56" s="34"/>
      <c r="AJ56" s="34"/>
      <c r="AK56" s="34"/>
      <c r="AL56" s="21">
        <f t="shared" si="4"/>
        <v>100</v>
      </c>
      <c r="AM56" s="21">
        <f t="shared" si="5"/>
        <v>0</v>
      </c>
      <c r="AN56" s="21">
        <f t="shared" si="6"/>
        <v>50</v>
      </c>
      <c r="AO56" s="21">
        <f t="shared" si="7"/>
        <v>0</v>
      </c>
      <c r="AP56" s="34" t="s">
        <v>258</v>
      </c>
      <c r="AQ56" s="34" t="s">
        <v>333</v>
      </c>
      <c r="AR56" s="34" t="s">
        <v>334</v>
      </c>
      <c r="AS56" s="34" t="s">
        <v>257</v>
      </c>
      <c r="AT56" s="34" t="s">
        <v>335</v>
      </c>
      <c r="AU56" s="34"/>
      <c r="AV56" s="34">
        <v>0</v>
      </c>
      <c r="AW56" s="34"/>
      <c r="AX56" s="34"/>
      <c r="AY56" s="34"/>
      <c r="AZ56" s="34"/>
      <c r="BA56" s="34">
        <v>25</v>
      </c>
      <c r="BB56" s="34"/>
      <c r="BC56" s="34">
        <v>25</v>
      </c>
      <c r="BD56" s="34"/>
      <c r="BE56" s="34">
        <v>25</v>
      </c>
      <c r="BF56" s="34"/>
      <c r="BG56" s="34">
        <v>25</v>
      </c>
      <c r="BH56" s="21"/>
      <c r="BI56" s="21"/>
      <c r="BJ56" s="21"/>
      <c r="BK56" s="21"/>
      <c r="BL56" s="21"/>
      <c r="BM56" s="21"/>
      <c r="BN56" s="21"/>
      <c r="BO56" s="21"/>
      <c r="BP56" s="21"/>
      <c r="BQ56" s="21"/>
      <c r="BR56" s="21"/>
      <c r="BS56" s="21">
        <f t="shared" si="8"/>
        <v>100</v>
      </c>
      <c r="BT56" s="21">
        <f t="shared" si="12"/>
        <v>0</v>
      </c>
      <c r="BU56" s="34" t="s">
        <v>324</v>
      </c>
      <c r="BV56" s="14">
        <v>44228</v>
      </c>
      <c r="BW56" s="14">
        <v>44561</v>
      </c>
      <c r="BX56" s="34" t="s">
        <v>336</v>
      </c>
    </row>
    <row r="57" spans="2:76" ht="129.6" customHeight="1" x14ac:dyDescent="0.25">
      <c r="B57" s="324" t="s">
        <v>337</v>
      </c>
      <c r="C57" s="335">
        <f>+E57+E65/2</f>
        <v>0</v>
      </c>
      <c r="D57" s="324" t="s">
        <v>338</v>
      </c>
      <c r="E57" s="335">
        <f>+G57+G63/2</f>
        <v>0</v>
      </c>
      <c r="F57" s="324" t="s">
        <v>339</v>
      </c>
      <c r="G57" s="335">
        <f>+AO57+AO58+AO59+AO60+AO62</f>
        <v>0</v>
      </c>
      <c r="H57" s="38" t="s">
        <v>40</v>
      </c>
      <c r="I57" s="5" t="s">
        <v>340</v>
      </c>
      <c r="J57" s="5" t="s">
        <v>341</v>
      </c>
      <c r="K57" s="36">
        <v>1</v>
      </c>
      <c r="L57" s="5" t="s">
        <v>342</v>
      </c>
      <c r="M57" s="36">
        <v>0.1</v>
      </c>
      <c r="N57" s="31">
        <v>0</v>
      </c>
      <c r="O57" s="31">
        <v>0</v>
      </c>
      <c r="P57" s="31"/>
      <c r="Q57" s="31"/>
      <c r="R57" s="31"/>
      <c r="S57" s="31"/>
      <c r="T57" s="31"/>
      <c r="U57" s="31"/>
      <c r="V57" s="31">
        <v>50</v>
      </c>
      <c r="W57" s="31"/>
      <c r="X57" s="31"/>
      <c r="Y57" s="31"/>
      <c r="Z57" s="31"/>
      <c r="AA57" s="31"/>
      <c r="AB57" s="31"/>
      <c r="AC57" s="31"/>
      <c r="AD57" s="31"/>
      <c r="AE57" s="31"/>
      <c r="AF57" s="31"/>
      <c r="AG57" s="31"/>
      <c r="AH57" s="31">
        <v>50</v>
      </c>
      <c r="AI57" s="31"/>
      <c r="AJ57" s="31"/>
      <c r="AK57" s="31"/>
      <c r="AL57" s="31">
        <f t="shared" si="4"/>
        <v>100</v>
      </c>
      <c r="AM57" s="31">
        <f t="shared" si="4"/>
        <v>0</v>
      </c>
      <c r="AN57" s="31">
        <f t="shared" ref="AN57:AN64" si="13">SUM(N57+P57+R57+T57+V57+X57+Z57+AB57+AD57+AF57+AH57+AJ57)*M57</f>
        <v>10</v>
      </c>
      <c r="AO57" s="31">
        <f t="shared" ref="AO57:AO64" si="14">SUM(O57+Q57+S57+U57+W57+Y57+AA57+AC57+AE57+AG57+AI57+AK57)*M57</f>
        <v>0</v>
      </c>
      <c r="AP57" s="5" t="s">
        <v>137</v>
      </c>
      <c r="AQ57" s="337" t="s">
        <v>343</v>
      </c>
      <c r="AR57" s="324" t="s">
        <v>344</v>
      </c>
      <c r="AS57" s="324" t="s">
        <v>342</v>
      </c>
      <c r="AT57" s="324" t="s">
        <v>342</v>
      </c>
      <c r="AU57" s="313">
        <v>0</v>
      </c>
      <c r="AV57" s="313">
        <v>0</v>
      </c>
      <c r="AW57" s="323"/>
      <c r="AX57" s="323"/>
      <c r="AY57" s="323">
        <v>6.7</v>
      </c>
      <c r="AZ57" s="323"/>
      <c r="BA57" s="323"/>
      <c r="BB57" s="323"/>
      <c r="BC57" s="323">
        <v>33</v>
      </c>
      <c r="BD57" s="323"/>
      <c r="BE57" s="323"/>
      <c r="BF57" s="323"/>
      <c r="BG57" s="323">
        <v>9.3000000000000007</v>
      </c>
      <c r="BH57" s="323"/>
      <c r="BI57" s="323"/>
      <c r="BJ57" s="323"/>
      <c r="BK57" s="323">
        <v>10.7</v>
      </c>
      <c r="BL57" s="323"/>
      <c r="BM57" s="323"/>
      <c r="BN57" s="323"/>
      <c r="BO57" s="323">
        <v>37</v>
      </c>
      <c r="BP57" s="323"/>
      <c r="BQ57" s="323">
        <v>3.3</v>
      </c>
      <c r="BR57" s="323"/>
      <c r="BS57" s="323">
        <f t="shared" si="8"/>
        <v>100</v>
      </c>
      <c r="BT57" s="323">
        <f t="shared" si="8"/>
        <v>0</v>
      </c>
      <c r="BU57" s="324" t="s">
        <v>345</v>
      </c>
      <c r="BV57" s="325">
        <v>44208</v>
      </c>
      <c r="BW57" s="325">
        <v>44547</v>
      </c>
      <c r="BX57" s="5" t="s">
        <v>137</v>
      </c>
    </row>
    <row r="58" spans="2:76" ht="60" x14ac:dyDescent="0.25">
      <c r="B58" s="324"/>
      <c r="C58" s="324"/>
      <c r="D58" s="324"/>
      <c r="E58" s="324"/>
      <c r="F58" s="324"/>
      <c r="G58" s="324"/>
      <c r="H58" s="5" t="s">
        <v>49</v>
      </c>
      <c r="I58" s="5" t="s">
        <v>346</v>
      </c>
      <c r="J58" s="5" t="s">
        <v>347</v>
      </c>
      <c r="K58" s="36">
        <v>1</v>
      </c>
      <c r="L58" s="5" t="s">
        <v>342</v>
      </c>
      <c r="M58" s="36">
        <v>0.2</v>
      </c>
      <c r="N58" s="31">
        <v>0</v>
      </c>
      <c r="O58" s="31">
        <v>0</v>
      </c>
      <c r="P58" s="31"/>
      <c r="Q58" s="31"/>
      <c r="R58" s="31">
        <v>13.3</v>
      </c>
      <c r="S58" s="31"/>
      <c r="T58" s="31"/>
      <c r="U58" s="31"/>
      <c r="V58" s="31">
        <v>16</v>
      </c>
      <c r="W58" s="31"/>
      <c r="X58" s="31"/>
      <c r="Y58" s="31"/>
      <c r="Z58" s="31">
        <v>18.7</v>
      </c>
      <c r="AA58" s="31"/>
      <c r="AB58" s="31"/>
      <c r="AC58" s="31"/>
      <c r="AD58" s="31">
        <v>21.3</v>
      </c>
      <c r="AE58" s="31"/>
      <c r="AF58" s="31"/>
      <c r="AG58" s="31"/>
      <c r="AH58" s="31">
        <v>24</v>
      </c>
      <c r="AI58" s="31"/>
      <c r="AJ58" s="31">
        <v>6.7</v>
      </c>
      <c r="AK58" s="31"/>
      <c r="AL58" s="31">
        <f t="shared" si="4"/>
        <v>100</v>
      </c>
      <c r="AM58" s="31">
        <f t="shared" si="4"/>
        <v>0</v>
      </c>
      <c r="AN58" s="31">
        <f t="shared" si="13"/>
        <v>20</v>
      </c>
      <c r="AO58" s="31">
        <f t="shared" si="14"/>
        <v>0</v>
      </c>
      <c r="AP58" s="5" t="s">
        <v>137</v>
      </c>
      <c r="AQ58" s="339"/>
      <c r="AR58" s="324"/>
      <c r="AS58" s="324"/>
      <c r="AT58" s="324"/>
      <c r="AU58" s="315"/>
      <c r="AV58" s="315"/>
      <c r="AW58" s="323"/>
      <c r="AX58" s="323"/>
      <c r="AY58" s="323"/>
      <c r="AZ58" s="323"/>
      <c r="BA58" s="323"/>
      <c r="BB58" s="323"/>
      <c r="BC58" s="323"/>
      <c r="BD58" s="323"/>
      <c r="BE58" s="323"/>
      <c r="BF58" s="323"/>
      <c r="BG58" s="323"/>
      <c r="BH58" s="323"/>
      <c r="BI58" s="323"/>
      <c r="BJ58" s="323"/>
      <c r="BK58" s="323"/>
      <c r="BL58" s="323"/>
      <c r="BM58" s="323"/>
      <c r="BN58" s="323"/>
      <c r="BO58" s="323"/>
      <c r="BP58" s="323"/>
      <c r="BQ58" s="323"/>
      <c r="BR58" s="323"/>
      <c r="BS58" s="323">
        <f t="shared" si="8"/>
        <v>0</v>
      </c>
      <c r="BT58" s="323">
        <f t="shared" si="8"/>
        <v>0</v>
      </c>
      <c r="BU58" s="324"/>
      <c r="BV58" s="325"/>
      <c r="BW58" s="325"/>
      <c r="BX58" s="5" t="s">
        <v>137</v>
      </c>
    </row>
    <row r="59" spans="2:76" ht="60" x14ac:dyDescent="0.25">
      <c r="B59" s="324"/>
      <c r="C59" s="324"/>
      <c r="D59" s="324"/>
      <c r="E59" s="324"/>
      <c r="F59" s="324"/>
      <c r="G59" s="324"/>
      <c r="H59" s="5" t="s">
        <v>56</v>
      </c>
      <c r="I59" s="5" t="s">
        <v>348</v>
      </c>
      <c r="J59" s="5" t="s">
        <v>349</v>
      </c>
      <c r="K59" s="36">
        <v>1</v>
      </c>
      <c r="L59" s="5" t="s">
        <v>342</v>
      </c>
      <c r="M59" s="36">
        <v>0.2</v>
      </c>
      <c r="N59" s="31">
        <v>0</v>
      </c>
      <c r="O59" s="31">
        <v>0</v>
      </c>
      <c r="P59" s="31"/>
      <c r="Q59" s="31"/>
      <c r="R59" s="31">
        <v>10</v>
      </c>
      <c r="S59" s="31"/>
      <c r="T59" s="31"/>
      <c r="U59" s="31"/>
      <c r="V59" s="31"/>
      <c r="W59" s="31"/>
      <c r="X59" s="31">
        <v>35</v>
      </c>
      <c r="Y59" s="31"/>
      <c r="Z59" s="31"/>
      <c r="AA59" s="31"/>
      <c r="AB59" s="31"/>
      <c r="AC59" s="31"/>
      <c r="AD59" s="31">
        <v>35</v>
      </c>
      <c r="AE59" s="31"/>
      <c r="AF59" s="31"/>
      <c r="AG59" s="31"/>
      <c r="AH59" s="31"/>
      <c r="AI59" s="31"/>
      <c r="AJ59" s="31">
        <v>20</v>
      </c>
      <c r="AK59" s="31"/>
      <c r="AL59" s="31">
        <f t="shared" si="4"/>
        <v>100</v>
      </c>
      <c r="AM59" s="31">
        <f t="shared" si="4"/>
        <v>0</v>
      </c>
      <c r="AN59" s="31">
        <f t="shared" si="13"/>
        <v>20</v>
      </c>
      <c r="AO59" s="31">
        <f t="shared" si="14"/>
        <v>0</v>
      </c>
      <c r="AP59" s="5" t="s">
        <v>137</v>
      </c>
      <c r="AQ59" s="5" t="s">
        <v>350</v>
      </c>
      <c r="AR59" s="5" t="s">
        <v>351</v>
      </c>
      <c r="AS59" s="5" t="s">
        <v>342</v>
      </c>
      <c r="AT59" s="5" t="s">
        <v>352</v>
      </c>
      <c r="AU59" s="31">
        <v>0</v>
      </c>
      <c r="AV59" s="31">
        <v>0</v>
      </c>
      <c r="AW59" s="31"/>
      <c r="AX59" s="31"/>
      <c r="AY59" s="31">
        <v>10</v>
      </c>
      <c r="AZ59" s="31"/>
      <c r="BA59" s="31"/>
      <c r="BB59" s="31"/>
      <c r="BC59" s="31"/>
      <c r="BD59" s="31"/>
      <c r="BE59" s="31">
        <v>35</v>
      </c>
      <c r="BF59" s="31"/>
      <c r="BG59" s="31"/>
      <c r="BH59" s="31"/>
      <c r="BI59" s="31"/>
      <c r="BJ59" s="31"/>
      <c r="BK59" s="31">
        <v>35</v>
      </c>
      <c r="BL59" s="31"/>
      <c r="BM59" s="31"/>
      <c r="BN59" s="31"/>
      <c r="BO59" s="31"/>
      <c r="BP59" s="31"/>
      <c r="BQ59" s="31">
        <v>20</v>
      </c>
      <c r="BR59" s="31"/>
      <c r="BS59" s="31">
        <f t="shared" si="8"/>
        <v>100</v>
      </c>
      <c r="BT59" s="31">
        <f t="shared" si="8"/>
        <v>0</v>
      </c>
      <c r="BU59" s="5" t="s">
        <v>353</v>
      </c>
      <c r="BV59" s="33">
        <v>44200</v>
      </c>
      <c r="BW59" s="33">
        <v>44560</v>
      </c>
      <c r="BX59" s="5" t="s">
        <v>137</v>
      </c>
    </row>
    <row r="60" spans="2:76" ht="57.6" customHeight="1" x14ac:dyDescent="0.25">
      <c r="B60" s="324"/>
      <c r="C60" s="324"/>
      <c r="D60" s="324"/>
      <c r="E60" s="324"/>
      <c r="F60" s="324"/>
      <c r="G60" s="324"/>
      <c r="H60" s="5" t="s">
        <v>63</v>
      </c>
      <c r="I60" s="5" t="s">
        <v>354</v>
      </c>
      <c r="J60" s="5" t="s">
        <v>355</v>
      </c>
      <c r="K60" s="36">
        <v>1</v>
      </c>
      <c r="L60" s="5" t="s">
        <v>342</v>
      </c>
      <c r="M60" s="36">
        <v>0.1</v>
      </c>
      <c r="N60" s="31">
        <v>0</v>
      </c>
      <c r="O60" s="31">
        <v>0</v>
      </c>
      <c r="P60" s="31"/>
      <c r="Q60" s="31"/>
      <c r="R60" s="31"/>
      <c r="S60" s="31"/>
      <c r="T60" s="31"/>
      <c r="U60" s="31"/>
      <c r="V60" s="31"/>
      <c r="W60" s="31"/>
      <c r="X60" s="31"/>
      <c r="Y60" s="31"/>
      <c r="Z60" s="31"/>
      <c r="AA60" s="31"/>
      <c r="AB60" s="31"/>
      <c r="AC60" s="31"/>
      <c r="AD60" s="31"/>
      <c r="AE60" s="31"/>
      <c r="AF60" s="31"/>
      <c r="AG60" s="31"/>
      <c r="AH60" s="31"/>
      <c r="AI60" s="31"/>
      <c r="AJ60" s="31">
        <v>100</v>
      </c>
      <c r="AK60" s="31"/>
      <c r="AL60" s="31">
        <f t="shared" si="4"/>
        <v>100</v>
      </c>
      <c r="AM60" s="31">
        <f t="shared" si="4"/>
        <v>0</v>
      </c>
      <c r="AN60" s="31">
        <f t="shared" si="13"/>
        <v>10</v>
      </c>
      <c r="AO60" s="31">
        <f t="shared" si="14"/>
        <v>0</v>
      </c>
      <c r="AP60" s="5" t="s">
        <v>137</v>
      </c>
      <c r="AQ60" s="5" t="s">
        <v>356</v>
      </c>
      <c r="AR60" s="337" t="s">
        <v>357</v>
      </c>
      <c r="AS60" s="324" t="s">
        <v>342</v>
      </c>
      <c r="AT60" s="324" t="s">
        <v>358</v>
      </c>
      <c r="AU60" s="313">
        <v>0</v>
      </c>
      <c r="AV60" s="313">
        <v>0</v>
      </c>
      <c r="AW60" s="323"/>
      <c r="AX60" s="323"/>
      <c r="AY60" s="323">
        <v>1.7</v>
      </c>
      <c r="AZ60" s="323"/>
      <c r="BA60" s="323"/>
      <c r="BB60" s="323"/>
      <c r="BC60" s="323">
        <v>5.0999999999999996</v>
      </c>
      <c r="BD60" s="323"/>
      <c r="BE60" s="323"/>
      <c r="BF60" s="323"/>
      <c r="BG60" s="323">
        <v>39.799999999999997</v>
      </c>
      <c r="BH60" s="323"/>
      <c r="BI60" s="323"/>
      <c r="BJ60" s="323"/>
      <c r="BK60" s="323">
        <v>6.8</v>
      </c>
      <c r="BL60" s="323"/>
      <c r="BM60" s="323">
        <v>4.76</v>
      </c>
      <c r="BN60" s="323"/>
      <c r="BO60" s="323">
        <v>4.42</v>
      </c>
      <c r="BP60" s="323"/>
      <c r="BQ60" s="323">
        <v>37.42</v>
      </c>
      <c r="BR60" s="323"/>
      <c r="BS60" s="323">
        <f t="shared" si="8"/>
        <v>100</v>
      </c>
      <c r="BT60" s="323">
        <f t="shared" si="8"/>
        <v>0</v>
      </c>
      <c r="BU60" s="324" t="s">
        <v>359</v>
      </c>
      <c r="BV60" s="325">
        <v>44200</v>
      </c>
      <c r="BW60" s="325">
        <v>44560</v>
      </c>
      <c r="BX60" s="5" t="s">
        <v>137</v>
      </c>
    </row>
    <row r="61" spans="2:76" ht="57.6" customHeight="1" x14ac:dyDescent="0.25">
      <c r="B61" s="324"/>
      <c r="C61" s="324"/>
      <c r="D61" s="324"/>
      <c r="E61" s="324"/>
      <c r="F61" s="324"/>
      <c r="G61" s="324"/>
      <c r="H61" s="5" t="s">
        <v>36</v>
      </c>
      <c r="I61" s="5" t="s">
        <v>360</v>
      </c>
      <c r="J61" s="5" t="s">
        <v>361</v>
      </c>
      <c r="K61" s="25">
        <v>1</v>
      </c>
      <c r="L61" s="5" t="s">
        <v>342</v>
      </c>
      <c r="M61" s="36">
        <v>0.1</v>
      </c>
      <c r="N61" s="31">
        <v>0</v>
      </c>
      <c r="O61" s="31">
        <v>0</v>
      </c>
      <c r="P61" s="31"/>
      <c r="Q61" s="31"/>
      <c r="R61" s="31"/>
      <c r="S61" s="31"/>
      <c r="T61" s="31"/>
      <c r="U61" s="31"/>
      <c r="V61" s="31"/>
      <c r="W61" s="31"/>
      <c r="X61" s="31"/>
      <c r="Y61" s="31"/>
      <c r="Z61" s="31">
        <v>100</v>
      </c>
      <c r="AA61" s="31"/>
      <c r="AB61" s="31"/>
      <c r="AC61" s="31"/>
      <c r="AD61" s="31"/>
      <c r="AE61" s="31"/>
      <c r="AF61" s="31"/>
      <c r="AG61" s="31"/>
      <c r="AH61" s="31"/>
      <c r="AI61" s="31"/>
      <c r="AJ61" s="31"/>
      <c r="AK61" s="31"/>
      <c r="AL61" s="31">
        <f t="shared" si="4"/>
        <v>100</v>
      </c>
      <c r="AM61" s="31">
        <f t="shared" si="4"/>
        <v>0</v>
      </c>
      <c r="AN61" s="31">
        <f t="shared" si="13"/>
        <v>10</v>
      </c>
      <c r="AO61" s="31">
        <f t="shared" si="14"/>
        <v>0</v>
      </c>
      <c r="AP61" s="5" t="s">
        <v>137</v>
      </c>
      <c r="AQ61" s="5" t="s">
        <v>362</v>
      </c>
      <c r="AR61" s="338"/>
      <c r="AS61" s="324"/>
      <c r="AT61" s="324"/>
      <c r="AU61" s="314"/>
      <c r="AV61" s="314"/>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4"/>
      <c r="BV61" s="325"/>
      <c r="BW61" s="325"/>
      <c r="BX61" s="5" t="s">
        <v>137</v>
      </c>
    </row>
    <row r="62" spans="2:76" ht="45" x14ac:dyDescent="0.25">
      <c r="B62" s="324"/>
      <c r="C62" s="324"/>
      <c r="D62" s="324"/>
      <c r="E62" s="324"/>
      <c r="F62" s="324"/>
      <c r="G62" s="324"/>
      <c r="H62" s="5" t="s">
        <v>154</v>
      </c>
      <c r="I62" s="5" t="s">
        <v>363</v>
      </c>
      <c r="J62" s="5" t="s">
        <v>364</v>
      </c>
      <c r="K62" s="36">
        <v>1</v>
      </c>
      <c r="L62" s="5" t="s">
        <v>342</v>
      </c>
      <c r="M62" s="36">
        <v>0.3</v>
      </c>
      <c r="N62" s="31">
        <v>0</v>
      </c>
      <c r="O62" s="31">
        <v>0</v>
      </c>
      <c r="P62" s="31"/>
      <c r="Q62" s="31"/>
      <c r="R62" s="31">
        <v>5</v>
      </c>
      <c r="S62" s="31"/>
      <c r="T62" s="31"/>
      <c r="U62" s="31"/>
      <c r="V62" s="31">
        <v>15</v>
      </c>
      <c r="W62" s="31"/>
      <c r="X62" s="31"/>
      <c r="Y62" s="31"/>
      <c r="Z62" s="31">
        <v>20</v>
      </c>
      <c r="AA62" s="31"/>
      <c r="AB62" s="31"/>
      <c r="AC62" s="31"/>
      <c r="AD62" s="31">
        <v>20</v>
      </c>
      <c r="AE62" s="31"/>
      <c r="AF62" s="31">
        <v>14</v>
      </c>
      <c r="AG62" s="31"/>
      <c r="AH62" s="31">
        <v>13</v>
      </c>
      <c r="AI62" s="31"/>
      <c r="AJ62" s="31">
        <v>13</v>
      </c>
      <c r="AK62" s="31"/>
      <c r="AL62" s="31">
        <f t="shared" si="4"/>
        <v>100</v>
      </c>
      <c r="AM62" s="31">
        <f t="shared" si="4"/>
        <v>0</v>
      </c>
      <c r="AN62" s="31">
        <f t="shared" si="13"/>
        <v>30</v>
      </c>
      <c r="AO62" s="31">
        <f t="shared" si="14"/>
        <v>0</v>
      </c>
      <c r="AP62" s="5" t="s">
        <v>137</v>
      </c>
      <c r="AQ62" s="5" t="s">
        <v>365</v>
      </c>
      <c r="AR62" s="339"/>
      <c r="AS62" s="324"/>
      <c r="AT62" s="324"/>
      <c r="AU62" s="315"/>
      <c r="AV62" s="315"/>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f t="shared" si="8"/>
        <v>0</v>
      </c>
      <c r="BT62" s="323">
        <f t="shared" si="8"/>
        <v>0</v>
      </c>
      <c r="BU62" s="324"/>
      <c r="BV62" s="325"/>
      <c r="BW62" s="325"/>
      <c r="BX62" s="5" t="s">
        <v>137</v>
      </c>
    </row>
    <row r="63" spans="2:76" ht="45" customHeight="1" x14ac:dyDescent="0.25">
      <c r="B63" s="324"/>
      <c r="C63" s="324"/>
      <c r="D63" s="324"/>
      <c r="E63" s="324"/>
      <c r="F63" s="324" t="s">
        <v>366</v>
      </c>
      <c r="G63" s="335">
        <f>+AO63+AO64</f>
        <v>0</v>
      </c>
      <c r="H63" s="38" t="s">
        <v>40</v>
      </c>
      <c r="I63" s="5" t="s">
        <v>367</v>
      </c>
      <c r="J63" s="5" t="s">
        <v>368</v>
      </c>
      <c r="K63" s="36">
        <v>1</v>
      </c>
      <c r="L63" s="5" t="s">
        <v>342</v>
      </c>
      <c r="M63" s="36">
        <v>0.5</v>
      </c>
      <c r="N63" s="31">
        <v>0</v>
      </c>
      <c r="O63" s="31">
        <v>0</v>
      </c>
      <c r="P63" s="31"/>
      <c r="Q63" s="31"/>
      <c r="R63" s="31">
        <v>100</v>
      </c>
      <c r="S63" s="31"/>
      <c r="T63" s="31"/>
      <c r="U63" s="31"/>
      <c r="V63" s="31"/>
      <c r="W63" s="31"/>
      <c r="X63" s="31"/>
      <c r="Y63" s="31"/>
      <c r="Z63" s="31"/>
      <c r="AA63" s="31"/>
      <c r="AB63" s="31"/>
      <c r="AC63" s="31"/>
      <c r="AD63" s="31"/>
      <c r="AE63" s="31"/>
      <c r="AF63" s="31"/>
      <c r="AG63" s="31"/>
      <c r="AH63" s="31"/>
      <c r="AI63" s="31"/>
      <c r="AJ63" s="31"/>
      <c r="AK63" s="31"/>
      <c r="AL63" s="31">
        <f t="shared" si="4"/>
        <v>100</v>
      </c>
      <c r="AM63" s="31">
        <f t="shared" si="4"/>
        <v>0</v>
      </c>
      <c r="AN63" s="31">
        <f t="shared" si="13"/>
        <v>50</v>
      </c>
      <c r="AO63" s="31">
        <f t="shared" si="14"/>
        <v>0</v>
      </c>
      <c r="AP63" s="5" t="s">
        <v>137</v>
      </c>
      <c r="AQ63" s="5" t="s">
        <v>369</v>
      </c>
      <c r="AR63" s="5" t="s">
        <v>370</v>
      </c>
      <c r="AS63" s="5" t="s">
        <v>342</v>
      </c>
      <c r="AT63" s="5" t="s">
        <v>342</v>
      </c>
      <c r="AU63" s="31">
        <v>0</v>
      </c>
      <c r="AV63" s="31">
        <v>0</v>
      </c>
      <c r="AW63" s="31"/>
      <c r="AX63" s="31"/>
      <c r="AY63" s="53">
        <v>100</v>
      </c>
      <c r="AZ63" s="31"/>
      <c r="BA63" s="31"/>
      <c r="BB63" s="31"/>
      <c r="BC63" s="31"/>
      <c r="BD63" s="31"/>
      <c r="BE63" s="31"/>
      <c r="BF63" s="31"/>
      <c r="BG63" s="31"/>
      <c r="BH63" s="31"/>
      <c r="BI63" s="31"/>
      <c r="BJ63" s="31"/>
      <c r="BK63" s="31"/>
      <c r="BL63" s="31"/>
      <c r="BM63" s="31"/>
      <c r="BN63" s="31"/>
      <c r="BO63" s="31"/>
      <c r="BP63" s="31"/>
      <c r="BQ63" s="31"/>
      <c r="BR63" s="31"/>
      <c r="BS63" s="31">
        <f t="shared" si="8"/>
        <v>100</v>
      </c>
      <c r="BT63" s="31">
        <f t="shared" si="8"/>
        <v>0</v>
      </c>
      <c r="BU63" s="5" t="s">
        <v>371</v>
      </c>
      <c r="BV63" s="33">
        <v>44210</v>
      </c>
      <c r="BW63" s="33">
        <v>44253</v>
      </c>
      <c r="BX63" s="5" t="s">
        <v>137</v>
      </c>
    </row>
    <row r="64" spans="2:76" ht="45" customHeight="1" x14ac:dyDescent="0.25">
      <c r="B64" s="324"/>
      <c r="C64" s="324"/>
      <c r="D64" s="324"/>
      <c r="E64" s="324"/>
      <c r="F64" s="324"/>
      <c r="G64" s="324"/>
      <c r="H64" s="5" t="s">
        <v>49</v>
      </c>
      <c r="I64" s="5" t="s">
        <v>372</v>
      </c>
      <c r="J64" s="5" t="s">
        <v>373</v>
      </c>
      <c r="K64" s="36">
        <v>1</v>
      </c>
      <c r="L64" s="5" t="s">
        <v>342</v>
      </c>
      <c r="M64" s="36">
        <v>0.5</v>
      </c>
      <c r="N64" s="31">
        <v>0</v>
      </c>
      <c r="O64" s="31">
        <v>0</v>
      </c>
      <c r="P64" s="31"/>
      <c r="Q64" s="31"/>
      <c r="R64" s="31"/>
      <c r="S64" s="31"/>
      <c r="T64" s="31"/>
      <c r="U64" s="31"/>
      <c r="V64" s="31"/>
      <c r="W64" s="31"/>
      <c r="X64" s="31">
        <v>33.33</v>
      </c>
      <c r="Y64" s="31"/>
      <c r="Z64" s="31"/>
      <c r="AA64" s="31"/>
      <c r="AB64" s="31">
        <v>33.33</v>
      </c>
      <c r="AC64" s="31"/>
      <c r="AD64" s="31"/>
      <c r="AE64" s="31"/>
      <c r="AF64" s="31"/>
      <c r="AG64" s="31"/>
      <c r="AH64" s="31">
        <v>33.340000000000003</v>
      </c>
      <c r="AI64" s="31"/>
      <c r="AJ64" s="31"/>
      <c r="AK64" s="31"/>
      <c r="AL64" s="31">
        <f t="shared" si="4"/>
        <v>100</v>
      </c>
      <c r="AM64" s="31">
        <f t="shared" si="4"/>
        <v>0</v>
      </c>
      <c r="AN64" s="31">
        <f t="shared" si="13"/>
        <v>50</v>
      </c>
      <c r="AO64" s="31">
        <f t="shared" si="14"/>
        <v>0</v>
      </c>
      <c r="AP64" s="5" t="s">
        <v>137</v>
      </c>
      <c r="AQ64" s="5" t="s">
        <v>374</v>
      </c>
      <c r="AR64" s="5" t="s">
        <v>375</v>
      </c>
      <c r="AS64" s="5" t="s">
        <v>342</v>
      </c>
      <c r="AT64" s="5" t="s">
        <v>342</v>
      </c>
      <c r="AU64" s="31">
        <v>0</v>
      </c>
      <c r="AV64" s="31">
        <v>0</v>
      </c>
      <c r="AW64" s="31"/>
      <c r="AX64" s="31"/>
      <c r="AY64" s="31"/>
      <c r="AZ64" s="31"/>
      <c r="BA64" s="31"/>
      <c r="BB64" s="31"/>
      <c r="BC64" s="31"/>
      <c r="BD64" s="31"/>
      <c r="BE64" s="31">
        <v>33.33</v>
      </c>
      <c r="BF64" s="31"/>
      <c r="BG64" s="31"/>
      <c r="BH64" s="31"/>
      <c r="BI64" s="31">
        <v>33.33</v>
      </c>
      <c r="BJ64" s="31"/>
      <c r="BK64" s="31"/>
      <c r="BL64" s="31"/>
      <c r="BM64" s="31"/>
      <c r="BN64" s="31"/>
      <c r="BO64" s="31">
        <v>33.340000000000003</v>
      </c>
      <c r="BP64" s="31"/>
      <c r="BQ64" s="31"/>
      <c r="BR64" s="31"/>
      <c r="BS64" s="31">
        <f t="shared" si="8"/>
        <v>100</v>
      </c>
      <c r="BT64" s="31">
        <f t="shared" si="8"/>
        <v>0</v>
      </c>
      <c r="BU64" s="5" t="s">
        <v>376</v>
      </c>
      <c r="BV64" s="33">
        <v>44287</v>
      </c>
      <c r="BW64" s="33">
        <v>44530</v>
      </c>
      <c r="BX64" s="5" t="s">
        <v>137</v>
      </c>
    </row>
    <row r="65" spans="2:76" ht="75" customHeight="1" x14ac:dyDescent="0.25">
      <c r="B65" s="324"/>
      <c r="C65" s="324"/>
      <c r="D65" s="324" t="s">
        <v>377</v>
      </c>
      <c r="E65" s="335">
        <f>+G65+G67/2</f>
        <v>0</v>
      </c>
      <c r="F65" s="324" t="s">
        <v>378</v>
      </c>
      <c r="G65" s="335">
        <f>+AO65</f>
        <v>0</v>
      </c>
      <c r="H65" s="38" t="s">
        <v>40</v>
      </c>
      <c r="I65" s="350" t="s">
        <v>379</v>
      </c>
      <c r="J65" s="350" t="s">
        <v>380</v>
      </c>
      <c r="K65" s="351">
        <v>1</v>
      </c>
      <c r="L65" s="350" t="s">
        <v>381</v>
      </c>
      <c r="M65" s="351">
        <v>1</v>
      </c>
      <c r="N65" s="334">
        <v>0</v>
      </c>
      <c r="O65" s="334"/>
      <c r="P65" s="334">
        <v>4</v>
      </c>
      <c r="Q65" s="334"/>
      <c r="R65" s="334">
        <v>4</v>
      </c>
      <c r="S65" s="334"/>
      <c r="T65" s="334">
        <v>8</v>
      </c>
      <c r="U65" s="334"/>
      <c r="V65" s="334">
        <v>12</v>
      </c>
      <c r="W65" s="334"/>
      <c r="X65" s="334">
        <v>12</v>
      </c>
      <c r="Y65" s="334"/>
      <c r="Z65" s="334">
        <v>8</v>
      </c>
      <c r="AA65" s="334"/>
      <c r="AB65" s="334">
        <v>8</v>
      </c>
      <c r="AC65" s="334"/>
      <c r="AD65" s="334">
        <v>10</v>
      </c>
      <c r="AE65" s="334"/>
      <c r="AF65" s="334">
        <v>14</v>
      </c>
      <c r="AG65" s="334"/>
      <c r="AH65" s="334">
        <v>12</v>
      </c>
      <c r="AI65" s="334"/>
      <c r="AJ65" s="334">
        <v>8</v>
      </c>
      <c r="AK65" s="334"/>
      <c r="AL65" s="334">
        <f t="shared" si="4"/>
        <v>100</v>
      </c>
      <c r="AM65" s="334">
        <f t="shared" si="5"/>
        <v>0</v>
      </c>
      <c r="AN65" s="334">
        <f t="shared" si="6"/>
        <v>100</v>
      </c>
      <c r="AO65" s="334">
        <f t="shared" si="7"/>
        <v>0</v>
      </c>
      <c r="AP65" s="350"/>
      <c r="AQ65" s="3" t="s">
        <v>382</v>
      </c>
      <c r="AR65" s="3" t="s">
        <v>383</v>
      </c>
      <c r="AS65" s="3" t="s">
        <v>381</v>
      </c>
      <c r="AT65" s="3" t="s">
        <v>384</v>
      </c>
      <c r="AU65" s="3">
        <v>0</v>
      </c>
      <c r="AV65" s="3"/>
      <c r="AW65" s="3">
        <v>5</v>
      </c>
      <c r="AX65" s="3"/>
      <c r="AY65" s="3">
        <v>5</v>
      </c>
      <c r="AZ65" s="3"/>
      <c r="BA65" s="3">
        <v>10</v>
      </c>
      <c r="BB65" s="3"/>
      <c r="BC65" s="3">
        <v>15</v>
      </c>
      <c r="BD65" s="3"/>
      <c r="BE65" s="3">
        <v>15</v>
      </c>
      <c r="BF65" s="3"/>
      <c r="BG65" s="3">
        <v>10</v>
      </c>
      <c r="BH65" s="3"/>
      <c r="BI65" s="3">
        <v>10</v>
      </c>
      <c r="BJ65" s="3"/>
      <c r="BK65" s="3">
        <v>10</v>
      </c>
      <c r="BL65" s="3"/>
      <c r="BM65" s="3">
        <v>10</v>
      </c>
      <c r="BN65" s="3"/>
      <c r="BO65" s="3">
        <v>5</v>
      </c>
      <c r="BP65" s="3"/>
      <c r="BQ65" s="3">
        <v>5</v>
      </c>
      <c r="BR65" s="3"/>
      <c r="BS65" s="37">
        <f t="shared" si="8"/>
        <v>100</v>
      </c>
      <c r="BT65" s="37">
        <f>AV65+AX65+AZ65+BB65+BD65+BF65+BH65+BJ65+BL65+BN65+BP65+BR65</f>
        <v>0</v>
      </c>
      <c r="BU65" s="3" t="s">
        <v>385</v>
      </c>
      <c r="BV65" s="22">
        <v>44228</v>
      </c>
      <c r="BW65" s="22">
        <v>44561</v>
      </c>
      <c r="BX65" s="3"/>
    </row>
    <row r="66" spans="2:76" ht="45" x14ac:dyDescent="0.25">
      <c r="B66" s="324"/>
      <c r="C66" s="324"/>
      <c r="D66" s="324"/>
      <c r="E66" s="324"/>
      <c r="F66" s="324"/>
      <c r="G66" s="324"/>
      <c r="H66" s="5" t="s">
        <v>49</v>
      </c>
      <c r="I66" s="350"/>
      <c r="J66" s="350"/>
      <c r="K66" s="351"/>
      <c r="L66" s="350"/>
      <c r="M66" s="351"/>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f t="shared" si="4"/>
        <v>0</v>
      </c>
      <c r="AM66" s="334">
        <f t="shared" si="5"/>
        <v>0</v>
      </c>
      <c r="AN66" s="334">
        <f t="shared" si="6"/>
        <v>0</v>
      </c>
      <c r="AO66" s="334">
        <f t="shared" si="7"/>
        <v>0</v>
      </c>
      <c r="AP66" s="350"/>
      <c r="AQ66" s="3" t="s">
        <v>386</v>
      </c>
      <c r="AR66" s="3" t="s">
        <v>387</v>
      </c>
      <c r="AS66" s="3" t="s">
        <v>381</v>
      </c>
      <c r="AT66" s="3" t="s">
        <v>384</v>
      </c>
      <c r="AU66" s="3">
        <v>0</v>
      </c>
      <c r="AV66" s="3"/>
      <c r="AW66" s="3">
        <v>0</v>
      </c>
      <c r="AX66" s="3"/>
      <c r="AY66" s="3">
        <v>0</v>
      </c>
      <c r="AZ66" s="3"/>
      <c r="BA66" s="3">
        <v>0</v>
      </c>
      <c r="BB66" s="3"/>
      <c r="BC66" s="3">
        <v>0</v>
      </c>
      <c r="BD66" s="3"/>
      <c r="BE66" s="3">
        <v>0</v>
      </c>
      <c r="BF66" s="3"/>
      <c r="BG66" s="3">
        <v>0</v>
      </c>
      <c r="BH66" s="3"/>
      <c r="BI66" s="3">
        <v>0</v>
      </c>
      <c r="BJ66" s="3"/>
      <c r="BK66" s="3">
        <v>10</v>
      </c>
      <c r="BL66" s="3"/>
      <c r="BM66" s="3">
        <v>30</v>
      </c>
      <c r="BN66" s="3"/>
      <c r="BO66" s="3">
        <v>40</v>
      </c>
      <c r="BP66" s="3"/>
      <c r="BQ66" s="3">
        <v>20</v>
      </c>
      <c r="BR66" s="3"/>
      <c r="BS66" s="37">
        <f t="shared" si="8"/>
        <v>100</v>
      </c>
      <c r="BT66" s="37">
        <f>AV66+AX66+AZ66+BB66+BD66+BF66+BH66+BJ66+BL66+BN66+BP66+BR66</f>
        <v>0</v>
      </c>
      <c r="BU66" s="3" t="s">
        <v>388</v>
      </c>
      <c r="BV66" s="22">
        <v>44440</v>
      </c>
      <c r="BW66" s="22">
        <v>44561</v>
      </c>
      <c r="BX66" s="3"/>
    </row>
    <row r="67" spans="2:76" ht="105" x14ac:dyDescent="0.25">
      <c r="B67" s="324"/>
      <c r="C67" s="324"/>
      <c r="D67" s="324"/>
      <c r="E67" s="324"/>
      <c r="F67" s="324" t="s">
        <v>389</v>
      </c>
      <c r="G67" s="335">
        <f>AO67+AO68+AO69+AO70</f>
        <v>0</v>
      </c>
      <c r="H67" s="38" t="s">
        <v>40</v>
      </c>
      <c r="I67" s="5" t="s">
        <v>390</v>
      </c>
      <c r="J67" s="5" t="s">
        <v>391</v>
      </c>
      <c r="K67" s="36">
        <v>1</v>
      </c>
      <c r="L67" s="5" t="s">
        <v>381</v>
      </c>
      <c r="M67" s="36">
        <v>0.3</v>
      </c>
      <c r="N67" s="17">
        <v>8.3333333333333339</v>
      </c>
      <c r="O67" s="17"/>
      <c r="P67" s="17">
        <v>8.33</v>
      </c>
      <c r="Q67" s="17"/>
      <c r="R67" s="17">
        <v>8.33</v>
      </c>
      <c r="S67" s="17"/>
      <c r="T67" s="17">
        <v>8.33</v>
      </c>
      <c r="U67" s="17"/>
      <c r="V67" s="17">
        <v>8.33</v>
      </c>
      <c r="W67" s="17"/>
      <c r="X67" s="17">
        <v>8.33</v>
      </c>
      <c r="Y67" s="17"/>
      <c r="Z67" s="17">
        <v>8.33</v>
      </c>
      <c r="AA67" s="17"/>
      <c r="AB67" s="17">
        <v>8.33</v>
      </c>
      <c r="AC67" s="17"/>
      <c r="AD67" s="17">
        <v>8.34</v>
      </c>
      <c r="AE67" s="17"/>
      <c r="AF67" s="17">
        <v>8.34</v>
      </c>
      <c r="AG67" s="17"/>
      <c r="AH67" s="17">
        <v>8.34</v>
      </c>
      <c r="AI67" s="17"/>
      <c r="AJ67" s="17">
        <v>8.34</v>
      </c>
      <c r="AK67" s="17"/>
      <c r="AL67" s="31">
        <f t="shared" si="4"/>
        <v>100.00333333333334</v>
      </c>
      <c r="AM67" s="31">
        <f t="shared" si="5"/>
        <v>0</v>
      </c>
      <c r="AN67" s="31">
        <f t="shared" si="6"/>
        <v>30.001000000000001</v>
      </c>
      <c r="AO67" s="31">
        <f t="shared" si="7"/>
        <v>0</v>
      </c>
      <c r="AP67" s="5"/>
      <c r="AQ67" s="5" t="s">
        <v>392</v>
      </c>
      <c r="AR67" s="5" t="s">
        <v>393</v>
      </c>
      <c r="AS67" s="5" t="s">
        <v>394</v>
      </c>
      <c r="AT67" s="5" t="s">
        <v>395</v>
      </c>
      <c r="AU67" s="31">
        <v>8.3333333333333339</v>
      </c>
      <c r="AV67" s="31"/>
      <c r="AW67" s="31">
        <v>8.33</v>
      </c>
      <c r="AX67" s="31"/>
      <c r="AY67" s="31">
        <v>8.33</v>
      </c>
      <c r="AZ67" s="31"/>
      <c r="BA67" s="31">
        <v>8.33</v>
      </c>
      <c r="BB67" s="31"/>
      <c r="BC67" s="31">
        <v>8.33</v>
      </c>
      <c r="BD67" s="31"/>
      <c r="BE67" s="31">
        <v>8.33</v>
      </c>
      <c r="BF67" s="31"/>
      <c r="BG67" s="31">
        <v>8.33</v>
      </c>
      <c r="BH67" s="31"/>
      <c r="BI67" s="31">
        <v>8.33</v>
      </c>
      <c r="BJ67" s="31"/>
      <c r="BK67" s="31">
        <v>8.34</v>
      </c>
      <c r="BL67" s="31"/>
      <c r="BM67" s="31">
        <v>8.34</v>
      </c>
      <c r="BN67" s="31"/>
      <c r="BO67" s="31">
        <v>8.34</v>
      </c>
      <c r="BP67" s="31"/>
      <c r="BQ67" s="31">
        <v>8.34</v>
      </c>
      <c r="BR67" s="31"/>
      <c r="BS67" s="31">
        <f t="shared" si="8"/>
        <v>100.00333333333334</v>
      </c>
      <c r="BT67" s="31">
        <f>AV67+AX67+AZ67+BB67+BD67+BF67+BH67+BJ67+BL67+BN67+BP67+BR67</f>
        <v>0</v>
      </c>
      <c r="BU67" s="5" t="s">
        <v>396</v>
      </c>
      <c r="BV67" s="33">
        <v>44197</v>
      </c>
      <c r="BW67" s="33">
        <v>44561</v>
      </c>
      <c r="BX67" s="5"/>
    </row>
    <row r="68" spans="2:76" ht="105" x14ac:dyDescent="0.25">
      <c r="B68" s="324"/>
      <c r="C68" s="324"/>
      <c r="D68" s="324"/>
      <c r="E68" s="324"/>
      <c r="F68" s="324"/>
      <c r="G68" s="335"/>
      <c r="H68" s="38" t="s">
        <v>49</v>
      </c>
      <c r="I68" s="5" t="s">
        <v>397</v>
      </c>
      <c r="J68" s="5" t="s">
        <v>398</v>
      </c>
      <c r="K68" s="36">
        <v>0.9</v>
      </c>
      <c r="L68" s="5" t="s">
        <v>381</v>
      </c>
      <c r="M68" s="36">
        <v>0.3</v>
      </c>
      <c r="N68" s="17">
        <v>8.3333333333333339</v>
      </c>
      <c r="O68" s="17"/>
      <c r="P68" s="17">
        <v>8.33</v>
      </c>
      <c r="Q68" s="17"/>
      <c r="R68" s="17">
        <v>8.33</v>
      </c>
      <c r="S68" s="17"/>
      <c r="T68" s="17">
        <v>8.33</v>
      </c>
      <c r="U68" s="17"/>
      <c r="V68" s="17">
        <v>8.33</v>
      </c>
      <c r="W68" s="17"/>
      <c r="X68" s="17">
        <v>8.33</v>
      </c>
      <c r="Y68" s="17"/>
      <c r="Z68" s="17">
        <v>8.33</v>
      </c>
      <c r="AA68" s="17"/>
      <c r="AB68" s="17">
        <v>8.33</v>
      </c>
      <c r="AC68" s="17"/>
      <c r="AD68" s="17">
        <v>8.34</v>
      </c>
      <c r="AE68" s="17"/>
      <c r="AF68" s="17">
        <v>8.34</v>
      </c>
      <c r="AG68" s="17"/>
      <c r="AH68" s="17">
        <v>8.34</v>
      </c>
      <c r="AI68" s="17"/>
      <c r="AJ68" s="17">
        <v>8.34</v>
      </c>
      <c r="AK68" s="17"/>
      <c r="AL68" s="31">
        <f t="shared" si="4"/>
        <v>100.00333333333334</v>
      </c>
      <c r="AM68" s="31">
        <f t="shared" si="5"/>
        <v>0</v>
      </c>
      <c r="AN68" s="31">
        <f t="shared" si="6"/>
        <v>30.001000000000001</v>
      </c>
      <c r="AO68" s="31">
        <f t="shared" si="7"/>
        <v>0</v>
      </c>
      <c r="AP68" s="5"/>
      <c r="AQ68" s="5" t="s">
        <v>399</v>
      </c>
      <c r="AR68" s="5" t="s">
        <v>400</v>
      </c>
      <c r="AS68" s="5" t="s">
        <v>401</v>
      </c>
      <c r="AT68" s="5" t="s">
        <v>395</v>
      </c>
      <c r="AU68" s="31">
        <v>8.3333333333333339</v>
      </c>
      <c r="AV68" s="31"/>
      <c r="AW68" s="31">
        <v>8.33</v>
      </c>
      <c r="AX68" s="31"/>
      <c r="AY68" s="31">
        <v>8.33</v>
      </c>
      <c r="AZ68" s="31"/>
      <c r="BA68" s="31">
        <v>8.33</v>
      </c>
      <c r="BB68" s="31"/>
      <c r="BC68" s="31">
        <v>8.33</v>
      </c>
      <c r="BD68" s="31"/>
      <c r="BE68" s="31">
        <v>8.33</v>
      </c>
      <c r="BF68" s="31"/>
      <c r="BG68" s="31">
        <v>8.33</v>
      </c>
      <c r="BH68" s="31"/>
      <c r="BI68" s="31">
        <v>8.33</v>
      </c>
      <c r="BJ68" s="31"/>
      <c r="BK68" s="31">
        <v>8.34</v>
      </c>
      <c r="BL68" s="31"/>
      <c r="BM68" s="31">
        <v>8.34</v>
      </c>
      <c r="BN68" s="31"/>
      <c r="BO68" s="31">
        <v>8.34</v>
      </c>
      <c r="BP68" s="31"/>
      <c r="BQ68" s="31">
        <v>8.34</v>
      </c>
      <c r="BR68" s="31"/>
      <c r="BS68" s="31">
        <f t="shared" si="8"/>
        <v>100.00333333333334</v>
      </c>
      <c r="BT68" s="31">
        <f>AV68+AX68+AZ68+BB68+BD68+BF68+BH68+BJ68+BL68+BN68+BP68+BR68</f>
        <v>0</v>
      </c>
      <c r="BU68" s="5" t="s">
        <v>402</v>
      </c>
      <c r="BV68" s="33">
        <v>44197</v>
      </c>
      <c r="BW68" s="33">
        <v>44561</v>
      </c>
      <c r="BX68" s="5"/>
    </row>
    <row r="69" spans="2:76" ht="60" x14ac:dyDescent="0.25">
      <c r="B69" s="324"/>
      <c r="C69" s="324"/>
      <c r="D69" s="324"/>
      <c r="E69" s="324"/>
      <c r="F69" s="324"/>
      <c r="G69" s="335"/>
      <c r="H69" s="38" t="s">
        <v>56</v>
      </c>
      <c r="I69" s="5" t="s">
        <v>403</v>
      </c>
      <c r="J69" s="5" t="s">
        <v>404</v>
      </c>
      <c r="K69" s="36">
        <v>1</v>
      </c>
      <c r="L69" s="5" t="s">
        <v>381</v>
      </c>
      <c r="M69" s="36">
        <v>0.1</v>
      </c>
      <c r="N69" s="31">
        <v>10</v>
      </c>
      <c r="O69" s="31"/>
      <c r="P69" s="31">
        <v>10</v>
      </c>
      <c r="Q69" s="31">
        <v>0</v>
      </c>
      <c r="R69" s="31">
        <v>8</v>
      </c>
      <c r="S69" s="31">
        <v>0</v>
      </c>
      <c r="T69" s="31">
        <v>8</v>
      </c>
      <c r="U69" s="31">
        <v>0</v>
      </c>
      <c r="V69" s="31">
        <v>8</v>
      </c>
      <c r="W69" s="31">
        <v>0</v>
      </c>
      <c r="X69" s="31">
        <v>8</v>
      </c>
      <c r="Y69" s="31">
        <v>0</v>
      </c>
      <c r="Z69" s="31">
        <v>2</v>
      </c>
      <c r="AA69" s="31">
        <v>0</v>
      </c>
      <c r="AB69" s="31">
        <v>6</v>
      </c>
      <c r="AC69" s="31">
        <v>0</v>
      </c>
      <c r="AD69" s="31">
        <v>6</v>
      </c>
      <c r="AE69" s="31">
        <v>0</v>
      </c>
      <c r="AF69" s="31">
        <v>6</v>
      </c>
      <c r="AG69" s="31">
        <v>0</v>
      </c>
      <c r="AH69" s="31">
        <v>14</v>
      </c>
      <c r="AI69" s="31">
        <v>0</v>
      </c>
      <c r="AJ69" s="31">
        <v>14</v>
      </c>
      <c r="AK69" s="31"/>
      <c r="AL69" s="31">
        <f t="shared" si="4"/>
        <v>100</v>
      </c>
      <c r="AM69" s="31">
        <f t="shared" si="5"/>
        <v>0</v>
      </c>
      <c r="AN69" s="31">
        <f t="shared" si="6"/>
        <v>10</v>
      </c>
      <c r="AO69" s="31">
        <f t="shared" si="7"/>
        <v>0</v>
      </c>
      <c r="AP69" s="36"/>
      <c r="AQ69" s="5" t="s">
        <v>405</v>
      </c>
      <c r="AR69" s="5" t="s">
        <v>406</v>
      </c>
      <c r="AS69" s="5" t="s">
        <v>407</v>
      </c>
      <c r="AT69" s="5" t="s">
        <v>408</v>
      </c>
      <c r="AU69" s="31">
        <v>10</v>
      </c>
      <c r="AV69" s="31"/>
      <c r="AW69" s="31">
        <v>10</v>
      </c>
      <c r="AX69" s="31">
        <v>0</v>
      </c>
      <c r="AY69" s="31">
        <v>8</v>
      </c>
      <c r="AZ69" s="31">
        <v>0</v>
      </c>
      <c r="BA69" s="31">
        <v>8</v>
      </c>
      <c r="BB69" s="31">
        <v>0</v>
      </c>
      <c r="BC69" s="31">
        <v>8</v>
      </c>
      <c r="BD69" s="31">
        <v>0</v>
      </c>
      <c r="BE69" s="31">
        <v>8</v>
      </c>
      <c r="BF69" s="31">
        <v>0</v>
      </c>
      <c r="BG69" s="31">
        <v>2</v>
      </c>
      <c r="BH69" s="31">
        <v>0</v>
      </c>
      <c r="BI69" s="31">
        <v>6</v>
      </c>
      <c r="BJ69" s="31">
        <v>0</v>
      </c>
      <c r="BK69" s="31">
        <v>6</v>
      </c>
      <c r="BL69" s="31">
        <v>0</v>
      </c>
      <c r="BM69" s="31">
        <v>6</v>
      </c>
      <c r="BN69" s="31">
        <v>0</v>
      </c>
      <c r="BO69" s="31">
        <v>14</v>
      </c>
      <c r="BP69" s="31">
        <v>0</v>
      </c>
      <c r="BQ69" s="31">
        <v>14</v>
      </c>
      <c r="BR69" s="31"/>
      <c r="BS69" s="31">
        <f t="shared" ref="BS69:BS100" si="15">AU69+AW69+AY69+BA69+BC69+BE69+BG69+BI69+BK69+BM69+BO69+BQ69</f>
        <v>100</v>
      </c>
      <c r="BT69" s="31">
        <f>AV69+AX69+AZ69+BB69+BD69+BF69+BH69+BJ69+BL69+BN69+BP69+BR69</f>
        <v>0</v>
      </c>
      <c r="BU69" s="5" t="s">
        <v>409</v>
      </c>
      <c r="BV69" s="33">
        <v>44216</v>
      </c>
      <c r="BW69" s="33">
        <v>44530</v>
      </c>
      <c r="BX69" s="5"/>
    </row>
    <row r="70" spans="2:76" ht="128.44999999999999" customHeight="1" x14ac:dyDescent="0.25">
      <c r="B70" s="324"/>
      <c r="C70" s="324"/>
      <c r="D70" s="324"/>
      <c r="E70" s="324"/>
      <c r="F70" s="324"/>
      <c r="G70" s="335"/>
      <c r="H70" s="38" t="s">
        <v>63</v>
      </c>
      <c r="I70" s="34" t="s">
        <v>410</v>
      </c>
      <c r="J70" s="34" t="s">
        <v>411</v>
      </c>
      <c r="K70" s="35">
        <v>1</v>
      </c>
      <c r="L70" s="34" t="s">
        <v>381</v>
      </c>
      <c r="M70" s="35">
        <v>0.3</v>
      </c>
      <c r="N70" s="20">
        <v>0</v>
      </c>
      <c r="O70" s="20"/>
      <c r="P70" s="20">
        <v>5</v>
      </c>
      <c r="Q70" s="20"/>
      <c r="R70" s="20">
        <v>5</v>
      </c>
      <c r="S70" s="20"/>
      <c r="T70" s="20">
        <v>5</v>
      </c>
      <c r="U70" s="20"/>
      <c r="V70" s="20">
        <v>10</v>
      </c>
      <c r="W70" s="20"/>
      <c r="X70" s="20">
        <v>10</v>
      </c>
      <c r="Y70" s="20"/>
      <c r="Z70" s="20">
        <v>10</v>
      </c>
      <c r="AA70" s="20"/>
      <c r="AB70" s="20">
        <v>10</v>
      </c>
      <c r="AC70" s="20"/>
      <c r="AD70" s="20">
        <v>10</v>
      </c>
      <c r="AE70" s="20"/>
      <c r="AF70" s="20">
        <v>10</v>
      </c>
      <c r="AG70" s="20"/>
      <c r="AH70" s="20">
        <v>15</v>
      </c>
      <c r="AI70" s="20"/>
      <c r="AJ70" s="20">
        <v>10</v>
      </c>
      <c r="AK70" s="20"/>
      <c r="AL70" s="21">
        <f t="shared" ref="AL70:AL104" si="16">+N70+P70+R70+T70+V70+X70+Z70+AB70+AD70+AF70+AH70+AJ70</f>
        <v>100</v>
      </c>
      <c r="AM70" s="21">
        <f t="shared" ref="AM70:AM112" si="17">+O70+Q70+S70+U70+W70+Y70+AA70+AC70+AE70+AG70+AI70+AK70</f>
        <v>0</v>
      </c>
      <c r="AN70" s="21">
        <f t="shared" ref="AN70:AN112" si="18">SUM(N70+P70+R70+T70+V70+X70+Z70+AB70+AD70+AF70+AH70+AJ70)*M70</f>
        <v>30</v>
      </c>
      <c r="AO70" s="21">
        <f t="shared" ref="AO70:AO112" si="19">SUM(O70+Q70+S70+U70+W70+Y70+AA70+AC70+AE70+AG70+AI70+AK70)*M70</f>
        <v>0</v>
      </c>
      <c r="AP70" s="34"/>
      <c r="AQ70" s="34" t="s">
        <v>412</v>
      </c>
      <c r="AR70" s="34" t="s">
        <v>413</v>
      </c>
      <c r="AS70" s="34" t="s">
        <v>381</v>
      </c>
      <c r="AT70" s="34" t="s">
        <v>395</v>
      </c>
      <c r="AU70" s="21">
        <v>0.4</v>
      </c>
      <c r="AV70" s="21">
        <v>0</v>
      </c>
      <c r="AW70" s="21">
        <v>4.5999999999999996</v>
      </c>
      <c r="AX70" s="21"/>
      <c r="AY70" s="21">
        <v>5</v>
      </c>
      <c r="AZ70" s="21"/>
      <c r="BA70" s="21">
        <v>5</v>
      </c>
      <c r="BB70" s="21"/>
      <c r="BC70" s="21">
        <v>5</v>
      </c>
      <c r="BD70" s="21"/>
      <c r="BE70" s="21">
        <v>10</v>
      </c>
      <c r="BF70" s="21"/>
      <c r="BG70" s="21">
        <v>10</v>
      </c>
      <c r="BH70" s="21"/>
      <c r="BI70" s="21">
        <v>10</v>
      </c>
      <c r="BJ70" s="21"/>
      <c r="BK70" s="21">
        <v>10</v>
      </c>
      <c r="BL70" s="21"/>
      <c r="BM70" s="21">
        <v>15</v>
      </c>
      <c r="BN70" s="21"/>
      <c r="BO70" s="21">
        <v>15</v>
      </c>
      <c r="BP70" s="21"/>
      <c r="BQ70" s="21">
        <v>10</v>
      </c>
      <c r="BR70" s="21"/>
      <c r="BS70" s="21">
        <f t="shared" si="15"/>
        <v>100</v>
      </c>
      <c r="BT70" s="21">
        <f t="shared" ref="BT70:BT112" si="20">AV70+AX70+AZ70+BB70+BD70+BF70+BH70+BJ70+BL70+BN70+BP70+BR70</f>
        <v>0</v>
      </c>
      <c r="BU70" s="34" t="s">
        <v>414</v>
      </c>
      <c r="BV70" s="14">
        <v>44228</v>
      </c>
      <c r="BW70" s="14">
        <v>44561</v>
      </c>
      <c r="BX70" s="34"/>
    </row>
    <row r="71" spans="2:76" ht="150" customHeight="1" x14ac:dyDescent="0.25">
      <c r="B71" s="324" t="s">
        <v>415</v>
      </c>
      <c r="C71" s="335">
        <f>+E71+E84+E92/3</f>
        <v>4.6580000000000004</v>
      </c>
      <c r="D71" s="324" t="s">
        <v>416</v>
      </c>
      <c r="E71" s="335">
        <f>G71+G82/2</f>
        <v>1.1300000000000001</v>
      </c>
      <c r="F71" s="324" t="s">
        <v>417</v>
      </c>
      <c r="G71" s="335">
        <f>AO71+AO72+AO78+AO76+AO79+AO80+AO81</f>
        <v>1.1300000000000001</v>
      </c>
      <c r="H71" s="38" t="s">
        <v>40</v>
      </c>
      <c r="I71" s="5" t="s">
        <v>418</v>
      </c>
      <c r="J71" s="5" t="s">
        <v>419</v>
      </c>
      <c r="K71" s="36">
        <v>1</v>
      </c>
      <c r="L71" s="5" t="s">
        <v>125</v>
      </c>
      <c r="M71" s="36">
        <v>0.15</v>
      </c>
      <c r="N71" s="31">
        <v>0</v>
      </c>
      <c r="O71" s="31">
        <v>0</v>
      </c>
      <c r="P71" s="31">
        <v>10</v>
      </c>
      <c r="Q71" s="31"/>
      <c r="R71" s="31">
        <f>90/10</f>
        <v>9</v>
      </c>
      <c r="S71" s="31"/>
      <c r="T71" s="31">
        <v>9</v>
      </c>
      <c r="U71" s="31"/>
      <c r="V71" s="31">
        <v>9</v>
      </c>
      <c r="W71" s="31"/>
      <c r="X71" s="31">
        <v>9</v>
      </c>
      <c r="Y71" s="31"/>
      <c r="Z71" s="31">
        <v>9</v>
      </c>
      <c r="AA71" s="31"/>
      <c r="AB71" s="31">
        <v>9</v>
      </c>
      <c r="AC71" s="31"/>
      <c r="AD71" s="31">
        <v>9</v>
      </c>
      <c r="AE71" s="31"/>
      <c r="AF71" s="31">
        <v>9</v>
      </c>
      <c r="AG71" s="31"/>
      <c r="AH71" s="31">
        <v>9</v>
      </c>
      <c r="AI71" s="31"/>
      <c r="AJ71" s="31">
        <v>9</v>
      </c>
      <c r="AK71" s="31"/>
      <c r="AL71" s="31">
        <f t="shared" si="16"/>
        <v>100</v>
      </c>
      <c r="AM71" s="31">
        <f t="shared" si="17"/>
        <v>0</v>
      </c>
      <c r="AN71" s="31">
        <f t="shared" si="18"/>
        <v>15</v>
      </c>
      <c r="AO71" s="31">
        <f t="shared" si="19"/>
        <v>0</v>
      </c>
      <c r="AP71" s="5" t="s">
        <v>126</v>
      </c>
      <c r="AQ71" s="5" t="s">
        <v>420</v>
      </c>
      <c r="AR71" s="5" t="s">
        <v>421</v>
      </c>
      <c r="AS71" s="5" t="s">
        <v>125</v>
      </c>
      <c r="AT71" s="5" t="s">
        <v>384</v>
      </c>
      <c r="AU71" s="31" t="e">
        <f>#REF!</f>
        <v>#REF!</v>
      </c>
      <c r="AV71" s="31" t="e">
        <f>#REF!</f>
        <v>#REF!</v>
      </c>
      <c r="AW71" s="31" t="e">
        <f>#REF!</f>
        <v>#REF!</v>
      </c>
      <c r="AX71" s="31" t="e">
        <f>#REF!</f>
        <v>#REF!</v>
      </c>
      <c r="AY71" s="31" t="e">
        <f>#REF!</f>
        <v>#REF!</v>
      </c>
      <c r="AZ71" s="31" t="e">
        <f>#REF!</f>
        <v>#REF!</v>
      </c>
      <c r="BA71" s="31" t="e">
        <f>#REF!</f>
        <v>#REF!</v>
      </c>
      <c r="BB71" s="31" t="e">
        <f>#REF!</f>
        <v>#REF!</v>
      </c>
      <c r="BC71" s="31" t="e">
        <f>#REF!</f>
        <v>#REF!</v>
      </c>
      <c r="BD71" s="31" t="e">
        <f>#REF!</f>
        <v>#REF!</v>
      </c>
      <c r="BE71" s="31" t="e">
        <f>#REF!</f>
        <v>#REF!</v>
      </c>
      <c r="BF71" s="31" t="e">
        <f>#REF!</f>
        <v>#REF!</v>
      </c>
      <c r="BG71" s="31" t="e">
        <f>#REF!</f>
        <v>#REF!</v>
      </c>
      <c r="BH71" s="31" t="e">
        <f>#REF!</f>
        <v>#REF!</v>
      </c>
      <c r="BI71" s="31" t="e">
        <f>#REF!</f>
        <v>#REF!</v>
      </c>
      <c r="BJ71" s="31" t="e">
        <f>#REF!</f>
        <v>#REF!</v>
      </c>
      <c r="BK71" s="31" t="e">
        <f>#REF!</f>
        <v>#REF!</v>
      </c>
      <c r="BL71" s="31" t="e">
        <f>#REF!</f>
        <v>#REF!</v>
      </c>
      <c r="BM71" s="31" t="e">
        <f>#REF!</f>
        <v>#REF!</v>
      </c>
      <c r="BN71" s="31" t="e">
        <f>#REF!</f>
        <v>#REF!</v>
      </c>
      <c r="BO71" s="31" t="e">
        <f>#REF!</f>
        <v>#REF!</v>
      </c>
      <c r="BP71" s="31" t="e">
        <f>#REF!</f>
        <v>#REF!</v>
      </c>
      <c r="BQ71" s="31" t="e">
        <f>#REF!</f>
        <v>#REF!</v>
      </c>
      <c r="BR71" s="31" t="e">
        <f>#REF!</f>
        <v>#REF!</v>
      </c>
      <c r="BS71" s="31" t="e">
        <f t="shared" si="15"/>
        <v>#REF!</v>
      </c>
      <c r="BT71" s="31" t="e">
        <f t="shared" si="20"/>
        <v>#REF!</v>
      </c>
      <c r="BU71" s="5" t="s">
        <v>130</v>
      </c>
      <c r="BV71" s="33">
        <v>44200</v>
      </c>
      <c r="BW71" s="33">
        <v>44561</v>
      </c>
      <c r="BX71" s="5" t="s">
        <v>422</v>
      </c>
    </row>
    <row r="72" spans="2:76" ht="30" x14ac:dyDescent="0.25">
      <c r="B72" s="324"/>
      <c r="C72" s="324"/>
      <c r="D72" s="324"/>
      <c r="E72" s="324"/>
      <c r="F72" s="324"/>
      <c r="G72" s="324"/>
      <c r="H72" s="337" t="s">
        <v>49</v>
      </c>
      <c r="I72" s="324" t="s">
        <v>423</v>
      </c>
      <c r="J72" s="324" t="s">
        <v>424</v>
      </c>
      <c r="K72" s="333">
        <v>1</v>
      </c>
      <c r="L72" s="324" t="s">
        <v>125</v>
      </c>
      <c r="M72" s="333">
        <v>0.15</v>
      </c>
      <c r="N72" s="323"/>
      <c r="O72" s="323">
        <v>0</v>
      </c>
      <c r="P72" s="323"/>
      <c r="Q72" s="323"/>
      <c r="R72" s="323"/>
      <c r="S72" s="323"/>
      <c r="T72" s="323"/>
      <c r="U72" s="323"/>
      <c r="V72" s="323"/>
      <c r="W72" s="323"/>
      <c r="X72" s="323"/>
      <c r="Y72" s="323"/>
      <c r="Z72" s="323"/>
      <c r="AA72" s="323"/>
      <c r="AB72" s="323"/>
      <c r="AC72" s="323"/>
      <c r="AD72" s="323"/>
      <c r="AE72" s="323"/>
      <c r="AF72" s="323">
        <v>100</v>
      </c>
      <c r="AG72" s="323"/>
      <c r="AH72" s="323"/>
      <c r="AI72" s="323"/>
      <c r="AJ72" s="323"/>
      <c r="AK72" s="323"/>
      <c r="AL72" s="323">
        <f t="shared" si="16"/>
        <v>100</v>
      </c>
      <c r="AM72" s="323">
        <f t="shared" si="17"/>
        <v>0</v>
      </c>
      <c r="AN72" s="323">
        <f t="shared" si="18"/>
        <v>15</v>
      </c>
      <c r="AO72" s="323">
        <f t="shared" si="19"/>
        <v>0</v>
      </c>
      <c r="AP72" s="337" t="s">
        <v>126</v>
      </c>
      <c r="AQ72" s="5" t="s">
        <v>425</v>
      </c>
      <c r="AR72" s="5" t="s">
        <v>426</v>
      </c>
      <c r="AS72" s="5" t="s">
        <v>125</v>
      </c>
      <c r="AT72" s="5" t="s">
        <v>384</v>
      </c>
      <c r="AU72" s="31"/>
      <c r="AV72" s="31">
        <v>0</v>
      </c>
      <c r="AW72" s="31">
        <v>0</v>
      </c>
      <c r="AX72" s="31">
        <v>0</v>
      </c>
      <c r="AY72" s="31">
        <v>0</v>
      </c>
      <c r="AZ72" s="31"/>
      <c r="BA72" s="31">
        <v>10</v>
      </c>
      <c r="BB72" s="31"/>
      <c r="BC72" s="31">
        <v>10</v>
      </c>
      <c r="BD72" s="31"/>
      <c r="BE72" s="31">
        <v>10</v>
      </c>
      <c r="BF72" s="31"/>
      <c r="BG72" s="31">
        <v>10</v>
      </c>
      <c r="BH72" s="31"/>
      <c r="BI72" s="31">
        <v>12</v>
      </c>
      <c r="BJ72" s="31"/>
      <c r="BK72" s="31">
        <v>12</v>
      </c>
      <c r="BL72" s="31"/>
      <c r="BM72" s="31">
        <v>12</v>
      </c>
      <c r="BN72" s="31"/>
      <c r="BO72" s="31">
        <v>12</v>
      </c>
      <c r="BP72" s="31"/>
      <c r="BQ72" s="31">
        <v>12</v>
      </c>
      <c r="BR72" s="31"/>
      <c r="BS72" s="31">
        <f t="shared" si="15"/>
        <v>100</v>
      </c>
      <c r="BT72" s="31">
        <f t="shared" si="20"/>
        <v>0</v>
      </c>
      <c r="BU72" s="5" t="s">
        <v>130</v>
      </c>
      <c r="BV72" s="33">
        <v>44228</v>
      </c>
      <c r="BW72" s="33">
        <v>44561</v>
      </c>
      <c r="BX72" s="5" t="s">
        <v>427</v>
      </c>
    </row>
    <row r="73" spans="2:76" ht="105" x14ac:dyDescent="0.25">
      <c r="B73" s="324"/>
      <c r="C73" s="324"/>
      <c r="D73" s="324"/>
      <c r="E73" s="324"/>
      <c r="F73" s="324"/>
      <c r="G73" s="324"/>
      <c r="H73" s="338"/>
      <c r="I73" s="324"/>
      <c r="J73" s="324"/>
      <c r="K73" s="333"/>
      <c r="L73" s="324"/>
      <c r="M73" s="33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f t="shared" si="16"/>
        <v>0</v>
      </c>
      <c r="AM73" s="323">
        <f t="shared" si="17"/>
        <v>0</v>
      </c>
      <c r="AN73" s="323">
        <f t="shared" si="18"/>
        <v>0</v>
      </c>
      <c r="AO73" s="323">
        <f t="shared" si="19"/>
        <v>0</v>
      </c>
      <c r="AP73" s="338"/>
      <c r="AQ73" s="5" t="s">
        <v>428</v>
      </c>
      <c r="AR73" s="5" t="s">
        <v>429</v>
      </c>
      <c r="AS73" s="5" t="s">
        <v>125</v>
      </c>
      <c r="AT73" s="5" t="s">
        <v>125</v>
      </c>
      <c r="AU73" s="31">
        <v>15</v>
      </c>
      <c r="AV73" s="31">
        <v>15</v>
      </c>
      <c r="AW73" s="31">
        <v>6.11</v>
      </c>
      <c r="AX73" s="31"/>
      <c r="AY73" s="31">
        <v>6.11</v>
      </c>
      <c r="AZ73" s="31"/>
      <c r="BA73" s="31">
        <v>6.11</v>
      </c>
      <c r="BB73" s="31"/>
      <c r="BC73" s="31">
        <v>6.11</v>
      </c>
      <c r="BD73" s="31"/>
      <c r="BE73" s="31">
        <v>6.11</v>
      </c>
      <c r="BF73" s="31"/>
      <c r="BG73" s="31">
        <v>6.11</v>
      </c>
      <c r="BH73" s="31"/>
      <c r="BI73" s="31">
        <v>6.11</v>
      </c>
      <c r="BJ73" s="31"/>
      <c r="BK73" s="31">
        <v>6.11</v>
      </c>
      <c r="BL73" s="31"/>
      <c r="BM73" s="31">
        <v>6.11</v>
      </c>
      <c r="BN73" s="31"/>
      <c r="BO73" s="31">
        <v>15</v>
      </c>
      <c r="BP73" s="31"/>
      <c r="BQ73" s="31">
        <v>15.01</v>
      </c>
      <c r="BR73" s="31"/>
      <c r="BS73" s="31">
        <f t="shared" si="15"/>
        <v>100</v>
      </c>
      <c r="BT73" s="31">
        <f t="shared" si="20"/>
        <v>15</v>
      </c>
      <c r="BU73" s="5" t="s">
        <v>430</v>
      </c>
      <c r="BV73" s="33">
        <v>44228</v>
      </c>
      <c r="BW73" s="33">
        <v>44561</v>
      </c>
      <c r="BX73" s="5" t="s">
        <v>431</v>
      </c>
    </row>
    <row r="74" spans="2:76" ht="66" customHeight="1" x14ac:dyDescent="0.25">
      <c r="B74" s="324"/>
      <c r="C74" s="324"/>
      <c r="D74" s="324"/>
      <c r="E74" s="324"/>
      <c r="F74" s="324"/>
      <c r="G74" s="324"/>
      <c r="H74" s="338"/>
      <c r="I74" s="324"/>
      <c r="J74" s="324"/>
      <c r="K74" s="333"/>
      <c r="L74" s="324"/>
      <c r="M74" s="33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f t="shared" si="16"/>
        <v>0</v>
      </c>
      <c r="AM74" s="323">
        <f t="shared" si="17"/>
        <v>0</v>
      </c>
      <c r="AN74" s="323">
        <f t="shared" si="18"/>
        <v>0</v>
      </c>
      <c r="AO74" s="323">
        <f t="shared" si="19"/>
        <v>0</v>
      </c>
      <c r="AP74" s="338"/>
      <c r="AQ74" s="5" t="s">
        <v>432</v>
      </c>
      <c r="AR74" s="5" t="s">
        <v>433</v>
      </c>
      <c r="AS74" s="5" t="s">
        <v>125</v>
      </c>
      <c r="AT74" s="5" t="s">
        <v>125</v>
      </c>
      <c r="AU74" s="31"/>
      <c r="AV74" s="31">
        <v>0</v>
      </c>
      <c r="AW74" s="31"/>
      <c r="AX74" s="31"/>
      <c r="AY74" s="31"/>
      <c r="AZ74" s="31"/>
      <c r="BA74" s="31">
        <v>12</v>
      </c>
      <c r="BB74" s="31"/>
      <c r="BC74" s="31">
        <v>12</v>
      </c>
      <c r="BD74" s="31"/>
      <c r="BE74" s="31">
        <v>14</v>
      </c>
      <c r="BF74" s="31"/>
      <c r="BG74" s="31">
        <v>14</v>
      </c>
      <c r="BH74" s="31"/>
      <c r="BI74" s="31">
        <v>12</v>
      </c>
      <c r="BJ74" s="31"/>
      <c r="BK74" s="31">
        <v>12</v>
      </c>
      <c r="BL74" s="31"/>
      <c r="BM74" s="31">
        <v>10</v>
      </c>
      <c r="BN74" s="31"/>
      <c r="BO74" s="31">
        <v>10</v>
      </c>
      <c r="BP74" s="31"/>
      <c r="BQ74" s="31">
        <v>4</v>
      </c>
      <c r="BR74" s="31"/>
      <c r="BS74" s="31">
        <f t="shared" si="15"/>
        <v>100</v>
      </c>
      <c r="BT74" s="31">
        <f t="shared" si="20"/>
        <v>0</v>
      </c>
      <c r="BU74" s="5" t="s">
        <v>434</v>
      </c>
      <c r="BV74" s="33">
        <v>44256</v>
      </c>
      <c r="BW74" s="33">
        <v>44561</v>
      </c>
      <c r="BX74" s="5" t="s">
        <v>435</v>
      </c>
    </row>
    <row r="75" spans="2:76" x14ac:dyDescent="0.25">
      <c r="B75" s="324"/>
      <c r="C75" s="324"/>
      <c r="D75" s="324"/>
      <c r="E75" s="324"/>
      <c r="F75" s="324"/>
      <c r="G75" s="324"/>
      <c r="H75" s="339"/>
      <c r="I75" s="324"/>
      <c r="J75" s="324"/>
      <c r="K75" s="333"/>
      <c r="L75" s="324"/>
      <c r="M75" s="33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f t="shared" si="16"/>
        <v>0</v>
      </c>
      <c r="AM75" s="323">
        <f t="shared" si="17"/>
        <v>0</v>
      </c>
      <c r="AN75" s="323">
        <f t="shared" si="18"/>
        <v>0</v>
      </c>
      <c r="AO75" s="323">
        <f t="shared" si="19"/>
        <v>0</v>
      </c>
      <c r="AP75" s="339"/>
      <c r="AQ75" s="5" t="s">
        <v>436</v>
      </c>
      <c r="AR75" s="5" t="s">
        <v>437</v>
      </c>
      <c r="AS75" s="5" t="s">
        <v>125</v>
      </c>
      <c r="AT75" s="5" t="s">
        <v>125</v>
      </c>
      <c r="AU75" s="31"/>
      <c r="AV75" s="31">
        <v>0</v>
      </c>
      <c r="AW75" s="31">
        <v>30</v>
      </c>
      <c r="AX75" s="31"/>
      <c r="AY75" s="31">
        <v>70</v>
      </c>
      <c r="AZ75" s="31"/>
      <c r="BA75" s="31"/>
      <c r="BB75" s="31"/>
      <c r="BC75" s="31"/>
      <c r="BD75" s="31"/>
      <c r="BE75" s="31"/>
      <c r="BF75" s="31"/>
      <c r="BG75" s="31"/>
      <c r="BH75" s="31"/>
      <c r="BI75" s="31"/>
      <c r="BJ75" s="31"/>
      <c r="BK75" s="31"/>
      <c r="BL75" s="31"/>
      <c r="BM75" s="31"/>
      <c r="BN75" s="31"/>
      <c r="BO75" s="31"/>
      <c r="BP75" s="31"/>
      <c r="BQ75" s="31"/>
      <c r="BR75" s="31"/>
      <c r="BS75" s="31">
        <f t="shared" si="15"/>
        <v>100</v>
      </c>
      <c r="BT75" s="31">
        <f t="shared" si="20"/>
        <v>0</v>
      </c>
      <c r="BU75" s="5" t="s">
        <v>438</v>
      </c>
      <c r="BV75" s="33">
        <v>44228</v>
      </c>
      <c r="BW75" s="33">
        <v>44255</v>
      </c>
      <c r="BX75" s="5" t="s">
        <v>427</v>
      </c>
    </row>
    <row r="76" spans="2:76" ht="66.599999999999994" customHeight="1" x14ac:dyDescent="0.25">
      <c r="B76" s="324"/>
      <c r="C76" s="324"/>
      <c r="D76" s="324"/>
      <c r="E76" s="324"/>
      <c r="F76" s="324"/>
      <c r="G76" s="324"/>
      <c r="H76" s="337" t="s">
        <v>56</v>
      </c>
      <c r="I76" s="324" t="s">
        <v>439</v>
      </c>
      <c r="J76" s="324" t="s">
        <v>440</v>
      </c>
      <c r="K76" s="323">
        <v>1</v>
      </c>
      <c r="L76" s="324" t="s">
        <v>125</v>
      </c>
      <c r="M76" s="333">
        <v>0.15</v>
      </c>
      <c r="N76" s="323"/>
      <c r="O76" s="323">
        <v>0</v>
      </c>
      <c r="P76" s="323"/>
      <c r="Q76" s="323"/>
      <c r="R76" s="323"/>
      <c r="S76" s="323"/>
      <c r="T76" s="323"/>
      <c r="U76" s="323"/>
      <c r="V76" s="323"/>
      <c r="W76" s="323"/>
      <c r="X76" s="323"/>
      <c r="Y76" s="323"/>
      <c r="Z76" s="323"/>
      <c r="AA76" s="323"/>
      <c r="AB76" s="323"/>
      <c r="AC76" s="323"/>
      <c r="AD76" s="323">
        <v>50</v>
      </c>
      <c r="AE76" s="323"/>
      <c r="AF76" s="323">
        <v>50</v>
      </c>
      <c r="AG76" s="323"/>
      <c r="AH76" s="323"/>
      <c r="AI76" s="323"/>
      <c r="AJ76" s="323"/>
      <c r="AK76" s="323"/>
      <c r="AL76" s="323">
        <f t="shared" si="16"/>
        <v>100</v>
      </c>
      <c r="AM76" s="323">
        <f t="shared" si="17"/>
        <v>0</v>
      </c>
      <c r="AN76" s="323">
        <f t="shared" si="18"/>
        <v>15</v>
      </c>
      <c r="AO76" s="323">
        <f t="shared" si="19"/>
        <v>0</v>
      </c>
      <c r="AP76" s="337" t="s">
        <v>126</v>
      </c>
      <c r="AQ76" s="5" t="s">
        <v>441</v>
      </c>
      <c r="AR76" s="5" t="s">
        <v>442</v>
      </c>
      <c r="AS76" s="5" t="s">
        <v>125</v>
      </c>
      <c r="AT76" s="5" t="s">
        <v>384</v>
      </c>
      <c r="AU76" s="31"/>
      <c r="AV76" s="31">
        <v>0</v>
      </c>
      <c r="AW76" s="31"/>
      <c r="AX76" s="31"/>
      <c r="AY76" s="31"/>
      <c r="AZ76" s="31"/>
      <c r="BA76" s="31"/>
      <c r="BB76" s="31"/>
      <c r="BC76" s="31"/>
      <c r="BD76" s="31"/>
      <c r="BE76" s="31"/>
      <c r="BF76" s="31"/>
      <c r="BG76" s="31"/>
      <c r="BH76" s="31"/>
      <c r="BI76" s="31">
        <v>20</v>
      </c>
      <c r="BJ76" s="31"/>
      <c r="BK76" s="31">
        <v>40</v>
      </c>
      <c r="BL76" s="31"/>
      <c r="BM76" s="31">
        <v>40</v>
      </c>
      <c r="BN76" s="31"/>
      <c r="BO76" s="31"/>
      <c r="BP76" s="31"/>
      <c r="BQ76" s="31"/>
      <c r="BR76" s="31"/>
      <c r="BS76" s="31">
        <f t="shared" si="15"/>
        <v>100</v>
      </c>
      <c r="BT76" s="31">
        <f t="shared" si="20"/>
        <v>0</v>
      </c>
      <c r="BU76" s="5" t="s">
        <v>443</v>
      </c>
      <c r="BV76" s="33">
        <v>44423</v>
      </c>
      <c r="BW76" s="33">
        <v>44500</v>
      </c>
      <c r="BX76" s="5" t="s">
        <v>444</v>
      </c>
    </row>
    <row r="77" spans="2:76" ht="74.45" customHeight="1" x14ac:dyDescent="0.25">
      <c r="B77" s="324"/>
      <c r="C77" s="324"/>
      <c r="D77" s="324"/>
      <c r="E77" s="324"/>
      <c r="F77" s="324"/>
      <c r="G77" s="324"/>
      <c r="H77" s="339"/>
      <c r="I77" s="324"/>
      <c r="J77" s="324"/>
      <c r="K77" s="323"/>
      <c r="L77" s="324"/>
      <c r="M77" s="324"/>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f t="shared" si="16"/>
        <v>0</v>
      </c>
      <c r="AM77" s="323">
        <f t="shared" si="17"/>
        <v>0</v>
      </c>
      <c r="AN77" s="323">
        <f t="shared" si="18"/>
        <v>0</v>
      </c>
      <c r="AO77" s="323">
        <f t="shared" si="19"/>
        <v>0</v>
      </c>
      <c r="AP77" s="339"/>
      <c r="AQ77" s="5" t="s">
        <v>445</v>
      </c>
      <c r="AR77" s="5" t="s">
        <v>446</v>
      </c>
      <c r="AS77" s="5" t="s">
        <v>125</v>
      </c>
      <c r="AT77" s="5" t="s">
        <v>447</v>
      </c>
      <c r="AU77" s="31">
        <v>8.33</v>
      </c>
      <c r="AV77" s="31">
        <v>8.33</v>
      </c>
      <c r="AW77" s="31">
        <v>8.33</v>
      </c>
      <c r="AX77" s="31"/>
      <c r="AY77" s="31">
        <v>8.33</v>
      </c>
      <c r="AZ77" s="31"/>
      <c r="BA77" s="31">
        <v>8.33</v>
      </c>
      <c r="BB77" s="31"/>
      <c r="BC77" s="31">
        <v>8.33</v>
      </c>
      <c r="BD77" s="31"/>
      <c r="BE77" s="31">
        <v>8.33</v>
      </c>
      <c r="BF77" s="31"/>
      <c r="BG77" s="31">
        <v>8.33</v>
      </c>
      <c r="BH77" s="31"/>
      <c r="BI77" s="31">
        <v>8.33</v>
      </c>
      <c r="BJ77" s="31"/>
      <c r="BK77" s="31">
        <v>8.33</v>
      </c>
      <c r="BL77" s="31"/>
      <c r="BM77" s="31">
        <v>8.33</v>
      </c>
      <c r="BN77" s="31"/>
      <c r="BO77" s="31">
        <v>8.33</v>
      </c>
      <c r="BP77" s="31"/>
      <c r="BQ77" s="31">
        <v>8.3699999999999992</v>
      </c>
      <c r="BR77" s="31"/>
      <c r="BS77" s="31">
        <f t="shared" si="15"/>
        <v>100</v>
      </c>
      <c r="BT77" s="31">
        <f t="shared" si="20"/>
        <v>8.33</v>
      </c>
      <c r="BU77" s="5" t="s">
        <v>448</v>
      </c>
      <c r="BV77" s="33">
        <v>44200</v>
      </c>
      <c r="BW77" s="33">
        <v>44561</v>
      </c>
      <c r="BX77" s="5" t="s">
        <v>449</v>
      </c>
    </row>
    <row r="78" spans="2:76" ht="59.45" customHeight="1" x14ac:dyDescent="0.25">
      <c r="B78" s="324"/>
      <c r="C78" s="324"/>
      <c r="D78" s="324"/>
      <c r="E78" s="324"/>
      <c r="F78" s="324"/>
      <c r="G78" s="324"/>
      <c r="H78" s="46" t="s">
        <v>63</v>
      </c>
      <c r="I78" s="5" t="s">
        <v>450</v>
      </c>
      <c r="J78" s="5" t="s">
        <v>451</v>
      </c>
      <c r="K78" s="36">
        <v>1</v>
      </c>
      <c r="L78" s="5" t="s">
        <v>452</v>
      </c>
      <c r="M78" s="36">
        <v>0.2</v>
      </c>
      <c r="N78" s="31">
        <v>5.65</v>
      </c>
      <c r="O78" s="31">
        <v>5.65</v>
      </c>
      <c r="P78" s="31">
        <v>7.38</v>
      </c>
      <c r="Q78" s="31"/>
      <c r="R78" s="31">
        <v>10.86</v>
      </c>
      <c r="S78" s="31"/>
      <c r="T78" s="31">
        <v>5.77</v>
      </c>
      <c r="U78" s="31"/>
      <c r="V78" s="31">
        <v>9.85</v>
      </c>
      <c r="W78" s="31"/>
      <c r="X78" s="31">
        <v>10.24</v>
      </c>
      <c r="Y78" s="31"/>
      <c r="Z78" s="31">
        <v>4.5199999999999996</v>
      </c>
      <c r="AA78" s="31"/>
      <c r="AB78" s="31">
        <v>12.83</v>
      </c>
      <c r="AC78" s="31"/>
      <c r="AD78" s="31">
        <v>6.01</v>
      </c>
      <c r="AE78" s="31"/>
      <c r="AF78" s="31">
        <v>8.6300000000000008</v>
      </c>
      <c r="AG78" s="31"/>
      <c r="AH78" s="31">
        <v>13.54</v>
      </c>
      <c r="AI78" s="31"/>
      <c r="AJ78" s="31">
        <v>4.72</v>
      </c>
      <c r="AK78" s="31"/>
      <c r="AL78" s="31">
        <f t="shared" si="16"/>
        <v>100</v>
      </c>
      <c r="AM78" s="31">
        <f>+O78+Q78+S78+U78+W78+Y78+AA78+AC78+AE78+AG78+AI78+AK78</f>
        <v>5.65</v>
      </c>
      <c r="AN78" s="31">
        <f>SUM(N78+P78+R78+T78+V78+X78+Z78+AB78+AD78+AF78+AH78+AJ78)*M78</f>
        <v>20</v>
      </c>
      <c r="AO78" s="31">
        <f>SUM(O78+Q78+S78+U78+W78+Y78+AA78+AC78+AE78+AG78+AI78+AK78)*M78</f>
        <v>1.1300000000000001</v>
      </c>
      <c r="AP78" s="5" t="s">
        <v>453</v>
      </c>
      <c r="AQ78" s="5" t="s">
        <v>454</v>
      </c>
      <c r="AR78" s="5" t="s">
        <v>455</v>
      </c>
      <c r="AS78" s="5" t="s">
        <v>452</v>
      </c>
      <c r="AT78" s="5" t="s">
        <v>384</v>
      </c>
      <c r="AU78" s="31">
        <v>5.65</v>
      </c>
      <c r="AV78" s="31">
        <v>5.65</v>
      </c>
      <c r="AW78" s="31">
        <v>7.38</v>
      </c>
      <c r="AX78" s="31"/>
      <c r="AY78" s="31">
        <v>10.86</v>
      </c>
      <c r="AZ78" s="31"/>
      <c r="BA78" s="31">
        <v>5.77</v>
      </c>
      <c r="BB78" s="31"/>
      <c r="BC78" s="31">
        <v>9.85</v>
      </c>
      <c r="BD78" s="31"/>
      <c r="BE78" s="31">
        <v>10.24</v>
      </c>
      <c r="BF78" s="31"/>
      <c r="BG78" s="31">
        <v>4.5199999999999996</v>
      </c>
      <c r="BH78" s="31"/>
      <c r="BI78" s="31">
        <v>12.83</v>
      </c>
      <c r="BJ78" s="31"/>
      <c r="BK78" s="31">
        <v>6.01</v>
      </c>
      <c r="BL78" s="31"/>
      <c r="BM78" s="31">
        <v>8.6300000000000008</v>
      </c>
      <c r="BN78" s="31"/>
      <c r="BO78" s="31">
        <v>13.54</v>
      </c>
      <c r="BP78" s="31"/>
      <c r="BQ78" s="31">
        <v>4.72</v>
      </c>
      <c r="BR78" s="31"/>
      <c r="BS78" s="31">
        <f t="shared" si="15"/>
        <v>100</v>
      </c>
      <c r="BT78" s="31">
        <f>AV78+AX78+AZ78+BB78+BD78+BF78+BH78+BJ78+BL78+BN78+BP78+BR78</f>
        <v>5.65</v>
      </c>
      <c r="BU78" s="5" t="s">
        <v>130</v>
      </c>
      <c r="BV78" s="33">
        <v>44200</v>
      </c>
      <c r="BW78" s="33">
        <v>44561</v>
      </c>
      <c r="BX78" s="52" t="s">
        <v>456</v>
      </c>
    </row>
    <row r="79" spans="2:76" ht="99.6" customHeight="1" x14ac:dyDescent="0.25">
      <c r="B79" s="324"/>
      <c r="C79" s="324"/>
      <c r="D79" s="324"/>
      <c r="E79" s="324"/>
      <c r="F79" s="324"/>
      <c r="G79" s="324"/>
      <c r="H79" s="5" t="s">
        <v>36</v>
      </c>
      <c r="I79" s="5" t="s">
        <v>457</v>
      </c>
      <c r="J79" s="5" t="s">
        <v>458</v>
      </c>
      <c r="K79" s="36">
        <v>0.6</v>
      </c>
      <c r="L79" s="5" t="s">
        <v>459</v>
      </c>
      <c r="M79" s="36">
        <v>0.05</v>
      </c>
      <c r="N79" s="31">
        <v>0</v>
      </c>
      <c r="O79" s="31">
        <v>0</v>
      </c>
      <c r="P79" s="31">
        <v>1.04</v>
      </c>
      <c r="Q79" s="31"/>
      <c r="R79" s="31">
        <v>13.56</v>
      </c>
      <c r="S79" s="31"/>
      <c r="T79" s="31">
        <v>5.84</v>
      </c>
      <c r="U79" s="31"/>
      <c r="V79" s="31">
        <v>6.25</v>
      </c>
      <c r="W79" s="31"/>
      <c r="X79" s="31">
        <v>15.51</v>
      </c>
      <c r="Y79" s="31"/>
      <c r="Z79" s="31">
        <v>12.44</v>
      </c>
      <c r="AA79" s="31"/>
      <c r="AB79" s="31">
        <v>6.72</v>
      </c>
      <c r="AC79" s="31"/>
      <c r="AD79" s="31">
        <v>13.13</v>
      </c>
      <c r="AE79" s="31"/>
      <c r="AF79" s="31">
        <v>6.72</v>
      </c>
      <c r="AG79" s="31"/>
      <c r="AH79" s="31">
        <v>7.39</v>
      </c>
      <c r="AI79" s="31"/>
      <c r="AJ79" s="31">
        <v>11.4</v>
      </c>
      <c r="AK79" s="31"/>
      <c r="AL79" s="31">
        <f t="shared" si="16"/>
        <v>100</v>
      </c>
      <c r="AM79" s="31">
        <f t="shared" si="17"/>
        <v>0</v>
      </c>
      <c r="AN79" s="31">
        <f t="shared" si="18"/>
        <v>5</v>
      </c>
      <c r="AO79" s="31">
        <f t="shared" si="19"/>
        <v>0</v>
      </c>
      <c r="AP79" s="5" t="s">
        <v>460</v>
      </c>
      <c r="AQ79" s="5" t="s">
        <v>461</v>
      </c>
      <c r="AR79" s="5" t="s">
        <v>462</v>
      </c>
      <c r="AS79" s="5" t="s">
        <v>459</v>
      </c>
      <c r="AT79" s="5" t="s">
        <v>463</v>
      </c>
      <c r="AU79" s="31">
        <v>0</v>
      </c>
      <c r="AV79" s="31">
        <v>0</v>
      </c>
      <c r="AW79" s="31">
        <v>1.04</v>
      </c>
      <c r="AX79" s="31"/>
      <c r="AY79" s="31">
        <v>13.56</v>
      </c>
      <c r="AZ79" s="31"/>
      <c r="BA79" s="31">
        <v>5.84</v>
      </c>
      <c r="BB79" s="31"/>
      <c r="BC79" s="31">
        <v>6.25</v>
      </c>
      <c r="BD79" s="31"/>
      <c r="BE79" s="31">
        <v>15.51</v>
      </c>
      <c r="BF79" s="31"/>
      <c r="BG79" s="31">
        <v>12.44</v>
      </c>
      <c r="BH79" s="31"/>
      <c r="BI79" s="31">
        <v>6.72</v>
      </c>
      <c r="BJ79" s="31"/>
      <c r="BK79" s="31">
        <v>13.13</v>
      </c>
      <c r="BL79" s="31"/>
      <c r="BM79" s="31">
        <v>6.72</v>
      </c>
      <c r="BN79" s="31"/>
      <c r="BO79" s="31">
        <v>7.39</v>
      </c>
      <c r="BP79" s="31"/>
      <c r="BQ79" s="31">
        <v>11.4</v>
      </c>
      <c r="BR79" s="31"/>
      <c r="BS79" s="31">
        <f t="shared" si="15"/>
        <v>100</v>
      </c>
      <c r="BT79" s="31">
        <f t="shared" si="20"/>
        <v>0</v>
      </c>
      <c r="BU79" s="5" t="s">
        <v>130</v>
      </c>
      <c r="BV79" s="33">
        <v>44200</v>
      </c>
      <c r="BW79" s="33">
        <v>44561</v>
      </c>
      <c r="BX79" s="5" t="s">
        <v>464</v>
      </c>
    </row>
    <row r="80" spans="2:76" s="24" customFormat="1" ht="75" x14ac:dyDescent="0.25">
      <c r="B80" s="324"/>
      <c r="C80" s="324"/>
      <c r="D80" s="324"/>
      <c r="E80" s="324"/>
      <c r="F80" s="324"/>
      <c r="G80" s="324"/>
      <c r="H80" s="5" t="s">
        <v>154</v>
      </c>
      <c r="I80" s="3" t="s">
        <v>465</v>
      </c>
      <c r="J80" s="3" t="s">
        <v>466</v>
      </c>
      <c r="K80" s="41">
        <v>0.95</v>
      </c>
      <c r="L80" s="3" t="s">
        <v>381</v>
      </c>
      <c r="M80" s="41">
        <v>0.15</v>
      </c>
      <c r="N80" s="23">
        <v>8.33</v>
      </c>
      <c r="O80" s="23"/>
      <c r="P80" s="23">
        <v>8.33</v>
      </c>
      <c r="Q80" s="23"/>
      <c r="R80" s="23">
        <v>8.33</v>
      </c>
      <c r="S80" s="23"/>
      <c r="T80" s="23">
        <v>8.33</v>
      </c>
      <c r="U80" s="23"/>
      <c r="V80" s="23">
        <v>8.33</v>
      </c>
      <c r="W80" s="23"/>
      <c r="X80" s="23">
        <v>8.33</v>
      </c>
      <c r="Y80" s="23"/>
      <c r="Z80" s="23">
        <v>8.33</v>
      </c>
      <c r="AA80" s="23"/>
      <c r="AB80" s="23">
        <v>8.33</v>
      </c>
      <c r="AC80" s="23"/>
      <c r="AD80" s="23">
        <v>8.33</v>
      </c>
      <c r="AE80" s="23"/>
      <c r="AF80" s="23">
        <v>8.33</v>
      </c>
      <c r="AG80" s="23"/>
      <c r="AH80" s="23">
        <v>8.33</v>
      </c>
      <c r="AI80" s="23"/>
      <c r="AJ80" s="23">
        <v>8.3699999999999992</v>
      </c>
      <c r="AK80" s="23"/>
      <c r="AL80" s="37">
        <f t="shared" si="16"/>
        <v>100</v>
      </c>
      <c r="AM80" s="37">
        <f t="shared" si="17"/>
        <v>0</v>
      </c>
      <c r="AN80" s="37">
        <f t="shared" si="18"/>
        <v>15</v>
      </c>
      <c r="AO80" s="37">
        <f t="shared" si="19"/>
        <v>0</v>
      </c>
      <c r="AP80" s="3"/>
      <c r="AQ80" s="3" t="s">
        <v>467</v>
      </c>
      <c r="AR80" s="3" t="s">
        <v>468</v>
      </c>
      <c r="AS80" s="3" t="s">
        <v>381</v>
      </c>
      <c r="AT80" s="3" t="s">
        <v>395</v>
      </c>
      <c r="AU80" s="23">
        <v>1.3</v>
      </c>
      <c r="AV80" s="23"/>
      <c r="AW80" s="23">
        <v>4.4000000000000004</v>
      </c>
      <c r="AX80" s="23"/>
      <c r="AY80" s="23">
        <v>7.6</v>
      </c>
      <c r="AZ80" s="23"/>
      <c r="BA80" s="23">
        <v>11.2</v>
      </c>
      <c r="BB80" s="23"/>
      <c r="BC80" s="23">
        <v>8.6999999999999993</v>
      </c>
      <c r="BD80" s="23"/>
      <c r="BE80" s="23">
        <v>10.3</v>
      </c>
      <c r="BF80" s="23"/>
      <c r="BG80" s="23">
        <v>10.5</v>
      </c>
      <c r="BH80" s="23"/>
      <c r="BI80" s="23">
        <v>9.3000000000000007</v>
      </c>
      <c r="BJ80" s="23"/>
      <c r="BK80" s="23">
        <v>7.8</v>
      </c>
      <c r="BL80" s="23"/>
      <c r="BM80" s="23">
        <v>8.9</v>
      </c>
      <c r="BN80" s="23"/>
      <c r="BO80" s="23">
        <v>12.7</v>
      </c>
      <c r="BP80" s="23"/>
      <c r="BQ80" s="23">
        <v>7.3</v>
      </c>
      <c r="BR80" s="23"/>
      <c r="BS80" s="37">
        <f t="shared" si="15"/>
        <v>100</v>
      </c>
      <c r="BT80" s="37">
        <f t="shared" si="20"/>
        <v>0</v>
      </c>
      <c r="BU80" s="3" t="s">
        <v>469</v>
      </c>
      <c r="BV80" s="22">
        <v>44228</v>
      </c>
      <c r="BW80" s="22">
        <v>44561</v>
      </c>
      <c r="BX80" s="3"/>
    </row>
    <row r="81" spans="2:76" s="24" customFormat="1" ht="60" x14ac:dyDescent="0.25">
      <c r="B81" s="324"/>
      <c r="C81" s="324"/>
      <c r="D81" s="324"/>
      <c r="E81" s="324"/>
      <c r="F81" s="324"/>
      <c r="G81" s="324"/>
      <c r="H81" s="5" t="s">
        <v>157</v>
      </c>
      <c r="I81" s="3" t="s">
        <v>470</v>
      </c>
      <c r="J81" s="3" t="s">
        <v>471</v>
      </c>
      <c r="K81" s="41">
        <v>0.98</v>
      </c>
      <c r="L81" s="3" t="s">
        <v>381</v>
      </c>
      <c r="M81" s="41">
        <v>0.15</v>
      </c>
      <c r="N81" s="23">
        <v>0</v>
      </c>
      <c r="O81" s="23"/>
      <c r="P81" s="23">
        <v>5</v>
      </c>
      <c r="Q81" s="23"/>
      <c r="R81" s="23">
        <v>8.33</v>
      </c>
      <c r="S81" s="23"/>
      <c r="T81" s="23">
        <v>8.33</v>
      </c>
      <c r="U81" s="23"/>
      <c r="V81" s="23">
        <v>8.34</v>
      </c>
      <c r="W81" s="23"/>
      <c r="X81" s="23">
        <v>10.329999999999998</v>
      </c>
      <c r="Y81" s="23"/>
      <c r="Z81" s="23">
        <v>7</v>
      </c>
      <c r="AA81" s="23"/>
      <c r="AB81" s="23">
        <v>19.329999999999998</v>
      </c>
      <c r="AC81" s="23"/>
      <c r="AD81" s="23">
        <v>16.670000000000002</v>
      </c>
      <c r="AE81" s="23"/>
      <c r="AF81" s="23">
        <v>5.8299999999999983</v>
      </c>
      <c r="AG81" s="23"/>
      <c r="AH81" s="23">
        <v>10.840000000000003</v>
      </c>
      <c r="AI81" s="23"/>
      <c r="AJ81" s="23">
        <v>0</v>
      </c>
      <c r="AK81" s="23"/>
      <c r="AL81" s="37">
        <f t="shared" si="16"/>
        <v>100</v>
      </c>
      <c r="AM81" s="37">
        <f t="shared" si="17"/>
        <v>0</v>
      </c>
      <c r="AN81" s="37">
        <f t="shared" si="18"/>
        <v>15</v>
      </c>
      <c r="AO81" s="37">
        <f t="shared" si="19"/>
        <v>0</v>
      </c>
      <c r="AP81" s="3"/>
      <c r="AQ81" s="3" t="s">
        <v>472</v>
      </c>
      <c r="AR81" s="3" t="s">
        <v>473</v>
      </c>
      <c r="AS81" s="3" t="s">
        <v>381</v>
      </c>
      <c r="AT81" s="3" t="s">
        <v>395</v>
      </c>
      <c r="AU81" s="23">
        <v>0</v>
      </c>
      <c r="AV81" s="23"/>
      <c r="AW81" s="23">
        <v>5</v>
      </c>
      <c r="AX81" s="23"/>
      <c r="AY81" s="23">
        <v>8.33</v>
      </c>
      <c r="AZ81" s="23"/>
      <c r="BA81" s="23">
        <v>8.33</v>
      </c>
      <c r="BB81" s="23"/>
      <c r="BC81" s="23">
        <v>8.34</v>
      </c>
      <c r="BD81" s="23"/>
      <c r="BE81" s="23">
        <v>10.329999999999998</v>
      </c>
      <c r="BF81" s="23"/>
      <c r="BG81" s="23">
        <v>7</v>
      </c>
      <c r="BH81" s="23"/>
      <c r="BI81" s="23">
        <v>19.329999999999998</v>
      </c>
      <c r="BJ81" s="23"/>
      <c r="BK81" s="23">
        <v>16.670000000000002</v>
      </c>
      <c r="BL81" s="23"/>
      <c r="BM81" s="23">
        <v>5.8299999999999983</v>
      </c>
      <c r="BN81" s="23"/>
      <c r="BO81" s="23">
        <v>10.840000000000003</v>
      </c>
      <c r="BP81" s="23"/>
      <c r="BQ81" s="23">
        <v>0</v>
      </c>
      <c r="BR81" s="23"/>
      <c r="BS81" s="37">
        <f t="shared" si="15"/>
        <v>100</v>
      </c>
      <c r="BT81" s="37">
        <f t="shared" si="20"/>
        <v>0</v>
      </c>
      <c r="BU81" s="3" t="s">
        <v>474</v>
      </c>
      <c r="BV81" s="22">
        <v>44228</v>
      </c>
      <c r="BW81" s="22">
        <v>44561</v>
      </c>
      <c r="BX81" s="3"/>
    </row>
    <row r="82" spans="2:76" ht="60" customHeight="1" x14ac:dyDescent="0.25">
      <c r="B82" s="324"/>
      <c r="C82" s="324"/>
      <c r="D82" s="324"/>
      <c r="E82" s="324"/>
      <c r="F82" s="324" t="s">
        <v>475</v>
      </c>
      <c r="G82" s="335">
        <f>+AO82+AO83</f>
        <v>0</v>
      </c>
      <c r="H82" s="366" t="s">
        <v>40</v>
      </c>
      <c r="I82" s="336" t="s">
        <v>476</v>
      </c>
      <c r="J82" s="336" t="s">
        <v>477</v>
      </c>
      <c r="K82" s="341">
        <v>1</v>
      </c>
      <c r="L82" s="336" t="s">
        <v>286</v>
      </c>
      <c r="M82" s="332">
        <v>1</v>
      </c>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30">
        <f t="shared" si="16"/>
        <v>0</v>
      </c>
      <c r="AM82" s="21">
        <f t="shared" si="17"/>
        <v>0</v>
      </c>
      <c r="AN82" s="21">
        <f t="shared" si="18"/>
        <v>0</v>
      </c>
      <c r="AO82" s="21">
        <f t="shared" si="19"/>
        <v>0</v>
      </c>
      <c r="AP82" s="34"/>
      <c r="AQ82" s="34" t="s">
        <v>478</v>
      </c>
      <c r="AR82" s="34" t="s">
        <v>479</v>
      </c>
      <c r="AS82" s="34" t="s">
        <v>480</v>
      </c>
      <c r="AT82" s="34" t="s">
        <v>384</v>
      </c>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30">
        <f t="shared" si="15"/>
        <v>0</v>
      </c>
      <c r="BT82" s="21">
        <f t="shared" si="20"/>
        <v>0</v>
      </c>
      <c r="BU82" s="34" t="s">
        <v>481</v>
      </c>
      <c r="BV82" s="14">
        <v>44228</v>
      </c>
      <c r="BW82" s="14">
        <v>44561</v>
      </c>
      <c r="BX82" s="34"/>
    </row>
    <row r="83" spans="2:76" ht="39" customHeight="1" x14ac:dyDescent="0.25">
      <c r="B83" s="324"/>
      <c r="C83" s="324"/>
      <c r="D83" s="324"/>
      <c r="E83" s="324"/>
      <c r="F83" s="324"/>
      <c r="G83" s="324"/>
      <c r="H83" s="368"/>
      <c r="I83" s="336"/>
      <c r="J83" s="336"/>
      <c r="K83" s="341"/>
      <c r="L83" s="336"/>
      <c r="M83" s="332"/>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30">
        <f t="shared" si="16"/>
        <v>0</v>
      </c>
      <c r="AM83" s="21">
        <f t="shared" si="17"/>
        <v>0</v>
      </c>
      <c r="AN83" s="21">
        <f t="shared" si="18"/>
        <v>0</v>
      </c>
      <c r="AO83" s="21">
        <f t="shared" si="19"/>
        <v>0</v>
      </c>
      <c r="AP83" s="34"/>
      <c r="AQ83" s="34" t="s">
        <v>482</v>
      </c>
      <c r="AR83" s="34" t="s">
        <v>483</v>
      </c>
      <c r="AS83" s="34" t="s">
        <v>480</v>
      </c>
      <c r="AT83" s="34" t="s">
        <v>384</v>
      </c>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30">
        <f t="shared" si="15"/>
        <v>0</v>
      </c>
      <c r="BT83" s="21">
        <f t="shared" si="20"/>
        <v>0</v>
      </c>
      <c r="BU83" s="34" t="s">
        <v>484</v>
      </c>
      <c r="BV83" s="14">
        <v>44228</v>
      </c>
      <c r="BW83" s="14">
        <v>44561</v>
      </c>
      <c r="BX83" s="34"/>
    </row>
    <row r="84" spans="2:76" ht="58.15" customHeight="1" x14ac:dyDescent="0.25">
      <c r="B84" s="324"/>
      <c r="C84" s="324"/>
      <c r="D84" s="324" t="s">
        <v>485</v>
      </c>
      <c r="E84" s="335">
        <f>+G84+G86/2</f>
        <v>3.528</v>
      </c>
      <c r="F84" s="324" t="s">
        <v>486</v>
      </c>
      <c r="G84" s="340">
        <f>AO84+AO85</f>
        <v>2.6459999999999999</v>
      </c>
      <c r="H84" s="40" t="s">
        <v>40</v>
      </c>
      <c r="I84" s="5" t="s">
        <v>487</v>
      </c>
      <c r="J84" s="5" t="s">
        <v>488</v>
      </c>
      <c r="K84" s="36">
        <v>1</v>
      </c>
      <c r="L84" s="5" t="s">
        <v>160</v>
      </c>
      <c r="M84" s="36">
        <v>0.45</v>
      </c>
      <c r="N84" s="31">
        <v>5.88</v>
      </c>
      <c r="O84" s="31">
        <v>5.88</v>
      </c>
      <c r="P84" s="31">
        <v>4.38</v>
      </c>
      <c r="Q84" s="31"/>
      <c r="R84" s="31">
        <v>7.28</v>
      </c>
      <c r="S84" s="31"/>
      <c r="T84" s="31">
        <v>5.55</v>
      </c>
      <c r="U84" s="31"/>
      <c r="V84" s="31">
        <v>8.27</v>
      </c>
      <c r="W84" s="31"/>
      <c r="X84" s="31">
        <v>8.27</v>
      </c>
      <c r="Y84" s="31"/>
      <c r="Z84" s="31">
        <v>10</v>
      </c>
      <c r="AA84" s="31"/>
      <c r="AB84" s="31">
        <v>9.1999999999999993</v>
      </c>
      <c r="AC84" s="31"/>
      <c r="AD84" s="31">
        <v>10.220000000000001</v>
      </c>
      <c r="AE84" s="31"/>
      <c r="AF84" s="31">
        <v>9.0500000000000007</v>
      </c>
      <c r="AG84" s="31"/>
      <c r="AH84" s="31">
        <v>11.05</v>
      </c>
      <c r="AI84" s="31"/>
      <c r="AJ84" s="31">
        <v>10.85</v>
      </c>
      <c r="AK84" s="31"/>
      <c r="AL84" s="31">
        <f t="shared" si="16"/>
        <v>99.999999999999986</v>
      </c>
      <c r="AM84" s="31">
        <f t="shared" si="17"/>
        <v>5.88</v>
      </c>
      <c r="AN84" s="31">
        <f t="shared" si="18"/>
        <v>44.999999999999993</v>
      </c>
      <c r="AO84" s="31">
        <f t="shared" si="19"/>
        <v>2.6459999999999999</v>
      </c>
      <c r="AP84" s="5" t="s">
        <v>489</v>
      </c>
      <c r="AQ84" s="5" t="s">
        <v>490</v>
      </c>
      <c r="AR84" s="5" t="s">
        <v>491</v>
      </c>
      <c r="AS84" s="5" t="s">
        <v>226</v>
      </c>
      <c r="AT84" s="5" t="s">
        <v>492</v>
      </c>
      <c r="AU84" s="31">
        <v>5.88</v>
      </c>
      <c r="AV84" s="31">
        <v>5.52</v>
      </c>
      <c r="AW84" s="31">
        <v>4.38</v>
      </c>
      <c r="AX84" s="31"/>
      <c r="AY84" s="31">
        <v>7.28</v>
      </c>
      <c r="AZ84" s="31"/>
      <c r="BA84" s="31">
        <v>5.55</v>
      </c>
      <c r="BB84" s="31"/>
      <c r="BC84" s="31">
        <v>8.27</v>
      </c>
      <c r="BD84" s="31"/>
      <c r="BE84" s="31">
        <v>8.27</v>
      </c>
      <c r="BF84" s="31"/>
      <c r="BG84" s="31">
        <v>10</v>
      </c>
      <c r="BH84" s="31"/>
      <c r="BI84" s="31">
        <v>9.1999999999999993</v>
      </c>
      <c r="BJ84" s="31"/>
      <c r="BK84" s="31">
        <v>10.220000000000001</v>
      </c>
      <c r="BL84" s="31"/>
      <c r="BM84" s="31">
        <v>9.0500000000000007</v>
      </c>
      <c r="BN84" s="31"/>
      <c r="BO84" s="31">
        <v>11.05</v>
      </c>
      <c r="BP84" s="31"/>
      <c r="BQ84" s="31">
        <v>10.85</v>
      </c>
      <c r="BR84" s="31"/>
      <c r="BS84" s="31">
        <f t="shared" si="15"/>
        <v>99.999999999999986</v>
      </c>
      <c r="BT84" s="31">
        <f t="shared" si="20"/>
        <v>5.52</v>
      </c>
      <c r="BU84" s="5" t="s">
        <v>493</v>
      </c>
      <c r="BV84" s="33">
        <v>44200</v>
      </c>
      <c r="BW84" s="33">
        <v>44561</v>
      </c>
      <c r="BX84" s="5" t="s">
        <v>494</v>
      </c>
    </row>
    <row r="85" spans="2:76" ht="72" customHeight="1" x14ac:dyDescent="0.25">
      <c r="B85" s="324"/>
      <c r="C85" s="324"/>
      <c r="D85" s="324"/>
      <c r="E85" s="324"/>
      <c r="F85" s="324"/>
      <c r="G85" s="324"/>
      <c r="H85" s="5" t="s">
        <v>49</v>
      </c>
      <c r="I85" s="5" t="s">
        <v>495</v>
      </c>
      <c r="J85" s="5" t="s">
        <v>496</v>
      </c>
      <c r="K85" s="13">
        <v>4</v>
      </c>
      <c r="L85" s="5" t="s">
        <v>160</v>
      </c>
      <c r="M85" s="36">
        <v>0.55000000000000004</v>
      </c>
      <c r="N85" s="31"/>
      <c r="O85" s="31">
        <v>0</v>
      </c>
      <c r="P85" s="31"/>
      <c r="Q85" s="31"/>
      <c r="R85" s="31">
        <v>25</v>
      </c>
      <c r="S85" s="31"/>
      <c r="T85" s="31"/>
      <c r="U85" s="31"/>
      <c r="V85" s="31"/>
      <c r="W85" s="31"/>
      <c r="X85" s="31">
        <v>25</v>
      </c>
      <c r="Y85" s="31"/>
      <c r="Z85" s="31"/>
      <c r="AA85" s="31"/>
      <c r="AB85" s="31"/>
      <c r="AC85" s="31"/>
      <c r="AD85" s="31">
        <v>25</v>
      </c>
      <c r="AE85" s="31"/>
      <c r="AF85" s="31"/>
      <c r="AG85" s="31"/>
      <c r="AH85" s="31"/>
      <c r="AI85" s="31"/>
      <c r="AJ85" s="31">
        <v>25</v>
      </c>
      <c r="AK85" s="31"/>
      <c r="AL85" s="31">
        <f t="shared" si="16"/>
        <v>100</v>
      </c>
      <c r="AM85" s="31">
        <f t="shared" si="17"/>
        <v>0</v>
      </c>
      <c r="AN85" s="31">
        <f t="shared" si="18"/>
        <v>55.000000000000007</v>
      </c>
      <c r="AO85" s="31">
        <f t="shared" si="19"/>
        <v>0</v>
      </c>
      <c r="AP85" s="5" t="s">
        <v>161</v>
      </c>
      <c r="AQ85" s="5" t="s">
        <v>497</v>
      </c>
      <c r="AR85" s="5" t="s">
        <v>498</v>
      </c>
      <c r="AS85" s="5" t="s">
        <v>160</v>
      </c>
      <c r="AT85" s="5" t="s">
        <v>499</v>
      </c>
      <c r="AU85" s="31">
        <v>14.34</v>
      </c>
      <c r="AV85" s="31">
        <v>14.34</v>
      </c>
      <c r="AW85" s="31">
        <v>15.34</v>
      </c>
      <c r="AX85" s="31"/>
      <c r="AY85" s="31">
        <v>14.33</v>
      </c>
      <c r="AZ85" s="31"/>
      <c r="BA85" s="31">
        <v>3.33</v>
      </c>
      <c r="BB85" s="31"/>
      <c r="BC85" s="31">
        <v>9.33</v>
      </c>
      <c r="BD85" s="31"/>
      <c r="BE85" s="31">
        <v>14</v>
      </c>
      <c r="BF85" s="31"/>
      <c r="BG85" s="31">
        <v>8</v>
      </c>
      <c r="BH85" s="31"/>
      <c r="BI85" s="31">
        <v>4</v>
      </c>
      <c r="BJ85" s="31"/>
      <c r="BK85" s="31">
        <v>4</v>
      </c>
      <c r="BL85" s="31"/>
      <c r="BM85" s="31">
        <v>4</v>
      </c>
      <c r="BN85" s="31"/>
      <c r="BO85" s="31">
        <v>5</v>
      </c>
      <c r="BP85" s="31"/>
      <c r="BQ85" s="31">
        <v>4.33</v>
      </c>
      <c r="BR85" s="31"/>
      <c r="BS85" s="31">
        <f t="shared" si="15"/>
        <v>99.999999999999986</v>
      </c>
      <c r="BT85" s="31">
        <f t="shared" si="20"/>
        <v>14.34</v>
      </c>
      <c r="BU85" s="31" t="s">
        <v>500</v>
      </c>
      <c r="BV85" s="32">
        <v>44200</v>
      </c>
      <c r="BW85" s="32">
        <v>44561</v>
      </c>
      <c r="BX85" s="31" t="s">
        <v>501</v>
      </c>
    </row>
    <row r="86" spans="2:76" ht="60" x14ac:dyDescent="0.25">
      <c r="B86" s="324"/>
      <c r="C86" s="324"/>
      <c r="D86" s="324"/>
      <c r="E86" s="324"/>
      <c r="F86" s="324" t="s">
        <v>502</v>
      </c>
      <c r="G86" s="335">
        <f>+AO86+AO87+AO90+AO91</f>
        <v>1.764</v>
      </c>
      <c r="H86" s="38" t="s">
        <v>40</v>
      </c>
      <c r="I86" s="34" t="s">
        <v>503</v>
      </c>
      <c r="J86" s="34" t="s">
        <v>504</v>
      </c>
      <c r="K86" s="35">
        <v>1</v>
      </c>
      <c r="L86" s="34" t="s">
        <v>149</v>
      </c>
      <c r="M86" s="35">
        <v>0.3</v>
      </c>
      <c r="N86" s="21"/>
      <c r="O86" s="21">
        <v>0</v>
      </c>
      <c r="P86" s="21"/>
      <c r="Q86" s="21"/>
      <c r="R86" s="21">
        <v>10</v>
      </c>
      <c r="S86" s="21"/>
      <c r="T86" s="21">
        <v>10</v>
      </c>
      <c r="U86" s="21"/>
      <c r="V86" s="21">
        <v>10</v>
      </c>
      <c r="W86" s="21"/>
      <c r="X86" s="21">
        <v>10</v>
      </c>
      <c r="Y86" s="21"/>
      <c r="Z86" s="21">
        <v>10</v>
      </c>
      <c r="AA86" s="21"/>
      <c r="AB86" s="21">
        <v>10</v>
      </c>
      <c r="AC86" s="21"/>
      <c r="AD86" s="21">
        <v>10</v>
      </c>
      <c r="AE86" s="21"/>
      <c r="AF86" s="21">
        <v>10</v>
      </c>
      <c r="AG86" s="21"/>
      <c r="AH86" s="21">
        <v>10</v>
      </c>
      <c r="AI86" s="21"/>
      <c r="AJ86" s="21">
        <v>10</v>
      </c>
      <c r="AK86" s="21"/>
      <c r="AL86" s="21">
        <f t="shared" si="16"/>
        <v>100</v>
      </c>
      <c r="AM86" s="21">
        <f t="shared" si="17"/>
        <v>0</v>
      </c>
      <c r="AN86" s="21">
        <f t="shared" si="18"/>
        <v>30</v>
      </c>
      <c r="AO86" s="21">
        <f t="shared" si="19"/>
        <v>0</v>
      </c>
      <c r="AP86" s="34" t="s">
        <v>150</v>
      </c>
      <c r="AQ86" s="34" t="s">
        <v>505</v>
      </c>
      <c r="AR86" s="34" t="s">
        <v>506</v>
      </c>
      <c r="AS86" s="34" t="s">
        <v>149</v>
      </c>
      <c r="AT86" s="34" t="s">
        <v>507</v>
      </c>
      <c r="AU86" s="21"/>
      <c r="AV86" s="21"/>
      <c r="AW86" s="21"/>
      <c r="AX86" s="21"/>
      <c r="AY86" s="21">
        <v>10</v>
      </c>
      <c r="AZ86" s="21"/>
      <c r="BA86" s="21">
        <v>10</v>
      </c>
      <c r="BB86" s="21"/>
      <c r="BC86" s="21">
        <v>10</v>
      </c>
      <c r="BD86" s="21"/>
      <c r="BE86" s="21">
        <v>10</v>
      </c>
      <c r="BF86" s="21"/>
      <c r="BG86" s="21">
        <v>10</v>
      </c>
      <c r="BH86" s="21"/>
      <c r="BI86" s="21">
        <v>10</v>
      </c>
      <c r="BJ86" s="21"/>
      <c r="BK86" s="21">
        <v>10</v>
      </c>
      <c r="BL86" s="21"/>
      <c r="BM86" s="21">
        <v>10</v>
      </c>
      <c r="BN86" s="21"/>
      <c r="BO86" s="21">
        <v>10</v>
      </c>
      <c r="BP86" s="21"/>
      <c r="BQ86" s="21">
        <v>10</v>
      </c>
      <c r="BR86" s="21"/>
      <c r="BS86" s="21">
        <f t="shared" si="15"/>
        <v>100</v>
      </c>
      <c r="BT86" s="21">
        <f t="shared" si="20"/>
        <v>0</v>
      </c>
      <c r="BU86" s="34" t="s">
        <v>508</v>
      </c>
      <c r="BV86" s="14">
        <v>44256</v>
      </c>
      <c r="BW86" s="14">
        <v>44561</v>
      </c>
      <c r="BX86" s="34" t="s">
        <v>509</v>
      </c>
    </row>
    <row r="87" spans="2:76" ht="66" customHeight="1" x14ac:dyDescent="0.25">
      <c r="B87" s="324"/>
      <c r="C87" s="324"/>
      <c r="D87" s="324"/>
      <c r="E87" s="324"/>
      <c r="F87" s="324"/>
      <c r="G87" s="324"/>
      <c r="H87" s="337" t="s">
        <v>49</v>
      </c>
      <c r="I87" s="336" t="s">
        <v>510</v>
      </c>
      <c r="J87" s="336" t="s">
        <v>511</v>
      </c>
      <c r="K87" s="332">
        <v>0.7</v>
      </c>
      <c r="L87" s="336" t="s">
        <v>149</v>
      </c>
      <c r="M87" s="332">
        <v>0.25</v>
      </c>
      <c r="N87" s="342"/>
      <c r="O87" s="342">
        <v>0</v>
      </c>
      <c r="P87" s="342"/>
      <c r="Q87" s="342"/>
      <c r="R87" s="342">
        <v>10</v>
      </c>
      <c r="S87" s="342"/>
      <c r="T87" s="342">
        <v>10</v>
      </c>
      <c r="U87" s="342"/>
      <c r="V87" s="342">
        <v>10</v>
      </c>
      <c r="W87" s="342"/>
      <c r="X87" s="342">
        <v>10</v>
      </c>
      <c r="Y87" s="342"/>
      <c r="Z87" s="342">
        <v>10</v>
      </c>
      <c r="AA87" s="342"/>
      <c r="AB87" s="342">
        <v>10</v>
      </c>
      <c r="AC87" s="342"/>
      <c r="AD87" s="342">
        <v>10</v>
      </c>
      <c r="AE87" s="342"/>
      <c r="AF87" s="342">
        <v>10</v>
      </c>
      <c r="AG87" s="342"/>
      <c r="AH87" s="342">
        <v>10</v>
      </c>
      <c r="AI87" s="342"/>
      <c r="AJ87" s="342">
        <v>10</v>
      </c>
      <c r="AK87" s="342"/>
      <c r="AL87" s="342">
        <f t="shared" si="16"/>
        <v>100</v>
      </c>
      <c r="AM87" s="342">
        <f t="shared" si="17"/>
        <v>0</v>
      </c>
      <c r="AN87" s="342">
        <f t="shared" si="18"/>
        <v>25</v>
      </c>
      <c r="AO87" s="342">
        <f t="shared" si="19"/>
        <v>0</v>
      </c>
      <c r="AP87" s="336" t="s">
        <v>150</v>
      </c>
      <c r="AQ87" s="34" t="s">
        <v>512</v>
      </c>
      <c r="AR87" s="34" t="s">
        <v>513</v>
      </c>
      <c r="AS87" s="34" t="s">
        <v>514</v>
      </c>
      <c r="AT87" s="34" t="s">
        <v>514</v>
      </c>
      <c r="AU87" s="21"/>
      <c r="AV87" s="21"/>
      <c r="AW87" s="21"/>
      <c r="AX87" s="21"/>
      <c r="AY87" s="21">
        <v>10</v>
      </c>
      <c r="AZ87" s="21"/>
      <c r="BA87" s="21">
        <v>10</v>
      </c>
      <c r="BB87" s="21"/>
      <c r="BC87" s="21">
        <v>10</v>
      </c>
      <c r="BD87" s="21"/>
      <c r="BE87" s="21">
        <v>10</v>
      </c>
      <c r="BF87" s="21"/>
      <c r="BG87" s="21">
        <v>10</v>
      </c>
      <c r="BH87" s="21"/>
      <c r="BI87" s="21">
        <v>10</v>
      </c>
      <c r="BJ87" s="21"/>
      <c r="BK87" s="21">
        <v>10</v>
      </c>
      <c r="BL87" s="21"/>
      <c r="BM87" s="21">
        <v>10</v>
      </c>
      <c r="BN87" s="21"/>
      <c r="BO87" s="21">
        <v>10</v>
      </c>
      <c r="BP87" s="21"/>
      <c r="BQ87" s="21">
        <v>10</v>
      </c>
      <c r="BR87" s="21"/>
      <c r="BS87" s="21">
        <f t="shared" si="15"/>
        <v>100</v>
      </c>
      <c r="BT87" s="21">
        <f t="shared" si="20"/>
        <v>0</v>
      </c>
      <c r="BU87" s="34" t="s">
        <v>515</v>
      </c>
      <c r="BV87" s="14">
        <v>44256</v>
      </c>
      <c r="BW87" s="14">
        <v>44561</v>
      </c>
      <c r="BX87" s="34" t="s">
        <v>509</v>
      </c>
    </row>
    <row r="88" spans="2:76" ht="66" customHeight="1" x14ac:dyDescent="0.25">
      <c r="B88" s="324"/>
      <c r="C88" s="324"/>
      <c r="D88" s="324"/>
      <c r="E88" s="324"/>
      <c r="F88" s="324"/>
      <c r="G88" s="324"/>
      <c r="H88" s="338"/>
      <c r="I88" s="336"/>
      <c r="J88" s="336"/>
      <c r="K88" s="332"/>
      <c r="L88" s="336"/>
      <c r="M88" s="332"/>
      <c r="N88" s="342"/>
      <c r="O88" s="342"/>
      <c r="P88" s="342"/>
      <c r="Q88" s="342"/>
      <c r="R88" s="342"/>
      <c r="S88" s="342"/>
      <c r="T88" s="342"/>
      <c r="U88" s="342"/>
      <c r="V88" s="342"/>
      <c r="W88" s="342"/>
      <c r="X88" s="342"/>
      <c r="Y88" s="342"/>
      <c r="Z88" s="342"/>
      <c r="AA88" s="342"/>
      <c r="AB88" s="342"/>
      <c r="AC88" s="342"/>
      <c r="AD88" s="342"/>
      <c r="AE88" s="342"/>
      <c r="AF88" s="342"/>
      <c r="AG88" s="342"/>
      <c r="AH88" s="342"/>
      <c r="AI88" s="342"/>
      <c r="AJ88" s="342"/>
      <c r="AK88" s="342"/>
      <c r="AL88" s="342">
        <f t="shared" si="16"/>
        <v>0</v>
      </c>
      <c r="AM88" s="342">
        <f t="shared" si="17"/>
        <v>0</v>
      </c>
      <c r="AN88" s="342">
        <f t="shared" si="18"/>
        <v>0</v>
      </c>
      <c r="AO88" s="342">
        <f t="shared" si="19"/>
        <v>0</v>
      </c>
      <c r="AP88" s="336"/>
      <c r="AQ88" s="34" t="s">
        <v>516</v>
      </c>
      <c r="AR88" s="34" t="s">
        <v>517</v>
      </c>
      <c r="AS88" s="34" t="s">
        <v>480</v>
      </c>
      <c r="AT88" s="34" t="s">
        <v>384</v>
      </c>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30">
        <f t="shared" si="15"/>
        <v>0</v>
      </c>
      <c r="BT88" s="21">
        <f t="shared" si="20"/>
        <v>0</v>
      </c>
      <c r="BU88" s="34" t="s">
        <v>208</v>
      </c>
      <c r="BV88" s="14">
        <v>44228</v>
      </c>
      <c r="BW88" s="14">
        <v>44561</v>
      </c>
      <c r="BX88" s="34"/>
    </row>
    <row r="89" spans="2:76" ht="66" customHeight="1" x14ac:dyDescent="0.25">
      <c r="B89" s="324"/>
      <c r="C89" s="324"/>
      <c r="D89" s="324"/>
      <c r="E89" s="324"/>
      <c r="F89" s="324"/>
      <c r="G89" s="324"/>
      <c r="H89" s="339"/>
      <c r="I89" s="336"/>
      <c r="J89" s="336"/>
      <c r="K89" s="332"/>
      <c r="L89" s="336"/>
      <c r="M89" s="332"/>
      <c r="N89" s="342"/>
      <c r="O89" s="342"/>
      <c r="P89" s="342"/>
      <c r="Q89" s="342"/>
      <c r="R89" s="342"/>
      <c r="S89" s="342"/>
      <c r="T89" s="342"/>
      <c r="U89" s="342"/>
      <c r="V89" s="342"/>
      <c r="W89" s="342"/>
      <c r="X89" s="342"/>
      <c r="Y89" s="342"/>
      <c r="Z89" s="342"/>
      <c r="AA89" s="342"/>
      <c r="AB89" s="342"/>
      <c r="AC89" s="342"/>
      <c r="AD89" s="342"/>
      <c r="AE89" s="342"/>
      <c r="AF89" s="342"/>
      <c r="AG89" s="342"/>
      <c r="AH89" s="342"/>
      <c r="AI89" s="342"/>
      <c r="AJ89" s="342"/>
      <c r="AK89" s="342"/>
      <c r="AL89" s="342">
        <f t="shared" si="16"/>
        <v>0</v>
      </c>
      <c r="AM89" s="342">
        <f t="shared" si="17"/>
        <v>0</v>
      </c>
      <c r="AN89" s="342">
        <f t="shared" si="18"/>
        <v>0</v>
      </c>
      <c r="AO89" s="342">
        <f t="shared" si="19"/>
        <v>0</v>
      </c>
      <c r="AP89" s="336"/>
      <c r="AQ89" s="34" t="s">
        <v>518</v>
      </c>
      <c r="AR89" s="34" t="s">
        <v>519</v>
      </c>
      <c r="AS89" s="34" t="s">
        <v>520</v>
      </c>
      <c r="AT89" s="34" t="s">
        <v>384</v>
      </c>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30">
        <f t="shared" si="15"/>
        <v>0</v>
      </c>
      <c r="BT89" s="21">
        <f t="shared" si="20"/>
        <v>0</v>
      </c>
      <c r="BU89" s="34" t="s">
        <v>521</v>
      </c>
      <c r="BV89" s="14">
        <v>44228</v>
      </c>
      <c r="BW89" s="14">
        <v>44561</v>
      </c>
      <c r="BX89" s="34"/>
    </row>
    <row r="90" spans="2:76" ht="66" customHeight="1" x14ac:dyDescent="0.25">
      <c r="B90" s="324"/>
      <c r="C90" s="324"/>
      <c r="D90" s="324"/>
      <c r="E90" s="324"/>
      <c r="F90" s="324"/>
      <c r="G90" s="324"/>
      <c r="H90" s="5" t="s">
        <v>56</v>
      </c>
      <c r="I90" s="5" t="s">
        <v>522</v>
      </c>
      <c r="J90" s="5" t="s">
        <v>488</v>
      </c>
      <c r="K90" s="36">
        <v>1</v>
      </c>
      <c r="L90" s="5" t="s">
        <v>160</v>
      </c>
      <c r="M90" s="36">
        <v>0.3</v>
      </c>
      <c r="N90" s="31">
        <v>5.88</v>
      </c>
      <c r="O90" s="31">
        <v>5.88</v>
      </c>
      <c r="P90" s="31">
        <v>4.38</v>
      </c>
      <c r="Q90" s="31"/>
      <c r="R90" s="31">
        <v>7.28</v>
      </c>
      <c r="S90" s="31"/>
      <c r="T90" s="31">
        <v>5.55</v>
      </c>
      <c r="U90" s="31"/>
      <c r="V90" s="31">
        <v>8.27</v>
      </c>
      <c r="W90" s="31"/>
      <c r="X90" s="31">
        <v>8.27</v>
      </c>
      <c r="Y90" s="31"/>
      <c r="Z90" s="31">
        <v>10</v>
      </c>
      <c r="AA90" s="31"/>
      <c r="AB90" s="31">
        <v>9.1999999999999993</v>
      </c>
      <c r="AC90" s="31"/>
      <c r="AD90" s="31">
        <v>10.220000000000001</v>
      </c>
      <c r="AE90" s="31"/>
      <c r="AF90" s="31">
        <v>9.0500000000000007</v>
      </c>
      <c r="AG90" s="31"/>
      <c r="AH90" s="31">
        <v>11.05</v>
      </c>
      <c r="AI90" s="31"/>
      <c r="AJ90" s="31">
        <v>10.85</v>
      </c>
      <c r="AK90" s="31"/>
      <c r="AL90" s="31">
        <f t="shared" si="16"/>
        <v>99.999999999999986</v>
      </c>
      <c r="AM90" s="31">
        <f t="shared" si="17"/>
        <v>5.88</v>
      </c>
      <c r="AN90" s="31">
        <f t="shared" si="18"/>
        <v>29.999999999999993</v>
      </c>
      <c r="AO90" s="31">
        <f t="shared" si="19"/>
        <v>1.764</v>
      </c>
      <c r="AP90" s="31" t="s">
        <v>523</v>
      </c>
      <c r="AQ90" s="5" t="s">
        <v>524</v>
      </c>
      <c r="AR90" s="5" t="s">
        <v>498</v>
      </c>
      <c r="AS90" s="5" t="s">
        <v>160</v>
      </c>
      <c r="AT90" s="5" t="s">
        <v>525</v>
      </c>
      <c r="AU90" s="31">
        <v>14.34</v>
      </c>
      <c r="AV90" s="31">
        <v>14.34</v>
      </c>
      <c r="AW90" s="31">
        <v>15.34</v>
      </c>
      <c r="AX90" s="31"/>
      <c r="AY90" s="31">
        <v>14.33</v>
      </c>
      <c r="AZ90" s="31"/>
      <c r="BA90" s="31">
        <v>3.33</v>
      </c>
      <c r="BB90" s="31"/>
      <c r="BC90" s="31">
        <v>9.33</v>
      </c>
      <c r="BD90" s="31"/>
      <c r="BE90" s="31">
        <v>14</v>
      </c>
      <c r="BF90" s="31"/>
      <c r="BG90" s="31">
        <v>8</v>
      </c>
      <c r="BH90" s="31"/>
      <c r="BI90" s="31">
        <v>4</v>
      </c>
      <c r="BJ90" s="31"/>
      <c r="BK90" s="31">
        <v>4</v>
      </c>
      <c r="BL90" s="31"/>
      <c r="BM90" s="31">
        <v>4</v>
      </c>
      <c r="BN90" s="31"/>
      <c r="BO90" s="31">
        <v>5</v>
      </c>
      <c r="BP90" s="31"/>
      <c r="BQ90" s="31">
        <v>4.33</v>
      </c>
      <c r="BR90" s="31"/>
      <c r="BS90" s="31">
        <f t="shared" si="15"/>
        <v>99.999999999999986</v>
      </c>
      <c r="BT90" s="31">
        <f t="shared" si="20"/>
        <v>14.34</v>
      </c>
      <c r="BU90" s="31" t="s">
        <v>500</v>
      </c>
      <c r="BV90" s="32">
        <v>44200</v>
      </c>
      <c r="BW90" s="32">
        <v>44561</v>
      </c>
      <c r="BX90" s="31"/>
    </row>
    <row r="91" spans="2:76" ht="138" customHeight="1" x14ac:dyDescent="0.25">
      <c r="B91" s="324"/>
      <c r="C91" s="324"/>
      <c r="D91" s="324"/>
      <c r="E91" s="324"/>
      <c r="F91" s="324"/>
      <c r="G91" s="324"/>
      <c r="H91" s="5" t="s">
        <v>63</v>
      </c>
      <c r="I91" s="5" t="s">
        <v>526</v>
      </c>
      <c r="J91" s="5" t="s">
        <v>527</v>
      </c>
      <c r="K91" s="40">
        <v>6</v>
      </c>
      <c r="L91" s="5" t="s">
        <v>160</v>
      </c>
      <c r="M91" s="36">
        <v>0.15</v>
      </c>
      <c r="N91" s="31"/>
      <c r="O91" s="31">
        <v>0</v>
      </c>
      <c r="P91" s="31"/>
      <c r="Q91" s="31"/>
      <c r="R91" s="31">
        <f>100/6</f>
        <v>16.666666666666668</v>
      </c>
      <c r="S91" s="31"/>
      <c r="T91" s="31"/>
      <c r="U91" s="31"/>
      <c r="V91" s="31">
        <v>16.670000000000002</v>
      </c>
      <c r="W91" s="31"/>
      <c r="X91" s="31"/>
      <c r="Y91" s="31"/>
      <c r="Z91" s="31">
        <v>16.670000000000002</v>
      </c>
      <c r="AA91" s="31"/>
      <c r="AB91" s="31"/>
      <c r="AC91" s="31"/>
      <c r="AD91" s="31">
        <v>16.670000000000002</v>
      </c>
      <c r="AE91" s="31"/>
      <c r="AF91" s="31"/>
      <c r="AG91" s="31"/>
      <c r="AH91" s="31">
        <v>16.670000000000002</v>
      </c>
      <c r="AI91" s="31"/>
      <c r="AJ91" s="31">
        <v>16.649999999999999</v>
      </c>
      <c r="AK91" s="31"/>
      <c r="AL91" s="31">
        <f t="shared" si="16"/>
        <v>99.99666666666667</v>
      </c>
      <c r="AM91" s="31">
        <f t="shared" si="17"/>
        <v>0</v>
      </c>
      <c r="AN91" s="31">
        <f t="shared" si="18"/>
        <v>14.999499999999999</v>
      </c>
      <c r="AO91" s="31">
        <f t="shared" si="19"/>
        <v>0</v>
      </c>
      <c r="AP91" s="5" t="s">
        <v>161</v>
      </c>
      <c r="AQ91" s="5" t="s">
        <v>528</v>
      </c>
      <c r="AR91" s="5" t="s">
        <v>529</v>
      </c>
      <c r="AS91" s="5" t="s">
        <v>525</v>
      </c>
      <c r="AT91" s="5" t="s">
        <v>525</v>
      </c>
      <c r="AU91" s="31">
        <v>8.33</v>
      </c>
      <c r="AV91" s="31"/>
      <c r="AW91" s="31">
        <v>8.33</v>
      </c>
      <c r="AX91" s="31"/>
      <c r="AY91" s="31">
        <v>8.33</v>
      </c>
      <c r="AZ91" s="31"/>
      <c r="BA91" s="31">
        <v>8.33</v>
      </c>
      <c r="BB91" s="31"/>
      <c r="BC91" s="31">
        <v>8.33</v>
      </c>
      <c r="BD91" s="31"/>
      <c r="BE91" s="31">
        <v>8.33</v>
      </c>
      <c r="BF91" s="31"/>
      <c r="BG91" s="31">
        <v>8.33</v>
      </c>
      <c r="BH91" s="31"/>
      <c r="BI91" s="31">
        <v>8.33</v>
      </c>
      <c r="BJ91" s="31"/>
      <c r="BK91" s="31">
        <v>8.33</v>
      </c>
      <c r="BL91" s="31"/>
      <c r="BM91" s="31">
        <v>8.33</v>
      </c>
      <c r="BN91" s="31"/>
      <c r="BO91" s="31">
        <v>8.33</v>
      </c>
      <c r="BP91" s="31"/>
      <c r="BQ91" s="31">
        <v>8.3699999999999992</v>
      </c>
      <c r="BR91" s="31"/>
      <c r="BS91" s="31">
        <f t="shared" si="15"/>
        <v>100</v>
      </c>
      <c r="BT91" s="31">
        <f t="shared" si="20"/>
        <v>0</v>
      </c>
      <c r="BU91" s="5" t="s">
        <v>530</v>
      </c>
      <c r="BV91" s="32">
        <v>44200</v>
      </c>
      <c r="BW91" s="32">
        <v>44561</v>
      </c>
      <c r="BX91" s="5"/>
    </row>
    <row r="92" spans="2:76" ht="75" x14ac:dyDescent="0.25">
      <c r="B92" s="324"/>
      <c r="C92" s="324"/>
      <c r="D92" s="324" t="s">
        <v>531</v>
      </c>
      <c r="E92" s="324">
        <f>+G92+G104/2</f>
        <v>0</v>
      </c>
      <c r="F92" s="324" t="s">
        <v>532</v>
      </c>
      <c r="G92" s="335">
        <f>+AO92+AO99+AO95+AO93+AO94+AO96+AO97+AO100+AO102+AO103</f>
        <v>0</v>
      </c>
      <c r="H92" s="38" t="s">
        <v>40</v>
      </c>
      <c r="I92" s="5" t="s">
        <v>533</v>
      </c>
      <c r="J92" s="5" t="s">
        <v>534</v>
      </c>
      <c r="K92" s="36">
        <v>0.9</v>
      </c>
      <c r="L92" s="5" t="s">
        <v>459</v>
      </c>
      <c r="M92" s="36">
        <v>0.05</v>
      </c>
      <c r="N92" s="31"/>
      <c r="O92" s="31">
        <v>0</v>
      </c>
      <c r="P92" s="31">
        <v>50</v>
      </c>
      <c r="Q92" s="31"/>
      <c r="R92" s="31"/>
      <c r="S92" s="31"/>
      <c r="T92" s="31"/>
      <c r="U92" s="31"/>
      <c r="V92" s="31"/>
      <c r="W92" s="31"/>
      <c r="X92" s="31"/>
      <c r="Y92" s="31"/>
      <c r="Z92" s="31"/>
      <c r="AA92" s="31"/>
      <c r="AB92" s="31">
        <v>50</v>
      </c>
      <c r="AC92" s="31"/>
      <c r="AD92" s="31"/>
      <c r="AE92" s="31"/>
      <c r="AF92" s="31"/>
      <c r="AG92" s="31"/>
      <c r="AH92" s="31"/>
      <c r="AI92" s="31"/>
      <c r="AJ92" s="31"/>
      <c r="AK92" s="31"/>
      <c r="AL92" s="31">
        <f t="shared" si="16"/>
        <v>100</v>
      </c>
      <c r="AM92" s="31">
        <f t="shared" si="17"/>
        <v>0</v>
      </c>
      <c r="AN92" s="31">
        <f t="shared" si="18"/>
        <v>5</v>
      </c>
      <c r="AO92" s="31">
        <f t="shared" si="19"/>
        <v>0</v>
      </c>
      <c r="AP92" s="5" t="s">
        <v>460</v>
      </c>
      <c r="AQ92" s="5" t="s">
        <v>535</v>
      </c>
      <c r="AR92" s="5" t="s">
        <v>536</v>
      </c>
      <c r="AS92" s="5" t="s">
        <v>459</v>
      </c>
      <c r="AT92" s="5" t="s">
        <v>537</v>
      </c>
      <c r="AU92" s="31">
        <v>6.26</v>
      </c>
      <c r="AV92" s="31">
        <v>6.26</v>
      </c>
      <c r="AW92" s="31">
        <v>12.74</v>
      </c>
      <c r="AX92" s="31"/>
      <c r="AY92" s="31">
        <v>6.25</v>
      </c>
      <c r="AZ92" s="31"/>
      <c r="BA92" s="31">
        <v>10.24</v>
      </c>
      <c r="BB92" s="31"/>
      <c r="BC92" s="31">
        <v>6.25</v>
      </c>
      <c r="BD92" s="31"/>
      <c r="BE92" s="31">
        <v>10.24</v>
      </c>
      <c r="BF92" s="31"/>
      <c r="BG92" s="31">
        <v>6.26</v>
      </c>
      <c r="BH92" s="31"/>
      <c r="BI92" s="31">
        <v>12.74</v>
      </c>
      <c r="BJ92" s="31"/>
      <c r="BK92" s="31">
        <v>6.25</v>
      </c>
      <c r="BL92" s="31"/>
      <c r="BM92" s="31">
        <v>10.24</v>
      </c>
      <c r="BN92" s="31"/>
      <c r="BO92" s="31">
        <v>6.25</v>
      </c>
      <c r="BP92" s="31"/>
      <c r="BQ92" s="31">
        <v>6.28</v>
      </c>
      <c r="BR92" s="31"/>
      <c r="BS92" s="31">
        <f t="shared" si="15"/>
        <v>100</v>
      </c>
      <c r="BT92" s="31">
        <f t="shared" si="20"/>
        <v>6.26</v>
      </c>
      <c r="BU92" s="5" t="s">
        <v>130</v>
      </c>
      <c r="BV92" s="33">
        <v>44200</v>
      </c>
      <c r="BW92" s="33">
        <v>44561</v>
      </c>
      <c r="BX92" s="31" t="s">
        <v>538</v>
      </c>
    </row>
    <row r="93" spans="2:76" ht="30" x14ac:dyDescent="0.25">
      <c r="B93" s="324"/>
      <c r="C93" s="324"/>
      <c r="D93" s="324"/>
      <c r="E93" s="324"/>
      <c r="F93" s="324"/>
      <c r="G93" s="324"/>
      <c r="H93" s="5" t="s">
        <v>49</v>
      </c>
      <c r="I93" s="5" t="s">
        <v>539</v>
      </c>
      <c r="J93" s="5" t="s">
        <v>540</v>
      </c>
      <c r="K93" s="36">
        <v>0.9</v>
      </c>
      <c r="L93" s="5" t="s">
        <v>459</v>
      </c>
      <c r="M93" s="36">
        <v>0.05</v>
      </c>
      <c r="N93" s="31"/>
      <c r="O93" s="31">
        <v>0</v>
      </c>
      <c r="P93" s="31"/>
      <c r="Q93" s="31"/>
      <c r="R93" s="31"/>
      <c r="S93" s="31"/>
      <c r="T93" s="31"/>
      <c r="U93" s="31"/>
      <c r="V93" s="31"/>
      <c r="W93" s="31"/>
      <c r="X93" s="31"/>
      <c r="Y93" s="31"/>
      <c r="Z93" s="31">
        <v>100</v>
      </c>
      <c r="AA93" s="31"/>
      <c r="AB93" s="31"/>
      <c r="AC93" s="31"/>
      <c r="AD93" s="31"/>
      <c r="AE93" s="31"/>
      <c r="AF93" s="31"/>
      <c r="AG93" s="31"/>
      <c r="AH93" s="31"/>
      <c r="AI93" s="31"/>
      <c r="AJ93" s="31"/>
      <c r="AK93" s="31"/>
      <c r="AL93" s="31">
        <f t="shared" si="16"/>
        <v>100</v>
      </c>
      <c r="AM93" s="31">
        <f t="shared" si="17"/>
        <v>0</v>
      </c>
      <c r="AN93" s="31">
        <f t="shared" si="18"/>
        <v>5</v>
      </c>
      <c r="AO93" s="31">
        <f t="shared" si="19"/>
        <v>0</v>
      </c>
      <c r="AP93" s="5" t="s">
        <v>460</v>
      </c>
      <c r="AQ93" s="5" t="s">
        <v>541</v>
      </c>
      <c r="AR93" s="5" t="s">
        <v>542</v>
      </c>
      <c r="AS93" s="5" t="s">
        <v>543</v>
      </c>
      <c r="AT93" s="5" t="s">
        <v>384</v>
      </c>
      <c r="AU93" s="31">
        <v>8.33</v>
      </c>
      <c r="AV93" s="31"/>
      <c r="AW93" s="31">
        <v>8.33</v>
      </c>
      <c r="AX93" s="31"/>
      <c r="AY93" s="31">
        <v>8.33</v>
      </c>
      <c r="AZ93" s="31"/>
      <c r="BA93" s="31">
        <v>8.33</v>
      </c>
      <c r="BB93" s="31"/>
      <c r="BC93" s="31">
        <v>8.33</v>
      </c>
      <c r="BD93" s="31"/>
      <c r="BE93" s="31">
        <v>8.33</v>
      </c>
      <c r="BF93" s="31"/>
      <c r="BG93" s="31">
        <v>8.33</v>
      </c>
      <c r="BH93" s="31"/>
      <c r="BI93" s="31">
        <v>8.33</v>
      </c>
      <c r="BJ93" s="31"/>
      <c r="BK93" s="31">
        <v>8.33</v>
      </c>
      <c r="BL93" s="31"/>
      <c r="BM93" s="31">
        <v>8.33</v>
      </c>
      <c r="BN93" s="31"/>
      <c r="BO93" s="31">
        <v>8.33</v>
      </c>
      <c r="BP93" s="31"/>
      <c r="BQ93" s="31">
        <v>8.3699999999999992</v>
      </c>
      <c r="BR93" s="31"/>
      <c r="BS93" s="31">
        <f t="shared" si="15"/>
        <v>100</v>
      </c>
      <c r="BT93" s="31">
        <f t="shared" si="20"/>
        <v>0</v>
      </c>
      <c r="BU93" s="5" t="s">
        <v>130</v>
      </c>
      <c r="BV93" s="33">
        <v>44200</v>
      </c>
      <c r="BW93" s="33">
        <v>44561</v>
      </c>
      <c r="BX93" s="5"/>
    </row>
    <row r="94" spans="2:76" ht="30" x14ac:dyDescent="0.25">
      <c r="B94" s="324"/>
      <c r="C94" s="324"/>
      <c r="D94" s="324"/>
      <c r="E94" s="324"/>
      <c r="F94" s="324"/>
      <c r="G94" s="324"/>
      <c r="H94" s="5" t="s">
        <v>56</v>
      </c>
      <c r="I94" s="5" t="s">
        <v>544</v>
      </c>
      <c r="J94" s="5" t="s">
        <v>545</v>
      </c>
      <c r="K94" s="36">
        <v>0.9</v>
      </c>
      <c r="L94" s="5" t="s">
        <v>459</v>
      </c>
      <c r="M94" s="36">
        <v>0.1</v>
      </c>
      <c r="N94" s="31"/>
      <c r="O94" s="31">
        <v>0</v>
      </c>
      <c r="P94" s="31"/>
      <c r="Q94" s="31"/>
      <c r="R94" s="31"/>
      <c r="S94" s="31"/>
      <c r="T94" s="31">
        <v>33.33</v>
      </c>
      <c r="U94" s="31"/>
      <c r="V94" s="31"/>
      <c r="W94" s="31"/>
      <c r="X94" s="31"/>
      <c r="Y94" s="31"/>
      <c r="Z94" s="31">
        <v>33.33</v>
      </c>
      <c r="AA94" s="31"/>
      <c r="AB94" s="31"/>
      <c r="AC94" s="31"/>
      <c r="AD94" s="31"/>
      <c r="AE94" s="31"/>
      <c r="AF94" s="31">
        <v>33.340000000000003</v>
      </c>
      <c r="AG94" s="31"/>
      <c r="AH94" s="31"/>
      <c r="AI94" s="31"/>
      <c r="AJ94" s="31"/>
      <c r="AK94" s="31"/>
      <c r="AL94" s="31">
        <f t="shared" si="16"/>
        <v>100</v>
      </c>
      <c r="AM94" s="31">
        <f t="shared" si="17"/>
        <v>0</v>
      </c>
      <c r="AN94" s="31">
        <f t="shared" si="18"/>
        <v>10</v>
      </c>
      <c r="AO94" s="31">
        <f t="shared" si="19"/>
        <v>0</v>
      </c>
      <c r="AP94" s="5" t="s">
        <v>460</v>
      </c>
      <c r="AQ94" s="337" t="s">
        <v>546</v>
      </c>
      <c r="AR94" s="324" t="s">
        <v>547</v>
      </c>
      <c r="AS94" s="324" t="s">
        <v>459</v>
      </c>
      <c r="AT94" s="324" t="s">
        <v>548</v>
      </c>
      <c r="AU94" s="323">
        <v>8.26</v>
      </c>
      <c r="AV94" s="323">
        <v>8.26</v>
      </c>
      <c r="AW94" s="323">
        <v>8.33</v>
      </c>
      <c r="AX94" s="323"/>
      <c r="AY94" s="323">
        <v>8.8800000000000008</v>
      </c>
      <c r="AZ94" s="323"/>
      <c r="BA94" s="323">
        <v>7.74</v>
      </c>
      <c r="BB94" s="323"/>
      <c r="BC94" s="323">
        <v>8.9499999999999993</v>
      </c>
      <c r="BD94" s="323"/>
      <c r="BE94" s="323">
        <v>7.74</v>
      </c>
      <c r="BF94" s="323"/>
      <c r="BG94" s="323">
        <v>8.9499999999999993</v>
      </c>
      <c r="BH94" s="323"/>
      <c r="BI94" s="323">
        <v>7.74</v>
      </c>
      <c r="BJ94" s="323"/>
      <c r="BK94" s="323">
        <v>8.9499999999999993</v>
      </c>
      <c r="BL94" s="323"/>
      <c r="BM94" s="323">
        <v>7.74</v>
      </c>
      <c r="BN94" s="323"/>
      <c r="BO94" s="323">
        <v>8.9499999999999993</v>
      </c>
      <c r="BP94" s="323"/>
      <c r="BQ94" s="323">
        <v>7.77</v>
      </c>
      <c r="BR94" s="323"/>
      <c r="BS94" s="323">
        <f t="shared" si="15"/>
        <v>99.999999999999986</v>
      </c>
      <c r="BT94" s="323">
        <f t="shared" si="20"/>
        <v>8.26</v>
      </c>
      <c r="BU94" s="323" t="s">
        <v>130</v>
      </c>
      <c r="BV94" s="361">
        <v>44200</v>
      </c>
      <c r="BW94" s="361">
        <v>44561</v>
      </c>
      <c r="BX94" s="323" t="s">
        <v>549</v>
      </c>
    </row>
    <row r="95" spans="2:76" ht="45" x14ac:dyDescent="0.25">
      <c r="B95" s="324"/>
      <c r="C95" s="324"/>
      <c r="D95" s="324"/>
      <c r="E95" s="324"/>
      <c r="F95" s="324"/>
      <c r="G95" s="324"/>
      <c r="H95" s="5" t="s">
        <v>63</v>
      </c>
      <c r="I95" s="5" t="s">
        <v>550</v>
      </c>
      <c r="J95" s="5" t="s">
        <v>551</v>
      </c>
      <c r="K95" s="36">
        <v>0.9</v>
      </c>
      <c r="L95" s="5" t="s">
        <v>459</v>
      </c>
      <c r="M95" s="36">
        <v>0.2</v>
      </c>
      <c r="N95" s="31"/>
      <c r="O95" s="31">
        <v>0</v>
      </c>
      <c r="P95" s="31">
        <v>17</v>
      </c>
      <c r="Q95" s="31"/>
      <c r="R95" s="31">
        <v>8.33</v>
      </c>
      <c r="S95" s="31"/>
      <c r="T95" s="31">
        <v>8.33</v>
      </c>
      <c r="U95" s="31"/>
      <c r="V95" s="31">
        <v>8.33</v>
      </c>
      <c r="W95" s="31"/>
      <c r="X95" s="31">
        <v>8.33</v>
      </c>
      <c r="Y95" s="31"/>
      <c r="Z95" s="31">
        <v>8.33</v>
      </c>
      <c r="AA95" s="31"/>
      <c r="AB95" s="31">
        <v>8.33</v>
      </c>
      <c r="AC95" s="31"/>
      <c r="AD95" s="31">
        <v>8.33</v>
      </c>
      <c r="AE95" s="31"/>
      <c r="AF95" s="31">
        <v>8.33</v>
      </c>
      <c r="AG95" s="31"/>
      <c r="AH95" s="31">
        <v>8.33</v>
      </c>
      <c r="AI95" s="31"/>
      <c r="AJ95" s="31">
        <v>8.0299999999999994</v>
      </c>
      <c r="AK95" s="31"/>
      <c r="AL95" s="31">
        <f t="shared" si="16"/>
        <v>99.999999999999986</v>
      </c>
      <c r="AM95" s="31">
        <f t="shared" si="17"/>
        <v>0</v>
      </c>
      <c r="AN95" s="31">
        <f t="shared" si="18"/>
        <v>20</v>
      </c>
      <c r="AO95" s="31">
        <f t="shared" si="19"/>
        <v>0</v>
      </c>
      <c r="AP95" s="5" t="s">
        <v>460</v>
      </c>
      <c r="AQ95" s="338"/>
      <c r="AR95" s="324"/>
      <c r="AS95" s="324"/>
      <c r="AT95" s="324"/>
      <c r="AU95" s="323"/>
      <c r="AV95" s="323"/>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f t="shared" si="15"/>
        <v>0</v>
      </c>
      <c r="BT95" s="323">
        <f t="shared" si="20"/>
        <v>0</v>
      </c>
      <c r="BU95" s="323"/>
      <c r="BV95" s="361"/>
      <c r="BW95" s="361"/>
      <c r="BX95" s="323"/>
    </row>
    <row r="96" spans="2:76" ht="30" x14ac:dyDescent="0.25">
      <c r="B96" s="324"/>
      <c r="C96" s="324"/>
      <c r="D96" s="324"/>
      <c r="E96" s="324"/>
      <c r="F96" s="324"/>
      <c r="G96" s="324"/>
      <c r="H96" s="5" t="s">
        <v>36</v>
      </c>
      <c r="I96" s="5" t="s">
        <v>552</v>
      </c>
      <c r="J96" s="5" t="s">
        <v>553</v>
      </c>
      <c r="K96" s="36">
        <v>1</v>
      </c>
      <c r="L96" s="5" t="s">
        <v>459</v>
      </c>
      <c r="M96" s="36">
        <v>0.05</v>
      </c>
      <c r="N96" s="31"/>
      <c r="O96" s="31">
        <v>0</v>
      </c>
      <c r="P96" s="31">
        <v>10</v>
      </c>
      <c r="Q96" s="31"/>
      <c r="R96" s="31">
        <v>10</v>
      </c>
      <c r="S96" s="31"/>
      <c r="T96" s="31">
        <v>10</v>
      </c>
      <c r="U96" s="31"/>
      <c r="V96" s="31">
        <v>10</v>
      </c>
      <c r="W96" s="31"/>
      <c r="X96" s="31">
        <v>10</v>
      </c>
      <c r="Y96" s="31"/>
      <c r="Z96" s="31">
        <v>20</v>
      </c>
      <c r="AA96" s="31"/>
      <c r="AB96" s="31">
        <v>30</v>
      </c>
      <c r="AC96" s="31"/>
      <c r="AD96" s="31"/>
      <c r="AE96" s="31"/>
      <c r="AF96" s="31"/>
      <c r="AG96" s="31"/>
      <c r="AH96" s="31"/>
      <c r="AI96" s="31"/>
      <c r="AJ96" s="31"/>
      <c r="AK96" s="31"/>
      <c r="AL96" s="31">
        <f t="shared" si="16"/>
        <v>100</v>
      </c>
      <c r="AM96" s="31">
        <f t="shared" si="17"/>
        <v>0</v>
      </c>
      <c r="AN96" s="31">
        <f t="shared" si="18"/>
        <v>5</v>
      </c>
      <c r="AO96" s="31">
        <f t="shared" si="19"/>
        <v>0</v>
      </c>
      <c r="AP96" s="5" t="s">
        <v>460</v>
      </c>
      <c r="AQ96" s="339"/>
      <c r="AR96" s="324"/>
      <c r="AS96" s="324"/>
      <c r="AT96" s="324"/>
      <c r="AU96" s="323"/>
      <c r="AV96" s="323"/>
      <c r="AW96" s="323"/>
      <c r="AX96" s="323"/>
      <c r="AY96" s="323"/>
      <c r="AZ96" s="323"/>
      <c r="BA96" s="323"/>
      <c r="BB96" s="323"/>
      <c r="BC96" s="323"/>
      <c r="BD96" s="323"/>
      <c r="BE96" s="323"/>
      <c r="BF96" s="323"/>
      <c r="BG96" s="323"/>
      <c r="BH96" s="323"/>
      <c r="BI96" s="323"/>
      <c r="BJ96" s="323"/>
      <c r="BK96" s="323"/>
      <c r="BL96" s="323"/>
      <c r="BM96" s="323"/>
      <c r="BN96" s="323"/>
      <c r="BO96" s="323"/>
      <c r="BP96" s="323"/>
      <c r="BQ96" s="323"/>
      <c r="BR96" s="323"/>
      <c r="BS96" s="323">
        <f t="shared" si="15"/>
        <v>0</v>
      </c>
      <c r="BT96" s="323">
        <f t="shared" si="20"/>
        <v>0</v>
      </c>
      <c r="BU96" s="323"/>
      <c r="BV96" s="361"/>
      <c r="BW96" s="361"/>
      <c r="BX96" s="323"/>
    </row>
    <row r="97" spans="2:76" ht="36" customHeight="1" x14ac:dyDescent="0.25">
      <c r="B97" s="324"/>
      <c r="C97" s="324"/>
      <c r="D97" s="324"/>
      <c r="E97" s="324"/>
      <c r="F97" s="324"/>
      <c r="G97" s="324"/>
      <c r="H97" s="337" t="s">
        <v>154</v>
      </c>
      <c r="I97" s="324" t="s">
        <v>554</v>
      </c>
      <c r="J97" s="324" t="s">
        <v>555</v>
      </c>
      <c r="K97" s="333">
        <v>0.88</v>
      </c>
      <c r="L97" s="324" t="s">
        <v>125</v>
      </c>
      <c r="M97" s="333">
        <v>0.1</v>
      </c>
      <c r="N97" s="323">
        <v>0</v>
      </c>
      <c r="O97" s="323">
        <v>0</v>
      </c>
      <c r="P97" s="323">
        <v>9</v>
      </c>
      <c r="Q97" s="323"/>
      <c r="R97" s="323">
        <v>9</v>
      </c>
      <c r="S97" s="323"/>
      <c r="T97" s="323">
        <v>9</v>
      </c>
      <c r="U97" s="323"/>
      <c r="V97" s="323">
        <v>9</v>
      </c>
      <c r="W97" s="323"/>
      <c r="X97" s="323">
        <v>9</v>
      </c>
      <c r="Y97" s="323"/>
      <c r="Z97" s="323">
        <v>9</v>
      </c>
      <c r="AA97" s="323"/>
      <c r="AB97" s="323">
        <v>9</v>
      </c>
      <c r="AC97" s="323"/>
      <c r="AD97" s="323">
        <v>9</v>
      </c>
      <c r="AE97" s="323"/>
      <c r="AF97" s="323">
        <v>9</v>
      </c>
      <c r="AG97" s="323"/>
      <c r="AH97" s="323">
        <v>10</v>
      </c>
      <c r="AI97" s="323"/>
      <c r="AJ97" s="323">
        <v>9</v>
      </c>
      <c r="AK97" s="323"/>
      <c r="AL97" s="323">
        <f t="shared" si="16"/>
        <v>100</v>
      </c>
      <c r="AM97" s="323">
        <f t="shared" si="17"/>
        <v>0</v>
      </c>
      <c r="AN97" s="323">
        <f t="shared" si="18"/>
        <v>10</v>
      </c>
      <c r="AO97" s="323">
        <f t="shared" si="19"/>
        <v>0</v>
      </c>
      <c r="AP97" s="324" t="s">
        <v>556</v>
      </c>
      <c r="AQ97" s="324" t="s">
        <v>557</v>
      </c>
      <c r="AR97" s="5" t="s">
        <v>558</v>
      </c>
      <c r="AS97" s="5" t="s">
        <v>125</v>
      </c>
      <c r="AT97" s="5" t="s">
        <v>125</v>
      </c>
      <c r="AU97" s="31">
        <v>8.33</v>
      </c>
      <c r="AV97" s="31">
        <v>8.33</v>
      </c>
      <c r="AW97" s="31">
        <v>8.33</v>
      </c>
      <c r="AX97" s="31"/>
      <c r="AY97" s="31">
        <v>8.33</v>
      </c>
      <c r="AZ97" s="31"/>
      <c r="BA97" s="31">
        <v>8.33</v>
      </c>
      <c r="BB97" s="31"/>
      <c r="BC97" s="31">
        <v>8.33</v>
      </c>
      <c r="BD97" s="31"/>
      <c r="BE97" s="31">
        <v>8.33</v>
      </c>
      <c r="BF97" s="31"/>
      <c r="BG97" s="31">
        <v>8.33</v>
      </c>
      <c r="BH97" s="31"/>
      <c r="BI97" s="31">
        <v>8.33</v>
      </c>
      <c r="BJ97" s="31"/>
      <c r="BK97" s="31">
        <v>8.33</v>
      </c>
      <c r="BL97" s="31"/>
      <c r="BM97" s="31">
        <v>8.33</v>
      </c>
      <c r="BN97" s="31"/>
      <c r="BO97" s="31">
        <v>8.33</v>
      </c>
      <c r="BP97" s="31"/>
      <c r="BQ97" s="31">
        <v>8.3699999999999992</v>
      </c>
      <c r="BR97" s="31"/>
      <c r="BS97" s="31">
        <f t="shared" si="15"/>
        <v>100</v>
      </c>
      <c r="BT97" s="31">
        <f t="shared" si="20"/>
        <v>8.33</v>
      </c>
      <c r="BU97" s="5" t="s">
        <v>208</v>
      </c>
      <c r="BV97" s="33">
        <v>44200</v>
      </c>
      <c r="BW97" s="33">
        <v>44561</v>
      </c>
      <c r="BX97" s="5" t="s">
        <v>559</v>
      </c>
    </row>
    <row r="98" spans="2:76" ht="45" customHeight="1" x14ac:dyDescent="0.25">
      <c r="B98" s="324"/>
      <c r="C98" s="324"/>
      <c r="D98" s="324"/>
      <c r="E98" s="324"/>
      <c r="F98" s="324"/>
      <c r="G98" s="324"/>
      <c r="H98" s="339"/>
      <c r="I98" s="324"/>
      <c r="J98" s="324"/>
      <c r="K98" s="333"/>
      <c r="L98" s="324" t="s">
        <v>560</v>
      </c>
      <c r="M98" s="333"/>
      <c r="N98" s="323"/>
      <c r="O98" s="323"/>
      <c r="P98" s="323">
        <v>8.33</v>
      </c>
      <c r="Q98" s="323"/>
      <c r="R98" s="323">
        <v>8.33</v>
      </c>
      <c r="S98" s="323"/>
      <c r="T98" s="323">
        <v>8.33</v>
      </c>
      <c r="U98" s="323"/>
      <c r="V98" s="323">
        <v>8.33</v>
      </c>
      <c r="W98" s="323"/>
      <c r="X98" s="323">
        <v>8.33</v>
      </c>
      <c r="Y98" s="323"/>
      <c r="Z98" s="323">
        <v>8.33</v>
      </c>
      <c r="AA98" s="323"/>
      <c r="AB98" s="323">
        <v>8.33</v>
      </c>
      <c r="AC98" s="323"/>
      <c r="AD98" s="323">
        <v>8.33</v>
      </c>
      <c r="AE98" s="323"/>
      <c r="AF98" s="323">
        <v>8.33</v>
      </c>
      <c r="AG98" s="323"/>
      <c r="AH98" s="323">
        <v>8.33</v>
      </c>
      <c r="AI98" s="323"/>
      <c r="AJ98" s="323">
        <v>8.3699999999999992</v>
      </c>
      <c r="AK98" s="323"/>
      <c r="AL98" s="323">
        <f t="shared" si="16"/>
        <v>91.67</v>
      </c>
      <c r="AM98" s="323">
        <f t="shared" si="17"/>
        <v>0</v>
      </c>
      <c r="AN98" s="323">
        <f t="shared" si="18"/>
        <v>0</v>
      </c>
      <c r="AO98" s="323">
        <f t="shared" si="19"/>
        <v>0</v>
      </c>
      <c r="AP98" s="324"/>
      <c r="AQ98" s="324"/>
      <c r="AR98" s="5" t="s">
        <v>561</v>
      </c>
      <c r="AS98" s="5" t="s">
        <v>125</v>
      </c>
      <c r="AT98" s="5" t="s">
        <v>125</v>
      </c>
      <c r="AU98" s="31">
        <v>6.33</v>
      </c>
      <c r="AV98" s="31">
        <v>8.33</v>
      </c>
      <c r="AW98" s="31">
        <v>6.33</v>
      </c>
      <c r="AX98" s="31"/>
      <c r="AY98" s="31">
        <v>6.33</v>
      </c>
      <c r="AZ98" s="31"/>
      <c r="BA98" s="31">
        <v>14.03</v>
      </c>
      <c r="BB98" s="31"/>
      <c r="BC98" s="31">
        <v>6.33</v>
      </c>
      <c r="BD98" s="31"/>
      <c r="BE98" s="31">
        <v>6.33</v>
      </c>
      <c r="BF98" s="31"/>
      <c r="BG98" s="31">
        <v>14.5</v>
      </c>
      <c r="BH98" s="31"/>
      <c r="BI98" s="31">
        <v>6.33</v>
      </c>
      <c r="BJ98" s="31"/>
      <c r="BK98" s="31">
        <v>6.33</v>
      </c>
      <c r="BL98" s="31"/>
      <c r="BM98" s="31">
        <v>14.5</v>
      </c>
      <c r="BN98" s="31"/>
      <c r="BO98" s="31">
        <v>6.33</v>
      </c>
      <c r="BP98" s="31"/>
      <c r="BQ98" s="31">
        <v>6.33</v>
      </c>
      <c r="BR98" s="31"/>
      <c r="BS98" s="31">
        <f t="shared" si="15"/>
        <v>100</v>
      </c>
      <c r="BT98" s="31">
        <f t="shared" si="20"/>
        <v>8.33</v>
      </c>
      <c r="BU98" s="5" t="s">
        <v>208</v>
      </c>
      <c r="BV98" s="33">
        <v>44200</v>
      </c>
      <c r="BW98" s="33">
        <v>44561</v>
      </c>
      <c r="BX98" s="5" t="s">
        <v>562</v>
      </c>
    </row>
    <row r="99" spans="2:76" ht="72.599999999999994" customHeight="1" x14ac:dyDescent="0.25">
      <c r="B99" s="324"/>
      <c r="C99" s="324"/>
      <c r="D99" s="324"/>
      <c r="E99" s="324"/>
      <c r="F99" s="324"/>
      <c r="G99" s="324"/>
      <c r="H99" s="5" t="s">
        <v>157</v>
      </c>
      <c r="I99" s="27" t="s">
        <v>563</v>
      </c>
      <c r="J99" s="27" t="s">
        <v>564</v>
      </c>
      <c r="K99" s="44">
        <v>0.7</v>
      </c>
      <c r="L99" s="43" t="s">
        <v>565</v>
      </c>
      <c r="M99" s="44">
        <v>0.09</v>
      </c>
      <c r="N99" s="31">
        <v>8.3333333333333339</v>
      </c>
      <c r="O99" s="31"/>
      <c r="P99" s="31">
        <v>8.33</v>
      </c>
      <c r="Q99" s="31"/>
      <c r="R99" s="31">
        <v>8.33</v>
      </c>
      <c r="S99" s="31"/>
      <c r="T99" s="31">
        <v>8.33</v>
      </c>
      <c r="U99" s="31"/>
      <c r="V99" s="31">
        <v>8.33</v>
      </c>
      <c r="W99" s="31"/>
      <c r="X99" s="31">
        <v>8.33</v>
      </c>
      <c r="Y99" s="31"/>
      <c r="Z99" s="31">
        <v>8.33</v>
      </c>
      <c r="AA99" s="31"/>
      <c r="AB99" s="31">
        <v>8.33</v>
      </c>
      <c r="AC99" s="31"/>
      <c r="AD99" s="31">
        <v>8.33</v>
      </c>
      <c r="AE99" s="31"/>
      <c r="AF99" s="31">
        <v>8.33</v>
      </c>
      <c r="AG99" s="31"/>
      <c r="AH99" s="31">
        <v>8.33</v>
      </c>
      <c r="AI99" s="31"/>
      <c r="AJ99" s="31">
        <v>8.3699999999999992</v>
      </c>
      <c r="AK99" s="31"/>
      <c r="AL99" s="31">
        <f t="shared" si="16"/>
        <v>100.00333333333333</v>
      </c>
      <c r="AM99" s="31">
        <f t="shared" si="17"/>
        <v>0</v>
      </c>
      <c r="AN99" s="31">
        <f t="shared" si="18"/>
        <v>9.0002999999999993</v>
      </c>
      <c r="AO99" s="31">
        <f t="shared" si="19"/>
        <v>0</v>
      </c>
      <c r="AP99" s="5"/>
      <c r="AQ99" s="5" t="s">
        <v>566</v>
      </c>
      <c r="AR99" s="316" t="s">
        <v>567</v>
      </c>
      <c r="AS99" s="318" t="s">
        <v>565</v>
      </c>
      <c r="AT99" s="320" t="s">
        <v>384</v>
      </c>
      <c r="AU99" s="313">
        <v>8.3333333333333339</v>
      </c>
      <c r="AV99" s="313"/>
      <c r="AW99" s="313">
        <v>8.33</v>
      </c>
      <c r="AX99" s="313"/>
      <c r="AY99" s="313">
        <v>8.33</v>
      </c>
      <c r="AZ99" s="313"/>
      <c r="BA99" s="313">
        <v>8.33</v>
      </c>
      <c r="BB99" s="313"/>
      <c r="BC99" s="313">
        <v>8.33</v>
      </c>
      <c r="BD99" s="313"/>
      <c r="BE99" s="313">
        <v>8.33</v>
      </c>
      <c r="BF99" s="313"/>
      <c r="BG99" s="313">
        <v>8.33</v>
      </c>
      <c r="BH99" s="313"/>
      <c r="BI99" s="313">
        <v>8.33</v>
      </c>
      <c r="BJ99" s="313"/>
      <c r="BK99" s="313">
        <v>8.33</v>
      </c>
      <c r="BL99" s="313"/>
      <c r="BM99" s="313">
        <v>8.33</v>
      </c>
      <c r="BN99" s="313"/>
      <c r="BO99" s="313">
        <v>8.33</v>
      </c>
      <c r="BP99" s="313"/>
      <c r="BQ99" s="313">
        <v>8.3699999999999992</v>
      </c>
      <c r="BR99" s="313"/>
      <c r="BS99" s="313">
        <f t="shared" si="15"/>
        <v>100.00333333333333</v>
      </c>
      <c r="BT99" s="313">
        <f t="shared" si="20"/>
        <v>0</v>
      </c>
      <c r="BU99" s="318" t="s">
        <v>521</v>
      </c>
      <c r="BV99" s="369">
        <v>44200</v>
      </c>
      <c r="BW99" s="369">
        <v>44561</v>
      </c>
      <c r="BX99" s="5"/>
    </row>
    <row r="100" spans="2:76" ht="75" x14ac:dyDescent="0.25">
      <c r="B100" s="324"/>
      <c r="C100" s="324"/>
      <c r="D100" s="324"/>
      <c r="E100" s="324"/>
      <c r="F100" s="324"/>
      <c r="G100" s="324"/>
      <c r="H100" s="5" t="s">
        <v>165</v>
      </c>
      <c r="I100" s="27" t="s">
        <v>568</v>
      </c>
      <c r="J100" s="27" t="s">
        <v>569</v>
      </c>
      <c r="K100" s="44">
        <v>1</v>
      </c>
      <c r="L100" s="43" t="s">
        <v>565</v>
      </c>
      <c r="M100" s="44">
        <v>0.09</v>
      </c>
      <c r="N100" s="31">
        <v>8.3333333333333339</v>
      </c>
      <c r="O100" s="31"/>
      <c r="P100" s="31">
        <v>8.33</v>
      </c>
      <c r="Q100" s="31"/>
      <c r="R100" s="31">
        <v>8.33</v>
      </c>
      <c r="S100" s="31"/>
      <c r="T100" s="31">
        <v>8.33</v>
      </c>
      <c r="U100" s="31"/>
      <c r="V100" s="31">
        <v>8.33</v>
      </c>
      <c r="W100" s="31"/>
      <c r="X100" s="31">
        <v>8.33</v>
      </c>
      <c r="Y100" s="31"/>
      <c r="Z100" s="31">
        <v>8.33</v>
      </c>
      <c r="AA100" s="31"/>
      <c r="AB100" s="31">
        <v>8.33</v>
      </c>
      <c r="AC100" s="31"/>
      <c r="AD100" s="31">
        <v>8.33</v>
      </c>
      <c r="AE100" s="31"/>
      <c r="AF100" s="31">
        <v>8.33</v>
      </c>
      <c r="AG100" s="31"/>
      <c r="AH100" s="31">
        <v>8.33</v>
      </c>
      <c r="AI100" s="31"/>
      <c r="AJ100" s="31">
        <v>8.3699999999999992</v>
      </c>
      <c r="AK100" s="31"/>
      <c r="AL100" s="31">
        <f t="shared" si="16"/>
        <v>100.00333333333333</v>
      </c>
      <c r="AM100" s="31">
        <f t="shared" si="17"/>
        <v>0</v>
      </c>
      <c r="AN100" s="31">
        <f t="shared" si="18"/>
        <v>9.0002999999999993</v>
      </c>
      <c r="AO100" s="31">
        <f t="shared" si="19"/>
        <v>0</v>
      </c>
      <c r="AP100" s="5"/>
      <c r="AQ100" s="5" t="s">
        <v>570</v>
      </c>
      <c r="AR100" s="317"/>
      <c r="AS100" s="319"/>
      <c r="AT100" s="320"/>
      <c r="AU100" s="315"/>
      <c r="AV100" s="315"/>
      <c r="AW100" s="315">
        <v>8.33</v>
      </c>
      <c r="AX100" s="315"/>
      <c r="AY100" s="315">
        <v>8.33</v>
      </c>
      <c r="AZ100" s="315"/>
      <c r="BA100" s="315">
        <v>8.33</v>
      </c>
      <c r="BB100" s="315"/>
      <c r="BC100" s="315">
        <v>8.33</v>
      </c>
      <c r="BD100" s="315"/>
      <c r="BE100" s="315">
        <v>8.33</v>
      </c>
      <c r="BF100" s="315"/>
      <c r="BG100" s="315">
        <v>8.33</v>
      </c>
      <c r="BH100" s="315"/>
      <c r="BI100" s="315">
        <v>8.33</v>
      </c>
      <c r="BJ100" s="315"/>
      <c r="BK100" s="315">
        <v>8.33</v>
      </c>
      <c r="BL100" s="315"/>
      <c r="BM100" s="315">
        <v>8.33</v>
      </c>
      <c r="BN100" s="315"/>
      <c r="BO100" s="315">
        <v>8.33</v>
      </c>
      <c r="BP100" s="315"/>
      <c r="BQ100" s="315">
        <v>8.3699999999999992</v>
      </c>
      <c r="BR100" s="315"/>
      <c r="BS100" s="315">
        <f t="shared" si="15"/>
        <v>91.67</v>
      </c>
      <c r="BT100" s="315">
        <f t="shared" si="20"/>
        <v>0</v>
      </c>
      <c r="BU100" s="319"/>
      <c r="BV100" s="371"/>
      <c r="BW100" s="371"/>
      <c r="BX100" s="5"/>
    </row>
    <row r="101" spans="2:76" ht="75" x14ac:dyDescent="0.25">
      <c r="B101" s="324"/>
      <c r="C101" s="324"/>
      <c r="D101" s="324"/>
      <c r="E101" s="324"/>
      <c r="F101" s="324"/>
      <c r="G101" s="324"/>
      <c r="H101" s="5" t="s">
        <v>171</v>
      </c>
      <c r="I101" s="27" t="s">
        <v>571</v>
      </c>
      <c r="J101" s="27" t="s">
        <v>572</v>
      </c>
      <c r="K101" s="44">
        <v>1</v>
      </c>
      <c r="L101" s="43" t="s">
        <v>565</v>
      </c>
      <c r="M101" s="44">
        <v>0.09</v>
      </c>
      <c r="N101" s="31">
        <v>8.3333333333333339</v>
      </c>
      <c r="O101" s="31"/>
      <c r="P101" s="31">
        <v>8.33</v>
      </c>
      <c r="Q101" s="31"/>
      <c r="R101" s="31">
        <v>8.33</v>
      </c>
      <c r="S101" s="31"/>
      <c r="T101" s="31">
        <v>8.33</v>
      </c>
      <c r="U101" s="31"/>
      <c r="V101" s="31">
        <v>8.33</v>
      </c>
      <c r="W101" s="31"/>
      <c r="X101" s="31">
        <v>8.33</v>
      </c>
      <c r="Y101" s="31"/>
      <c r="Z101" s="31">
        <v>8.33</v>
      </c>
      <c r="AA101" s="31"/>
      <c r="AB101" s="31">
        <v>8.33</v>
      </c>
      <c r="AC101" s="31"/>
      <c r="AD101" s="31">
        <v>8.33</v>
      </c>
      <c r="AE101" s="31"/>
      <c r="AF101" s="31">
        <v>8.33</v>
      </c>
      <c r="AG101" s="31"/>
      <c r="AH101" s="31">
        <v>8.33</v>
      </c>
      <c r="AI101" s="31"/>
      <c r="AJ101" s="31">
        <v>8.3699999999999992</v>
      </c>
      <c r="AK101" s="31"/>
      <c r="AL101" s="31">
        <f t="shared" si="16"/>
        <v>100.00333333333333</v>
      </c>
      <c r="AM101" s="31">
        <f>+O101+Q101+S101+U101+W101+Y101+AA101+AC101+AE101+AG101+AI101+AK101</f>
        <v>0</v>
      </c>
      <c r="AN101" s="31">
        <f>SUM(N101+P101+R101+T101+V101+X101+Z101+AB101+AD101+AF101+AH101+AJ101)*M101</f>
        <v>9.0002999999999993</v>
      </c>
      <c r="AO101" s="31">
        <f>SUM(O101+Q101+S101+U101+W101+Y101+AA101+AC101+AE101+AG101+AI101+AK101)*M101</f>
        <v>0</v>
      </c>
      <c r="AP101" s="5"/>
      <c r="AQ101" s="5" t="s">
        <v>573</v>
      </c>
      <c r="AR101" s="316" t="s">
        <v>574</v>
      </c>
      <c r="AS101" s="318" t="s">
        <v>565</v>
      </c>
      <c r="AT101" s="320" t="s">
        <v>384</v>
      </c>
      <c r="AU101" s="313">
        <v>8.3333333333333339</v>
      </c>
      <c r="AV101" s="313"/>
      <c r="AW101" s="313">
        <v>8.3333333333333339</v>
      </c>
      <c r="AX101" s="313"/>
      <c r="AY101" s="313">
        <v>8.3333333333333339</v>
      </c>
      <c r="AZ101" s="313"/>
      <c r="BA101" s="313">
        <v>8.3333333333333339</v>
      </c>
      <c r="BB101" s="313"/>
      <c r="BC101" s="313">
        <v>8.3333333333333339</v>
      </c>
      <c r="BD101" s="313"/>
      <c r="BE101" s="313">
        <v>8.3333333333333339</v>
      </c>
      <c r="BF101" s="313"/>
      <c r="BG101" s="313">
        <v>8.3333333333333339</v>
      </c>
      <c r="BH101" s="313"/>
      <c r="BI101" s="313">
        <v>8.3333333333333339</v>
      </c>
      <c r="BJ101" s="313"/>
      <c r="BK101" s="313">
        <v>8.3333333333333339</v>
      </c>
      <c r="BL101" s="313"/>
      <c r="BM101" s="313">
        <v>8.3333333333333339</v>
      </c>
      <c r="BN101" s="313"/>
      <c r="BO101" s="313">
        <v>8.3333333333333339</v>
      </c>
      <c r="BP101" s="313"/>
      <c r="BQ101" s="313">
        <v>8.3333333333333339</v>
      </c>
      <c r="BR101" s="313"/>
      <c r="BS101" s="313">
        <v>100.00333333333333</v>
      </c>
      <c r="BT101" s="313"/>
      <c r="BU101" s="316" t="s">
        <v>575</v>
      </c>
      <c r="BV101" s="369">
        <v>44200</v>
      </c>
      <c r="BW101" s="369">
        <v>44561</v>
      </c>
      <c r="BX101" s="5"/>
    </row>
    <row r="102" spans="2:76" ht="30" x14ac:dyDescent="0.25">
      <c r="B102" s="324"/>
      <c r="C102" s="324"/>
      <c r="D102" s="324"/>
      <c r="E102" s="324"/>
      <c r="F102" s="324"/>
      <c r="G102" s="324"/>
      <c r="H102" s="5" t="s">
        <v>174</v>
      </c>
      <c r="I102" s="27" t="s">
        <v>576</v>
      </c>
      <c r="J102" s="27" t="s">
        <v>577</v>
      </c>
      <c r="K102" s="44">
        <v>1</v>
      </c>
      <c r="L102" s="4" t="s">
        <v>565</v>
      </c>
      <c r="M102" s="44">
        <v>0.09</v>
      </c>
      <c r="N102" s="31">
        <v>8.3333333333333339</v>
      </c>
      <c r="O102" s="31"/>
      <c r="P102" s="31">
        <v>8.33</v>
      </c>
      <c r="Q102" s="31"/>
      <c r="R102" s="31">
        <v>8.33</v>
      </c>
      <c r="S102" s="31"/>
      <c r="T102" s="31">
        <v>8.33</v>
      </c>
      <c r="U102" s="31"/>
      <c r="V102" s="31">
        <v>8.33</v>
      </c>
      <c r="W102" s="31"/>
      <c r="X102" s="31">
        <v>8.33</v>
      </c>
      <c r="Y102" s="31"/>
      <c r="Z102" s="31">
        <v>8.33</v>
      </c>
      <c r="AA102" s="31"/>
      <c r="AB102" s="31">
        <v>8.33</v>
      </c>
      <c r="AC102" s="31"/>
      <c r="AD102" s="31">
        <v>8.33</v>
      </c>
      <c r="AE102" s="31"/>
      <c r="AF102" s="31">
        <v>8.33</v>
      </c>
      <c r="AG102" s="31"/>
      <c r="AH102" s="31">
        <v>8.33</v>
      </c>
      <c r="AI102" s="31"/>
      <c r="AJ102" s="31">
        <v>8.3699999999999992</v>
      </c>
      <c r="AK102" s="31"/>
      <c r="AL102" s="31">
        <f t="shared" si="16"/>
        <v>100.00333333333333</v>
      </c>
      <c r="AM102" s="31">
        <f t="shared" si="17"/>
        <v>0</v>
      </c>
      <c r="AN102" s="31">
        <f t="shared" si="18"/>
        <v>9.0002999999999993</v>
      </c>
      <c r="AO102" s="31">
        <f t="shared" si="19"/>
        <v>0</v>
      </c>
      <c r="AP102" s="5"/>
      <c r="AQ102" s="5" t="s">
        <v>578</v>
      </c>
      <c r="AR102" s="321"/>
      <c r="AS102" s="322"/>
      <c r="AT102" s="320"/>
      <c r="AU102" s="314"/>
      <c r="AV102" s="314"/>
      <c r="AW102" s="314"/>
      <c r="AX102" s="314"/>
      <c r="AY102" s="314"/>
      <c r="AZ102" s="314"/>
      <c r="BA102" s="314"/>
      <c r="BB102" s="314"/>
      <c r="BC102" s="314"/>
      <c r="BD102" s="314"/>
      <c r="BE102" s="314"/>
      <c r="BF102" s="314"/>
      <c r="BG102" s="314"/>
      <c r="BH102" s="314"/>
      <c r="BI102" s="314"/>
      <c r="BJ102" s="314"/>
      <c r="BK102" s="314"/>
      <c r="BL102" s="314"/>
      <c r="BM102" s="314"/>
      <c r="BN102" s="314"/>
      <c r="BO102" s="314"/>
      <c r="BP102" s="314"/>
      <c r="BQ102" s="314"/>
      <c r="BR102" s="314"/>
      <c r="BS102" s="314">
        <f>AU101+AW102+AY102+BA102+BC102+BE102+BG102+BI102+BK102+BM102+BO102+BQ102</f>
        <v>8.3333333333333339</v>
      </c>
      <c r="BT102" s="314">
        <f t="shared" si="20"/>
        <v>0</v>
      </c>
      <c r="BU102" s="321"/>
      <c r="BV102" s="370"/>
      <c r="BW102" s="370"/>
      <c r="BX102" s="5"/>
    </row>
    <row r="103" spans="2:76" ht="45" x14ac:dyDescent="0.25">
      <c r="B103" s="324"/>
      <c r="C103" s="324"/>
      <c r="D103" s="324"/>
      <c r="E103" s="324"/>
      <c r="F103" s="324"/>
      <c r="G103" s="324"/>
      <c r="H103" s="5" t="s">
        <v>579</v>
      </c>
      <c r="I103" s="27" t="s">
        <v>580</v>
      </c>
      <c r="J103" s="27" t="s">
        <v>581</v>
      </c>
      <c r="K103" s="44">
        <v>1</v>
      </c>
      <c r="L103" s="4" t="s">
        <v>565</v>
      </c>
      <c r="M103" s="44">
        <v>0.09</v>
      </c>
      <c r="N103" s="31">
        <v>8.3333333333333339</v>
      </c>
      <c r="O103" s="31"/>
      <c r="P103" s="31">
        <v>8.33</v>
      </c>
      <c r="Q103" s="31"/>
      <c r="R103" s="31">
        <v>8.33</v>
      </c>
      <c r="S103" s="31"/>
      <c r="T103" s="31">
        <v>8.33</v>
      </c>
      <c r="U103" s="31"/>
      <c r="V103" s="31">
        <v>8.33</v>
      </c>
      <c r="W103" s="31"/>
      <c r="X103" s="31">
        <v>8.33</v>
      </c>
      <c r="Y103" s="31"/>
      <c r="Z103" s="31">
        <v>8.33</v>
      </c>
      <c r="AA103" s="31"/>
      <c r="AB103" s="31">
        <v>8.33</v>
      </c>
      <c r="AC103" s="31"/>
      <c r="AD103" s="31">
        <v>8.33</v>
      </c>
      <c r="AE103" s="31"/>
      <c r="AF103" s="31">
        <v>8.33</v>
      </c>
      <c r="AG103" s="31"/>
      <c r="AH103" s="31">
        <v>8.33</v>
      </c>
      <c r="AI103" s="31"/>
      <c r="AJ103" s="31">
        <v>8.3699999999999992</v>
      </c>
      <c r="AK103" s="31"/>
      <c r="AL103" s="31">
        <f t="shared" si="16"/>
        <v>100.00333333333333</v>
      </c>
      <c r="AM103" s="31">
        <f t="shared" si="17"/>
        <v>0</v>
      </c>
      <c r="AN103" s="31">
        <f t="shared" si="18"/>
        <v>9.0002999999999993</v>
      </c>
      <c r="AO103" s="31">
        <f t="shared" si="19"/>
        <v>0</v>
      </c>
      <c r="AP103" s="5"/>
      <c r="AQ103" s="5" t="s">
        <v>582</v>
      </c>
      <c r="AR103" s="317"/>
      <c r="AS103" s="319"/>
      <c r="AT103" s="320"/>
      <c r="AU103" s="315"/>
      <c r="AV103" s="315"/>
      <c r="AW103" s="315"/>
      <c r="AX103" s="315"/>
      <c r="AY103" s="315"/>
      <c r="AZ103" s="315"/>
      <c r="BA103" s="315"/>
      <c r="BB103" s="315"/>
      <c r="BC103" s="315"/>
      <c r="BD103" s="315"/>
      <c r="BE103" s="315"/>
      <c r="BF103" s="315"/>
      <c r="BG103" s="315"/>
      <c r="BH103" s="315"/>
      <c r="BI103" s="315"/>
      <c r="BJ103" s="315"/>
      <c r="BK103" s="315"/>
      <c r="BL103" s="315"/>
      <c r="BM103" s="315"/>
      <c r="BN103" s="315"/>
      <c r="BO103" s="315"/>
      <c r="BP103" s="315"/>
      <c r="BQ103" s="315"/>
      <c r="BR103" s="315"/>
      <c r="BS103" s="315">
        <f t="shared" ref="BS103:BS112" si="21">AU103+AW103+AY103+BA103+BC103+BE103+BG103+BI103+BK103+BM103+BO103+BQ103</f>
        <v>0</v>
      </c>
      <c r="BT103" s="315">
        <f t="shared" si="20"/>
        <v>0</v>
      </c>
      <c r="BU103" s="317"/>
      <c r="BV103" s="371"/>
      <c r="BW103" s="371"/>
      <c r="BX103" s="5"/>
    </row>
    <row r="104" spans="2:76" ht="28.9" customHeight="1" x14ac:dyDescent="0.25">
      <c r="B104" s="324"/>
      <c r="C104" s="324"/>
      <c r="D104" s="324"/>
      <c r="E104" s="324"/>
      <c r="F104" s="324" t="s">
        <v>583</v>
      </c>
      <c r="G104" s="335">
        <f>SUM(AO104:AO112)</f>
        <v>0</v>
      </c>
      <c r="H104" s="366" t="s">
        <v>40</v>
      </c>
      <c r="I104" s="336" t="s">
        <v>584</v>
      </c>
      <c r="J104" s="336" t="s">
        <v>585</v>
      </c>
      <c r="K104" s="332">
        <v>1</v>
      </c>
      <c r="L104" s="336" t="s">
        <v>543</v>
      </c>
      <c r="M104" s="341">
        <v>0.3</v>
      </c>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4">
        <f t="shared" si="16"/>
        <v>0</v>
      </c>
      <c r="AM104" s="307">
        <f t="shared" si="17"/>
        <v>0</v>
      </c>
      <c r="AN104" s="307">
        <f t="shared" si="18"/>
        <v>0</v>
      </c>
      <c r="AO104" s="307">
        <f t="shared" si="19"/>
        <v>0</v>
      </c>
      <c r="AP104" s="301"/>
      <c r="AQ104" s="34" t="s">
        <v>586</v>
      </c>
      <c r="AR104" s="34" t="s">
        <v>587</v>
      </c>
      <c r="AS104" s="34" t="s">
        <v>543</v>
      </c>
      <c r="AT104" s="34" t="s">
        <v>543</v>
      </c>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30">
        <f t="shared" si="21"/>
        <v>0</v>
      </c>
      <c r="BT104" s="21">
        <f t="shared" si="20"/>
        <v>0</v>
      </c>
      <c r="BU104" s="34" t="s">
        <v>588</v>
      </c>
      <c r="BV104" s="22">
        <v>44228</v>
      </c>
      <c r="BW104" s="22">
        <v>44561</v>
      </c>
      <c r="BX104" s="34"/>
    </row>
    <row r="105" spans="2:76" ht="30" x14ac:dyDescent="0.25">
      <c r="B105" s="324"/>
      <c r="C105" s="324"/>
      <c r="D105" s="324"/>
      <c r="E105" s="324"/>
      <c r="F105" s="324"/>
      <c r="G105" s="324"/>
      <c r="H105" s="367"/>
      <c r="I105" s="336"/>
      <c r="J105" s="336"/>
      <c r="K105" s="332"/>
      <c r="L105" s="336"/>
      <c r="M105" s="341"/>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5"/>
      <c r="AM105" s="308"/>
      <c r="AN105" s="308"/>
      <c r="AO105" s="308"/>
      <c r="AP105" s="302"/>
      <c r="AQ105" s="34" t="s">
        <v>589</v>
      </c>
      <c r="AR105" s="34" t="s">
        <v>590</v>
      </c>
      <c r="AS105" s="34" t="s">
        <v>543</v>
      </c>
      <c r="AT105" s="34" t="s">
        <v>543</v>
      </c>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30">
        <f t="shared" si="21"/>
        <v>0</v>
      </c>
      <c r="BT105" s="21">
        <f t="shared" si="20"/>
        <v>0</v>
      </c>
      <c r="BU105" s="34" t="s">
        <v>591</v>
      </c>
      <c r="BV105" s="22">
        <v>44228</v>
      </c>
      <c r="BW105" s="22">
        <v>44561</v>
      </c>
      <c r="BX105" s="34"/>
    </row>
    <row r="106" spans="2:76" ht="60" x14ac:dyDescent="0.25">
      <c r="B106" s="324"/>
      <c r="C106" s="324"/>
      <c r="D106" s="324"/>
      <c r="E106" s="324"/>
      <c r="F106" s="324"/>
      <c r="G106" s="324"/>
      <c r="H106" s="367"/>
      <c r="I106" s="336"/>
      <c r="J106" s="336"/>
      <c r="K106" s="332"/>
      <c r="L106" s="336"/>
      <c r="M106" s="341"/>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308"/>
      <c r="AL106" s="305"/>
      <c r="AM106" s="308"/>
      <c r="AN106" s="308"/>
      <c r="AO106" s="308"/>
      <c r="AP106" s="302"/>
      <c r="AQ106" s="34" t="s">
        <v>592</v>
      </c>
      <c r="AR106" s="34" t="s">
        <v>593</v>
      </c>
      <c r="AS106" s="34" t="s">
        <v>543</v>
      </c>
      <c r="AT106" s="34" t="s">
        <v>543</v>
      </c>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30">
        <f t="shared" si="21"/>
        <v>0</v>
      </c>
      <c r="BT106" s="21">
        <f t="shared" si="20"/>
        <v>0</v>
      </c>
      <c r="BU106" s="34"/>
      <c r="BV106" s="22">
        <v>44228</v>
      </c>
      <c r="BW106" s="22">
        <v>44561</v>
      </c>
      <c r="BX106" s="34"/>
    </row>
    <row r="107" spans="2:76" x14ac:dyDescent="0.25">
      <c r="B107" s="324"/>
      <c r="C107" s="324"/>
      <c r="D107" s="324"/>
      <c r="E107" s="324"/>
      <c r="F107" s="324"/>
      <c r="G107" s="324"/>
      <c r="H107" s="367"/>
      <c r="I107" s="336"/>
      <c r="J107" s="336"/>
      <c r="K107" s="332"/>
      <c r="L107" s="336"/>
      <c r="M107" s="341"/>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5"/>
      <c r="AM107" s="308"/>
      <c r="AN107" s="308"/>
      <c r="AO107" s="308"/>
      <c r="AP107" s="302"/>
      <c r="AQ107" s="34" t="s">
        <v>594</v>
      </c>
      <c r="AR107" s="34" t="s">
        <v>595</v>
      </c>
      <c r="AS107" s="34" t="s">
        <v>543</v>
      </c>
      <c r="AT107" s="34" t="s">
        <v>543</v>
      </c>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0">
        <f t="shared" si="21"/>
        <v>0</v>
      </c>
      <c r="BT107" s="21">
        <f t="shared" si="20"/>
        <v>0</v>
      </c>
      <c r="BU107" s="34"/>
      <c r="BV107" s="22">
        <v>44228</v>
      </c>
      <c r="BW107" s="22">
        <v>44561</v>
      </c>
      <c r="BX107" s="34"/>
    </row>
    <row r="108" spans="2:76" x14ac:dyDescent="0.25">
      <c r="B108" s="324"/>
      <c r="C108" s="324"/>
      <c r="D108" s="324"/>
      <c r="E108" s="324"/>
      <c r="F108" s="324"/>
      <c r="G108" s="324"/>
      <c r="H108" s="368"/>
      <c r="I108" s="336"/>
      <c r="J108" s="336"/>
      <c r="K108" s="332"/>
      <c r="L108" s="336"/>
      <c r="M108" s="341"/>
      <c r="N108" s="309"/>
      <c r="O108" s="309"/>
      <c r="P108" s="309"/>
      <c r="Q108" s="309"/>
      <c r="R108" s="309"/>
      <c r="S108" s="309"/>
      <c r="T108" s="309"/>
      <c r="U108" s="309"/>
      <c r="V108" s="309"/>
      <c r="W108" s="309"/>
      <c r="X108" s="309"/>
      <c r="Y108" s="309"/>
      <c r="Z108" s="309"/>
      <c r="AA108" s="309"/>
      <c r="AB108" s="309"/>
      <c r="AC108" s="309"/>
      <c r="AD108" s="309"/>
      <c r="AE108" s="309"/>
      <c r="AF108" s="309"/>
      <c r="AG108" s="309"/>
      <c r="AH108" s="309"/>
      <c r="AI108" s="309"/>
      <c r="AJ108" s="309"/>
      <c r="AK108" s="309"/>
      <c r="AL108" s="306"/>
      <c r="AM108" s="309"/>
      <c r="AN108" s="309"/>
      <c r="AO108" s="309"/>
      <c r="AP108" s="303"/>
      <c r="AQ108" s="34" t="s">
        <v>596</v>
      </c>
      <c r="AR108" s="34" t="s">
        <v>597</v>
      </c>
      <c r="AS108" s="34" t="s">
        <v>543</v>
      </c>
      <c r="AT108" s="34" t="s">
        <v>543</v>
      </c>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0">
        <f t="shared" si="21"/>
        <v>0</v>
      </c>
      <c r="BT108" s="21">
        <f t="shared" si="20"/>
        <v>0</v>
      </c>
      <c r="BU108" s="34"/>
      <c r="BV108" s="22">
        <v>44228</v>
      </c>
      <c r="BW108" s="22">
        <v>44561</v>
      </c>
      <c r="BX108" s="34"/>
    </row>
    <row r="109" spans="2:76" ht="28.9" customHeight="1" x14ac:dyDescent="0.25">
      <c r="B109" s="324"/>
      <c r="C109" s="324"/>
      <c r="D109" s="324"/>
      <c r="E109" s="324"/>
      <c r="F109" s="324"/>
      <c r="G109" s="324"/>
      <c r="H109" s="337" t="s">
        <v>49</v>
      </c>
      <c r="I109" s="336" t="s">
        <v>598</v>
      </c>
      <c r="J109" s="336" t="s">
        <v>599</v>
      </c>
      <c r="K109" s="332">
        <v>1</v>
      </c>
      <c r="L109" s="336" t="s">
        <v>543</v>
      </c>
      <c r="M109" s="341">
        <v>0.3</v>
      </c>
      <c r="N109" s="301"/>
      <c r="O109" s="301"/>
      <c r="P109" s="301"/>
      <c r="Q109" s="301"/>
      <c r="R109" s="301"/>
      <c r="S109" s="301"/>
      <c r="T109" s="301"/>
      <c r="U109" s="301"/>
      <c r="V109" s="301"/>
      <c r="W109" s="301"/>
      <c r="X109" s="301"/>
      <c r="Y109" s="301"/>
      <c r="Z109" s="301"/>
      <c r="AA109" s="301"/>
      <c r="AB109" s="301"/>
      <c r="AC109" s="301"/>
      <c r="AD109" s="301"/>
      <c r="AE109" s="301"/>
      <c r="AF109" s="301"/>
      <c r="AG109" s="301"/>
      <c r="AH109" s="301"/>
      <c r="AI109" s="301"/>
      <c r="AJ109" s="301"/>
      <c r="AK109" s="301"/>
      <c r="AL109" s="310">
        <f>+N109+P109+R109+T109+V109+X109+Z109+AB109+AD109+AF109+AH109+AJ109</f>
        <v>0</v>
      </c>
      <c r="AM109" s="298">
        <f t="shared" si="17"/>
        <v>0</v>
      </c>
      <c r="AN109" s="298">
        <f t="shared" si="18"/>
        <v>0</v>
      </c>
      <c r="AO109" s="298">
        <f t="shared" si="19"/>
        <v>0</v>
      </c>
      <c r="AP109" s="301"/>
      <c r="AQ109" s="34" t="s">
        <v>600</v>
      </c>
      <c r="AR109" s="34" t="s">
        <v>601</v>
      </c>
      <c r="AS109" s="34" t="s">
        <v>543</v>
      </c>
      <c r="AT109" s="34" t="s">
        <v>543</v>
      </c>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0">
        <f t="shared" si="21"/>
        <v>0</v>
      </c>
      <c r="BT109" s="21">
        <f t="shared" si="20"/>
        <v>0</v>
      </c>
      <c r="BU109" s="34"/>
      <c r="BV109" s="22">
        <v>44228</v>
      </c>
      <c r="BW109" s="22">
        <v>44561</v>
      </c>
      <c r="BX109" s="34"/>
    </row>
    <row r="110" spans="2:76" ht="30" x14ac:dyDescent="0.25">
      <c r="B110" s="324"/>
      <c r="C110" s="324"/>
      <c r="D110" s="324"/>
      <c r="E110" s="324"/>
      <c r="F110" s="324"/>
      <c r="G110" s="324"/>
      <c r="H110" s="338"/>
      <c r="I110" s="336"/>
      <c r="J110" s="336"/>
      <c r="K110" s="332"/>
      <c r="L110" s="336"/>
      <c r="M110" s="341"/>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11"/>
      <c r="AM110" s="299"/>
      <c r="AN110" s="299"/>
      <c r="AO110" s="299"/>
      <c r="AP110" s="302"/>
      <c r="AQ110" s="34" t="s">
        <v>602</v>
      </c>
      <c r="AR110" s="34" t="s">
        <v>603</v>
      </c>
      <c r="AS110" s="34" t="s">
        <v>543</v>
      </c>
      <c r="AT110" s="34" t="s">
        <v>543</v>
      </c>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0">
        <f t="shared" si="21"/>
        <v>0</v>
      </c>
      <c r="BT110" s="21">
        <f t="shared" si="20"/>
        <v>0</v>
      </c>
      <c r="BU110" s="34"/>
      <c r="BV110" s="22">
        <v>44228</v>
      </c>
      <c r="BW110" s="22">
        <v>44561</v>
      </c>
      <c r="BX110" s="34"/>
    </row>
    <row r="111" spans="2:76" ht="30" x14ac:dyDescent="0.25">
      <c r="B111" s="324"/>
      <c r="C111" s="324"/>
      <c r="D111" s="324"/>
      <c r="E111" s="324"/>
      <c r="F111" s="324"/>
      <c r="G111" s="324"/>
      <c r="H111" s="339"/>
      <c r="I111" s="336"/>
      <c r="J111" s="336"/>
      <c r="K111" s="332"/>
      <c r="L111" s="336"/>
      <c r="M111" s="341"/>
      <c r="N111" s="303"/>
      <c r="O111" s="303"/>
      <c r="P111" s="303"/>
      <c r="Q111" s="303"/>
      <c r="R111" s="303"/>
      <c r="S111" s="303"/>
      <c r="T111" s="303"/>
      <c r="U111" s="303"/>
      <c r="V111" s="303"/>
      <c r="W111" s="303"/>
      <c r="X111" s="303"/>
      <c r="Y111" s="303"/>
      <c r="Z111" s="303"/>
      <c r="AA111" s="303"/>
      <c r="AB111" s="303"/>
      <c r="AC111" s="303"/>
      <c r="AD111" s="303"/>
      <c r="AE111" s="303"/>
      <c r="AF111" s="303"/>
      <c r="AG111" s="303"/>
      <c r="AH111" s="303"/>
      <c r="AI111" s="303"/>
      <c r="AJ111" s="303"/>
      <c r="AK111" s="303"/>
      <c r="AL111" s="312"/>
      <c r="AM111" s="300"/>
      <c r="AN111" s="300"/>
      <c r="AO111" s="300"/>
      <c r="AP111" s="303"/>
      <c r="AQ111" s="34" t="s">
        <v>604</v>
      </c>
      <c r="AR111" s="34" t="s">
        <v>605</v>
      </c>
      <c r="AS111" s="34" t="s">
        <v>543</v>
      </c>
      <c r="AT111" s="34" t="s">
        <v>543</v>
      </c>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0">
        <f t="shared" si="21"/>
        <v>0</v>
      </c>
      <c r="BT111" s="21">
        <f t="shared" si="20"/>
        <v>0</v>
      </c>
      <c r="BU111" s="34"/>
      <c r="BV111" s="22">
        <v>44228</v>
      </c>
      <c r="BW111" s="22">
        <v>44561</v>
      </c>
      <c r="BX111" s="34"/>
    </row>
    <row r="112" spans="2:76" ht="75.599999999999994" customHeight="1" x14ac:dyDescent="0.25">
      <c r="B112" s="324"/>
      <c r="C112" s="324"/>
      <c r="D112" s="324"/>
      <c r="E112" s="324"/>
      <c r="F112" s="324"/>
      <c r="G112" s="324"/>
      <c r="H112" s="5" t="s">
        <v>56</v>
      </c>
      <c r="I112" s="34" t="s">
        <v>606</v>
      </c>
      <c r="J112" s="34" t="s">
        <v>607</v>
      </c>
      <c r="K112" s="34">
        <v>1</v>
      </c>
      <c r="L112" s="34" t="s">
        <v>608</v>
      </c>
      <c r="M112" s="42">
        <v>0.4</v>
      </c>
      <c r="N112" s="21">
        <v>0</v>
      </c>
      <c r="O112" s="21"/>
      <c r="P112" s="21">
        <v>9.09</v>
      </c>
      <c r="Q112" s="21"/>
      <c r="R112" s="21">
        <v>9.09</v>
      </c>
      <c r="S112" s="21"/>
      <c r="T112" s="21">
        <v>9.09</v>
      </c>
      <c r="U112" s="21"/>
      <c r="V112" s="21">
        <v>9.09</v>
      </c>
      <c r="W112" s="21"/>
      <c r="X112" s="21">
        <v>9.09</v>
      </c>
      <c r="Y112" s="21"/>
      <c r="Z112" s="21">
        <v>9.09</v>
      </c>
      <c r="AA112" s="21"/>
      <c r="AB112" s="21">
        <v>9.09</v>
      </c>
      <c r="AC112" s="21"/>
      <c r="AD112" s="21">
        <v>9.09</v>
      </c>
      <c r="AE112" s="21"/>
      <c r="AF112" s="21">
        <v>9.09</v>
      </c>
      <c r="AG112" s="21"/>
      <c r="AH112" s="21">
        <v>9.09</v>
      </c>
      <c r="AI112" s="21"/>
      <c r="AJ112" s="21">
        <v>9.1</v>
      </c>
      <c r="AK112" s="21"/>
      <c r="AL112" s="28">
        <f>+N112+P112+R112+T112+V112+X112+Z112+AB112+AD112+AF112+AH112+AJ112</f>
        <v>100.00000000000001</v>
      </c>
      <c r="AM112" s="28">
        <f t="shared" si="17"/>
        <v>0</v>
      </c>
      <c r="AN112" s="28">
        <f t="shared" si="18"/>
        <v>40.000000000000007</v>
      </c>
      <c r="AO112" s="28">
        <f t="shared" si="19"/>
        <v>0</v>
      </c>
      <c r="AP112" s="34"/>
      <c r="AQ112" s="34" t="s">
        <v>609</v>
      </c>
      <c r="AR112" s="11" t="s">
        <v>610</v>
      </c>
      <c r="AS112" s="34" t="s">
        <v>608</v>
      </c>
      <c r="AT112" s="34" t="s">
        <v>395</v>
      </c>
      <c r="AU112" s="34"/>
      <c r="AV112" s="34"/>
      <c r="AW112" s="34">
        <v>9.09</v>
      </c>
      <c r="AX112" s="34"/>
      <c r="AY112" s="34">
        <v>9.09</v>
      </c>
      <c r="AZ112" s="34"/>
      <c r="BA112" s="34">
        <v>9.09</v>
      </c>
      <c r="BB112" s="34"/>
      <c r="BC112" s="34">
        <v>9.09</v>
      </c>
      <c r="BD112" s="34"/>
      <c r="BE112" s="34">
        <v>9.09</v>
      </c>
      <c r="BF112" s="34"/>
      <c r="BG112" s="34">
        <v>9.09</v>
      </c>
      <c r="BH112" s="34"/>
      <c r="BI112" s="34">
        <v>9.09</v>
      </c>
      <c r="BJ112" s="34"/>
      <c r="BK112" s="34">
        <v>9.09</v>
      </c>
      <c r="BL112" s="34"/>
      <c r="BM112" s="34">
        <v>9.09</v>
      </c>
      <c r="BN112" s="34"/>
      <c r="BO112" s="34">
        <v>9.09</v>
      </c>
      <c r="BP112" s="34"/>
      <c r="BQ112" s="34">
        <v>9.1</v>
      </c>
      <c r="BR112" s="34"/>
      <c r="BS112" s="21">
        <f t="shared" si="21"/>
        <v>100.00000000000001</v>
      </c>
      <c r="BT112" s="21">
        <f t="shared" si="20"/>
        <v>0</v>
      </c>
      <c r="BU112" s="34" t="s">
        <v>611</v>
      </c>
      <c r="BV112" s="22">
        <v>44228</v>
      </c>
      <c r="BW112" s="22">
        <v>44561</v>
      </c>
      <c r="BX112" s="34"/>
    </row>
  </sheetData>
  <autoFilter ref="B3:BX112" xr:uid="{00000000-0009-0000-0000-000000000000}"/>
  <mergeCells count="899">
    <mergeCell ref="V12:V13"/>
    <mergeCell ref="AG65:AG66"/>
    <mergeCell ref="AB65:AB66"/>
    <mergeCell ref="AA42:AA43"/>
    <mergeCell ref="Z42:Z43"/>
    <mergeCell ref="V65:V66"/>
    <mergeCell ref="U14:U16"/>
    <mergeCell ref="H12:H13"/>
    <mergeCell ref="H14:H16"/>
    <mergeCell ref="H30:H35"/>
    <mergeCell ref="H42:H43"/>
    <mergeCell ref="AF12:AF13"/>
    <mergeCell ref="AG12:AG13"/>
    <mergeCell ref="V14:V16"/>
    <mergeCell ref="S30:S35"/>
    <mergeCell ref="T30:T35"/>
    <mergeCell ref="P30:P35"/>
    <mergeCell ref="Q30:Q35"/>
    <mergeCell ref="N30:N35"/>
    <mergeCell ref="O14:O16"/>
    <mergeCell ref="R14:R16"/>
    <mergeCell ref="S14:S16"/>
    <mergeCell ref="I42:I43"/>
    <mergeCell ref="J42:J43"/>
    <mergeCell ref="U42:U43"/>
    <mergeCell ref="U65:U66"/>
    <mergeCell ref="M14:M16"/>
    <mergeCell ref="N14:N16"/>
    <mergeCell ref="P14:P16"/>
    <mergeCell ref="N12:N13"/>
    <mergeCell ref="U12:U13"/>
    <mergeCell ref="H97:H98"/>
    <mergeCell ref="I12:I13"/>
    <mergeCell ref="J12:J13"/>
    <mergeCell ref="L14:L16"/>
    <mergeCell ref="I30:I35"/>
    <mergeCell ref="K12:K13"/>
    <mergeCell ref="M12:M13"/>
    <mergeCell ref="J30:J35"/>
    <mergeCell ref="K30:K35"/>
    <mergeCell ref="L30:L35"/>
    <mergeCell ref="L12:L13"/>
    <mergeCell ref="O30:O35"/>
    <mergeCell ref="M30:M35"/>
    <mergeCell ref="Q14:Q16"/>
    <mergeCell ref="U30:U35"/>
    <mergeCell ref="R30:R35"/>
    <mergeCell ref="K42:K43"/>
    <mergeCell ref="H104:H108"/>
    <mergeCell ref="H82:H83"/>
    <mergeCell ref="H76:H77"/>
    <mergeCell ref="H87:H89"/>
    <mergeCell ref="BV101:BV103"/>
    <mergeCell ref="BW101:BW103"/>
    <mergeCell ref="BS50:BS52"/>
    <mergeCell ref="BT50:BT52"/>
    <mergeCell ref="BW94:BW96"/>
    <mergeCell ref="BV57:BV58"/>
    <mergeCell ref="BW57:BW58"/>
    <mergeCell ref="BS57:BS58"/>
    <mergeCell ref="BS60:BS62"/>
    <mergeCell ref="BT60:BT62"/>
    <mergeCell ref="BU99:BU100"/>
    <mergeCell ref="BU101:BU103"/>
    <mergeCell ref="BS99:BS100"/>
    <mergeCell ref="BT99:BT100"/>
    <mergeCell ref="BK50:BK52"/>
    <mergeCell ref="BL50:BL52"/>
    <mergeCell ref="BM50:BM52"/>
    <mergeCell ref="BN50:BN52"/>
    <mergeCell ref="BV99:BV100"/>
    <mergeCell ref="BW99:BW100"/>
    <mergeCell ref="BW60:BW62"/>
    <mergeCell ref="BU57:BU58"/>
    <mergeCell ref="BT57:BT58"/>
    <mergeCell ref="BR60:BR62"/>
    <mergeCell ref="BU60:BU62"/>
    <mergeCell ref="BV60:BV62"/>
    <mergeCell ref="BN60:BN62"/>
    <mergeCell ref="BO60:BO62"/>
    <mergeCell ref="BP60:BP62"/>
    <mergeCell ref="BR99:BR100"/>
    <mergeCell ref="BO99:BO100"/>
    <mergeCell ref="BP99:BP100"/>
    <mergeCell ref="BQ99:BQ100"/>
    <mergeCell ref="BT25:BT27"/>
    <mergeCell ref="BV25:BV27"/>
    <mergeCell ref="BK36:BK38"/>
    <mergeCell ref="BL28:BL29"/>
    <mergeCell ref="BM28:BM29"/>
    <mergeCell ref="BN28:BN29"/>
    <mergeCell ref="BN36:BN38"/>
    <mergeCell ref="BK94:BK96"/>
    <mergeCell ref="BL94:BL96"/>
    <mergeCell ref="BM94:BM96"/>
    <mergeCell ref="BN94:BN96"/>
    <mergeCell ref="BR57:BR58"/>
    <mergeCell ref="BK60:BK62"/>
    <mergeCell ref="BO25:BO27"/>
    <mergeCell ref="BO50:BO52"/>
    <mergeCell ref="BP50:BP52"/>
    <mergeCell ref="BQ25:BQ27"/>
    <mergeCell ref="BR25:BR27"/>
    <mergeCell ref="BS25:BS27"/>
    <mergeCell ref="BN25:BN27"/>
    <mergeCell ref="BB50:BB52"/>
    <mergeCell ref="BW28:BW29"/>
    <mergeCell ref="BS28:BS29"/>
    <mergeCell ref="BW36:BW38"/>
    <mergeCell ref="BU36:BU38"/>
    <mergeCell ref="BU28:BU29"/>
    <mergeCell ref="BO28:BO29"/>
    <mergeCell ref="BT28:BT29"/>
    <mergeCell ref="BO36:BO38"/>
    <mergeCell ref="BV28:BV29"/>
    <mergeCell ref="BG36:BG38"/>
    <mergeCell ref="BH36:BH38"/>
    <mergeCell ref="BH28:BH29"/>
    <mergeCell ref="BI28:BI29"/>
    <mergeCell ref="BI36:BI38"/>
    <mergeCell ref="BJ36:BJ38"/>
    <mergeCell ref="BP36:BP38"/>
    <mergeCell ref="BQ36:BQ38"/>
    <mergeCell ref="BR36:BR38"/>
    <mergeCell ref="BS36:BS38"/>
    <mergeCell ref="BT36:BT38"/>
    <mergeCell ref="BR50:BR52"/>
    <mergeCell ref="BQ50:BQ52"/>
    <mergeCell ref="BC50:BC52"/>
    <mergeCell ref="BD50:BD52"/>
    <mergeCell ref="BE50:BE52"/>
    <mergeCell ref="BG50:BG52"/>
    <mergeCell ref="BH50:BH52"/>
    <mergeCell ref="BF25:BF27"/>
    <mergeCell ref="BG25:BG27"/>
    <mergeCell ref="BK25:BK27"/>
    <mergeCell ref="BL25:BL27"/>
    <mergeCell ref="BM25:BM27"/>
    <mergeCell ref="BP25:BP27"/>
    <mergeCell ref="BR28:BR29"/>
    <mergeCell ref="BP28:BP29"/>
    <mergeCell ref="BQ28:BQ29"/>
    <mergeCell ref="BK28:BK29"/>
    <mergeCell ref="BJ28:BJ29"/>
    <mergeCell ref="BL36:BL38"/>
    <mergeCell ref="BH25:BH27"/>
    <mergeCell ref="BI25:BI27"/>
    <mergeCell ref="BM36:BM38"/>
    <mergeCell ref="BJ25:BJ27"/>
    <mergeCell ref="BC28:BC29"/>
    <mergeCell ref="AZ28:AZ29"/>
    <mergeCell ref="BF28:BF29"/>
    <mergeCell ref="BE25:BE27"/>
    <mergeCell ref="BA25:BA27"/>
    <mergeCell ref="BB25:BB27"/>
    <mergeCell ref="BC25:BC27"/>
    <mergeCell ref="BD25:BD27"/>
    <mergeCell ref="BB28:BB29"/>
    <mergeCell ref="BD28:BD29"/>
    <mergeCell ref="BA28:BA29"/>
    <mergeCell ref="AZ25:AZ27"/>
    <mergeCell ref="AS22:AS23"/>
    <mergeCell ref="AX25:AX27"/>
    <mergeCell ref="AX50:AX52"/>
    <mergeCell ref="AY50:AY52"/>
    <mergeCell ref="AZ50:AZ52"/>
    <mergeCell ref="BA50:BA52"/>
    <mergeCell ref="AT50:AT52"/>
    <mergeCell ref="AR25:AR27"/>
    <mergeCell ref="AQ25:AQ27"/>
    <mergeCell ref="AV36:AV38"/>
    <mergeCell ref="AW36:AW38"/>
    <mergeCell ref="AX36:AX38"/>
    <mergeCell ref="AZ36:AZ38"/>
    <mergeCell ref="BA36:BA38"/>
    <mergeCell ref="AW25:AW27"/>
    <mergeCell ref="AW28:AW29"/>
    <mergeCell ref="AY25:AY27"/>
    <mergeCell ref="BI94:BI96"/>
    <mergeCell ref="BJ94:BJ96"/>
    <mergeCell ref="BX94:BX96"/>
    <mergeCell ref="BP94:BP96"/>
    <mergeCell ref="BQ94:BQ96"/>
    <mergeCell ref="BR94:BR96"/>
    <mergeCell ref="BS94:BS96"/>
    <mergeCell ref="BT94:BT96"/>
    <mergeCell ref="BU94:BU96"/>
    <mergeCell ref="BV94:BV96"/>
    <mergeCell ref="BO94:BO96"/>
    <mergeCell ref="BH94:BH96"/>
    <mergeCell ref="AT94:AT96"/>
    <mergeCell ref="AU94:AU96"/>
    <mergeCell ref="AV94:AV96"/>
    <mergeCell ref="AW94:AW96"/>
    <mergeCell ref="AX94:AX96"/>
    <mergeCell ref="AY94:AY96"/>
    <mergeCell ref="AL72:AL75"/>
    <mergeCell ref="AP87:AP89"/>
    <mergeCell ref="AM72:AM75"/>
    <mergeCell ref="AP72:AP75"/>
    <mergeCell ref="AP76:AP77"/>
    <mergeCell ref="AL87:AL89"/>
    <mergeCell ref="AM87:AM89"/>
    <mergeCell ref="AZ94:AZ96"/>
    <mergeCell ref="BA94:BA96"/>
    <mergeCell ref="BB94:BB96"/>
    <mergeCell ref="BC94:BC96"/>
    <mergeCell ref="BD94:BD96"/>
    <mergeCell ref="BE94:BE96"/>
    <mergeCell ref="BF94:BF96"/>
    <mergeCell ref="BG94:BG96"/>
    <mergeCell ref="AR94:AR96"/>
    <mergeCell ref="AN87:AN89"/>
    <mergeCell ref="AQ94:AQ96"/>
    <mergeCell ref="AS94:AS96"/>
    <mergeCell ref="Z72:Z75"/>
    <mergeCell ref="AA72:AA75"/>
    <mergeCell ref="AH65:AH66"/>
    <mergeCell ref="AI65:AI66"/>
    <mergeCell ref="AJ65:AJ66"/>
    <mergeCell ref="AK65:AK66"/>
    <mergeCell ref="AP65:AP66"/>
    <mergeCell ref="AG87:AG89"/>
    <mergeCell ref="AH87:AH89"/>
    <mergeCell ref="AI87:AI89"/>
    <mergeCell ref="AA76:AA77"/>
    <mergeCell ref="AG76:AG77"/>
    <mergeCell ref="AH76:AH77"/>
    <mergeCell ref="AF76:AF77"/>
    <mergeCell ref="AD76:AD77"/>
    <mergeCell ref="AB76:AB77"/>
    <mergeCell ref="AD72:AD75"/>
    <mergeCell ref="AE72:AE75"/>
    <mergeCell ref="AG72:AG75"/>
    <mergeCell ref="Z87:Z89"/>
    <mergeCell ref="AE87:AE89"/>
    <mergeCell ref="AT57:AT58"/>
    <mergeCell ref="AU50:AU52"/>
    <mergeCell ref="AV50:AV52"/>
    <mergeCell ref="AW50:AW52"/>
    <mergeCell ref="AU36:AU38"/>
    <mergeCell ref="AT36:AT38"/>
    <mergeCell ref="BX28:BX29"/>
    <mergeCell ref="I72:I75"/>
    <mergeCell ref="J72:J75"/>
    <mergeCell ref="K72:K75"/>
    <mergeCell ref="L72:L75"/>
    <mergeCell ref="M72:M75"/>
    <mergeCell ref="AT60:AT62"/>
    <mergeCell ref="AX28:AX29"/>
    <mergeCell ref="AU28:AU29"/>
    <mergeCell ref="AV28:AV29"/>
    <mergeCell ref="BC36:BC38"/>
    <mergeCell ref="BG28:BG29"/>
    <mergeCell ref="AY36:AY38"/>
    <mergeCell ref="BF50:BF52"/>
    <mergeCell ref="BD36:BD38"/>
    <mergeCell ref="BB36:BB38"/>
    <mergeCell ref="BI50:BI52"/>
    <mergeCell ref="BJ50:BJ52"/>
    <mergeCell ref="AI12:AI13"/>
    <mergeCell ref="AZ22:AZ23"/>
    <mergeCell ref="BA22:BA23"/>
    <mergeCell ref="BB22:BB23"/>
    <mergeCell ref="BD22:BD23"/>
    <mergeCell ref="AW18:AW19"/>
    <mergeCell ref="AX18:AX19"/>
    <mergeCell ref="BD18:BD19"/>
    <mergeCell ref="BC18:BC19"/>
    <mergeCell ref="BB18:BB19"/>
    <mergeCell ref="AY18:AY19"/>
    <mergeCell ref="BA18:BA19"/>
    <mergeCell ref="BB12:BB13"/>
    <mergeCell ref="AQ12:AQ13"/>
    <mergeCell ref="AT12:AT13"/>
    <mergeCell ref="AU12:AU13"/>
    <mergeCell ref="AV12:AV13"/>
    <mergeCell ref="AW12:AW13"/>
    <mergeCell ref="AP12:AP13"/>
    <mergeCell ref="AR12:AR13"/>
    <mergeCell ref="AS12:AS13"/>
    <mergeCell ref="AT22:AT23"/>
    <mergeCell ref="AQ22:AQ23"/>
    <mergeCell ref="AR22:AR23"/>
    <mergeCell ref="AH12:AH13"/>
    <mergeCell ref="AM12:AM13"/>
    <mergeCell ref="AL12:AL13"/>
    <mergeCell ref="AJ12:AJ13"/>
    <mergeCell ref="AK12:AK13"/>
    <mergeCell ref="BF36:BF38"/>
    <mergeCell ref="AS36:AS38"/>
    <mergeCell ref="AR28:AR29"/>
    <mergeCell ref="AS28:AS29"/>
    <mergeCell ref="AU22:AU23"/>
    <mergeCell ref="AV22:AV23"/>
    <mergeCell ref="AW22:AW23"/>
    <mergeCell ref="AX22:AX23"/>
    <mergeCell ref="AQ18:AQ19"/>
    <mergeCell ref="AS25:AS27"/>
    <mergeCell ref="AT25:AT27"/>
    <mergeCell ref="AU25:AU27"/>
    <mergeCell ref="AV25:AV27"/>
    <mergeCell ref="AT18:AT19"/>
    <mergeCell ref="AR18:AR19"/>
    <mergeCell ref="AS18:AS19"/>
    <mergeCell ref="AQ28:AQ29"/>
    <mergeCell ref="AP14:AP16"/>
    <mergeCell ref="AY22:AY23"/>
    <mergeCell ref="AP42:AP43"/>
    <mergeCell ref="AN42:AN43"/>
    <mergeCell ref="AP30:AP35"/>
    <mergeCell ref="AB30:AB35"/>
    <mergeCell ref="AH14:AH16"/>
    <mergeCell ref="AH42:AH43"/>
    <mergeCell ref="AB42:AB43"/>
    <mergeCell ref="AD42:AD43"/>
    <mergeCell ref="AC42:AC43"/>
    <mergeCell ref="AG42:AG43"/>
    <mergeCell ref="AK14:AK16"/>
    <mergeCell ref="AO42:AO43"/>
    <mergeCell ref="BV2:BV3"/>
    <mergeCell ref="AT2:AT3"/>
    <mergeCell ref="AU2:AV2"/>
    <mergeCell ref="AW2:AX2"/>
    <mergeCell ref="AY2:AZ2"/>
    <mergeCell ref="BA2:BB2"/>
    <mergeCell ref="Z2:AA2"/>
    <mergeCell ref="B2:B3"/>
    <mergeCell ref="C2:C3"/>
    <mergeCell ref="D2:D3"/>
    <mergeCell ref="E2:E3"/>
    <mergeCell ref="F2:F3"/>
    <mergeCell ref="G2:G3"/>
    <mergeCell ref="I2:I3"/>
    <mergeCell ref="J2:J3"/>
    <mergeCell ref="K2:K3"/>
    <mergeCell ref="H2:H3"/>
    <mergeCell ref="P2:Q2"/>
    <mergeCell ref="T2:U2"/>
    <mergeCell ref="V2:W2"/>
    <mergeCell ref="BS2:BT2"/>
    <mergeCell ref="L2:L3"/>
    <mergeCell ref="N2:O2"/>
    <mergeCell ref="M2:M3"/>
    <mergeCell ref="BK2:BL2"/>
    <mergeCell ref="BM2:BN2"/>
    <mergeCell ref="BO2:BP2"/>
    <mergeCell ref="BQ2:BR2"/>
    <mergeCell ref="BI2:BJ2"/>
    <mergeCell ref="R2:S2"/>
    <mergeCell ref="AQ2:AQ3"/>
    <mergeCell ref="AJ2:AK2"/>
    <mergeCell ref="AP2:AP3"/>
    <mergeCell ref="AN2:AO2"/>
    <mergeCell ref="X2:Y2"/>
    <mergeCell ref="AH2:AI2"/>
    <mergeCell ref="AL2:AM2"/>
    <mergeCell ref="AB2:AC2"/>
    <mergeCell ref="AD2:AE2"/>
    <mergeCell ref="AF2:AG2"/>
    <mergeCell ref="AS2:AS3"/>
    <mergeCell ref="AR2:AR3"/>
    <mergeCell ref="B4:B35"/>
    <mergeCell ref="C4:C35"/>
    <mergeCell ref="D4:D17"/>
    <mergeCell ref="E4:E17"/>
    <mergeCell ref="F4:F8"/>
    <mergeCell ref="G4:G8"/>
    <mergeCell ref="D18:D35"/>
    <mergeCell ref="F28:F35"/>
    <mergeCell ref="F10:F17"/>
    <mergeCell ref="G28:G35"/>
    <mergeCell ref="G10:G17"/>
    <mergeCell ref="L42:L43"/>
    <mergeCell ref="F45:F52"/>
    <mergeCell ref="D53:D56"/>
    <mergeCell ref="G63:G64"/>
    <mergeCell ref="W14:W16"/>
    <mergeCell ref="E18:E35"/>
    <mergeCell ref="G18:G27"/>
    <mergeCell ref="E36:E52"/>
    <mergeCell ref="G45:G52"/>
    <mergeCell ref="F18:F27"/>
    <mergeCell ref="T14:T16"/>
    <mergeCell ref="I14:I16"/>
    <mergeCell ref="J14:J16"/>
    <mergeCell ref="K14:K16"/>
    <mergeCell ref="M42:M43"/>
    <mergeCell ref="G36:G44"/>
    <mergeCell ref="Q42:Q43"/>
    <mergeCell ref="W30:W35"/>
    <mergeCell ref="V42:V43"/>
    <mergeCell ref="W42:W43"/>
    <mergeCell ref="N42:N43"/>
    <mergeCell ref="F53:F54"/>
    <mergeCell ref="G57:G62"/>
    <mergeCell ref="F55:F56"/>
    <mergeCell ref="G55:G56"/>
    <mergeCell ref="G53:G54"/>
    <mergeCell ref="B36:B56"/>
    <mergeCell ref="F57:F62"/>
    <mergeCell ref="D57:D64"/>
    <mergeCell ref="E57:E64"/>
    <mergeCell ref="F63:F64"/>
    <mergeCell ref="B57:B70"/>
    <mergeCell ref="C57:C70"/>
    <mergeCell ref="F36:F44"/>
    <mergeCell ref="C36:C56"/>
    <mergeCell ref="E53:E56"/>
    <mergeCell ref="D36:D52"/>
    <mergeCell ref="D65:D70"/>
    <mergeCell ref="G67:G70"/>
    <mergeCell ref="F67:F70"/>
    <mergeCell ref="E65:E70"/>
    <mergeCell ref="I65:I66"/>
    <mergeCell ref="J76:J77"/>
    <mergeCell ref="K82:K83"/>
    <mergeCell ref="F71:F81"/>
    <mergeCell ref="G71:G81"/>
    <mergeCell ref="J65:J66"/>
    <mergeCell ref="K65:K66"/>
    <mergeCell ref="U76:U77"/>
    <mergeCell ref="O65:O66"/>
    <mergeCell ref="L65:L66"/>
    <mergeCell ref="M65:M66"/>
    <mergeCell ref="L82:L83"/>
    <mergeCell ref="K76:K77"/>
    <mergeCell ref="I82:I83"/>
    <mergeCell ref="F82:F83"/>
    <mergeCell ref="G82:G83"/>
    <mergeCell ref="I76:I77"/>
    <mergeCell ref="F65:F66"/>
    <mergeCell ref="G65:G66"/>
    <mergeCell ref="H72:H75"/>
    <mergeCell ref="W65:W66"/>
    <mergeCell ref="S72:S75"/>
    <mergeCell ref="R76:R77"/>
    <mergeCell ref="P76:P77"/>
    <mergeCell ref="Q76:Q77"/>
    <mergeCell ref="T72:T75"/>
    <mergeCell ref="U72:U75"/>
    <mergeCell ref="V72:V75"/>
    <mergeCell ref="W72:W75"/>
    <mergeCell ref="V76:V77"/>
    <mergeCell ref="R65:R66"/>
    <mergeCell ref="Q65:Q66"/>
    <mergeCell ref="R72:R75"/>
    <mergeCell ref="BX2:BX3"/>
    <mergeCell ref="AN76:AN77"/>
    <mergeCell ref="AJ76:AJ77"/>
    <mergeCell ref="AI76:AI77"/>
    <mergeCell ref="AZ18:AZ19"/>
    <mergeCell ref="BF18:BF19"/>
    <mergeCell ref="BC2:BD2"/>
    <mergeCell ref="BE2:BF2"/>
    <mergeCell ref="BG2:BH2"/>
    <mergeCell ref="BU2:BU3"/>
    <mergeCell ref="AK76:AK77"/>
    <mergeCell ref="AM14:AM16"/>
    <mergeCell ref="AN14:AN16"/>
    <mergeCell ref="AI42:AI43"/>
    <mergeCell ref="AJ42:AJ43"/>
    <mergeCell ref="AL42:AL43"/>
    <mergeCell ref="AL65:AL66"/>
    <mergeCell ref="AM42:AM43"/>
    <mergeCell ref="AO14:AO16"/>
    <mergeCell ref="AM30:AM35"/>
    <mergeCell ref="AK30:AK35"/>
    <mergeCell ref="AN30:AN35"/>
    <mergeCell ref="AO30:AO35"/>
    <mergeCell ref="BW2:BW3"/>
    <mergeCell ref="X14:X16"/>
    <mergeCell ref="AJ14:AJ16"/>
    <mergeCell ref="Z14:Z16"/>
    <mergeCell ref="AI14:AI16"/>
    <mergeCell ref="AH30:AH35"/>
    <mergeCell ref="AL14:AL16"/>
    <mergeCell ref="AC30:AC35"/>
    <mergeCell ref="AD30:AD35"/>
    <mergeCell ref="AA30:AA35"/>
    <mergeCell ref="Y30:Y35"/>
    <mergeCell ref="AB14:AB16"/>
    <mergeCell ref="AC14:AC16"/>
    <mergeCell ref="AF30:AF35"/>
    <mergeCell ref="AG30:AG35"/>
    <mergeCell ref="AL30:AL35"/>
    <mergeCell ref="Y14:Y16"/>
    <mergeCell ref="AE14:AE16"/>
    <mergeCell ref="AF14:AF16"/>
    <mergeCell ref="AJ30:AJ35"/>
    <mergeCell ref="Z30:Z35"/>
    <mergeCell ref="AG14:AG16"/>
    <mergeCell ref="AD14:AD16"/>
    <mergeCell ref="AA14:AA16"/>
    <mergeCell ref="X42:X43"/>
    <mergeCell ref="Y42:Y43"/>
    <mergeCell ref="S65:S66"/>
    <mergeCell ref="O42:O43"/>
    <mergeCell ref="T42:T43"/>
    <mergeCell ref="V30:V35"/>
    <mergeCell ref="R42:R43"/>
    <mergeCell ref="BI18:BI19"/>
    <mergeCell ref="AU18:AU19"/>
    <mergeCell ref="AV18:AV19"/>
    <mergeCell ref="AI30:AI35"/>
    <mergeCell ref="AE30:AE35"/>
    <mergeCell ref="X30:X35"/>
    <mergeCell ref="BG18:BG19"/>
    <mergeCell ref="BC22:BC23"/>
    <mergeCell ref="AK42:AK43"/>
    <mergeCell ref="AE42:AE43"/>
    <mergeCell ref="BG57:BG58"/>
    <mergeCell ref="BH57:BH58"/>
    <mergeCell ref="BI57:BI58"/>
    <mergeCell ref="AC65:AC66"/>
    <mergeCell ref="P42:P43"/>
    <mergeCell ref="X65:X66"/>
    <mergeCell ref="Y65:Y66"/>
    <mergeCell ref="AP97:AP98"/>
    <mergeCell ref="AN97:AN98"/>
    <mergeCell ref="AL97:AL98"/>
    <mergeCell ref="BW18:BW19"/>
    <mergeCell ref="BM18:BM19"/>
    <mergeCell ref="BN18:BN19"/>
    <mergeCell ref="BO18:BO19"/>
    <mergeCell ref="BP18:BP19"/>
    <mergeCell ref="BU18:BU19"/>
    <mergeCell ref="BS18:BS19"/>
    <mergeCell ref="BL18:BL19"/>
    <mergeCell ref="BQ18:BQ19"/>
    <mergeCell ref="BE22:BE23"/>
    <mergeCell ref="BF22:BF23"/>
    <mergeCell ref="BG22:BG23"/>
    <mergeCell ref="BH22:BH23"/>
    <mergeCell ref="BI22:BI23"/>
    <mergeCell ref="BT18:BT19"/>
    <mergeCell ref="BK18:BK19"/>
    <mergeCell ref="BE18:BE19"/>
    <mergeCell ref="BH18:BH19"/>
    <mergeCell ref="BR18:BR19"/>
    <mergeCell ref="BJ18:BJ19"/>
    <mergeCell ref="AS60:AS62"/>
    <mergeCell ref="AQ97:AQ98"/>
    <mergeCell ref="BE57:BE58"/>
    <mergeCell ref="AW57:AW58"/>
    <mergeCell ref="BF57:BF58"/>
    <mergeCell ref="BE28:BE29"/>
    <mergeCell ref="AT28:AT29"/>
    <mergeCell ref="AY28:AY29"/>
    <mergeCell ref="BB57:BB58"/>
    <mergeCell ref="BC57:BC58"/>
    <mergeCell ref="AY57:AY58"/>
    <mergeCell ref="AZ57:AZ58"/>
    <mergeCell ref="AX57:AX58"/>
    <mergeCell ref="AV57:AV58"/>
    <mergeCell ref="AU57:AU58"/>
    <mergeCell ref="AR60:AR62"/>
    <mergeCell ref="AR57:AR58"/>
    <mergeCell ref="AS57:AS58"/>
    <mergeCell ref="AQ57:AQ58"/>
    <mergeCell ref="AS50:AS52"/>
    <mergeCell ref="AR50:AR52"/>
    <mergeCell ref="AR36:AR38"/>
    <mergeCell ref="AQ36:AQ38"/>
    <mergeCell ref="AQ50:AQ52"/>
    <mergeCell ref="BE36:BE38"/>
    <mergeCell ref="AH97:AH98"/>
    <mergeCell ref="AI97:AI98"/>
    <mergeCell ref="AO72:AO75"/>
    <mergeCell ref="AO76:AO77"/>
    <mergeCell ref="AN65:AN66"/>
    <mergeCell ref="AL76:AL77"/>
    <mergeCell ref="AM76:AM77"/>
    <mergeCell ref="AO65:AO66"/>
    <mergeCell ref="AM65:AM66"/>
    <mergeCell ref="AK97:AK98"/>
    <mergeCell ref="AJ87:AJ89"/>
    <mergeCell ref="AJ97:AJ98"/>
    <mergeCell ref="AJ72:AJ75"/>
    <mergeCell ref="AK72:AK75"/>
    <mergeCell ref="AK87:AK89"/>
    <mergeCell ref="AO97:AO98"/>
    <mergeCell ref="AN72:AN75"/>
    <mergeCell ref="AI72:AI75"/>
    <mergeCell ref="AH72:AH75"/>
    <mergeCell ref="AO87:AO89"/>
    <mergeCell ref="AG97:AG98"/>
    <mergeCell ref="AC76:AC77"/>
    <mergeCell ref="AF87:AF89"/>
    <mergeCell ref="V97:V98"/>
    <mergeCell ref="W97:W98"/>
    <mergeCell ref="AA97:AA98"/>
    <mergeCell ref="W87:W89"/>
    <mergeCell ref="X87:X89"/>
    <mergeCell ref="AE65:AE66"/>
    <mergeCell ref="Z76:Z77"/>
    <mergeCell ref="AD65:AD66"/>
    <mergeCell ref="Y76:Y77"/>
    <mergeCell ref="X76:X77"/>
    <mergeCell ref="AC87:AC89"/>
    <mergeCell ref="X72:X75"/>
    <mergeCell ref="Y72:Y75"/>
    <mergeCell ref="AF97:AF98"/>
    <mergeCell ref="W76:W77"/>
    <mergeCell ref="AF65:AF66"/>
    <mergeCell ref="Z65:Z66"/>
    <mergeCell ref="AA65:AA66"/>
    <mergeCell ref="AF72:AF75"/>
    <mergeCell ref="AB72:AB75"/>
    <mergeCell ref="AC72:AC75"/>
    <mergeCell ref="L104:L108"/>
    <mergeCell ref="J97:J98"/>
    <mergeCell ref="K97:K98"/>
    <mergeCell ref="L97:L98"/>
    <mergeCell ref="M104:M108"/>
    <mergeCell ref="M82:M83"/>
    <mergeCell ref="K87:K89"/>
    <mergeCell ref="AE76:AE77"/>
    <mergeCell ref="Y87:Y89"/>
    <mergeCell ref="Y97:Y98"/>
    <mergeCell ref="AD87:AD89"/>
    <mergeCell ref="L76:L77"/>
    <mergeCell ref="O76:O77"/>
    <mergeCell ref="K104:K108"/>
    <mergeCell ref="R97:R98"/>
    <mergeCell ref="S97:S98"/>
    <mergeCell ref="T97:T98"/>
    <mergeCell ref="U87:U89"/>
    <mergeCell ref="N97:N98"/>
    <mergeCell ref="U97:U98"/>
    <mergeCell ref="P97:P98"/>
    <mergeCell ref="Q97:Q98"/>
    <mergeCell ref="O97:O98"/>
    <mergeCell ref="N87:N89"/>
    <mergeCell ref="X97:X98"/>
    <mergeCell ref="Z97:Z98"/>
    <mergeCell ref="AE97:AE98"/>
    <mergeCell ref="AD97:AD98"/>
    <mergeCell ref="AC97:AC98"/>
    <mergeCell ref="O87:O89"/>
    <mergeCell ref="P87:P89"/>
    <mergeCell ref="Q87:Q89"/>
    <mergeCell ref="R87:R89"/>
    <mergeCell ref="L87:L89"/>
    <mergeCell ref="M97:M98"/>
    <mergeCell ref="S87:S89"/>
    <mergeCell ref="T87:T89"/>
    <mergeCell ref="O72:O75"/>
    <mergeCell ref="N65:N66"/>
    <mergeCell ref="N72:N75"/>
    <mergeCell ref="S76:S77"/>
    <mergeCell ref="P65:P66"/>
    <mergeCell ref="BJ57:BJ58"/>
    <mergeCell ref="BK57:BK58"/>
    <mergeCell ref="BL57:BL58"/>
    <mergeCell ref="BM57:BM58"/>
    <mergeCell ref="BN57:BN58"/>
    <mergeCell ref="BI60:BI62"/>
    <mergeCell ref="BJ60:BJ62"/>
    <mergeCell ref="BQ57:BQ58"/>
    <mergeCell ref="AY60:AY62"/>
    <mergeCell ref="AZ60:AZ62"/>
    <mergeCell ref="BA60:BA62"/>
    <mergeCell ref="BB60:BB62"/>
    <mergeCell ref="BO57:BO58"/>
    <mergeCell ref="BP57:BP58"/>
    <mergeCell ref="BA57:BA58"/>
    <mergeCell ref="BD57:BD58"/>
    <mergeCell ref="BD60:BD62"/>
    <mergeCell ref="BE60:BE62"/>
    <mergeCell ref="BF60:BF62"/>
    <mergeCell ref="BG60:BG62"/>
    <mergeCell ref="BH60:BH62"/>
    <mergeCell ref="BQ60:BQ62"/>
    <mergeCell ref="BL60:BL62"/>
    <mergeCell ref="BM60:BM62"/>
    <mergeCell ref="K109:K111"/>
    <mergeCell ref="I97:I98"/>
    <mergeCell ref="N104:N108"/>
    <mergeCell ref="N109:N111"/>
    <mergeCell ref="AN12:AN13"/>
    <mergeCell ref="AO12:AO13"/>
    <mergeCell ref="BC60:BC62"/>
    <mergeCell ref="AU60:AU62"/>
    <mergeCell ref="AV60:AV62"/>
    <mergeCell ref="AX12:AX13"/>
    <mergeCell ref="AY12:AY13"/>
    <mergeCell ref="AZ12:AZ13"/>
    <mergeCell ref="BA12:BA13"/>
    <mergeCell ref="AW60:AW62"/>
    <mergeCell ref="AX60:AX62"/>
    <mergeCell ref="BC12:BC13"/>
    <mergeCell ref="L109:L111"/>
    <mergeCell ref="M109:M111"/>
    <mergeCell ref="AA87:AA89"/>
    <mergeCell ref="AB97:AB98"/>
    <mergeCell ref="AF42:AF43"/>
    <mergeCell ref="AM97:AM98"/>
    <mergeCell ref="V87:V89"/>
    <mergeCell ref="AB87:AB89"/>
    <mergeCell ref="B71:B112"/>
    <mergeCell ref="F92:F103"/>
    <mergeCell ref="G92:G103"/>
    <mergeCell ref="I104:I108"/>
    <mergeCell ref="J104:J108"/>
    <mergeCell ref="G104:G112"/>
    <mergeCell ref="F104:F112"/>
    <mergeCell ref="E92:E112"/>
    <mergeCell ref="D92:D112"/>
    <mergeCell ref="C71:C112"/>
    <mergeCell ref="I109:I111"/>
    <mergeCell ref="J109:J111"/>
    <mergeCell ref="J82:J83"/>
    <mergeCell ref="J87:J89"/>
    <mergeCell ref="D84:D91"/>
    <mergeCell ref="E71:E83"/>
    <mergeCell ref="D71:D83"/>
    <mergeCell ref="H109:H111"/>
    <mergeCell ref="E84:E91"/>
    <mergeCell ref="I87:I89"/>
    <mergeCell ref="F86:F91"/>
    <mergeCell ref="F84:F85"/>
    <mergeCell ref="G84:G85"/>
    <mergeCell ref="G86:G91"/>
    <mergeCell ref="T12:T13"/>
    <mergeCell ref="O104:O108"/>
    <mergeCell ref="P104:P108"/>
    <mergeCell ref="Q104:Q108"/>
    <mergeCell ref="M87:M89"/>
    <mergeCell ref="M76:M77"/>
    <mergeCell ref="S42:S43"/>
    <mergeCell ref="N76:N77"/>
    <mergeCell ref="P72:P75"/>
    <mergeCell ref="Q72:Q75"/>
    <mergeCell ref="T65:T66"/>
    <mergeCell ref="T76:T77"/>
    <mergeCell ref="P12:P13"/>
    <mergeCell ref="O12:O13"/>
    <mergeCell ref="Q12:Q13"/>
    <mergeCell ref="R12:R13"/>
    <mergeCell ref="S12:S13"/>
    <mergeCell ref="W12:W13"/>
    <mergeCell ref="X12:X13"/>
    <mergeCell ref="Y12:Y13"/>
    <mergeCell ref="Z12:Z13"/>
    <mergeCell ref="AA12:AA13"/>
    <mergeCell ref="AB12:AB13"/>
    <mergeCell ref="AC12:AC13"/>
    <mergeCell ref="AD12:AD13"/>
    <mergeCell ref="AE12:AE13"/>
    <mergeCell ref="BT12:BT13"/>
    <mergeCell ref="BD12:BD13"/>
    <mergeCell ref="BE12:BE13"/>
    <mergeCell ref="BF12:BF13"/>
    <mergeCell ref="BG12:BG13"/>
    <mergeCell ref="BH12:BH13"/>
    <mergeCell ref="BI12:BI13"/>
    <mergeCell ref="BO12:BO13"/>
    <mergeCell ref="BP12:BP13"/>
    <mergeCell ref="BQ12:BQ13"/>
    <mergeCell ref="BR12:BR13"/>
    <mergeCell ref="BS12:BS13"/>
    <mergeCell ref="BJ12:BJ13"/>
    <mergeCell ref="BK12:BK13"/>
    <mergeCell ref="BL12:BL13"/>
    <mergeCell ref="BM12:BM13"/>
    <mergeCell ref="BN12:BN13"/>
    <mergeCell ref="BV12:BV13"/>
    <mergeCell ref="BW12:BW13"/>
    <mergeCell ref="BU25:BU27"/>
    <mergeCell ref="BU50:BU52"/>
    <mergeCell ref="BX12:BX13"/>
    <mergeCell ref="BU12:BU13"/>
    <mergeCell ref="BX18:BX19"/>
    <mergeCell ref="BX36:BX38"/>
    <mergeCell ref="BV36:BV38"/>
    <mergeCell ref="BV18:BV19"/>
    <mergeCell ref="BX25:BX27"/>
    <mergeCell ref="BW25:BW27"/>
    <mergeCell ref="BJ22:BJ23"/>
    <mergeCell ref="BK22:BK23"/>
    <mergeCell ref="BL22:BL23"/>
    <mergeCell ref="BM22:BM23"/>
    <mergeCell ref="BN22:BN23"/>
    <mergeCell ref="BO22:BO23"/>
    <mergeCell ref="BP22:BP23"/>
    <mergeCell ref="BQ22:BQ23"/>
    <mergeCell ref="BX22:BX23"/>
    <mergeCell ref="BR22:BR23"/>
    <mergeCell ref="BS22:BS23"/>
    <mergeCell ref="BT22:BT23"/>
    <mergeCell ref="BU22:BU23"/>
    <mergeCell ref="BV22:BV23"/>
    <mergeCell ref="BW22:BW23"/>
    <mergeCell ref="AR99:AR100"/>
    <mergeCell ref="AS99:AS100"/>
    <mergeCell ref="AT99:AT100"/>
    <mergeCell ref="AR101:AR103"/>
    <mergeCell ref="AS101:AS103"/>
    <mergeCell ref="AT101:AT103"/>
    <mergeCell ref="AU99:AU100"/>
    <mergeCell ref="AU101:AU103"/>
    <mergeCell ref="AV99:AV100"/>
    <mergeCell ref="BJ99:BJ100"/>
    <mergeCell ref="BN99:BN100"/>
    <mergeCell ref="AW99:AW100"/>
    <mergeCell ref="AX99:AX100"/>
    <mergeCell ref="AY99:AY100"/>
    <mergeCell ref="AV101:AV103"/>
    <mergeCell ref="AW101:AW103"/>
    <mergeCell ref="AX101:AX103"/>
    <mergeCell ref="AY101:AY103"/>
    <mergeCell ref="AZ99:AZ100"/>
    <mergeCell ref="BA99:BA100"/>
    <mergeCell ref="BB99:BB100"/>
    <mergeCell ref="BC99:BC100"/>
    <mergeCell ref="BD99:BD100"/>
    <mergeCell ref="BE99:BE100"/>
    <mergeCell ref="BF99:BF100"/>
    <mergeCell ref="BG99:BG100"/>
    <mergeCell ref="BH99:BH100"/>
    <mergeCell ref="BI99:BI100"/>
    <mergeCell ref="BK99:BK100"/>
    <mergeCell ref="BL99:BL100"/>
    <mergeCell ref="BM99:BM100"/>
    <mergeCell ref="AD104:AD108"/>
    <mergeCell ref="AE104:AE108"/>
    <mergeCell ref="AF104:AF108"/>
    <mergeCell ref="BL101:BL103"/>
    <mergeCell ref="BM101:BM103"/>
    <mergeCell ref="BN101:BN103"/>
    <mergeCell ref="BO101:BO103"/>
    <mergeCell ref="BP101:BP103"/>
    <mergeCell ref="BQ101:BQ103"/>
    <mergeCell ref="AZ101:AZ103"/>
    <mergeCell ref="BA101:BA103"/>
    <mergeCell ref="BB101:BB103"/>
    <mergeCell ref="BC101:BC103"/>
    <mergeCell ref="BD101:BD103"/>
    <mergeCell ref="BE101:BE103"/>
    <mergeCell ref="BF101:BF103"/>
    <mergeCell ref="BG101:BG103"/>
    <mergeCell ref="BH101:BH103"/>
    <mergeCell ref="BI101:BI103"/>
    <mergeCell ref="BJ101:BJ103"/>
    <mergeCell ref="BK101:BK103"/>
    <mergeCell ref="AP109:AP111"/>
    <mergeCell ref="AM104:AM108"/>
    <mergeCell ref="AM109:AM111"/>
    <mergeCell ref="BR101:BR103"/>
    <mergeCell ref="BS101:BS103"/>
    <mergeCell ref="BT101:BT103"/>
    <mergeCell ref="R104:R108"/>
    <mergeCell ref="S104:S108"/>
    <mergeCell ref="T104:T108"/>
    <mergeCell ref="U104:U108"/>
    <mergeCell ref="V104:V108"/>
    <mergeCell ref="W104:W108"/>
    <mergeCell ref="AH104:AH108"/>
    <mergeCell ref="AI104:AI108"/>
    <mergeCell ref="X104:X108"/>
    <mergeCell ref="Y104:Y108"/>
    <mergeCell ref="Z104:Z108"/>
    <mergeCell ref="AA104:AA108"/>
    <mergeCell ref="AB104:AB108"/>
    <mergeCell ref="AC104:AC108"/>
    <mergeCell ref="AJ104:AJ108"/>
    <mergeCell ref="AK104:AK108"/>
    <mergeCell ref="AN104:AN108"/>
    <mergeCell ref="AP104:AP108"/>
    <mergeCell ref="O109:O111"/>
    <mergeCell ref="P109:P111"/>
    <mergeCell ref="Q109:Q111"/>
    <mergeCell ref="R109:R111"/>
    <mergeCell ref="S109:S111"/>
    <mergeCell ref="T109:T111"/>
    <mergeCell ref="AL109:AL111"/>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AN109:AN111"/>
    <mergeCell ref="AG109:AG111"/>
    <mergeCell ref="AH109:AH111"/>
    <mergeCell ref="AI109:AI111"/>
    <mergeCell ref="AJ109:AJ111"/>
    <mergeCell ref="AK109:AK111"/>
    <mergeCell ref="AL104:AL108"/>
    <mergeCell ref="AO104:AO108"/>
    <mergeCell ref="AO109:AO111"/>
    <mergeCell ref="AG104:AG10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K49"/>
  <sheetViews>
    <sheetView tabSelected="1" view="pageLayout" topLeftCell="B1" zoomScale="40" zoomScaleNormal="70" zoomScaleSheetLayoutView="70" zoomScalePageLayoutView="40" workbookViewId="0">
      <selection activeCell="AG1" sqref="AG1"/>
    </sheetView>
  </sheetViews>
  <sheetFormatPr baseColWidth="10" defaultColWidth="9.140625" defaultRowHeight="15" x14ac:dyDescent="0.25"/>
  <cols>
    <col min="1" max="1" width="27.85546875" customWidth="1"/>
    <col min="2" max="2" width="24.140625" customWidth="1"/>
    <col min="3" max="3" width="5" bestFit="1" customWidth="1"/>
    <col min="4" max="4" width="41" style="63" customWidth="1"/>
    <col min="5" max="5" width="35.42578125" customWidth="1"/>
    <col min="6" max="6" width="16.28515625" customWidth="1"/>
    <col min="7" max="7" width="17.7109375" bestFit="1" customWidth="1"/>
    <col min="8" max="8" width="17.28515625" customWidth="1"/>
    <col min="9" max="30" width="10.7109375" customWidth="1"/>
    <col min="31" max="31" width="11.7109375" customWidth="1"/>
    <col min="32" max="32" width="10.7109375" customWidth="1"/>
    <col min="33" max="34" width="10.7109375" hidden="1" customWidth="1"/>
    <col min="35" max="35" width="13.5703125" customWidth="1"/>
    <col min="36" max="36" width="10.7109375" customWidth="1"/>
    <col min="37" max="37" width="27.5703125" style="93" customWidth="1"/>
    <col min="38" max="256" width="11.42578125" customWidth="1"/>
  </cols>
  <sheetData>
    <row r="2" spans="1:37" x14ac:dyDescent="0.25">
      <c r="A2" s="377" t="s">
        <v>613</v>
      </c>
      <c r="B2" s="377" t="s">
        <v>614</v>
      </c>
      <c r="C2" s="378" t="s">
        <v>615</v>
      </c>
      <c r="D2" s="377" t="s">
        <v>616</v>
      </c>
      <c r="E2" s="377" t="s">
        <v>10</v>
      </c>
      <c r="F2" s="382" t="s">
        <v>31</v>
      </c>
      <c r="G2" s="380" t="s">
        <v>32</v>
      </c>
      <c r="H2" s="380" t="s">
        <v>33</v>
      </c>
      <c r="I2" s="375" t="s">
        <v>12</v>
      </c>
      <c r="J2" s="376"/>
      <c r="K2" s="375" t="s">
        <v>13</v>
      </c>
      <c r="L2" s="376"/>
      <c r="M2" s="375" t="s">
        <v>14</v>
      </c>
      <c r="N2" s="376"/>
      <c r="O2" s="375" t="s">
        <v>15</v>
      </c>
      <c r="P2" s="376"/>
      <c r="Q2" s="375" t="s">
        <v>16</v>
      </c>
      <c r="R2" s="376"/>
      <c r="S2" s="375" t="s">
        <v>17</v>
      </c>
      <c r="T2" s="376"/>
      <c r="U2" s="375" t="s">
        <v>18</v>
      </c>
      <c r="V2" s="376"/>
      <c r="W2" s="375" t="s">
        <v>19</v>
      </c>
      <c r="X2" s="376"/>
      <c r="Y2" s="375" t="s">
        <v>20</v>
      </c>
      <c r="Z2" s="376"/>
      <c r="AA2" s="375" t="s">
        <v>21</v>
      </c>
      <c r="AB2" s="376"/>
      <c r="AC2" s="385" t="s">
        <v>22</v>
      </c>
      <c r="AD2" s="385"/>
      <c r="AE2" s="385" t="s">
        <v>23</v>
      </c>
      <c r="AF2" s="385"/>
      <c r="AG2" s="54"/>
      <c r="AH2" s="54"/>
      <c r="AI2" s="385" t="s">
        <v>25</v>
      </c>
      <c r="AJ2" s="385"/>
      <c r="AK2" s="393" t="s">
        <v>617</v>
      </c>
    </row>
    <row r="3" spans="1:37" ht="15.75" thickBot="1" x14ac:dyDescent="0.3">
      <c r="A3" s="378"/>
      <c r="B3" s="378"/>
      <c r="C3" s="379"/>
      <c r="D3" s="378" t="s">
        <v>618</v>
      </c>
      <c r="E3" s="378" t="s">
        <v>10</v>
      </c>
      <c r="F3" s="383" t="s">
        <v>31</v>
      </c>
      <c r="G3" s="381" t="s">
        <v>32</v>
      </c>
      <c r="H3" s="381" t="s">
        <v>33</v>
      </c>
      <c r="I3" s="55" t="s">
        <v>35</v>
      </c>
      <c r="J3" s="55" t="s">
        <v>36</v>
      </c>
      <c r="K3" s="55" t="s">
        <v>35</v>
      </c>
      <c r="L3" s="55" t="s">
        <v>36</v>
      </c>
      <c r="M3" s="55" t="s">
        <v>35</v>
      </c>
      <c r="N3" s="55" t="s">
        <v>36</v>
      </c>
      <c r="O3" s="55" t="s">
        <v>35</v>
      </c>
      <c r="P3" s="55" t="s">
        <v>36</v>
      </c>
      <c r="Q3" s="55" t="s">
        <v>35</v>
      </c>
      <c r="R3" s="55" t="s">
        <v>36</v>
      </c>
      <c r="S3" s="55" t="s">
        <v>35</v>
      </c>
      <c r="T3" s="55" t="s">
        <v>36</v>
      </c>
      <c r="U3" s="55" t="s">
        <v>35</v>
      </c>
      <c r="V3" s="55" t="s">
        <v>36</v>
      </c>
      <c r="W3" s="55" t="s">
        <v>35</v>
      </c>
      <c r="X3" s="55" t="s">
        <v>36</v>
      </c>
      <c r="Y3" s="55" t="s">
        <v>35</v>
      </c>
      <c r="Z3" s="55" t="s">
        <v>36</v>
      </c>
      <c r="AA3" s="55" t="s">
        <v>35</v>
      </c>
      <c r="AB3" s="55" t="s">
        <v>36</v>
      </c>
      <c r="AC3" s="382" t="s">
        <v>35</v>
      </c>
      <c r="AD3" s="382" t="s">
        <v>36</v>
      </c>
      <c r="AE3" s="55" t="s">
        <v>35</v>
      </c>
      <c r="AF3" s="55" t="s">
        <v>36</v>
      </c>
      <c r="AG3" s="55"/>
      <c r="AH3" s="55"/>
      <c r="AI3" s="55" t="s">
        <v>35</v>
      </c>
      <c r="AJ3" s="55" t="s">
        <v>36</v>
      </c>
      <c r="AK3" s="393"/>
    </row>
    <row r="4" spans="1:37" ht="81" customHeight="1" thickBot="1" x14ac:dyDescent="0.3">
      <c r="A4" s="373" t="s">
        <v>619</v>
      </c>
      <c r="B4" s="148" t="s">
        <v>620</v>
      </c>
      <c r="C4" s="149">
        <v>1</v>
      </c>
      <c r="D4" s="150" t="s">
        <v>679</v>
      </c>
      <c r="E4" s="151" t="s">
        <v>678</v>
      </c>
      <c r="F4" s="152" t="s">
        <v>680</v>
      </c>
      <c r="G4" s="153">
        <v>45293</v>
      </c>
      <c r="H4" s="213">
        <v>45646</v>
      </c>
      <c r="I4" s="214"/>
      <c r="J4" s="214"/>
      <c r="K4" s="214"/>
      <c r="L4" s="214"/>
      <c r="M4" s="214">
        <v>0.15</v>
      </c>
      <c r="N4" s="214"/>
      <c r="O4" s="214"/>
      <c r="P4" s="214"/>
      <c r="Q4" s="214"/>
      <c r="R4" s="214"/>
      <c r="S4" s="214">
        <v>0.25</v>
      </c>
      <c r="T4" s="214"/>
      <c r="U4" s="214"/>
      <c r="V4" s="214"/>
      <c r="W4" s="214"/>
      <c r="X4" s="214"/>
      <c r="Y4" s="214">
        <v>0.3</v>
      </c>
      <c r="Z4" s="214"/>
      <c r="AA4" s="214"/>
      <c r="AB4" s="215"/>
      <c r="AC4" s="214"/>
      <c r="AD4" s="216"/>
      <c r="AE4" s="214">
        <v>0.3</v>
      </c>
      <c r="AF4" s="217"/>
      <c r="AG4" s="154"/>
      <c r="AH4" s="154"/>
      <c r="AI4" s="155">
        <f>+I4+K4+M4+O4+Q4+S4+U4+W4+Y4+AA4+AC4+AE4</f>
        <v>1</v>
      </c>
      <c r="AJ4" s="156">
        <f>J4+L4+N4+P4+R4+T4+V4+X4+Z4+AB4</f>
        <v>0</v>
      </c>
      <c r="AK4" s="157"/>
    </row>
    <row r="5" spans="1:37" ht="62.25" customHeight="1" x14ac:dyDescent="0.25">
      <c r="A5" s="374"/>
      <c r="B5" s="59" t="s">
        <v>622</v>
      </c>
      <c r="C5" s="57">
        <v>2</v>
      </c>
      <c r="D5" s="65" t="s">
        <v>681</v>
      </c>
      <c r="E5" s="57" t="s">
        <v>621</v>
      </c>
      <c r="F5" s="57" t="s">
        <v>682</v>
      </c>
      <c r="G5" s="62">
        <v>45293</v>
      </c>
      <c r="H5" s="202">
        <v>45646</v>
      </c>
      <c r="I5" s="219">
        <v>4.1700000000000001E-2</v>
      </c>
      <c r="J5" s="203"/>
      <c r="K5" s="219">
        <v>4.1700000000000001E-2</v>
      </c>
      <c r="L5" s="203"/>
      <c r="M5" s="219">
        <v>6.9400000000000003E-2</v>
      </c>
      <c r="N5" s="203"/>
      <c r="O5" s="221">
        <v>4.1700000000000001E-2</v>
      </c>
      <c r="P5" s="204"/>
      <c r="Q5" s="219">
        <v>6.9400000000000003E-2</v>
      </c>
      <c r="R5" s="203"/>
      <c r="S5" s="219">
        <v>2.7799999999999998E-2</v>
      </c>
      <c r="T5" s="206"/>
      <c r="U5" s="201"/>
      <c r="V5" s="201"/>
      <c r="W5" s="205">
        <v>4.1700000000000001E-2</v>
      </c>
      <c r="X5" s="205"/>
      <c r="Y5" s="219">
        <v>0.26390000000000002</v>
      </c>
      <c r="Z5" s="203"/>
      <c r="AA5" s="219">
        <v>0.1111</v>
      </c>
      <c r="AB5" s="203"/>
      <c r="AC5" s="219">
        <v>0.1111</v>
      </c>
      <c r="AD5" s="200"/>
      <c r="AE5" s="220">
        <v>0.18049999999999999</v>
      </c>
      <c r="AF5" s="200"/>
      <c r="AG5" s="61">
        <f t="shared" ref="AG5:AG28" si="0">I5+K5+M5+O5+Q5+S5+U5+W5+Y5+AA5</f>
        <v>0.70840000000000003</v>
      </c>
      <c r="AH5" s="61">
        <f t="shared" ref="AH5:AH29" si="1">J5+L5+N5+P5+R5+T5+V5+X5+Z5+AB5</f>
        <v>0</v>
      </c>
      <c r="AI5" s="56">
        <f t="shared" ref="AI5:AI26" si="2">+I5+K5+M5+O5+Q5+S5+U5+W5+Y5+AA5+AC5+AE5</f>
        <v>1</v>
      </c>
      <c r="AJ5" s="64">
        <f t="shared" ref="AJ5:AJ30" si="3">J5+L5+N5+P5+R5+T5+V5+X5+Z5+AB5</f>
        <v>0</v>
      </c>
      <c r="AK5" s="97"/>
    </row>
    <row r="6" spans="1:37" s="121" customFormat="1" ht="65.25" customHeight="1" thickBot="1" x14ac:dyDescent="0.3">
      <c r="A6" s="374"/>
      <c r="B6" s="113" t="s">
        <v>622</v>
      </c>
      <c r="C6" s="114">
        <v>3</v>
      </c>
      <c r="D6" s="115" t="s">
        <v>683</v>
      </c>
      <c r="E6" s="114" t="s">
        <v>623</v>
      </c>
      <c r="F6" s="114" t="s">
        <v>684</v>
      </c>
      <c r="G6" s="116">
        <v>45293</v>
      </c>
      <c r="H6" s="207">
        <v>45646</v>
      </c>
      <c r="I6" s="218">
        <v>6.6699999999999995E-2</v>
      </c>
      <c r="J6" s="208"/>
      <c r="K6" s="218">
        <v>6.6699999999999995E-2</v>
      </c>
      <c r="L6" s="208"/>
      <c r="M6" s="218">
        <v>1.67E-2</v>
      </c>
      <c r="N6" s="208"/>
      <c r="O6" s="222">
        <v>6.6699999999999995E-2</v>
      </c>
      <c r="P6" s="209"/>
      <c r="Q6" s="218">
        <v>1.67E-2</v>
      </c>
      <c r="R6" s="208"/>
      <c r="S6" s="211">
        <v>6.6699999999999995E-2</v>
      </c>
      <c r="T6" s="210"/>
      <c r="U6" s="211">
        <v>0.1167</v>
      </c>
      <c r="V6" s="210"/>
      <c r="W6" s="211">
        <v>1.67E-2</v>
      </c>
      <c r="X6" s="211"/>
      <c r="Y6" s="218">
        <v>0.1167</v>
      </c>
      <c r="Z6" s="208"/>
      <c r="AA6" s="218">
        <v>0.1167</v>
      </c>
      <c r="AB6" s="208"/>
      <c r="AC6" s="218">
        <v>0.26669999999999999</v>
      </c>
      <c r="AD6" s="212"/>
      <c r="AE6" s="223">
        <v>6.6299999999999998E-2</v>
      </c>
      <c r="AF6" s="212"/>
      <c r="AG6" s="118">
        <f t="shared" si="0"/>
        <v>0.66699999999999993</v>
      </c>
      <c r="AH6" s="118">
        <f t="shared" si="1"/>
        <v>0</v>
      </c>
      <c r="AI6" s="119">
        <f t="shared" si="2"/>
        <v>1</v>
      </c>
      <c r="AJ6" s="117">
        <f t="shared" si="3"/>
        <v>0</v>
      </c>
      <c r="AK6" s="120"/>
    </row>
    <row r="7" spans="1:37" s="121" customFormat="1" ht="60" x14ac:dyDescent="0.25">
      <c r="A7" s="398" t="s">
        <v>624</v>
      </c>
      <c r="B7" s="122" t="s">
        <v>625</v>
      </c>
      <c r="C7" s="123">
        <v>4</v>
      </c>
      <c r="D7" s="124" t="s">
        <v>690</v>
      </c>
      <c r="E7" s="123" t="s">
        <v>719</v>
      </c>
      <c r="F7" s="123" t="s">
        <v>694</v>
      </c>
      <c r="G7" s="125">
        <v>45414</v>
      </c>
      <c r="H7" s="125">
        <v>45534</v>
      </c>
      <c r="I7" s="126"/>
      <c r="J7" s="126"/>
      <c r="K7" s="126"/>
      <c r="L7" s="126"/>
      <c r="M7" s="126"/>
      <c r="N7" s="126"/>
      <c r="O7" s="127"/>
      <c r="P7" s="127"/>
      <c r="Q7" s="106">
        <v>0.2</v>
      </c>
      <c r="R7" s="106"/>
      <c r="S7" s="126">
        <v>0.2</v>
      </c>
      <c r="T7" s="126"/>
      <c r="U7" s="126">
        <v>0.4</v>
      </c>
      <c r="V7" s="126"/>
      <c r="W7" s="128">
        <v>0.2</v>
      </c>
      <c r="X7" s="128"/>
      <c r="Y7" s="128"/>
      <c r="Z7" s="128"/>
      <c r="AA7" s="129"/>
      <c r="AB7" s="107"/>
      <c r="AC7" s="129"/>
      <c r="AD7" s="107"/>
      <c r="AE7" s="129"/>
      <c r="AF7" s="107"/>
      <c r="AG7" s="126">
        <f t="shared" si="0"/>
        <v>1</v>
      </c>
      <c r="AH7" s="126">
        <f t="shared" si="1"/>
        <v>0</v>
      </c>
      <c r="AI7" s="130">
        <f t="shared" si="2"/>
        <v>1</v>
      </c>
      <c r="AJ7" s="106">
        <f t="shared" si="3"/>
        <v>0</v>
      </c>
      <c r="AK7" s="131"/>
    </row>
    <row r="8" spans="1:37" s="121" customFormat="1" ht="60" x14ac:dyDescent="0.25">
      <c r="A8" s="399"/>
      <c r="B8" s="132" t="s">
        <v>625</v>
      </c>
      <c r="C8" s="101">
        <v>5</v>
      </c>
      <c r="D8" s="133" t="s">
        <v>685</v>
      </c>
      <c r="E8" s="101" t="s">
        <v>686</v>
      </c>
      <c r="F8" s="101" t="s">
        <v>687</v>
      </c>
      <c r="G8" s="102">
        <v>45414</v>
      </c>
      <c r="H8" s="102">
        <v>45534</v>
      </c>
      <c r="I8" s="100"/>
      <c r="J8" s="100"/>
      <c r="K8" s="100"/>
      <c r="L8" s="100"/>
      <c r="M8" s="100"/>
      <c r="N8" s="100"/>
      <c r="O8" s="103"/>
      <c r="P8" s="103"/>
      <c r="Q8" s="224">
        <v>0.1</v>
      </c>
      <c r="R8" s="224"/>
      <c r="S8" s="225">
        <v>0.3</v>
      </c>
      <c r="T8" s="225"/>
      <c r="U8" s="225">
        <v>0.3</v>
      </c>
      <c r="V8" s="225"/>
      <c r="W8" s="225">
        <v>0.3</v>
      </c>
      <c r="X8" s="98"/>
      <c r="Y8" s="98"/>
      <c r="Z8" s="98"/>
      <c r="AA8" s="134"/>
      <c r="AB8" s="108"/>
      <c r="AC8" s="134"/>
      <c r="AD8" s="108"/>
      <c r="AE8" s="134"/>
      <c r="AF8" s="108"/>
      <c r="AG8" s="100">
        <f t="shared" si="0"/>
        <v>1</v>
      </c>
      <c r="AH8" s="100">
        <f t="shared" si="1"/>
        <v>0</v>
      </c>
      <c r="AI8" s="104">
        <f t="shared" si="2"/>
        <v>1</v>
      </c>
      <c r="AJ8" s="99">
        <f t="shared" si="3"/>
        <v>0</v>
      </c>
      <c r="AK8" s="135"/>
    </row>
    <row r="9" spans="1:37" s="121" customFormat="1" ht="60" x14ac:dyDescent="0.25">
      <c r="A9" s="399"/>
      <c r="B9" s="132" t="s">
        <v>625</v>
      </c>
      <c r="C9" s="101">
        <v>6</v>
      </c>
      <c r="D9" s="133" t="s">
        <v>688</v>
      </c>
      <c r="E9" s="101" t="s">
        <v>626</v>
      </c>
      <c r="F9" s="101" t="s">
        <v>692</v>
      </c>
      <c r="G9" s="102">
        <v>45414</v>
      </c>
      <c r="H9" s="102">
        <v>45534</v>
      </c>
      <c r="I9" s="100"/>
      <c r="J9" s="112"/>
      <c r="K9" s="100"/>
      <c r="L9" s="112"/>
      <c r="M9" s="100"/>
      <c r="N9" s="112"/>
      <c r="O9" s="103"/>
      <c r="P9" s="103"/>
      <c r="Q9" s="58"/>
      <c r="R9" s="58"/>
      <c r="S9" s="225">
        <v>0.25</v>
      </c>
      <c r="T9" s="225"/>
      <c r="U9" s="225">
        <v>0.25</v>
      </c>
      <c r="V9" s="225"/>
      <c r="W9" s="98">
        <v>0.25</v>
      </c>
      <c r="X9" s="98"/>
      <c r="Y9" s="98">
        <v>0.25</v>
      </c>
      <c r="Z9" s="98"/>
      <c r="AA9" s="134"/>
      <c r="AB9" s="108"/>
      <c r="AC9" s="134"/>
      <c r="AD9" s="108"/>
      <c r="AE9" s="134"/>
      <c r="AF9" s="58"/>
      <c r="AG9" s="100">
        <f t="shared" si="0"/>
        <v>1</v>
      </c>
      <c r="AH9" s="100">
        <f t="shared" si="1"/>
        <v>0</v>
      </c>
      <c r="AI9" s="104">
        <f t="shared" si="2"/>
        <v>1</v>
      </c>
      <c r="AJ9" s="99">
        <f t="shared" si="3"/>
        <v>0</v>
      </c>
      <c r="AK9" s="105"/>
    </row>
    <row r="10" spans="1:37" s="121" customFormat="1" ht="45.75" thickBot="1" x14ac:dyDescent="0.3">
      <c r="A10" s="399"/>
      <c r="B10" s="136" t="s">
        <v>625</v>
      </c>
      <c r="C10" s="226">
        <v>7</v>
      </c>
      <c r="D10" s="227" t="s">
        <v>689</v>
      </c>
      <c r="E10" s="226" t="s">
        <v>627</v>
      </c>
      <c r="F10" s="226" t="s">
        <v>693</v>
      </c>
      <c r="G10" s="228">
        <v>45414</v>
      </c>
      <c r="H10" s="228">
        <v>45657</v>
      </c>
      <c r="I10" s="229">
        <v>0</v>
      </c>
      <c r="J10" s="229"/>
      <c r="K10" s="229">
        <v>0</v>
      </c>
      <c r="L10" s="229"/>
      <c r="M10" s="229">
        <v>0</v>
      </c>
      <c r="N10" s="230"/>
      <c r="O10" s="231">
        <v>0</v>
      </c>
      <c r="P10" s="231"/>
      <c r="Q10" s="232">
        <v>0</v>
      </c>
      <c r="R10" s="232"/>
      <c r="S10" s="229">
        <v>0</v>
      </c>
      <c r="T10" s="229"/>
      <c r="U10" s="229">
        <v>0</v>
      </c>
      <c r="V10" s="229"/>
      <c r="W10" s="233">
        <v>0</v>
      </c>
      <c r="X10" s="233"/>
      <c r="Y10" s="233">
        <v>0</v>
      </c>
      <c r="Z10" s="233"/>
      <c r="AA10" s="223">
        <v>0</v>
      </c>
      <c r="AB10" s="234"/>
      <c r="AC10" s="223">
        <v>0.3</v>
      </c>
      <c r="AD10" s="234"/>
      <c r="AE10" s="223">
        <v>0.7</v>
      </c>
      <c r="AF10" s="234"/>
      <c r="AG10" s="229">
        <f t="shared" si="0"/>
        <v>0</v>
      </c>
      <c r="AH10" s="229">
        <f t="shared" si="1"/>
        <v>0</v>
      </c>
      <c r="AI10" s="235">
        <f t="shared" si="2"/>
        <v>1</v>
      </c>
      <c r="AJ10" s="232">
        <f t="shared" si="3"/>
        <v>0</v>
      </c>
      <c r="AK10" s="140"/>
    </row>
    <row r="11" spans="1:37" s="121" customFormat="1" ht="75.75" thickBot="1" x14ac:dyDescent="0.3">
      <c r="A11" s="403" t="s">
        <v>628</v>
      </c>
      <c r="B11" s="160" t="s">
        <v>629</v>
      </c>
      <c r="C11" s="161">
        <v>8</v>
      </c>
      <c r="D11" s="236" t="s">
        <v>696</v>
      </c>
      <c r="E11" s="162" t="s">
        <v>691</v>
      </c>
      <c r="F11" s="161" t="s">
        <v>725</v>
      </c>
      <c r="G11" s="163">
        <v>45293</v>
      </c>
      <c r="H11" s="163">
        <v>45646</v>
      </c>
      <c r="I11" s="293">
        <v>8.3299999999999999E-2</v>
      </c>
      <c r="J11" s="164"/>
      <c r="K11" s="293">
        <v>8.3299999999999999E-2</v>
      </c>
      <c r="L11" s="164"/>
      <c r="M11" s="293">
        <v>8.3299999999999999E-2</v>
      </c>
      <c r="N11" s="164"/>
      <c r="O11" s="293">
        <v>8.3299999999999999E-2</v>
      </c>
      <c r="P11" s="165"/>
      <c r="Q11" s="293">
        <v>8.3299999999999999E-2</v>
      </c>
      <c r="R11" s="164"/>
      <c r="S11" s="293">
        <v>8.3299999999999999E-2</v>
      </c>
      <c r="T11" s="166"/>
      <c r="U11" s="293">
        <v>8.3299999999999999E-2</v>
      </c>
      <c r="V11" s="164"/>
      <c r="W11" s="293">
        <v>8.3299999999999999E-2</v>
      </c>
      <c r="X11" s="166"/>
      <c r="Y11" s="293">
        <v>8.3299999999999999E-2</v>
      </c>
      <c r="Z11" s="166"/>
      <c r="AA11" s="293">
        <v>8.3299999999999999E-2</v>
      </c>
      <c r="AB11" s="166"/>
      <c r="AC11" s="293">
        <v>8.3299999999999999E-2</v>
      </c>
      <c r="AD11" s="166"/>
      <c r="AE11" s="293">
        <v>8.3299999999999999E-2</v>
      </c>
      <c r="AF11" s="166"/>
      <c r="AG11" s="166">
        <f t="shared" si="0"/>
        <v>0.83300000000000007</v>
      </c>
      <c r="AH11" s="166">
        <f t="shared" si="1"/>
        <v>0</v>
      </c>
      <c r="AI11" s="167">
        <f t="shared" si="2"/>
        <v>0.99960000000000016</v>
      </c>
      <c r="AJ11" s="164">
        <f t="shared" si="3"/>
        <v>0</v>
      </c>
      <c r="AK11" s="168"/>
    </row>
    <row r="12" spans="1:37" s="121" customFormat="1" ht="60.75" thickBot="1" x14ac:dyDescent="0.3">
      <c r="A12" s="404"/>
      <c r="B12" s="169" t="s">
        <v>695</v>
      </c>
      <c r="C12" s="170">
        <v>9</v>
      </c>
      <c r="D12" s="171" t="s">
        <v>720</v>
      </c>
      <c r="E12" s="172" t="s">
        <v>697</v>
      </c>
      <c r="F12" s="170" t="s">
        <v>698</v>
      </c>
      <c r="G12" s="173">
        <v>45293</v>
      </c>
      <c r="H12" s="173">
        <v>45646</v>
      </c>
      <c r="I12" s="174"/>
      <c r="J12" s="174"/>
      <c r="K12" s="174"/>
      <c r="L12" s="174"/>
      <c r="M12" s="174">
        <v>0.25</v>
      </c>
      <c r="N12" s="174"/>
      <c r="O12" s="175"/>
      <c r="P12" s="175"/>
      <c r="Q12" s="174"/>
      <c r="R12" s="174"/>
      <c r="S12" s="176">
        <v>0.25</v>
      </c>
      <c r="T12" s="176"/>
      <c r="U12" s="174"/>
      <c r="V12" s="174"/>
      <c r="W12" s="176"/>
      <c r="X12" s="176"/>
      <c r="Y12" s="176">
        <v>0.25</v>
      </c>
      <c r="Z12" s="176"/>
      <c r="AA12" s="176"/>
      <c r="AB12" s="176"/>
      <c r="AC12" s="176"/>
      <c r="AD12" s="176"/>
      <c r="AE12" s="176">
        <v>0.25</v>
      </c>
      <c r="AF12" s="176"/>
      <c r="AG12" s="176"/>
      <c r="AH12" s="176"/>
      <c r="AI12" s="238">
        <f t="shared" si="2"/>
        <v>1</v>
      </c>
      <c r="AJ12" s="174"/>
      <c r="AK12" s="177"/>
    </row>
    <row r="13" spans="1:37" s="121" customFormat="1" ht="60" x14ac:dyDescent="0.25">
      <c r="A13" s="404"/>
      <c r="B13" s="122" t="s">
        <v>630</v>
      </c>
      <c r="C13" s="123">
        <v>10</v>
      </c>
      <c r="D13" s="124" t="s">
        <v>699</v>
      </c>
      <c r="E13" s="123" t="s">
        <v>700</v>
      </c>
      <c r="F13" s="123" t="s">
        <v>701</v>
      </c>
      <c r="G13" s="292">
        <v>45293</v>
      </c>
      <c r="H13" s="292">
        <v>45646</v>
      </c>
      <c r="I13" s="129">
        <v>1.8499999999999999E-2</v>
      </c>
      <c r="J13" s="291"/>
      <c r="K13" s="129">
        <v>1.8499999999999999E-2</v>
      </c>
      <c r="L13" s="291"/>
      <c r="M13" s="129">
        <v>0.1341</v>
      </c>
      <c r="N13" s="129"/>
      <c r="O13" s="129">
        <v>3.6799999999999999E-2</v>
      </c>
      <c r="P13" s="291"/>
      <c r="Q13" s="129">
        <v>7.85E-2</v>
      </c>
      <c r="R13" s="129"/>
      <c r="S13" s="128">
        <v>0.1852</v>
      </c>
      <c r="T13" s="128"/>
      <c r="U13" s="128">
        <v>3.6799999999999999E-2</v>
      </c>
      <c r="V13" s="128"/>
      <c r="W13" s="128">
        <v>3.7400000000000003E-2</v>
      </c>
      <c r="X13" s="128"/>
      <c r="Y13" s="128">
        <v>0.1202</v>
      </c>
      <c r="Z13" s="128"/>
      <c r="AA13" s="128">
        <v>0.1113</v>
      </c>
      <c r="AB13" s="128"/>
      <c r="AC13" s="290">
        <v>3.7400000000000003E-2</v>
      </c>
      <c r="AD13" s="289"/>
      <c r="AE13" s="288">
        <v>0.18529999999999999</v>
      </c>
      <c r="AF13" s="287"/>
      <c r="AG13" s="126">
        <f>I13+K13+M13+O13+Q13+S16+U16+W16+Y13+AA13</f>
        <v>1.5179</v>
      </c>
      <c r="AH13" s="126">
        <f>J13+L13+N13+P13+R13+T16+V16+X13+Z13+AB13</f>
        <v>0</v>
      </c>
      <c r="AI13" s="238">
        <f t="shared" si="2"/>
        <v>0.99999999999999989</v>
      </c>
      <c r="AJ13" s="206">
        <f>J13+L13+N13+P13+R13+T16+V16+X13+Z13+AB13</f>
        <v>0</v>
      </c>
      <c r="AK13" s="131"/>
    </row>
    <row r="14" spans="1:37" s="121" customFormat="1" ht="69.75" customHeight="1" thickBot="1" x14ac:dyDescent="0.3">
      <c r="A14" s="404"/>
      <c r="B14" s="136" t="s">
        <v>630</v>
      </c>
      <c r="C14" s="137">
        <v>11</v>
      </c>
      <c r="D14" s="178" t="s">
        <v>706</v>
      </c>
      <c r="E14" s="137" t="s">
        <v>704</v>
      </c>
      <c r="F14" s="137" t="s">
        <v>705</v>
      </c>
      <c r="G14" s="158">
        <v>45293</v>
      </c>
      <c r="H14" s="158">
        <v>45646</v>
      </c>
      <c r="I14" s="96"/>
      <c r="J14" s="96"/>
      <c r="K14" s="96"/>
      <c r="L14" s="96"/>
      <c r="M14" s="96"/>
      <c r="N14" s="96"/>
      <c r="O14" s="109"/>
      <c r="P14" s="109"/>
      <c r="Q14" s="96"/>
      <c r="R14" s="138"/>
      <c r="S14" s="60">
        <v>0.5</v>
      </c>
      <c r="T14" s="138"/>
      <c r="U14" s="110"/>
      <c r="V14" s="110"/>
      <c r="W14" s="111"/>
      <c r="X14" s="111"/>
      <c r="Y14" s="111"/>
      <c r="Z14" s="111"/>
      <c r="AA14" s="138"/>
      <c r="AB14" s="138"/>
      <c r="AC14" s="159"/>
      <c r="AD14" s="159"/>
      <c r="AE14" s="96">
        <v>0.5</v>
      </c>
      <c r="AF14" s="159"/>
      <c r="AG14" s="110">
        <f t="shared" si="0"/>
        <v>0.5</v>
      </c>
      <c r="AH14" s="110">
        <f t="shared" si="1"/>
        <v>0</v>
      </c>
      <c r="AI14" s="139">
        <f t="shared" si="2"/>
        <v>1</v>
      </c>
      <c r="AJ14" s="138">
        <f t="shared" si="3"/>
        <v>0</v>
      </c>
      <c r="AK14" s="179"/>
    </row>
    <row r="15" spans="1:37" s="121" customFormat="1" ht="76.5" customHeight="1" thickBot="1" x14ac:dyDescent="0.3">
      <c r="A15" s="404"/>
      <c r="B15" s="251" t="s">
        <v>632</v>
      </c>
      <c r="C15" s="239">
        <v>12</v>
      </c>
      <c r="D15" s="240" t="s">
        <v>633</v>
      </c>
      <c r="E15" s="239" t="s">
        <v>724</v>
      </c>
      <c r="F15" s="239" t="s">
        <v>634</v>
      </c>
      <c r="G15" s="241">
        <v>45293</v>
      </c>
      <c r="H15" s="241">
        <v>45646</v>
      </c>
      <c r="I15" s="242">
        <v>8.3299999999999999E-2</v>
      </c>
      <c r="J15" s="243"/>
      <c r="K15" s="242">
        <v>8.3299999999999999E-2</v>
      </c>
      <c r="L15" s="242"/>
      <c r="M15" s="242">
        <v>8.3299999999999999E-2</v>
      </c>
      <c r="N15" s="242"/>
      <c r="O15" s="242">
        <v>8.3299999999999999E-2</v>
      </c>
      <c r="P15" s="243"/>
      <c r="Q15" s="242">
        <v>8.3299999999999999E-2</v>
      </c>
      <c r="R15" s="244"/>
      <c r="S15" s="242">
        <v>8.3299999999999999E-2</v>
      </c>
      <c r="T15" s="242"/>
      <c r="U15" s="242">
        <v>8.3299999999999999E-2</v>
      </c>
      <c r="V15" s="242"/>
      <c r="W15" s="242">
        <v>8.3299999999999999E-2</v>
      </c>
      <c r="X15" s="245"/>
      <c r="Y15" s="242">
        <v>8.3299999999999999E-2</v>
      </c>
      <c r="Z15" s="245"/>
      <c r="AA15" s="242">
        <v>8.3299999999999999E-2</v>
      </c>
      <c r="AB15" s="246"/>
      <c r="AC15" s="242">
        <v>8.3299999999999999E-2</v>
      </c>
      <c r="AD15" s="246"/>
      <c r="AE15" s="242">
        <v>8.3699999999999997E-2</v>
      </c>
      <c r="AF15" s="246"/>
      <c r="AG15" s="247">
        <f t="shared" si="0"/>
        <v>0.83300000000000007</v>
      </c>
      <c r="AH15" s="247">
        <f t="shared" si="1"/>
        <v>0</v>
      </c>
      <c r="AI15" s="248">
        <f t="shared" si="2"/>
        <v>1</v>
      </c>
      <c r="AJ15" s="249">
        <f t="shared" si="3"/>
        <v>0</v>
      </c>
      <c r="AK15" s="250"/>
    </row>
    <row r="16" spans="1:37" s="121" customFormat="1" ht="70.5" customHeight="1" thickBot="1" x14ac:dyDescent="0.3">
      <c r="A16" s="404"/>
      <c r="B16" s="160" t="s">
        <v>635</v>
      </c>
      <c r="C16" s="161">
        <v>13</v>
      </c>
      <c r="D16" s="236" t="s">
        <v>722</v>
      </c>
      <c r="E16" s="162" t="s">
        <v>636</v>
      </c>
      <c r="F16" s="162" t="s">
        <v>715</v>
      </c>
      <c r="G16" s="163">
        <v>45293</v>
      </c>
      <c r="H16" s="163">
        <v>45646</v>
      </c>
      <c r="I16" s="166"/>
      <c r="J16" s="166"/>
      <c r="K16" s="166"/>
      <c r="L16" s="166"/>
      <c r="M16" s="181"/>
      <c r="N16" s="181"/>
      <c r="O16" s="165"/>
      <c r="P16" s="165"/>
      <c r="Q16" s="181"/>
      <c r="R16" s="181"/>
      <c r="S16" s="126">
        <v>0.5</v>
      </c>
      <c r="T16" s="126"/>
      <c r="U16" s="126"/>
      <c r="V16" s="126"/>
      <c r="W16" s="126">
        <v>0.5</v>
      </c>
      <c r="X16" s="182"/>
      <c r="Y16" s="181"/>
      <c r="Z16" s="181"/>
      <c r="AA16" s="166"/>
      <c r="AB16" s="166"/>
      <c r="AC16" s="181"/>
      <c r="AD16" s="181"/>
      <c r="AE16" s="181"/>
      <c r="AF16" s="145"/>
      <c r="AG16" s="166" t="e">
        <f>I16+K16+M16+O16+Q16+#REF!+#REF!+#REF!+Y16+AA16</f>
        <v>#REF!</v>
      </c>
      <c r="AH16" s="166" t="e">
        <f>J16+L16+N16+P16+R16+#REF!+#REF!+X16+Z16+AB16</f>
        <v>#REF!</v>
      </c>
      <c r="AI16" s="248">
        <f t="shared" si="2"/>
        <v>1</v>
      </c>
      <c r="AJ16" s="249">
        <f t="shared" si="3"/>
        <v>0</v>
      </c>
      <c r="AK16" s="183"/>
    </row>
    <row r="17" spans="1:37" s="121" customFormat="1" ht="70.5" customHeight="1" thickBot="1" x14ac:dyDescent="0.3">
      <c r="A17" s="404"/>
      <c r="B17" s="160" t="s">
        <v>637</v>
      </c>
      <c r="C17" s="161">
        <v>14</v>
      </c>
      <c r="D17" s="236" t="s">
        <v>707</v>
      </c>
      <c r="E17" s="161" t="s">
        <v>638</v>
      </c>
      <c r="F17" s="161" t="s">
        <v>708</v>
      </c>
      <c r="G17" s="163">
        <v>45293</v>
      </c>
      <c r="H17" s="163">
        <v>45646</v>
      </c>
      <c r="I17" s="164"/>
      <c r="J17" s="164"/>
      <c r="K17" s="164"/>
      <c r="L17" s="164"/>
      <c r="M17" s="164"/>
      <c r="N17" s="164"/>
      <c r="O17" s="165"/>
      <c r="P17" s="165"/>
      <c r="Q17" s="184"/>
      <c r="R17" s="184"/>
      <c r="S17" s="166"/>
      <c r="T17" s="166"/>
      <c r="U17" s="166"/>
      <c r="V17" s="166"/>
      <c r="W17" s="182"/>
      <c r="X17" s="182"/>
      <c r="Y17" s="182"/>
      <c r="Z17" s="182"/>
      <c r="AA17" s="184">
        <v>0.5</v>
      </c>
      <c r="AB17" s="184"/>
      <c r="AC17" s="184">
        <v>0.25</v>
      </c>
      <c r="AD17" s="184"/>
      <c r="AE17" s="184">
        <v>0.25</v>
      </c>
      <c r="AF17" s="185"/>
      <c r="AG17" s="166">
        <f t="shared" si="0"/>
        <v>0.5</v>
      </c>
      <c r="AH17" s="166">
        <f t="shared" si="1"/>
        <v>0</v>
      </c>
      <c r="AI17" s="167">
        <f t="shared" si="2"/>
        <v>1</v>
      </c>
      <c r="AJ17" s="164">
        <f t="shared" si="3"/>
        <v>0</v>
      </c>
      <c r="AK17" s="168"/>
    </row>
    <row r="18" spans="1:37" ht="56.25" customHeight="1" thickBot="1" x14ac:dyDescent="0.3">
      <c r="A18" s="404"/>
      <c r="B18" s="141" t="s">
        <v>639</v>
      </c>
      <c r="C18" s="142">
        <v>15</v>
      </c>
      <c r="D18" s="142" t="s">
        <v>640</v>
      </c>
      <c r="E18" s="142" t="s">
        <v>627</v>
      </c>
      <c r="F18" s="142" t="s">
        <v>641</v>
      </c>
      <c r="G18" s="163">
        <v>45293</v>
      </c>
      <c r="H18" s="143">
        <v>45657</v>
      </c>
      <c r="I18" s="187">
        <v>3.7999999999999999E-2</v>
      </c>
      <c r="J18" s="187"/>
      <c r="K18" s="187">
        <v>8.1500000000000003E-2</v>
      </c>
      <c r="L18" s="187"/>
      <c r="M18" s="187">
        <v>0.1085</v>
      </c>
      <c r="N18" s="187"/>
      <c r="O18" s="187">
        <v>0.06</v>
      </c>
      <c r="P18" s="196"/>
      <c r="Q18" s="187">
        <v>4.5999999999999999E-2</v>
      </c>
      <c r="R18" s="187"/>
      <c r="S18" s="187">
        <v>0.1245</v>
      </c>
      <c r="T18" s="187"/>
      <c r="U18" s="187">
        <v>8.8499999999999995E-2</v>
      </c>
      <c r="V18" s="196"/>
      <c r="W18" s="187">
        <v>6.9500000000000006E-2</v>
      </c>
      <c r="X18" s="196"/>
      <c r="Y18" s="187">
        <v>7.9500000000000001E-2</v>
      </c>
      <c r="Z18" s="188"/>
      <c r="AA18" s="187">
        <v>7.0499999999999993E-2</v>
      </c>
      <c r="AB18" s="187"/>
      <c r="AC18" s="187">
        <v>9.8500000000000004E-2</v>
      </c>
      <c r="AD18" s="187"/>
      <c r="AE18" s="187">
        <v>0.13500000000000001</v>
      </c>
      <c r="AF18" s="196"/>
      <c r="AG18" s="144">
        <f t="shared" si="0"/>
        <v>0.76649999999999996</v>
      </c>
      <c r="AH18" s="144">
        <f t="shared" si="1"/>
        <v>0</v>
      </c>
      <c r="AI18" s="146">
        <f t="shared" si="2"/>
        <v>1</v>
      </c>
      <c r="AJ18" s="147">
        <f t="shared" si="3"/>
        <v>0</v>
      </c>
      <c r="AK18" s="189"/>
    </row>
    <row r="19" spans="1:37" ht="84" customHeight="1" thickBot="1" x14ac:dyDescent="0.3">
      <c r="A19" s="404"/>
      <c r="B19" s="141" t="s">
        <v>642</v>
      </c>
      <c r="C19" s="142">
        <v>16</v>
      </c>
      <c r="D19" s="142" t="s">
        <v>709</v>
      </c>
      <c r="E19" s="142" t="s">
        <v>627</v>
      </c>
      <c r="F19" s="142" t="s">
        <v>643</v>
      </c>
      <c r="G19" s="163">
        <v>45293</v>
      </c>
      <c r="H19" s="143">
        <v>45646</v>
      </c>
      <c r="I19" s="184">
        <v>0.02</v>
      </c>
      <c r="J19" s="197"/>
      <c r="K19" s="184">
        <v>0.04</v>
      </c>
      <c r="L19" s="184"/>
      <c r="M19" s="184">
        <v>0.09</v>
      </c>
      <c r="N19" s="184"/>
      <c r="O19" s="184">
        <v>0.1</v>
      </c>
      <c r="P19" s="197"/>
      <c r="Q19" s="184">
        <v>0.1</v>
      </c>
      <c r="R19" s="190"/>
      <c r="S19" s="184">
        <v>0.1</v>
      </c>
      <c r="T19" s="190"/>
      <c r="U19" s="184">
        <v>0.1</v>
      </c>
      <c r="V19" s="198"/>
      <c r="W19" s="184">
        <v>0.1</v>
      </c>
      <c r="X19" s="198"/>
      <c r="Y19" s="184">
        <v>0.1</v>
      </c>
      <c r="Z19" s="191"/>
      <c r="AA19" s="184">
        <v>0.1</v>
      </c>
      <c r="AB19" s="184"/>
      <c r="AC19" s="184">
        <v>0.1</v>
      </c>
      <c r="AD19" s="184"/>
      <c r="AE19" s="184">
        <v>0.05</v>
      </c>
      <c r="AF19" s="199"/>
      <c r="AG19" s="144">
        <f t="shared" si="0"/>
        <v>0.84999999999999987</v>
      </c>
      <c r="AH19" s="144">
        <f t="shared" si="1"/>
        <v>0</v>
      </c>
      <c r="AI19" s="146">
        <f t="shared" si="2"/>
        <v>0.99999999999999989</v>
      </c>
      <c r="AJ19" s="147">
        <f t="shared" si="3"/>
        <v>0</v>
      </c>
      <c r="AK19" s="189"/>
    </row>
    <row r="20" spans="1:37" ht="60.75" thickBot="1" x14ac:dyDescent="0.3">
      <c r="A20" s="404"/>
      <c r="B20" s="406" t="s">
        <v>644</v>
      </c>
      <c r="C20" s="142">
        <v>17</v>
      </c>
      <c r="D20" s="192" t="s">
        <v>710</v>
      </c>
      <c r="E20" s="142" t="s">
        <v>560</v>
      </c>
      <c r="F20" s="142" t="s">
        <v>717</v>
      </c>
      <c r="G20" s="163">
        <v>45293</v>
      </c>
      <c r="H20" s="163">
        <v>45646</v>
      </c>
      <c r="I20" s="191">
        <v>8.3299999999999999E-2</v>
      </c>
      <c r="J20" s="184"/>
      <c r="K20" s="191">
        <v>8.3299999999999999E-2</v>
      </c>
      <c r="L20" s="184"/>
      <c r="M20" s="191">
        <v>8.3299999999999999E-2</v>
      </c>
      <c r="N20" s="184"/>
      <c r="O20" s="191">
        <v>8.3299999999999999E-2</v>
      </c>
      <c r="P20" s="165"/>
      <c r="Q20" s="191">
        <v>8.3299999999999999E-2</v>
      </c>
      <c r="R20" s="184"/>
      <c r="S20" s="191">
        <v>8.3299999999999999E-2</v>
      </c>
      <c r="T20" s="166"/>
      <c r="U20" s="191">
        <v>8.3299999999999999E-2</v>
      </c>
      <c r="V20" s="166"/>
      <c r="W20" s="191">
        <v>8.3299999999999999E-2</v>
      </c>
      <c r="X20" s="182"/>
      <c r="Y20" s="191">
        <v>8.3299999999999999E-2</v>
      </c>
      <c r="Z20" s="182"/>
      <c r="AA20" s="191">
        <v>8.3299999999999999E-2</v>
      </c>
      <c r="AB20" s="166"/>
      <c r="AC20" s="191">
        <v>8.3299999999999999E-2</v>
      </c>
      <c r="AD20" s="184"/>
      <c r="AE20" s="191">
        <v>8.3299999999999999E-2</v>
      </c>
      <c r="AF20" s="185"/>
      <c r="AG20" s="144">
        <f t="shared" si="0"/>
        <v>0.83300000000000007</v>
      </c>
      <c r="AH20" s="144">
        <f t="shared" si="1"/>
        <v>0</v>
      </c>
      <c r="AI20" s="146">
        <f t="shared" si="2"/>
        <v>0.99960000000000016</v>
      </c>
      <c r="AJ20" s="147">
        <f t="shared" si="3"/>
        <v>0</v>
      </c>
      <c r="AK20" s="193"/>
    </row>
    <row r="21" spans="1:37" ht="75.75" thickBot="1" x14ac:dyDescent="0.3">
      <c r="A21" s="405"/>
      <c r="B21" s="407"/>
      <c r="C21" s="142">
        <v>18</v>
      </c>
      <c r="D21" s="236" t="s">
        <v>716</v>
      </c>
      <c r="E21" s="162" t="s">
        <v>560</v>
      </c>
      <c r="F21" s="162" t="s">
        <v>718</v>
      </c>
      <c r="G21" s="163">
        <v>45293</v>
      </c>
      <c r="H21" s="163">
        <v>45646</v>
      </c>
      <c r="I21" s="283">
        <v>5.11E-2</v>
      </c>
      <c r="J21" s="284">
        <v>0</v>
      </c>
      <c r="K21" s="283">
        <v>2.7099999999999999E-2</v>
      </c>
      <c r="L21" s="284">
        <v>0</v>
      </c>
      <c r="M21" s="283">
        <v>9.4E-2</v>
      </c>
      <c r="N21" s="284">
        <v>0</v>
      </c>
      <c r="O21" s="283">
        <v>7.22E-2</v>
      </c>
      <c r="P21" s="285"/>
      <c r="Q21" s="283">
        <v>0.08</v>
      </c>
      <c r="R21" s="285"/>
      <c r="S21" s="283">
        <v>0.14000000000000001</v>
      </c>
      <c r="T21" s="285"/>
      <c r="U21" s="283">
        <v>6.4299999999999996E-2</v>
      </c>
      <c r="V21" s="285"/>
      <c r="W21" s="283">
        <v>0.05</v>
      </c>
      <c r="X21" s="285"/>
      <c r="Y21" s="283">
        <v>0.08</v>
      </c>
      <c r="Z21" s="284">
        <v>0</v>
      </c>
      <c r="AA21" s="283">
        <v>0.12379999999999999</v>
      </c>
      <c r="AB21" s="284">
        <v>0</v>
      </c>
      <c r="AC21" s="283">
        <v>0.11</v>
      </c>
      <c r="AD21" s="284">
        <v>0</v>
      </c>
      <c r="AE21" s="283">
        <v>0.1075</v>
      </c>
      <c r="AF21" s="284">
        <v>0</v>
      </c>
      <c r="AG21" s="277"/>
      <c r="AH21" s="277"/>
      <c r="AI21" s="261">
        <f t="shared" si="2"/>
        <v>1</v>
      </c>
      <c r="AJ21" s="164"/>
      <c r="AK21" s="286"/>
    </row>
    <row r="22" spans="1:37" ht="75.75" thickBot="1" x14ac:dyDescent="0.3">
      <c r="A22" s="195" t="s">
        <v>645</v>
      </c>
      <c r="B22" s="141" t="s">
        <v>646</v>
      </c>
      <c r="C22" s="142">
        <v>19</v>
      </c>
      <c r="D22" s="192" t="s">
        <v>647</v>
      </c>
      <c r="E22" s="142" t="s">
        <v>560</v>
      </c>
      <c r="F22" s="142" t="s">
        <v>648</v>
      </c>
      <c r="G22" s="186">
        <v>45352</v>
      </c>
      <c r="H22" s="186">
        <v>45488</v>
      </c>
      <c r="I22" s="164"/>
      <c r="J22" s="164"/>
      <c r="K22" s="164"/>
      <c r="L22" s="164"/>
      <c r="M22" s="164">
        <v>0.1</v>
      </c>
      <c r="N22" s="164"/>
      <c r="O22" s="165">
        <v>0.1</v>
      </c>
      <c r="P22" s="165"/>
      <c r="Q22" s="184">
        <v>0.2</v>
      </c>
      <c r="R22" s="184"/>
      <c r="S22" s="164">
        <v>0.4</v>
      </c>
      <c r="T22" s="164"/>
      <c r="U22" s="166">
        <v>0.2</v>
      </c>
      <c r="V22" s="166"/>
      <c r="W22" s="182"/>
      <c r="X22" s="182"/>
      <c r="Y22" s="182"/>
      <c r="Z22" s="182"/>
      <c r="AA22" s="166"/>
      <c r="AB22" s="166"/>
      <c r="AC22" s="180"/>
      <c r="AD22" s="180"/>
      <c r="AE22" s="180"/>
      <c r="AF22" s="180"/>
      <c r="AG22" s="144">
        <f t="shared" si="0"/>
        <v>1</v>
      </c>
      <c r="AH22" s="144">
        <f t="shared" si="1"/>
        <v>0</v>
      </c>
      <c r="AI22" s="146">
        <f t="shared" si="2"/>
        <v>1</v>
      </c>
      <c r="AJ22" s="147">
        <f t="shared" si="3"/>
        <v>0</v>
      </c>
      <c r="AK22" s="194"/>
    </row>
    <row r="23" spans="1:37" ht="57.75" customHeight="1" thickBot="1" x14ac:dyDescent="0.3">
      <c r="A23" s="373" t="s">
        <v>649</v>
      </c>
      <c r="B23" s="263" t="s">
        <v>650</v>
      </c>
      <c r="C23" s="264">
        <v>20</v>
      </c>
      <c r="D23" s="265" t="s">
        <v>711</v>
      </c>
      <c r="E23" s="264" t="s">
        <v>651</v>
      </c>
      <c r="F23" s="264" t="s">
        <v>712</v>
      </c>
      <c r="G23" s="269">
        <v>45293</v>
      </c>
      <c r="H23" s="269">
        <v>45646</v>
      </c>
      <c r="I23" s="254"/>
      <c r="J23" s="254"/>
      <c r="K23" s="254"/>
      <c r="L23" s="254"/>
      <c r="M23" s="256">
        <v>0.1</v>
      </c>
      <c r="N23" s="256"/>
      <c r="O23" s="274">
        <v>0.1</v>
      </c>
      <c r="P23" s="274"/>
      <c r="Q23" s="255">
        <v>0.1</v>
      </c>
      <c r="R23" s="255"/>
      <c r="S23" s="256">
        <v>0.1</v>
      </c>
      <c r="T23" s="256"/>
      <c r="U23" s="256">
        <v>0.1</v>
      </c>
      <c r="V23" s="256"/>
      <c r="W23" s="256">
        <v>0.1</v>
      </c>
      <c r="X23" s="275"/>
      <c r="Y23" s="256">
        <v>0.1</v>
      </c>
      <c r="Z23" s="275"/>
      <c r="AA23" s="256">
        <v>0.1</v>
      </c>
      <c r="AB23" s="253"/>
      <c r="AC23" s="256">
        <v>0.1</v>
      </c>
      <c r="AD23" s="253"/>
      <c r="AE23" s="256">
        <v>0.1</v>
      </c>
      <c r="AF23" s="254"/>
      <c r="AG23" s="266">
        <f t="shared" si="0"/>
        <v>0.79999999999999993</v>
      </c>
      <c r="AH23" s="266">
        <f t="shared" si="1"/>
        <v>0</v>
      </c>
      <c r="AI23" s="267">
        <f t="shared" si="2"/>
        <v>0.99999999999999989</v>
      </c>
      <c r="AJ23" s="268">
        <f t="shared" si="3"/>
        <v>0</v>
      </c>
      <c r="AK23" s="252"/>
    </row>
    <row r="24" spans="1:37" ht="84" customHeight="1" thickBot="1" x14ac:dyDescent="0.3">
      <c r="A24" s="402"/>
      <c r="B24" s="257" t="s">
        <v>702</v>
      </c>
      <c r="C24" s="258">
        <v>21</v>
      </c>
      <c r="D24" s="278" t="s">
        <v>721</v>
      </c>
      <c r="E24" s="271" t="s">
        <v>703</v>
      </c>
      <c r="F24" s="271" t="s">
        <v>631</v>
      </c>
      <c r="G24" s="259">
        <v>45293</v>
      </c>
      <c r="H24" s="259">
        <v>45646</v>
      </c>
      <c r="I24" s="270">
        <v>0</v>
      </c>
      <c r="J24" s="270"/>
      <c r="K24" s="270">
        <v>0</v>
      </c>
      <c r="L24" s="270"/>
      <c r="M24" s="270">
        <v>2.86E-2</v>
      </c>
      <c r="N24" s="270"/>
      <c r="O24" s="270">
        <v>7.1400000000000005E-2</v>
      </c>
      <c r="P24" s="270"/>
      <c r="Q24" s="270">
        <v>0.15</v>
      </c>
      <c r="R24" s="270"/>
      <c r="S24" s="270">
        <v>0.2</v>
      </c>
      <c r="T24" s="270"/>
      <c r="U24" s="270">
        <v>0.17849999999999999</v>
      </c>
      <c r="V24" s="270"/>
      <c r="W24" s="270">
        <v>0.15709999999999999</v>
      </c>
      <c r="X24" s="270"/>
      <c r="Y24" s="270">
        <v>7.1400000000000005E-2</v>
      </c>
      <c r="Z24" s="270"/>
      <c r="AA24" s="270">
        <v>8.5800000000000001E-2</v>
      </c>
      <c r="AB24" s="270"/>
      <c r="AC24" s="270">
        <v>5.7200000000000001E-2</v>
      </c>
      <c r="AD24" s="270"/>
      <c r="AE24" s="270">
        <v>0</v>
      </c>
      <c r="AF24" s="270"/>
      <c r="AG24" s="270">
        <f t="shared" si="0"/>
        <v>0.94280000000000008</v>
      </c>
      <c r="AH24" s="270">
        <f t="shared" si="1"/>
        <v>0</v>
      </c>
      <c r="AI24" s="270">
        <f t="shared" si="2"/>
        <v>1</v>
      </c>
      <c r="AJ24" s="262">
        <f t="shared" si="3"/>
        <v>0</v>
      </c>
      <c r="AK24" s="276"/>
    </row>
    <row r="25" spans="1:37" ht="107.25" customHeight="1" thickBot="1" x14ac:dyDescent="0.3">
      <c r="A25" s="279" t="s">
        <v>652</v>
      </c>
      <c r="B25" s="251" t="s">
        <v>653</v>
      </c>
      <c r="C25" s="239">
        <v>22</v>
      </c>
      <c r="D25" s="240" t="s">
        <v>713</v>
      </c>
      <c r="E25" s="239" t="s">
        <v>654</v>
      </c>
      <c r="F25" s="239" t="s">
        <v>655</v>
      </c>
      <c r="G25" s="241">
        <v>45293</v>
      </c>
      <c r="H25" s="241">
        <v>45646</v>
      </c>
      <c r="I25" s="248"/>
      <c r="J25" s="248"/>
      <c r="K25" s="248"/>
      <c r="L25" s="248"/>
      <c r="M25" s="248">
        <v>0.2</v>
      </c>
      <c r="N25" s="248"/>
      <c r="O25" s="280"/>
      <c r="P25" s="280"/>
      <c r="Q25" s="248"/>
      <c r="R25" s="248"/>
      <c r="S25" s="247">
        <v>0.3</v>
      </c>
      <c r="T25" s="247"/>
      <c r="U25" s="248"/>
      <c r="V25" s="248"/>
      <c r="W25" s="281"/>
      <c r="X25" s="281"/>
      <c r="Y25" s="248">
        <v>0.3</v>
      </c>
      <c r="Z25" s="248"/>
      <c r="AA25" s="247"/>
      <c r="AB25" s="247"/>
      <c r="AC25" s="248"/>
      <c r="AD25" s="239"/>
      <c r="AE25" s="242">
        <v>0.2</v>
      </c>
      <c r="AF25" s="239"/>
      <c r="AG25" s="247">
        <f t="shared" si="0"/>
        <v>0.8</v>
      </c>
      <c r="AH25" s="247">
        <f t="shared" si="1"/>
        <v>0</v>
      </c>
      <c r="AI25" s="248">
        <f t="shared" si="2"/>
        <v>1</v>
      </c>
      <c r="AJ25" s="249">
        <f t="shared" si="3"/>
        <v>0</v>
      </c>
      <c r="AK25" s="282"/>
    </row>
    <row r="26" spans="1:37" ht="35.25" customHeight="1" thickBot="1" x14ac:dyDescent="0.3">
      <c r="A26" s="195" t="s">
        <v>656</v>
      </c>
      <c r="B26" s="141" t="s">
        <v>657</v>
      </c>
      <c r="C26" s="142">
        <v>23</v>
      </c>
      <c r="D26" s="237" t="s">
        <v>723</v>
      </c>
      <c r="E26" s="142" t="s">
        <v>612</v>
      </c>
      <c r="F26" s="142" t="s">
        <v>658</v>
      </c>
      <c r="G26" s="163">
        <v>45293</v>
      </c>
      <c r="H26" s="163">
        <v>45646</v>
      </c>
      <c r="I26" s="261">
        <v>7.5268817204301078E-2</v>
      </c>
      <c r="J26" s="261"/>
      <c r="K26" s="261">
        <v>7.5268817204301078E-2</v>
      </c>
      <c r="L26" s="261"/>
      <c r="M26" s="261">
        <v>4.3010752688172046E-2</v>
      </c>
      <c r="N26" s="261"/>
      <c r="O26" s="272">
        <v>7.5268817204301078E-2</v>
      </c>
      <c r="P26" s="272"/>
      <c r="Q26" s="273">
        <v>7.5268817204301078E-2</v>
      </c>
      <c r="R26" s="273"/>
      <c r="S26" s="260">
        <v>5.3763440860215055E-2</v>
      </c>
      <c r="T26" s="260"/>
      <c r="U26" s="273">
        <v>7.5268817204301078E-2</v>
      </c>
      <c r="V26" s="260"/>
      <c r="W26" s="260">
        <v>8.6021505376344093E-2</v>
      </c>
      <c r="X26" s="260"/>
      <c r="Y26" s="260">
        <v>0.22580645161290322</v>
      </c>
      <c r="Z26" s="260"/>
      <c r="AA26" s="273">
        <v>5.3763440860215055E-2</v>
      </c>
      <c r="AB26" s="273"/>
      <c r="AC26" s="273">
        <v>6.4516129032258063E-2</v>
      </c>
      <c r="AD26" s="273"/>
      <c r="AE26" s="273">
        <v>9.6774193548387094E-2</v>
      </c>
      <c r="AF26" s="273"/>
      <c r="AG26" s="144">
        <f t="shared" si="0"/>
        <v>0.83870967741935476</v>
      </c>
      <c r="AH26" s="144">
        <f t="shared" si="1"/>
        <v>0</v>
      </c>
      <c r="AI26" s="146">
        <f t="shared" si="2"/>
        <v>0.99999999999999989</v>
      </c>
      <c r="AJ26" s="147">
        <f t="shared" si="3"/>
        <v>0</v>
      </c>
      <c r="AK26" s="194"/>
    </row>
    <row r="27" spans="1:37" ht="15.75" thickBot="1" x14ac:dyDescent="0.3">
      <c r="A27" s="66"/>
      <c r="B27" s="67"/>
      <c r="C27" s="68"/>
      <c r="D27" s="69"/>
      <c r="E27" s="67"/>
      <c r="F27" s="67"/>
      <c r="G27" s="70"/>
      <c r="H27" s="70"/>
      <c r="I27" s="71">
        <f t="shared" ref="I27:AF27" si="4">SUM(I4:I26)</f>
        <v>0.56116881720430101</v>
      </c>
      <c r="J27" s="71">
        <f t="shared" si="4"/>
        <v>0</v>
      </c>
      <c r="K27" s="71">
        <f t="shared" si="4"/>
        <v>0.6006688172043011</v>
      </c>
      <c r="L27" s="71">
        <f t="shared" si="4"/>
        <v>0</v>
      </c>
      <c r="M27" s="71">
        <f t="shared" si="4"/>
        <v>1.6342107526881722</v>
      </c>
      <c r="N27" s="71">
        <f t="shared" si="4"/>
        <v>0</v>
      </c>
      <c r="O27" s="71">
        <f t="shared" si="4"/>
        <v>0.97396881720430117</v>
      </c>
      <c r="P27" s="71">
        <f t="shared" si="4"/>
        <v>0</v>
      </c>
      <c r="Q27" s="71">
        <f t="shared" si="4"/>
        <v>1.4657688172043011</v>
      </c>
      <c r="R27" s="71">
        <f t="shared" si="4"/>
        <v>0</v>
      </c>
      <c r="S27" s="71">
        <f t="shared" si="4"/>
        <v>4.1978634408602149</v>
      </c>
      <c r="T27" s="71">
        <f t="shared" si="4"/>
        <v>0</v>
      </c>
      <c r="U27" s="71">
        <f t="shared" si="4"/>
        <v>2.1599688172043008</v>
      </c>
      <c r="V27" s="71">
        <f t="shared" si="4"/>
        <v>0</v>
      </c>
      <c r="W27" s="71">
        <f t="shared" si="4"/>
        <v>2.1583215053763443</v>
      </c>
      <c r="X27" s="71">
        <f t="shared" si="4"/>
        <v>0</v>
      </c>
      <c r="Y27" s="71">
        <f t="shared" si="4"/>
        <v>2.5074064516129031</v>
      </c>
      <c r="Z27" s="71">
        <f t="shared" si="4"/>
        <v>0</v>
      </c>
      <c r="AA27" s="71">
        <f t="shared" si="4"/>
        <v>1.6228634408602152</v>
      </c>
      <c r="AB27" s="71">
        <f t="shared" si="4"/>
        <v>0</v>
      </c>
      <c r="AC27" s="71">
        <f t="shared" si="4"/>
        <v>1.7453161290322583</v>
      </c>
      <c r="AD27" s="71">
        <f t="shared" si="4"/>
        <v>0</v>
      </c>
      <c r="AE27" s="71">
        <f t="shared" si="4"/>
        <v>3.3716741935483867</v>
      </c>
      <c r="AF27" s="71">
        <f t="shared" si="4"/>
        <v>0</v>
      </c>
      <c r="AG27" s="95">
        <f t="shared" si="0"/>
        <v>17.882209677419354</v>
      </c>
      <c r="AH27" s="95">
        <f t="shared" si="1"/>
        <v>0</v>
      </c>
      <c r="AI27" s="72">
        <f>SUM(AI4:AI26)</f>
        <v>22.999200000000002</v>
      </c>
      <c r="AJ27" s="72">
        <f>SUM(AJ4:AJ26)</f>
        <v>0</v>
      </c>
    </row>
    <row r="28" spans="1:37" ht="15.75" thickBot="1" x14ac:dyDescent="0.3">
      <c r="I28" s="2">
        <f t="shared" ref="I28:P28" si="5">SUM(I4:I26)/23</f>
        <v>2.4398644226273958E-2</v>
      </c>
      <c r="J28" s="2">
        <f t="shared" si="5"/>
        <v>0</v>
      </c>
      <c r="K28" s="2">
        <f t="shared" si="5"/>
        <v>2.6116035530621785E-2</v>
      </c>
      <c r="L28" s="2">
        <f t="shared" si="5"/>
        <v>0</v>
      </c>
      <c r="M28" s="2">
        <f t="shared" si="5"/>
        <v>7.1052641421224874E-2</v>
      </c>
      <c r="N28" s="2">
        <f t="shared" si="5"/>
        <v>0</v>
      </c>
      <c r="O28" s="2">
        <f t="shared" si="5"/>
        <v>4.2346470313230487E-2</v>
      </c>
      <c r="P28" s="2">
        <f t="shared" si="5"/>
        <v>0</v>
      </c>
      <c r="Q28" s="2">
        <f>+Q27/23</f>
        <v>6.3729079008882653E-2</v>
      </c>
      <c r="R28" s="2">
        <f>SUM(R4:R26)/23</f>
        <v>0</v>
      </c>
      <c r="S28" s="2">
        <f>+S27/23</f>
        <v>0.18251580177653109</v>
      </c>
      <c r="T28" s="2">
        <f>SUM(T4:T26)/23</f>
        <v>0</v>
      </c>
      <c r="U28" s="2">
        <f>+U27/23</f>
        <v>9.3911687704534813E-2</v>
      </c>
      <c r="V28" s="2">
        <f>SUM(V4:V26)/23</f>
        <v>0</v>
      </c>
      <c r="W28" s="2">
        <f>+W27/23</f>
        <v>9.3840065451145399E-2</v>
      </c>
      <c r="X28" s="2">
        <f>SUM(X4:X26)/23</f>
        <v>0</v>
      </c>
      <c r="Y28" s="2">
        <f>+Y27/23</f>
        <v>0.10901767180925666</v>
      </c>
      <c r="Z28" s="2">
        <f>SUM(Z4:Z26)/23</f>
        <v>0</v>
      </c>
      <c r="AA28" s="2">
        <f>+AA27/23</f>
        <v>7.0559280037400654E-2</v>
      </c>
      <c r="AB28" s="2">
        <f>SUM(AB4:AB26)/23</f>
        <v>0</v>
      </c>
      <c r="AC28" s="2">
        <f>+AC27/23</f>
        <v>7.5883309957924278E-2</v>
      </c>
      <c r="AD28" s="2">
        <f>SUM(AD4:AD26)/23</f>
        <v>0</v>
      </c>
      <c r="AE28" s="2">
        <f>+AE27/23</f>
        <v>0.14659453015427767</v>
      </c>
      <c r="AF28" s="2">
        <f>SUM(AF4:AF26)/23</f>
        <v>0</v>
      </c>
      <c r="AG28" s="61">
        <f t="shared" si="0"/>
        <v>0.77748737727910244</v>
      </c>
      <c r="AH28" s="61">
        <f t="shared" si="1"/>
        <v>0</v>
      </c>
      <c r="AI28" s="94">
        <f>+AI27/23</f>
        <v>0.9999652173913044</v>
      </c>
      <c r="AJ28" s="94">
        <f>+AJ27/23</f>
        <v>0</v>
      </c>
    </row>
    <row r="29" spans="1:37" ht="18.75" x14ac:dyDescent="0.3">
      <c r="I29" s="294">
        <f>I28</f>
        <v>2.4398644226273958E-2</v>
      </c>
      <c r="J29" s="294">
        <f>+J28</f>
        <v>0</v>
      </c>
      <c r="K29" s="294">
        <f>I29+K28</f>
        <v>5.0514679756895747E-2</v>
      </c>
      <c r="L29" s="294">
        <f>+J29+L28</f>
        <v>0</v>
      </c>
      <c r="M29" s="295">
        <f>K29+M28</f>
        <v>0.12156732117812062</v>
      </c>
      <c r="N29" s="295">
        <f t="shared" ref="N29:AF29" si="6">+L29+N28</f>
        <v>0</v>
      </c>
      <c r="O29" s="294">
        <f t="shared" si="6"/>
        <v>0.1639137914913511</v>
      </c>
      <c r="P29" s="294">
        <f t="shared" si="6"/>
        <v>0</v>
      </c>
      <c r="Q29" s="294">
        <f t="shared" si="6"/>
        <v>0.22764287050023374</v>
      </c>
      <c r="R29" s="294">
        <f t="shared" si="6"/>
        <v>0</v>
      </c>
      <c r="S29" s="296">
        <f t="shared" si="6"/>
        <v>0.41015867227676484</v>
      </c>
      <c r="T29" s="297">
        <f t="shared" si="6"/>
        <v>0</v>
      </c>
      <c r="U29" s="294">
        <f t="shared" si="6"/>
        <v>0.50407035998129968</v>
      </c>
      <c r="V29" s="294">
        <f t="shared" si="6"/>
        <v>0</v>
      </c>
      <c r="W29" s="294">
        <f t="shared" si="6"/>
        <v>0.5979104254324451</v>
      </c>
      <c r="X29" s="294">
        <f t="shared" si="6"/>
        <v>0</v>
      </c>
      <c r="Y29" s="295">
        <f t="shared" si="6"/>
        <v>0.7069280972417018</v>
      </c>
      <c r="Z29" s="294">
        <f t="shared" si="6"/>
        <v>0</v>
      </c>
      <c r="AA29" s="294">
        <f t="shared" si="6"/>
        <v>0.77748737727910244</v>
      </c>
      <c r="AB29" s="294">
        <f t="shared" si="6"/>
        <v>0</v>
      </c>
      <c r="AC29" s="294">
        <f t="shared" si="6"/>
        <v>0.85337068723702669</v>
      </c>
      <c r="AD29" s="294">
        <f t="shared" si="6"/>
        <v>0</v>
      </c>
      <c r="AE29" s="296">
        <f t="shared" si="6"/>
        <v>0.9999652173913044</v>
      </c>
      <c r="AF29" s="2">
        <f t="shared" si="6"/>
        <v>0</v>
      </c>
      <c r="AG29" s="2"/>
      <c r="AH29" s="61">
        <f t="shared" si="1"/>
        <v>0</v>
      </c>
      <c r="AI29" s="2">
        <f>+I28+K28+M28+O28+Q28+S28+U28+W28+Y28+AA28+AC28+AE28</f>
        <v>0.9999652173913044</v>
      </c>
      <c r="AJ29" s="64">
        <f t="shared" si="3"/>
        <v>0</v>
      </c>
    </row>
    <row r="30" spans="1:37" hidden="1" x14ac:dyDescent="0.25">
      <c r="M30" s="91">
        <f>+M29</f>
        <v>0.12156732117812062</v>
      </c>
      <c r="O30" s="92">
        <f>+N27+L27+J27</f>
        <v>0</v>
      </c>
      <c r="S30" s="91">
        <f>+O28+Q28+S28</f>
        <v>0.2885913510986442</v>
      </c>
      <c r="Y30" s="91">
        <f>+U28+W28+Y28</f>
        <v>0.29676942496493686</v>
      </c>
      <c r="AE30" s="91">
        <f>+AA28+AC28+AE28</f>
        <v>0.29303712014960259</v>
      </c>
      <c r="AG30" s="91">
        <f>+M30+S30+Y30+AE30</f>
        <v>0.99996521739130428</v>
      </c>
      <c r="AJ30" s="64">
        <f t="shared" si="3"/>
        <v>0</v>
      </c>
    </row>
    <row r="31" spans="1:37" hidden="1" x14ac:dyDescent="0.25">
      <c r="F31">
        <f>1518/49</f>
        <v>30.979591836734695</v>
      </c>
    </row>
    <row r="32" spans="1:37" hidden="1" x14ac:dyDescent="0.25">
      <c r="K32" s="92">
        <f>+I27+K27</f>
        <v>1.1618376344086021</v>
      </c>
      <c r="L32" s="92">
        <f>+L27+J27</f>
        <v>0</v>
      </c>
      <c r="P32" s="92"/>
    </row>
    <row r="33" spans="5:37" ht="9.75" hidden="1" customHeight="1" x14ac:dyDescent="0.25">
      <c r="K33" s="2">
        <f>+K32/49</f>
        <v>2.3710972130787798E-2</v>
      </c>
      <c r="N33" s="92">
        <f>+N27+L27+J27</f>
        <v>0</v>
      </c>
    </row>
    <row r="34" spans="5:37" hidden="1" x14ac:dyDescent="0.25"/>
    <row r="35" spans="5:37" hidden="1" x14ac:dyDescent="0.25"/>
    <row r="36" spans="5:37" ht="15.75" hidden="1" x14ac:dyDescent="0.25">
      <c r="E36" s="400" t="s">
        <v>659</v>
      </c>
      <c r="F36" s="401" t="s">
        <v>660</v>
      </c>
      <c r="G36" s="394" t="s">
        <v>714</v>
      </c>
      <c r="H36" s="394"/>
      <c r="I36" s="394"/>
      <c r="J36" s="386" t="s">
        <v>661</v>
      </c>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8"/>
    </row>
    <row r="37" spans="5:37" ht="15.75" hidden="1" x14ac:dyDescent="0.25">
      <c r="E37" s="400"/>
      <c r="F37" s="401"/>
      <c r="G37" s="88" t="s">
        <v>35</v>
      </c>
      <c r="H37" s="88" t="s">
        <v>36</v>
      </c>
      <c r="I37" s="88" t="s">
        <v>662</v>
      </c>
      <c r="J37" s="389"/>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1"/>
    </row>
    <row r="38" spans="5:37" ht="48.75" hidden="1" customHeight="1" x14ac:dyDescent="0.25">
      <c r="E38" s="400"/>
      <c r="F38" s="401"/>
      <c r="G38" s="395">
        <v>95</v>
      </c>
      <c r="H38" s="396">
        <f>+AH27/49</f>
        <v>0</v>
      </c>
      <c r="I38" s="397">
        <f>+H38/G38*100</f>
        <v>0</v>
      </c>
      <c r="J38" s="89" t="s">
        <v>663</v>
      </c>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row>
    <row r="39" spans="5:37" ht="51.75" hidden="1" customHeight="1" x14ac:dyDescent="0.25">
      <c r="E39" s="400"/>
      <c r="F39" s="401"/>
      <c r="G39" s="395"/>
      <c r="H39" s="396"/>
      <c r="I39" s="397"/>
      <c r="J39" s="89" t="s">
        <v>664</v>
      </c>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row>
    <row r="40" spans="5:37" ht="184.5" hidden="1" customHeight="1" x14ac:dyDescent="0.25">
      <c r="E40" s="400"/>
      <c r="F40" s="401"/>
      <c r="G40" s="395"/>
      <c r="H40" s="396"/>
      <c r="I40" s="397"/>
      <c r="J40" s="90" t="s">
        <v>665</v>
      </c>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row>
    <row r="41" spans="5:37" hidden="1" x14ac:dyDescent="0.25"/>
    <row r="42" spans="5:37" hidden="1" x14ac:dyDescent="0.25"/>
    <row r="43" spans="5:37" hidden="1" x14ac:dyDescent="0.25"/>
    <row r="44" spans="5:37" hidden="1" x14ac:dyDescent="0.25"/>
    <row r="45" spans="5:37" hidden="1" x14ac:dyDescent="0.25"/>
    <row r="46" spans="5:37" hidden="1" x14ac:dyDescent="0.25"/>
    <row r="47" spans="5:37" hidden="1" x14ac:dyDescent="0.25"/>
    <row r="48" spans="5:37" hidden="1" x14ac:dyDescent="0.25"/>
    <row r="49" hidden="1" x14ac:dyDescent="0.25"/>
  </sheetData>
  <autoFilter ref="A2:AK33" xr:uid="{00000000-0001-0000-0300-00000000000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4" showButton="0"/>
  </autoFilter>
  <mergeCells count="38">
    <mergeCell ref="H38:H40"/>
    <mergeCell ref="I38:I40"/>
    <mergeCell ref="A7:A10"/>
    <mergeCell ref="E36:E40"/>
    <mergeCell ref="F36:F40"/>
    <mergeCell ref="A23:A24"/>
    <mergeCell ref="A11:A21"/>
    <mergeCell ref="B20:B21"/>
    <mergeCell ref="K40:AK40"/>
    <mergeCell ref="AA2:AB2"/>
    <mergeCell ref="AC2:AD2"/>
    <mergeCell ref="Y2:Z2"/>
    <mergeCell ref="AC3:AD3"/>
    <mergeCell ref="J36:AK37"/>
    <mergeCell ref="K38:AK38"/>
    <mergeCell ref="AE2:AF2"/>
    <mergeCell ref="AI2:AJ2"/>
    <mergeCell ref="K39:AK39"/>
    <mergeCell ref="AK2:AK3"/>
    <mergeCell ref="M2:N2"/>
    <mergeCell ref="I2:J2"/>
    <mergeCell ref="K2:L2"/>
    <mergeCell ref="G36:I36"/>
    <mergeCell ref="G38:G40"/>
    <mergeCell ref="A4:A6"/>
    <mergeCell ref="O2:P2"/>
    <mergeCell ref="U2:V2"/>
    <mergeCell ref="W2:X2"/>
    <mergeCell ref="Q2:R2"/>
    <mergeCell ref="S2:T2"/>
    <mergeCell ref="D2:D3"/>
    <mergeCell ref="C2:C3"/>
    <mergeCell ref="H2:H3"/>
    <mergeCell ref="E2:E3"/>
    <mergeCell ref="F2:F3"/>
    <mergeCell ref="G2:G3"/>
    <mergeCell ref="A2:A3"/>
    <mergeCell ref="B2:B3"/>
  </mergeCells>
  <dataValidations disablePrompts="1" count="2">
    <dataValidation operator="equal" allowBlank="1" showErrorMessage="1" errorTitle="ERROR" error="No debe modificar estas celdas" sqref="D7:D9 D4:D5" xr:uid="{00000000-0002-0000-0300-000000000000}"/>
    <dataValidation type="list" allowBlank="1" showInputMessage="1" showErrorMessage="1" sqref="A4 A7:A10" xr:uid="{00000000-0002-0000-0300-000001000000}">
      <formula1>#REF!</formula1>
    </dataValidation>
  </dataValidations>
  <printOptions horizontalCentered="1" verticalCentered="1"/>
  <pageMargins left="0.39370078740157483" right="0.70866141732283472" top="0.74803149606299213" bottom="0.74803149606299213" header="0.31496062992125984" footer="0.31496062992125984"/>
  <pageSetup scale="25" orientation="landscape" r:id="rId1"/>
  <headerFooter>
    <oddHeader>&amp;C&amp;"-,Negrita"&amp;16
&amp;18PLAN DE SOSTENIBILIDAD EL MODELO INTEGRADO DE PLANEACIÓN Y GESTION 2024</oddHeader>
  </headerFooter>
  <rowBreaks count="1" manualBreakCount="1">
    <brk id="2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G31"/>
  <sheetViews>
    <sheetView zoomScale="70" zoomScaleNormal="70" workbookViewId="0">
      <selection activeCell="B9" sqref="B9"/>
    </sheetView>
  </sheetViews>
  <sheetFormatPr baseColWidth="10" defaultColWidth="9.140625" defaultRowHeight="15" x14ac:dyDescent="0.25"/>
  <cols>
    <col min="1" max="1" width="56.28515625" customWidth="1"/>
    <col min="2" max="2" width="13.5703125" bestFit="1" customWidth="1"/>
    <col min="3" max="5" width="12.42578125" customWidth="1"/>
    <col min="6" max="256" width="11.42578125" customWidth="1"/>
  </cols>
  <sheetData>
    <row r="8" spans="1:7" x14ac:dyDescent="0.25">
      <c r="A8" s="73" t="s">
        <v>666</v>
      </c>
      <c r="B8" s="408"/>
      <c r="C8" s="409"/>
      <c r="D8" s="409"/>
      <c r="E8" s="409"/>
    </row>
    <row r="9" spans="1:7" x14ac:dyDescent="0.25">
      <c r="A9" s="74" t="s">
        <v>667</v>
      </c>
      <c r="B9" s="75">
        <f>SUM('plan de sostenibilidadMIPG 2024'!AG4:AG4)</f>
        <v>0</v>
      </c>
      <c r="C9" s="75">
        <f>SUM('plan de sostenibilidadMIPG 2024'!AH4:AH4)</f>
        <v>0</v>
      </c>
      <c r="D9" s="85">
        <f>+B9/11</f>
        <v>0</v>
      </c>
      <c r="E9" s="85">
        <f>+C9/11</f>
        <v>0</v>
      </c>
      <c r="G9">
        <f>11+6+15+1+9+1+6</f>
        <v>49</v>
      </c>
    </row>
    <row r="10" spans="1:7" x14ac:dyDescent="0.25">
      <c r="A10" s="74" t="s">
        <v>668</v>
      </c>
      <c r="B10" s="75">
        <f>SUM('plan de sostenibilidadMIPG 2024'!AG7:AG10)</f>
        <v>3</v>
      </c>
      <c r="C10" s="75">
        <f>SUM('plan de sostenibilidadMIPG 2024'!AH7:AH10)</f>
        <v>0</v>
      </c>
      <c r="D10" s="85">
        <f>B10/6</f>
        <v>0.5</v>
      </c>
      <c r="E10" s="85">
        <f>+C10/6</f>
        <v>0</v>
      </c>
    </row>
    <row r="11" spans="1:7" x14ac:dyDescent="0.25">
      <c r="A11" s="74" t="s">
        <v>669</v>
      </c>
      <c r="B11" s="75" t="e">
        <f>SUM('plan de sostenibilidadMIPG 2024'!AG11:AG20)</f>
        <v>#REF!</v>
      </c>
      <c r="C11" s="75" t="e">
        <f>SUM('plan de sostenibilidadMIPG 2024'!AH11:AH20)</f>
        <v>#REF!</v>
      </c>
      <c r="D11" s="85" t="e">
        <f>+B11/15</f>
        <v>#REF!</v>
      </c>
      <c r="E11" s="85" t="e">
        <f>+C11/15</f>
        <v>#REF!</v>
      </c>
    </row>
    <row r="12" spans="1:7" x14ac:dyDescent="0.25">
      <c r="A12" s="74" t="s">
        <v>670</v>
      </c>
      <c r="B12" s="75">
        <f>SUM('plan de sostenibilidadMIPG 2024'!AG22)</f>
        <v>1</v>
      </c>
      <c r="C12" s="75">
        <f>SUM('plan de sostenibilidadMIPG 2024'!AH22)</f>
        <v>0</v>
      </c>
      <c r="D12" s="85">
        <f>+B12/1</f>
        <v>1</v>
      </c>
      <c r="E12" s="85">
        <f>+C12/1</f>
        <v>0</v>
      </c>
    </row>
    <row r="13" spans="1:7" x14ac:dyDescent="0.25">
      <c r="A13" s="74" t="s">
        <v>671</v>
      </c>
      <c r="B13" s="75">
        <f>SUM('plan de sostenibilidadMIPG 2024'!AG23:AG24)</f>
        <v>1.7427999999999999</v>
      </c>
      <c r="C13" s="75">
        <f>SUM('plan de sostenibilidadMIPG 2024'!AH23:AH24)</f>
        <v>0</v>
      </c>
      <c r="D13" s="85">
        <f>+B13/9</f>
        <v>0.19364444444444442</v>
      </c>
      <c r="E13" s="85">
        <f>+C13/9</f>
        <v>0</v>
      </c>
    </row>
    <row r="14" spans="1:7" x14ac:dyDescent="0.25">
      <c r="A14" s="74" t="s">
        <v>672</v>
      </c>
      <c r="B14" s="75">
        <f>SUM('plan de sostenibilidadMIPG 2024'!AG25)</f>
        <v>0.8</v>
      </c>
      <c r="C14" s="75">
        <f>SUM('plan de sostenibilidadMIPG 2024'!AH25)</f>
        <v>0</v>
      </c>
      <c r="D14" s="85">
        <f>+B14/1</f>
        <v>0.8</v>
      </c>
      <c r="E14" s="85">
        <f>+C14/1</f>
        <v>0</v>
      </c>
    </row>
    <row r="15" spans="1:7" ht="15.75" customHeight="1" x14ac:dyDescent="0.25">
      <c r="A15" s="74" t="s">
        <v>673</v>
      </c>
      <c r="B15" s="75">
        <f>SUM('plan de sostenibilidadMIPG 2024'!AG26:AG26)</f>
        <v>0.83870967741935476</v>
      </c>
      <c r="C15" s="75">
        <f>SUM('plan de sostenibilidadMIPG 2024'!AH26:AH26)</f>
        <v>0</v>
      </c>
      <c r="D15" s="85">
        <f>+B15/6</f>
        <v>0.13978494623655913</v>
      </c>
      <c r="E15" s="85">
        <f>+C15/6</f>
        <v>0</v>
      </c>
    </row>
    <row r="16" spans="1:7" ht="20.25" customHeight="1" x14ac:dyDescent="0.25">
      <c r="A16" s="1"/>
      <c r="B16" s="75" t="e">
        <f>SUM(B9:B15)</f>
        <v>#REF!</v>
      </c>
      <c r="C16" s="76" t="e">
        <f>SUM(C9:C15)</f>
        <v>#REF!</v>
      </c>
      <c r="D16" s="76" t="e">
        <f>SUM(D9:D15)</f>
        <v>#REF!</v>
      </c>
      <c r="E16" s="76"/>
    </row>
    <row r="20" spans="1:5" ht="15.75" thickBot="1" x14ac:dyDescent="0.3">
      <c r="A20" s="73" t="s">
        <v>666</v>
      </c>
      <c r="B20" s="77" t="s">
        <v>674</v>
      </c>
      <c r="C20" s="77" t="s">
        <v>675</v>
      </c>
      <c r="D20" s="78"/>
      <c r="E20" s="78"/>
    </row>
    <row r="21" spans="1:5" ht="15.75" thickBot="1" x14ac:dyDescent="0.3">
      <c r="A21" s="79" t="s">
        <v>619</v>
      </c>
      <c r="B21" s="80">
        <f>+D9</f>
        <v>0</v>
      </c>
      <c r="C21" s="87">
        <f>+E9</f>
        <v>0</v>
      </c>
      <c r="D21" s="82"/>
      <c r="E21" s="82"/>
    </row>
    <row r="22" spans="1:5" ht="15.75" thickBot="1" x14ac:dyDescent="0.3">
      <c r="A22" s="83" t="s">
        <v>624</v>
      </c>
      <c r="B22" s="80">
        <f t="shared" ref="B22:B27" si="0">+D10</f>
        <v>0.5</v>
      </c>
      <c r="C22" s="81">
        <f t="shared" ref="C22:C27" si="1">+E10</f>
        <v>0</v>
      </c>
      <c r="D22" s="84"/>
      <c r="E22" s="84"/>
    </row>
    <row r="23" spans="1:5" ht="15.75" thickBot="1" x14ac:dyDescent="0.3">
      <c r="A23" s="83" t="s">
        <v>676</v>
      </c>
      <c r="B23" s="80" t="e">
        <f t="shared" si="0"/>
        <v>#REF!</v>
      </c>
      <c r="C23" s="81" t="e">
        <f t="shared" si="1"/>
        <v>#REF!</v>
      </c>
      <c r="D23" s="84"/>
      <c r="E23" s="84"/>
    </row>
    <row r="24" spans="1:5" ht="15.75" thickBot="1" x14ac:dyDescent="0.3">
      <c r="A24" s="83" t="s">
        <v>645</v>
      </c>
      <c r="B24" s="80">
        <f t="shared" si="0"/>
        <v>1</v>
      </c>
      <c r="C24" s="87">
        <f t="shared" si="1"/>
        <v>0</v>
      </c>
      <c r="D24" s="84"/>
      <c r="E24" s="84"/>
    </row>
    <row r="25" spans="1:5" ht="15.75" thickBot="1" x14ac:dyDescent="0.3">
      <c r="A25" s="83" t="s">
        <v>649</v>
      </c>
      <c r="B25" s="80">
        <f t="shared" si="0"/>
        <v>0.19364444444444442</v>
      </c>
      <c r="C25" s="86">
        <f t="shared" si="1"/>
        <v>0</v>
      </c>
      <c r="D25" s="84"/>
      <c r="E25" s="84"/>
    </row>
    <row r="26" spans="1:5" ht="15.75" thickBot="1" x14ac:dyDescent="0.3">
      <c r="A26" s="83" t="s">
        <v>652</v>
      </c>
      <c r="B26" s="80">
        <f t="shared" si="0"/>
        <v>0.8</v>
      </c>
      <c r="C26" s="87">
        <f t="shared" si="1"/>
        <v>0</v>
      </c>
      <c r="D26" s="82"/>
      <c r="E26" s="82"/>
    </row>
    <row r="27" spans="1:5" ht="15.75" thickBot="1" x14ac:dyDescent="0.3">
      <c r="A27" s="83" t="s">
        <v>677</v>
      </c>
      <c r="B27" s="80">
        <f t="shared" si="0"/>
        <v>0.13978494623655913</v>
      </c>
      <c r="C27" s="87">
        <f t="shared" si="1"/>
        <v>0</v>
      </c>
      <c r="D27" s="84"/>
      <c r="E27" s="84"/>
    </row>
    <row r="29" spans="1:5" x14ac:dyDescent="0.25">
      <c r="B29" s="82"/>
      <c r="C29" s="82"/>
      <c r="D29" s="82"/>
      <c r="E29" s="82"/>
    </row>
    <row r="30" spans="1:5" x14ac:dyDescent="0.25">
      <c r="C30" s="82"/>
      <c r="D30" s="82"/>
      <c r="E30" s="82"/>
    </row>
    <row r="31" spans="1:5" x14ac:dyDescent="0.25">
      <c r="C31" s="82"/>
      <c r="D31" s="82"/>
      <c r="E31" s="82"/>
    </row>
  </sheetData>
  <mergeCells count="1">
    <mergeCell ref="B8:E8"/>
  </mergeCells>
  <dataValidations count="1">
    <dataValidation type="list" allowBlank="1" showInputMessage="1" showErrorMessage="1" sqref="A9:A15" xr:uid="{00000000-0002-0000-0500-000000000000}">
      <formula1>#REF!</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6744AF05B474195C1F1FD5826691F" ma:contentTypeVersion="14" ma:contentTypeDescription="Create a new document." ma:contentTypeScope="" ma:versionID="0e8fe6fc29b39c84a5ebb84370523515">
  <xsd:schema xmlns:xsd="http://www.w3.org/2001/XMLSchema" xmlns:xs="http://www.w3.org/2001/XMLSchema" xmlns:p="http://schemas.microsoft.com/office/2006/metadata/properties" xmlns:ns2="cf55707f-37a2-482d-8e14-9bc47ac50d65" xmlns:ns3="7bfd758c-5138-4b42-8301-3401a2f2bb0d" targetNamespace="http://schemas.microsoft.com/office/2006/metadata/properties" ma:root="true" ma:fieldsID="fc9795012c8f25bdb394ba828237ed09" ns2:_="" ns3:_="">
    <xsd:import namespace="cf55707f-37a2-482d-8e14-9bc47ac50d65"/>
    <xsd:import namespace="7bfd758c-5138-4b42-8301-3401a2f2bb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5707f-37a2-482d-8e14-9bc47ac50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758c-5138-4b42-8301-3401a2f2bb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611874d-f6de-4616-8ab6-b0ea7f34c526}" ma:internalName="TaxCatchAll" ma:showField="CatchAllData" ma:web="7bfd758c-5138-4b42-8301-3401a2f2bb0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bfd758c-5138-4b42-8301-3401a2f2bb0d">
      <UserInfo>
        <DisplayName>Andrea Nayeth Vela Molina</DisplayName>
        <AccountId>18</AccountId>
        <AccountType/>
      </UserInfo>
    </SharedWithUsers>
    <TaxCatchAll xmlns="7bfd758c-5138-4b42-8301-3401a2f2bb0d" xsi:nil="true"/>
    <lcf76f155ced4ddcb4097134ff3c332f xmlns="cf55707f-37a2-482d-8e14-9bc47ac50d65">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46C7FD1-36F2-42AA-A90C-13F051CE5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5707f-37a2-482d-8e14-9bc47ac50d65"/>
    <ds:schemaRef ds:uri="7bfd758c-5138-4b42-8301-3401a2f2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92EE8-F218-49EB-ADD0-67FF022EF445}">
  <ds:schemaRefs>
    <ds:schemaRef ds:uri="http://schemas.microsoft.com/sharepoint/v3/contenttype/forms"/>
  </ds:schemaRefs>
</ds:datastoreItem>
</file>

<file path=customXml/itemProps3.xml><?xml version="1.0" encoding="utf-8"?>
<ds:datastoreItem xmlns:ds="http://schemas.openxmlformats.org/officeDocument/2006/customXml" ds:itemID="{39640434-DE11-4510-9F69-6B27AAE510BA}">
  <ds:schemaRefs>
    <ds:schemaRef ds:uri="http://purl.org/dc/dcmitype/"/>
    <ds:schemaRef ds:uri="http://schemas.openxmlformats.org/package/2006/metadata/core-properties"/>
    <ds:schemaRef ds:uri="http://schemas.microsoft.com/office/2006/metadata/properties"/>
    <ds:schemaRef ds:uri="cf55707f-37a2-482d-8e14-9bc47ac50d65"/>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7bfd758c-5138-4b42-8301-3401a2f2bb0d"/>
  </ds:schemaRefs>
</ds:datastoreItem>
</file>

<file path=customXml/itemProps4.xml><?xml version="1.0" encoding="utf-8"?>
<ds:datastoreItem xmlns:ds="http://schemas.openxmlformats.org/officeDocument/2006/customXml" ds:itemID="{8B288844-F113-4EF7-AB37-05D04264D3E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2021</vt:lpstr>
      <vt:lpstr>plan de sostenibilidadMIPG 2024</vt:lpstr>
      <vt:lpstr>AVANCE POR DIMENSION</vt:lpstr>
      <vt:lpstr>'plan de sostenibilidadMIPG 2024'!Área_de_impresión</vt:lpstr>
    </vt:vector>
  </TitlesOfParts>
  <Manager/>
  <Company>dasdas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NatVanPla</dc:creator>
  <cp:keywords/>
  <dc:description/>
  <cp:lastModifiedBy>Sandra Patricia Garcia Caceres</cp:lastModifiedBy>
  <cp:revision/>
  <cp:lastPrinted>2024-01-26T20:11:11Z</cp:lastPrinted>
  <dcterms:created xsi:type="dcterms:W3CDTF">2011-02-25T18:30:59Z</dcterms:created>
  <dcterms:modified xsi:type="dcterms:W3CDTF">2024-01-31T13:11:40Z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Andrea Nayeth Vela Molina</vt:lpwstr>
  </property>
  <property fmtid="{D5CDD505-2E9C-101B-9397-08002B2CF9AE}" pid="3" name="SharedWithUsers">
    <vt:lpwstr>18;#Andrea Nayeth Vela Molina</vt:lpwstr>
  </property>
  <property fmtid="{D5CDD505-2E9C-101B-9397-08002B2CF9AE}" pid="4" name="ContentTypeId">
    <vt:lpwstr>0x010100AEF6744AF05B474195C1F1FD5826691F</vt:lpwstr>
  </property>
  <property fmtid="{D5CDD505-2E9C-101B-9397-08002B2CF9AE}" pid="5" name="_ip_UnifiedCompliancePolicyUIAction">
    <vt:lpwstr/>
  </property>
  <property fmtid="{D5CDD505-2E9C-101B-9397-08002B2CF9AE}" pid="6" name="_ip_UnifiedCompliancePolicyProperties">
    <vt:lpwstr/>
  </property>
  <property fmtid="{D5CDD505-2E9C-101B-9397-08002B2CF9AE}" pid="7" name="_activity">
    <vt:lpwstr/>
  </property>
  <property fmtid="{D5CDD505-2E9C-101B-9397-08002B2CF9AE}" pid="8" name="MediaServiceImageTags">
    <vt:lpwstr/>
  </property>
</Properties>
</file>