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filterPrivacy="1" defaultThemeVersion="124226"/>
  <xr:revisionPtr revIDLastSave="2069" documentId="13_ncr:1_{A941DBC1-6DDE-4E0A-AA56-E1E1E8C9918E}" xr6:coauthVersionLast="47" xr6:coauthVersionMax="47" xr10:uidLastSave="{72A17DC8-3876-451A-BA45-F5DEB3B8A054}"/>
  <bookViews>
    <workbookView minimized="1" xWindow="4560" yWindow="30" windowWidth="24360" windowHeight="13995" tabRatio="691" firstSheet="1" activeTab="1" xr2:uid="{00000000-000D-0000-FFFF-FFFF00000000}"/>
  </bookViews>
  <sheets>
    <sheet name="Tab_control" sheetId="55" state="hidden" r:id="rId1"/>
    <sheet name="PLAN SPI 2026" sheetId="52" r:id="rId2"/>
    <sheet name="Plan SGSI Detallado 2026" sheetId="53" state="hidden" r:id="rId3"/>
  </sheets>
  <definedNames>
    <definedName name="_xlnm._FilterDatabase" localSheetId="2" hidden="1">'Plan SGSI Detallado 2026'!$A$7:$AJ$67</definedName>
    <definedName name="_xlnm._FilterDatabase" localSheetId="1" hidden="1">'PLAN SPI 2026'!$A$7:$AI$37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" i="52" l="1"/>
  <c r="AK10" i="52"/>
  <c r="AK9" i="52"/>
  <c r="AL9" i="52"/>
  <c r="D11" i="52"/>
  <c r="E13" i="52"/>
  <c r="D10" i="52" l="1"/>
  <c r="AI56" i="53" l="1"/>
  <c r="K57" i="53"/>
  <c r="M57" i="53"/>
  <c r="AI53" i="53"/>
  <c r="L33" i="53"/>
  <c r="M33" i="53"/>
  <c r="N33" i="53"/>
  <c r="O33" i="53"/>
  <c r="P33" i="53"/>
  <c r="Q33" i="53"/>
  <c r="R33" i="53"/>
  <c r="S33" i="53"/>
  <c r="T33" i="53"/>
  <c r="U33" i="53"/>
  <c r="V33" i="53"/>
  <c r="W33" i="53"/>
  <c r="X33" i="53"/>
  <c r="Y33" i="53"/>
  <c r="Z33" i="53"/>
  <c r="AA33" i="53"/>
  <c r="AB33" i="53"/>
  <c r="AC33" i="53"/>
  <c r="AD33" i="53"/>
  <c r="AE33" i="53"/>
  <c r="AF33" i="53"/>
  <c r="AG33" i="53"/>
  <c r="AH33" i="53"/>
  <c r="K33" i="53"/>
  <c r="AI35" i="53"/>
  <c r="AI34" i="53"/>
  <c r="AI33" i="53" l="1"/>
  <c r="K22" i="53" l="1"/>
  <c r="AI17" i="53" l="1"/>
  <c r="L25" i="53"/>
  <c r="AJ55" i="53" l="1"/>
  <c r="AI55" i="53"/>
  <c r="D9" i="52" l="1"/>
  <c r="AD37" i="53"/>
  <c r="X37" i="53" l="1"/>
  <c r="W17" i="52" s="1"/>
  <c r="P22" i="53"/>
  <c r="O13" i="52" s="1"/>
  <c r="U22" i="53"/>
  <c r="T13" i="52" s="1"/>
  <c r="B51" i="55"/>
  <c r="D18" i="52"/>
  <c r="B59" i="55" s="1"/>
  <c r="D14" i="52"/>
  <c r="B54" i="55" s="1"/>
  <c r="D21" i="52"/>
  <c r="B62" i="55" s="1"/>
  <c r="B57" i="55"/>
  <c r="B49" i="55"/>
  <c r="G14" i="52"/>
  <c r="K15" i="52"/>
  <c r="M30" i="53"/>
  <c r="L15" i="52" s="1"/>
  <c r="N30" i="53"/>
  <c r="M15" i="52" s="1"/>
  <c r="O30" i="53"/>
  <c r="N15" i="52" s="1"/>
  <c r="P30" i="53"/>
  <c r="O15" i="52" s="1"/>
  <c r="Q30" i="53"/>
  <c r="P15" i="52" s="1"/>
  <c r="R30" i="53"/>
  <c r="Q15" i="52" s="1"/>
  <c r="S30" i="53"/>
  <c r="R15" i="52" s="1"/>
  <c r="T30" i="53"/>
  <c r="S15" i="52" s="1"/>
  <c r="U30" i="53"/>
  <c r="T15" i="52" s="1"/>
  <c r="V30" i="53"/>
  <c r="U15" i="52" s="1"/>
  <c r="W30" i="53"/>
  <c r="V15" i="52" s="1"/>
  <c r="X30" i="53"/>
  <c r="W15" i="52" s="1"/>
  <c r="Y30" i="53"/>
  <c r="X15" i="52" s="1"/>
  <c r="Z30" i="53"/>
  <c r="Y15" i="52" s="1"/>
  <c r="AA30" i="53"/>
  <c r="Z15" i="52" s="1"/>
  <c r="AB30" i="53"/>
  <c r="AA15" i="52" s="1"/>
  <c r="AC30" i="53"/>
  <c r="AB15" i="52" s="1"/>
  <c r="AD30" i="53"/>
  <c r="AC15" i="52" s="1"/>
  <c r="AE30" i="53"/>
  <c r="AD15" i="52" s="1"/>
  <c r="AF30" i="53"/>
  <c r="AE15" i="52" s="1"/>
  <c r="AG30" i="53"/>
  <c r="AF15" i="52" s="1"/>
  <c r="AH30" i="53"/>
  <c r="AG15" i="52" s="1"/>
  <c r="K30" i="53"/>
  <c r="J15" i="52" s="1"/>
  <c r="AJ31" i="53"/>
  <c r="AI31" i="53"/>
  <c r="AJ32" i="53"/>
  <c r="AI32" i="53"/>
  <c r="G22" i="52"/>
  <c r="G21" i="52"/>
  <c r="G20" i="52"/>
  <c r="G19" i="52"/>
  <c r="G18" i="52"/>
  <c r="G17" i="52"/>
  <c r="G16" i="52"/>
  <c r="G15" i="52"/>
  <c r="G10" i="52"/>
  <c r="G9" i="52"/>
  <c r="I22" i="52"/>
  <c r="H22" i="52"/>
  <c r="F22" i="52"/>
  <c r="E22" i="52"/>
  <c r="D22" i="52"/>
  <c r="B63" i="55" s="1"/>
  <c r="A22" i="52"/>
  <c r="K52" i="53"/>
  <c r="J21" i="52" s="1"/>
  <c r="I21" i="52"/>
  <c r="H21" i="52"/>
  <c r="F21" i="52"/>
  <c r="E21" i="52"/>
  <c r="A21" i="52"/>
  <c r="K20" i="52"/>
  <c r="L20" i="52"/>
  <c r="M20" i="52"/>
  <c r="N20" i="52"/>
  <c r="O20" i="52"/>
  <c r="P20" i="52"/>
  <c r="Q20" i="52"/>
  <c r="R20" i="52"/>
  <c r="S20" i="52"/>
  <c r="T20" i="52"/>
  <c r="U20" i="52"/>
  <c r="V20" i="52"/>
  <c r="W20" i="52"/>
  <c r="X20" i="52"/>
  <c r="Y20" i="52"/>
  <c r="Z20" i="52"/>
  <c r="AA20" i="52"/>
  <c r="AB20" i="52"/>
  <c r="AC20" i="52"/>
  <c r="AD20" i="52"/>
  <c r="AE20" i="52"/>
  <c r="AF20" i="52"/>
  <c r="AG20" i="52"/>
  <c r="J20" i="52"/>
  <c r="I20" i="52"/>
  <c r="H20" i="52"/>
  <c r="F20" i="52"/>
  <c r="E20" i="52"/>
  <c r="D20" i="52"/>
  <c r="B61" i="55" s="1"/>
  <c r="A20" i="52"/>
  <c r="I19" i="52"/>
  <c r="H19" i="52"/>
  <c r="F19" i="52"/>
  <c r="E19" i="52"/>
  <c r="D19" i="52"/>
  <c r="B60" i="55" s="1"/>
  <c r="A19" i="52"/>
  <c r="K18" i="52"/>
  <c r="L18" i="52"/>
  <c r="M18" i="52"/>
  <c r="N18" i="52"/>
  <c r="O18" i="52"/>
  <c r="P18" i="52"/>
  <c r="Q18" i="52"/>
  <c r="R18" i="52"/>
  <c r="S18" i="52"/>
  <c r="T18" i="52"/>
  <c r="U18" i="52"/>
  <c r="V18" i="52"/>
  <c r="W18" i="52"/>
  <c r="X18" i="52"/>
  <c r="Y18" i="52"/>
  <c r="Z18" i="52"/>
  <c r="AA18" i="52"/>
  <c r="AB18" i="52"/>
  <c r="AC18" i="52"/>
  <c r="AD18" i="52"/>
  <c r="AE18" i="52"/>
  <c r="AF18" i="52"/>
  <c r="AG18" i="52"/>
  <c r="J18" i="52"/>
  <c r="I18" i="52"/>
  <c r="H18" i="52"/>
  <c r="F18" i="52"/>
  <c r="E18" i="52"/>
  <c r="A18" i="52"/>
  <c r="AC17" i="52"/>
  <c r="I17" i="52"/>
  <c r="H17" i="52"/>
  <c r="F17" i="52"/>
  <c r="E17" i="52"/>
  <c r="D17" i="52"/>
  <c r="B58" i="55" s="1"/>
  <c r="A17" i="52"/>
  <c r="I16" i="52"/>
  <c r="H16" i="52"/>
  <c r="I15" i="52"/>
  <c r="H15" i="52"/>
  <c r="F16" i="52"/>
  <c r="F15" i="52"/>
  <c r="E16" i="52"/>
  <c r="E15" i="52"/>
  <c r="D16" i="52"/>
  <c r="B56" i="55" s="1"/>
  <c r="D15" i="52"/>
  <c r="B55" i="55" s="1"/>
  <c r="A16" i="52"/>
  <c r="A15" i="52"/>
  <c r="I14" i="52"/>
  <c r="H14" i="52"/>
  <c r="F14" i="52"/>
  <c r="E14" i="52"/>
  <c r="A14" i="52"/>
  <c r="I13" i="52"/>
  <c r="H13" i="52"/>
  <c r="G13" i="52"/>
  <c r="F13" i="52"/>
  <c r="D13" i="52"/>
  <c r="B53" i="55" s="1"/>
  <c r="A13" i="52"/>
  <c r="I12" i="52"/>
  <c r="H12" i="52"/>
  <c r="G12" i="52"/>
  <c r="F12" i="52"/>
  <c r="E12" i="52"/>
  <c r="D12" i="52"/>
  <c r="B52" i="55" s="1"/>
  <c r="A12" i="52"/>
  <c r="I11" i="52"/>
  <c r="H11" i="52"/>
  <c r="G11" i="52"/>
  <c r="F11" i="52"/>
  <c r="E11" i="52"/>
  <c r="A11" i="52"/>
  <c r="E10" i="52"/>
  <c r="B50" i="55"/>
  <c r="A10" i="52"/>
  <c r="A9" i="52"/>
  <c r="AG25" i="53"/>
  <c r="AI14" i="53"/>
  <c r="AI13" i="53"/>
  <c r="AI11" i="53"/>
  <c r="AI10" i="53"/>
  <c r="L22" i="53"/>
  <c r="K13" i="52" s="1"/>
  <c r="M22" i="53"/>
  <c r="L13" i="52" s="1"/>
  <c r="N22" i="53"/>
  <c r="M13" i="52" s="1"/>
  <c r="O22" i="53"/>
  <c r="N13" i="52" s="1"/>
  <c r="Q22" i="53"/>
  <c r="P13" i="52" s="1"/>
  <c r="R22" i="53"/>
  <c r="Q13" i="52" s="1"/>
  <c r="S22" i="53"/>
  <c r="R13" i="52" s="1"/>
  <c r="T22" i="53"/>
  <c r="S13" i="52" s="1"/>
  <c r="V22" i="53"/>
  <c r="U13" i="52" s="1"/>
  <c r="W22" i="53"/>
  <c r="V13" i="52" s="1"/>
  <c r="X22" i="53"/>
  <c r="W13" i="52" s="1"/>
  <c r="Y22" i="53"/>
  <c r="X13" i="52" s="1"/>
  <c r="Z22" i="53"/>
  <c r="Y13" i="52" s="1"/>
  <c r="AA22" i="53"/>
  <c r="Z13" i="52" s="1"/>
  <c r="AB22" i="53"/>
  <c r="AA13" i="52" s="1"/>
  <c r="AC22" i="53"/>
  <c r="AB13" i="52" s="1"/>
  <c r="AD22" i="53"/>
  <c r="AC13" i="52" s="1"/>
  <c r="AE22" i="53"/>
  <c r="AD13" i="52" s="1"/>
  <c r="AF22" i="53"/>
  <c r="AG22" i="53"/>
  <c r="AF13" i="52" s="1"/>
  <c r="AH22" i="53"/>
  <c r="AG13" i="52" s="1"/>
  <c r="J13" i="52"/>
  <c r="L20" i="53"/>
  <c r="K12" i="52" s="1"/>
  <c r="M20" i="53"/>
  <c r="L12" i="52" s="1"/>
  <c r="N20" i="53"/>
  <c r="M12" i="52" s="1"/>
  <c r="O20" i="53"/>
  <c r="N12" i="52" s="1"/>
  <c r="P20" i="53"/>
  <c r="O12" i="52" s="1"/>
  <c r="Q20" i="53"/>
  <c r="P12" i="52" s="1"/>
  <c r="R20" i="53"/>
  <c r="Q12" i="52" s="1"/>
  <c r="S20" i="53"/>
  <c r="R12" i="52" s="1"/>
  <c r="T20" i="53"/>
  <c r="S12" i="52" s="1"/>
  <c r="U20" i="53"/>
  <c r="T12" i="52" s="1"/>
  <c r="V20" i="53"/>
  <c r="U12" i="52" s="1"/>
  <c r="W20" i="53"/>
  <c r="V12" i="52" s="1"/>
  <c r="X20" i="53"/>
  <c r="W12" i="52" s="1"/>
  <c r="Y20" i="53"/>
  <c r="X12" i="52" s="1"/>
  <c r="Z20" i="53"/>
  <c r="Y12" i="52" s="1"/>
  <c r="AA20" i="53"/>
  <c r="Z12" i="52" s="1"/>
  <c r="AB20" i="53"/>
  <c r="AA12" i="52" s="1"/>
  <c r="AC20" i="53"/>
  <c r="AB12" i="52" s="1"/>
  <c r="AC12" i="52"/>
  <c r="AE20" i="53"/>
  <c r="AD12" i="52" s="1"/>
  <c r="AF20" i="53"/>
  <c r="AE12" i="52" s="1"/>
  <c r="AG20" i="53"/>
  <c r="AF12" i="52" s="1"/>
  <c r="AH20" i="53"/>
  <c r="AG12" i="52" s="1"/>
  <c r="K20" i="53"/>
  <c r="J12" i="52" s="1"/>
  <c r="L16" i="53"/>
  <c r="K11" i="52" s="1"/>
  <c r="M16" i="53"/>
  <c r="N16" i="53"/>
  <c r="M11" i="52" s="1"/>
  <c r="O16" i="53"/>
  <c r="N11" i="52" s="1"/>
  <c r="P16" i="53"/>
  <c r="Q16" i="53"/>
  <c r="R16" i="53"/>
  <c r="S16" i="53"/>
  <c r="T16" i="53"/>
  <c r="U16" i="53"/>
  <c r="V16" i="53"/>
  <c r="W16" i="53"/>
  <c r="X16" i="53"/>
  <c r="Y16" i="53"/>
  <c r="Z16" i="53"/>
  <c r="AA16" i="53"/>
  <c r="AB16" i="53"/>
  <c r="AC16" i="53"/>
  <c r="AD16" i="53"/>
  <c r="AE16" i="53"/>
  <c r="AF16" i="53"/>
  <c r="AG16" i="53"/>
  <c r="AH16" i="53"/>
  <c r="J11" i="52"/>
  <c r="AJ29" i="53"/>
  <c r="AI29" i="53"/>
  <c r="AJ24" i="53"/>
  <c r="AI24" i="53"/>
  <c r="C128" i="55"/>
  <c r="C5" i="55" s="1"/>
  <c r="C19" i="55"/>
  <c r="H9" i="52"/>
  <c r="AG12" i="53"/>
  <c r="AF10" i="52" s="1"/>
  <c r="AE12" i="53"/>
  <c r="AD10" i="52" s="1"/>
  <c r="L12" i="53"/>
  <c r="M12" i="53"/>
  <c r="L10" i="52" s="1"/>
  <c r="N12" i="53"/>
  <c r="M10" i="52" s="1"/>
  <c r="O12" i="53"/>
  <c r="N10" i="52" s="1"/>
  <c r="P12" i="53"/>
  <c r="O10" i="52" s="1"/>
  <c r="Q12" i="53"/>
  <c r="R12" i="53"/>
  <c r="Q10" i="52" s="1"/>
  <c r="S12" i="53"/>
  <c r="R10" i="52" s="1"/>
  <c r="T12" i="53"/>
  <c r="S10" i="52" s="1"/>
  <c r="U12" i="53"/>
  <c r="T10" i="52" s="1"/>
  <c r="V12" i="53"/>
  <c r="W12" i="53"/>
  <c r="X12" i="53"/>
  <c r="Y12" i="53"/>
  <c r="X10" i="52" s="1"/>
  <c r="Z12" i="53"/>
  <c r="Y10" i="52" s="1"/>
  <c r="AA12" i="53"/>
  <c r="Z10" i="52" s="1"/>
  <c r="AB12" i="53"/>
  <c r="AA10" i="52" s="1"/>
  <c r="AC12" i="53"/>
  <c r="AB10" i="52" s="1"/>
  <c r="AD12" i="53"/>
  <c r="AC10" i="52" s="1"/>
  <c r="AF12" i="53"/>
  <c r="AE10" i="52" s="1"/>
  <c r="AH12" i="53"/>
  <c r="AG10" i="52" s="1"/>
  <c r="K12" i="53"/>
  <c r="J10" i="52" s="1"/>
  <c r="K9" i="52"/>
  <c r="M9" i="53"/>
  <c r="M9" i="52"/>
  <c r="O9" i="53"/>
  <c r="O9" i="52"/>
  <c r="Q9" i="53"/>
  <c r="P9" i="52" s="1"/>
  <c r="R9" i="53"/>
  <c r="S9" i="53"/>
  <c r="R9" i="52" s="1"/>
  <c r="T9" i="53"/>
  <c r="S9" i="52" s="1"/>
  <c r="U9" i="53"/>
  <c r="T9" i="52" s="1"/>
  <c r="V9" i="53"/>
  <c r="U9" i="52" s="1"/>
  <c r="W9" i="53"/>
  <c r="V9" i="52" s="1"/>
  <c r="X9" i="53"/>
  <c r="W9" i="52" s="1"/>
  <c r="Y9" i="53"/>
  <c r="X9" i="52" s="1"/>
  <c r="Z9" i="53"/>
  <c r="Y9" i="52" s="1"/>
  <c r="AA9" i="53"/>
  <c r="Z9" i="52" s="1"/>
  <c r="AB9" i="53"/>
  <c r="AC9" i="53"/>
  <c r="AB9" i="52" s="1"/>
  <c r="AD9" i="53"/>
  <c r="AC9" i="52" s="1"/>
  <c r="AE9" i="53"/>
  <c r="AD9" i="52" s="1"/>
  <c r="AF9" i="53"/>
  <c r="AE9" i="52" s="1"/>
  <c r="AG9" i="53"/>
  <c r="AH9" i="53"/>
  <c r="AG9" i="52" s="1"/>
  <c r="AJ14" i="53"/>
  <c r="AJ13" i="53"/>
  <c r="K9" i="53"/>
  <c r="AJ10" i="53"/>
  <c r="AJ11" i="53"/>
  <c r="Y16" i="52"/>
  <c r="P25" i="53"/>
  <c r="O14" i="52" s="1"/>
  <c r="O25" i="53"/>
  <c r="N14" i="52" s="1"/>
  <c r="P57" i="53"/>
  <c r="O22" i="52" s="1"/>
  <c r="Q57" i="53"/>
  <c r="P22" i="52" s="1"/>
  <c r="R57" i="53"/>
  <c r="Q22" i="52" s="1"/>
  <c r="S57" i="53"/>
  <c r="R22" i="52" s="1"/>
  <c r="T57" i="53"/>
  <c r="S22" i="52" s="1"/>
  <c r="U57" i="53"/>
  <c r="T22" i="52" s="1"/>
  <c r="U22" i="52"/>
  <c r="W57" i="53"/>
  <c r="V22" i="52" s="1"/>
  <c r="X57" i="53"/>
  <c r="W22" i="52" s="1"/>
  <c r="Y57" i="53"/>
  <c r="X22" i="52" s="1"/>
  <c r="Z57" i="53"/>
  <c r="Y22" i="52" s="1"/>
  <c r="AA57" i="53"/>
  <c r="Z22" i="52" s="1"/>
  <c r="AB57" i="53"/>
  <c r="AA22" i="52" s="1"/>
  <c r="AC57" i="53"/>
  <c r="AB22" i="52" s="1"/>
  <c r="AD57" i="53"/>
  <c r="AC22" i="52" s="1"/>
  <c r="AE57" i="53"/>
  <c r="AD22" i="52" s="1"/>
  <c r="AF57" i="53"/>
  <c r="AE22" i="52" s="1"/>
  <c r="AG57" i="53"/>
  <c r="AF22" i="52" s="1"/>
  <c r="AH57" i="53"/>
  <c r="L57" i="53"/>
  <c r="K22" i="52" s="1"/>
  <c r="L22" i="52"/>
  <c r="N57" i="53"/>
  <c r="M22" i="52" s="1"/>
  <c r="O57" i="53"/>
  <c r="N22" i="52" s="1"/>
  <c r="J22" i="52"/>
  <c r="AC52" i="53"/>
  <c r="AB21" i="52" s="1"/>
  <c r="AD52" i="53"/>
  <c r="AC21" i="52" s="1"/>
  <c r="AE52" i="53"/>
  <c r="AD21" i="52" s="1"/>
  <c r="AF52" i="53"/>
  <c r="AE21" i="52" s="1"/>
  <c r="AG52" i="53"/>
  <c r="AF21" i="52" s="1"/>
  <c r="AH52" i="53"/>
  <c r="AG21" i="52" s="1"/>
  <c r="V52" i="53"/>
  <c r="U21" i="52" s="1"/>
  <c r="W52" i="53"/>
  <c r="V21" i="52" s="1"/>
  <c r="X52" i="53"/>
  <c r="W21" i="52" s="1"/>
  <c r="Y52" i="53"/>
  <c r="X21" i="52" s="1"/>
  <c r="Z52" i="53"/>
  <c r="Y21" i="52" s="1"/>
  <c r="AA52" i="53"/>
  <c r="Z21" i="52" s="1"/>
  <c r="AB52" i="53"/>
  <c r="AA21" i="52" s="1"/>
  <c r="P52" i="53"/>
  <c r="O21" i="52" s="1"/>
  <c r="Q52" i="53"/>
  <c r="P21" i="52" s="1"/>
  <c r="R52" i="53"/>
  <c r="Q21" i="52" s="1"/>
  <c r="S52" i="53"/>
  <c r="R21" i="52" s="1"/>
  <c r="T52" i="53"/>
  <c r="S21" i="52" s="1"/>
  <c r="U52" i="53"/>
  <c r="T21" i="52" s="1"/>
  <c r="L52" i="53"/>
  <c r="K21" i="52" s="1"/>
  <c r="M52" i="53"/>
  <c r="L21" i="52" s="1"/>
  <c r="N52" i="53"/>
  <c r="M21" i="52" s="1"/>
  <c r="O52" i="53"/>
  <c r="N21" i="52" s="1"/>
  <c r="K45" i="53"/>
  <c r="J19" i="52" s="1"/>
  <c r="Q37" i="53"/>
  <c r="P17" i="52" s="1"/>
  <c r="K37" i="53"/>
  <c r="J17" i="52" s="1"/>
  <c r="AA16" i="52"/>
  <c r="AB16" i="52"/>
  <c r="AC16" i="52"/>
  <c r="AD16" i="52"/>
  <c r="AE16" i="52"/>
  <c r="AF16" i="52"/>
  <c r="K16" i="52"/>
  <c r="L16" i="52"/>
  <c r="M16" i="52"/>
  <c r="N16" i="52"/>
  <c r="O16" i="52"/>
  <c r="P16" i="52"/>
  <c r="Q16" i="52"/>
  <c r="R16" i="52"/>
  <c r="S16" i="52"/>
  <c r="U16" i="52"/>
  <c r="V16" i="52"/>
  <c r="W16" i="52"/>
  <c r="X16" i="52"/>
  <c r="Z16" i="52"/>
  <c r="J16" i="52"/>
  <c r="X25" i="53"/>
  <c r="W14" i="52" s="1"/>
  <c r="AH25" i="53"/>
  <c r="AG14" i="52" s="1"/>
  <c r="V25" i="53"/>
  <c r="U14" i="52" s="1"/>
  <c r="W25" i="53"/>
  <c r="V14" i="52" s="1"/>
  <c r="Y25" i="53"/>
  <c r="X14" i="52" s="1"/>
  <c r="Z25" i="53"/>
  <c r="Y14" i="52" s="1"/>
  <c r="AA25" i="53"/>
  <c r="Z14" i="52" s="1"/>
  <c r="AB25" i="53"/>
  <c r="AA14" i="52" s="1"/>
  <c r="AC25" i="53"/>
  <c r="AB14" i="52" s="1"/>
  <c r="AD25" i="53"/>
  <c r="AC14" i="52" s="1"/>
  <c r="AE25" i="53"/>
  <c r="AD14" i="52" s="1"/>
  <c r="AF25" i="53"/>
  <c r="AE14" i="52" s="1"/>
  <c r="Q25" i="53"/>
  <c r="P14" i="52" s="1"/>
  <c r="R25" i="53"/>
  <c r="Q14" i="52" s="1"/>
  <c r="S25" i="53"/>
  <c r="R14" i="52" s="1"/>
  <c r="T25" i="53"/>
  <c r="S14" i="52" s="1"/>
  <c r="U25" i="53"/>
  <c r="T14" i="52" s="1"/>
  <c r="K14" i="52"/>
  <c r="M25" i="53"/>
  <c r="L14" i="52" s="1"/>
  <c r="N25" i="53"/>
  <c r="K25" i="53"/>
  <c r="J14" i="52" s="1"/>
  <c r="AI27" i="53"/>
  <c r="AI28" i="53"/>
  <c r="AI26" i="53"/>
  <c r="AI23" i="53"/>
  <c r="AJ21" i="53"/>
  <c r="AJ20" i="53" s="1"/>
  <c r="AI21" i="53"/>
  <c r="AI20" i="53" s="1"/>
  <c r="AJ18" i="53"/>
  <c r="AI18" i="53"/>
  <c r="AI19" i="53"/>
  <c r="AJ19" i="53"/>
  <c r="F9" i="52"/>
  <c r="AJ17" i="53"/>
  <c r="AJ43" i="53"/>
  <c r="AI43" i="53"/>
  <c r="R45" i="53"/>
  <c r="Q19" i="52" s="1"/>
  <c r="X45" i="53"/>
  <c r="W19" i="52" s="1"/>
  <c r="AJ34" i="53"/>
  <c r="AJ35" i="53"/>
  <c r="AJ26" i="53"/>
  <c r="AJ27" i="53"/>
  <c r="AJ28" i="53"/>
  <c r="I10" i="52"/>
  <c r="H10" i="52"/>
  <c r="F10" i="52"/>
  <c r="I9" i="52"/>
  <c r="E9" i="52"/>
  <c r="AJ59" i="53"/>
  <c r="AI59" i="53"/>
  <c r="AJ58" i="53"/>
  <c r="AI58" i="53"/>
  <c r="AJ53" i="53"/>
  <c r="AJ56" i="53"/>
  <c r="AJ54" i="53"/>
  <c r="AI54" i="53"/>
  <c r="AJ50" i="53"/>
  <c r="AI50" i="53"/>
  <c r="AJ49" i="53"/>
  <c r="AI49" i="53"/>
  <c r="AJ48" i="53"/>
  <c r="AI48" i="53"/>
  <c r="AJ47" i="53"/>
  <c r="AI47" i="53"/>
  <c r="AJ46" i="53"/>
  <c r="AI46" i="53"/>
  <c r="AH45" i="53"/>
  <c r="AG19" i="52" s="1"/>
  <c r="AG45" i="53"/>
  <c r="AF19" i="52" s="1"/>
  <c r="AF45" i="53"/>
  <c r="AE19" i="52" s="1"/>
  <c r="AE45" i="53"/>
  <c r="AD19" i="52" s="1"/>
  <c r="AD45" i="53"/>
  <c r="AC19" i="52" s="1"/>
  <c r="AC45" i="53"/>
  <c r="AB19" i="52" s="1"/>
  <c r="AB45" i="53"/>
  <c r="AA19" i="52" s="1"/>
  <c r="AA45" i="53"/>
  <c r="Z45" i="53"/>
  <c r="Y19" i="52" s="1"/>
  <c r="Y45" i="53"/>
  <c r="X19" i="52" s="1"/>
  <c r="W45" i="53"/>
  <c r="V19" i="52" s="1"/>
  <c r="V45" i="53"/>
  <c r="U19" i="52" s="1"/>
  <c r="U45" i="53"/>
  <c r="T19" i="52" s="1"/>
  <c r="T45" i="53"/>
  <c r="S19" i="52" s="1"/>
  <c r="S45" i="53"/>
  <c r="R19" i="52" s="1"/>
  <c r="Q45" i="53"/>
  <c r="P19" i="52" s="1"/>
  <c r="P45" i="53"/>
  <c r="O19" i="52" s="1"/>
  <c r="O45" i="53"/>
  <c r="N19" i="52" s="1"/>
  <c r="N45" i="53"/>
  <c r="M19" i="52" s="1"/>
  <c r="M45" i="53"/>
  <c r="L19" i="52" s="1"/>
  <c r="L45" i="53"/>
  <c r="K19" i="52" s="1"/>
  <c r="AJ44" i="53"/>
  <c r="AI44" i="53"/>
  <c r="AG37" i="53"/>
  <c r="AF17" i="52" s="1"/>
  <c r="AF37" i="53"/>
  <c r="AE17" i="52" s="1"/>
  <c r="AE37" i="53"/>
  <c r="AC37" i="53"/>
  <c r="AB17" i="52" s="1"/>
  <c r="AB37" i="53"/>
  <c r="AA17" i="52" s="1"/>
  <c r="AA37" i="53"/>
  <c r="Z17" i="52" s="1"/>
  <c r="Z37" i="53"/>
  <c r="Y17" i="52" s="1"/>
  <c r="Y37" i="53"/>
  <c r="X17" i="52" s="1"/>
  <c r="W37" i="53"/>
  <c r="V17" i="52" s="1"/>
  <c r="V37" i="53"/>
  <c r="U17" i="52" s="1"/>
  <c r="U37" i="53"/>
  <c r="T17" i="52" s="1"/>
  <c r="T37" i="53"/>
  <c r="S17" i="52" s="1"/>
  <c r="S37" i="53"/>
  <c r="R17" i="52" s="1"/>
  <c r="R37" i="53"/>
  <c r="Q17" i="52" s="1"/>
  <c r="N37" i="53"/>
  <c r="M17" i="52" s="1"/>
  <c r="M37" i="53"/>
  <c r="L17" i="52" s="1"/>
  <c r="L37" i="53"/>
  <c r="K17" i="52" s="1"/>
  <c r="AJ36" i="53"/>
  <c r="AI36" i="53"/>
  <c r="AJ23" i="53"/>
  <c r="L11" i="52" l="1"/>
  <c r="AI16" i="53"/>
  <c r="K10" i="52"/>
  <c r="K23" i="52" s="1"/>
  <c r="L60" i="53"/>
  <c r="K60" i="53"/>
  <c r="AG11" i="52"/>
  <c r="AD11" i="52"/>
  <c r="AE60" i="53"/>
  <c r="W11" i="52"/>
  <c r="X60" i="53"/>
  <c r="V11" i="52"/>
  <c r="W60" i="53"/>
  <c r="AC11" i="52"/>
  <c r="AC23" i="52" s="1"/>
  <c r="D40" i="55" s="1"/>
  <c r="AD60" i="53"/>
  <c r="T11" i="52"/>
  <c r="U60" i="53"/>
  <c r="R11" i="52"/>
  <c r="R23" i="52" s="1"/>
  <c r="C35" i="55" s="1"/>
  <c r="S60" i="53"/>
  <c r="AE11" i="52"/>
  <c r="AF60" i="53"/>
  <c r="Y11" i="52"/>
  <c r="Y23" i="52" s="1"/>
  <c r="D38" i="55" s="1"/>
  <c r="Z60" i="53"/>
  <c r="X11" i="52"/>
  <c r="X23" i="52" s="1"/>
  <c r="C38" i="55" s="1"/>
  <c r="Y60" i="53"/>
  <c r="P11" i="52"/>
  <c r="Q60" i="53"/>
  <c r="U11" i="52"/>
  <c r="V60" i="53"/>
  <c r="Z11" i="52"/>
  <c r="AA60" i="53"/>
  <c r="S11" i="52"/>
  <c r="S23" i="52" s="1"/>
  <c r="D35" i="55" s="1"/>
  <c r="T60" i="53"/>
  <c r="AF11" i="52"/>
  <c r="AG60" i="53"/>
  <c r="AB11" i="52"/>
  <c r="AB23" i="52" s="1"/>
  <c r="C40" i="55" s="1"/>
  <c r="AC60" i="53"/>
  <c r="AA11" i="52"/>
  <c r="AB60" i="53"/>
  <c r="Q11" i="52"/>
  <c r="R60" i="53"/>
  <c r="O11" i="52"/>
  <c r="M14" i="52"/>
  <c r="M23" i="52" s="1"/>
  <c r="D32" i="55" s="1"/>
  <c r="N60" i="53"/>
  <c r="L9" i="52"/>
  <c r="M60" i="53"/>
  <c r="N9" i="52"/>
  <c r="AH18" i="52"/>
  <c r="AI20" i="52"/>
  <c r="AK20" i="52" s="1"/>
  <c r="AH20" i="52"/>
  <c r="AI57" i="53"/>
  <c r="AH42" i="53"/>
  <c r="AH41" i="53" s="1"/>
  <c r="AH40" i="53" s="1"/>
  <c r="AJ33" i="53"/>
  <c r="AJ30" i="53"/>
  <c r="AJ22" i="53"/>
  <c r="AG16" i="52"/>
  <c r="AI16" i="52" s="1"/>
  <c r="AI9" i="53"/>
  <c r="AF9" i="52"/>
  <c r="AJ12" i="53"/>
  <c r="J9" i="52"/>
  <c r="J23" i="52" s="1"/>
  <c r="AJ9" i="53"/>
  <c r="V10" i="52"/>
  <c r="AI12" i="53"/>
  <c r="P10" i="52"/>
  <c r="AJ57" i="53"/>
  <c r="AI30" i="53"/>
  <c r="Q9" i="52"/>
  <c r="AI18" i="52"/>
  <c r="I59" i="55" s="1"/>
  <c r="W10" i="52"/>
  <c r="AH21" i="52"/>
  <c r="AI22" i="53"/>
  <c r="AI19" i="52"/>
  <c r="AI15" i="52"/>
  <c r="AI14" i="52"/>
  <c r="AH12" i="52"/>
  <c r="AI12" i="52"/>
  <c r="AH22" i="52"/>
  <c r="AH13" i="52"/>
  <c r="AH15" i="52"/>
  <c r="AI21" i="52"/>
  <c r="AD17" i="52"/>
  <c r="AJ25" i="53"/>
  <c r="U10" i="52"/>
  <c r="AE13" i="52"/>
  <c r="AI13" i="52" s="1"/>
  <c r="AJ45" i="53"/>
  <c r="AI45" i="53"/>
  <c r="AJ16" i="53"/>
  <c r="AI25" i="53"/>
  <c r="AI52" i="53"/>
  <c r="T16" i="52"/>
  <c r="AH16" i="52" s="1"/>
  <c r="AG22" i="52"/>
  <c r="AI22" i="52" s="1"/>
  <c r="Z19" i="52"/>
  <c r="AJ52" i="53"/>
  <c r="P42" i="53"/>
  <c r="P41" i="53" s="1"/>
  <c r="P40" i="53" s="1"/>
  <c r="P39" i="53" s="1"/>
  <c r="P38" i="53" s="1"/>
  <c r="P37" i="53" s="1"/>
  <c r="P60" i="53" s="1"/>
  <c r="O42" i="53"/>
  <c r="AA9" i="52"/>
  <c r="AF14" i="52"/>
  <c r="AH14" i="52" s="1"/>
  <c r="T23" i="52" l="1"/>
  <c r="C36" i="55" s="1"/>
  <c r="L23" i="52"/>
  <c r="C32" i="55" s="1"/>
  <c r="E32" i="55" s="1"/>
  <c r="W23" i="52"/>
  <c r="D37" i="55" s="1"/>
  <c r="AH11" i="52"/>
  <c r="U23" i="52"/>
  <c r="D36" i="55" s="1"/>
  <c r="AI11" i="52"/>
  <c r="I51" i="55" s="1"/>
  <c r="P23" i="52"/>
  <c r="C34" i="55" s="1"/>
  <c r="Q23" i="52"/>
  <c r="D34" i="55" s="1"/>
  <c r="AK18" i="52"/>
  <c r="AE23" i="52"/>
  <c r="D41" i="55" s="1"/>
  <c r="AA23" i="52"/>
  <c r="D39" i="55" s="1"/>
  <c r="V23" i="52"/>
  <c r="C37" i="55" s="1"/>
  <c r="AF23" i="52"/>
  <c r="Z23" i="52"/>
  <c r="C39" i="55" s="1"/>
  <c r="I61" i="55"/>
  <c r="AD23" i="52"/>
  <c r="C41" i="55" s="1"/>
  <c r="W63" i="53"/>
  <c r="Q63" i="53"/>
  <c r="AH10" i="52"/>
  <c r="AH9" i="52"/>
  <c r="W62" i="53"/>
  <c r="Q62" i="53"/>
  <c r="E35" i="55"/>
  <c r="AC62" i="53"/>
  <c r="I53" i="55"/>
  <c r="AK13" i="52"/>
  <c r="AI10" i="52"/>
  <c r="I57" i="55"/>
  <c r="D7" i="55"/>
  <c r="I62" i="55"/>
  <c r="AK21" i="52"/>
  <c r="D31" i="55"/>
  <c r="AH19" i="52"/>
  <c r="AK22" i="52"/>
  <c r="I63" i="55"/>
  <c r="I60" i="55"/>
  <c r="AK19" i="52"/>
  <c r="AJ41" i="53"/>
  <c r="E40" i="55"/>
  <c r="AK12" i="52"/>
  <c r="I52" i="55"/>
  <c r="O41" i="53"/>
  <c r="AI42" i="53"/>
  <c r="I54" i="55"/>
  <c r="AK14" i="52"/>
  <c r="K63" i="53"/>
  <c r="O17" i="52"/>
  <c r="E38" i="55"/>
  <c r="AK16" i="52"/>
  <c r="I56" i="55"/>
  <c r="I55" i="55"/>
  <c r="AK15" i="52"/>
  <c r="AI9" i="52"/>
  <c r="AH39" i="53"/>
  <c r="AJ40" i="53"/>
  <c r="AJ42" i="53"/>
  <c r="C31" i="55"/>
  <c r="AL11" i="52" l="1"/>
  <c r="D16" i="55" s="1"/>
  <c r="E34" i="55"/>
  <c r="N16" i="55"/>
  <c r="E39" i="55"/>
  <c r="O16" i="55"/>
  <c r="O23" i="52"/>
  <c r="D33" i="55" s="1"/>
  <c r="O14" i="55" s="1"/>
  <c r="E41" i="55"/>
  <c r="E37" i="55"/>
  <c r="N15" i="55"/>
  <c r="C42" i="55"/>
  <c r="N17" i="55" s="1"/>
  <c r="AL21" i="52"/>
  <c r="D18" i="55" s="1"/>
  <c r="O40" i="53"/>
  <c r="AI41" i="53"/>
  <c r="AH38" i="53"/>
  <c r="AJ39" i="53"/>
  <c r="I49" i="55"/>
  <c r="E31" i="55"/>
  <c r="E36" i="55"/>
  <c r="I50" i="55"/>
  <c r="O15" i="55"/>
  <c r="D15" i="55" l="1"/>
  <c r="AJ38" i="53"/>
  <c r="AH37" i="53"/>
  <c r="AH60" i="53" s="1"/>
  <c r="O39" i="53"/>
  <c r="AI40" i="53"/>
  <c r="O38" i="53" l="1"/>
  <c r="AI39" i="53"/>
  <c r="AG17" i="52"/>
  <c r="AG23" i="52" s="1"/>
  <c r="AJ37" i="53"/>
  <c r="AI38" i="53" l="1"/>
  <c r="O37" i="53"/>
  <c r="O60" i="53" s="1"/>
  <c r="AJ60" i="53"/>
  <c r="AC63" i="53"/>
  <c r="AI17" i="52"/>
  <c r="I58" i="55" l="1"/>
  <c r="AK17" i="52"/>
  <c r="AL17" i="52" s="1"/>
  <c r="D17" i="55" s="1"/>
  <c r="D19" i="55" s="1"/>
  <c r="N17" i="52"/>
  <c r="N23" i="52" s="1"/>
  <c r="AH23" i="52" s="1"/>
  <c r="AI37" i="53"/>
  <c r="D42" i="55"/>
  <c r="AI23" i="52"/>
  <c r="AI26" i="52"/>
  <c r="D5" i="55" l="1"/>
  <c r="E42" i="55"/>
  <c r="O17" i="55"/>
  <c r="K62" i="53"/>
  <c r="AI60" i="53"/>
  <c r="AH17" i="52"/>
  <c r="L52" i="55"/>
  <c r="L51" i="55"/>
  <c r="L53" i="55"/>
  <c r="C33" i="55" l="1"/>
  <c r="AI25" i="52"/>
  <c r="AI27" i="52" s="1"/>
  <c r="C122" i="55"/>
  <c r="C124" i="55" s="1"/>
  <c r="E33" i="55" l="1"/>
  <c r="N14" i="55"/>
  <c r="D6" i="55"/>
  <c r="D9" i="55" s="1"/>
</calcChain>
</file>

<file path=xl/sharedStrings.xml><?xml version="1.0" encoding="utf-8"?>
<sst xmlns="http://schemas.openxmlformats.org/spreadsheetml/2006/main" count="533" uniqueCount="323">
  <si>
    <t>Estado del plan SGSI 2026</t>
  </si>
  <si>
    <t>Meta anual:</t>
  </si>
  <si>
    <t>% Ejecutado  Acumulado a la fecha:</t>
  </si>
  <si>
    <t>% Esperado acumulado a finalizar</t>
  </si>
  <si>
    <t>Octubre</t>
  </si>
  <si>
    <t>Cumplimiento Mes</t>
  </si>
  <si>
    <t>Promedio Cumplimiento PLAN</t>
  </si>
  <si>
    <t>Trimestre</t>
  </si>
  <si>
    <t>Programado</t>
  </si>
  <si>
    <t>Ejecutado</t>
  </si>
  <si>
    <t>Fase</t>
  </si>
  <si>
    <t>Meta</t>
  </si>
  <si>
    <t>Cumplimiento</t>
  </si>
  <si>
    <t>I</t>
  </si>
  <si>
    <t>Planificación</t>
  </si>
  <si>
    <t>II</t>
  </si>
  <si>
    <t>Implementación</t>
  </si>
  <si>
    <t>III</t>
  </si>
  <si>
    <t>Seguimiento</t>
  </si>
  <si>
    <t>IV</t>
  </si>
  <si>
    <t>Mejora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</si>
  <si>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</si>
  <si>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</si>
  <si>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</si>
  <si>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</si>
  <si>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</si>
  <si>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</si>
  <si>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</si>
  <si>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</si>
  <si>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</si>
  <si>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</si>
  <si>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</si>
  <si>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</si>
  <si>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No</t>
  </si>
  <si>
    <t>Actividad Clave</t>
  </si>
  <si>
    <t>Estado</t>
  </si>
  <si>
    <t>Estado Tarea</t>
  </si>
  <si>
    <t>Total</t>
  </si>
  <si>
    <t>No iniciada</t>
  </si>
  <si>
    <t>Ejecución</t>
  </si>
  <si>
    <t>Terminada</t>
  </si>
  <si>
    <t>Valor</t>
  </si>
  <si>
    <t>Inicial</t>
  </si>
  <si>
    <t>Bien</t>
  </si>
  <si>
    <t>Excelente</t>
  </si>
  <si>
    <t>Escala</t>
  </si>
  <si>
    <t>Posición acumulado</t>
  </si>
  <si>
    <t>valor</t>
  </si>
  <si>
    <t>Posición actual</t>
  </si>
  <si>
    <t>Ancho Mínimo</t>
  </si>
  <si>
    <t>Fin</t>
  </si>
  <si>
    <t>Ref: https://es.extendoffice.com/excel/excel-charts/excel-gauge-chart.html</t>
  </si>
  <si>
    <t>PROCESO GESTIÓN ESTRATÉGICA DE TECNOLOGÍA
 GESTIÓN DE SEGURIDAD Y PRIVACIDAD DE LA INFORMACIÓN - SGSPI
GERENCIA DE TECNOLOGÍA</t>
  </si>
  <si>
    <t>PLAN DE SEGURIDAD Y PRIVACIDAD DE LA INFORMACIÓN VIGENCIA 2026</t>
  </si>
  <si>
    <r>
      <t xml:space="preserve">Elaboró: </t>
    </r>
    <r>
      <rPr>
        <sz val="11"/>
        <color indexed="8"/>
        <rFont val="Calibri"/>
        <family val="2"/>
      </rPr>
      <t xml:space="preserve">  Luis Albeiro Cortés C - Oficial de Seguridad de la Información</t>
    </r>
  </si>
  <si>
    <r>
      <t xml:space="preserve">Revisó:   </t>
    </r>
    <r>
      <rPr>
        <sz val="11"/>
        <color theme="1"/>
        <rFont val="Calibri"/>
        <family val="2"/>
        <scheme val="minor"/>
      </rPr>
      <t>Francisco Andrés Rodríguez Eraso - Gerente de Tecnología / Comité Institucional de Gestión y Desempeño UAECD</t>
    </r>
  </si>
  <si>
    <r>
      <t xml:space="preserve">Aprobó:    </t>
    </r>
    <r>
      <rPr>
        <sz val="11"/>
        <color indexed="8"/>
        <rFont val="Calibri"/>
        <family val="2"/>
      </rPr>
      <t xml:space="preserve">   Comité Institucional de Gestión y Desempeño UAECD</t>
    </r>
  </si>
  <si>
    <r>
      <t xml:space="preserve">Fecha actualización: </t>
    </r>
    <r>
      <rPr>
        <sz val="11"/>
        <color theme="1"/>
        <rFont val="Calibri"/>
        <family val="2"/>
        <scheme val="minor"/>
      </rPr>
      <t xml:space="preserve"> 2025-12-02</t>
    </r>
  </si>
  <si>
    <t>N.</t>
  </si>
  <si>
    <t>FASE</t>
  </si>
  <si>
    <t>% FASE</t>
  </si>
  <si>
    <t xml:space="preserve">ACTIVIDADES </t>
  </si>
  <si>
    <t>DEPENDENCIA RESPONSABLE</t>
  </si>
  <si>
    <t>PARTICIPANTES</t>
  </si>
  <si>
    <t>PRODUCTO / ENTREGABLE</t>
  </si>
  <si>
    <t>FECHA  INICIO
(dd/mm/aaaa)</t>
  </si>
  <si>
    <t>FECHA FIN
(dd/mm/aaaa)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</si>
  <si>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</si>
  <si>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</si>
  <si>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</si>
  <si>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</si>
  <si>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</si>
  <si>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</si>
  <si>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</si>
  <si>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</si>
  <si>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</si>
  <si>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</si>
  <si>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</si>
  <si>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</si>
  <si>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</si>
  <si>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COD</t>
  </si>
  <si>
    <t>ACTIVIDADES GRUESAS</t>
  </si>
  <si>
    <t>FECHA  INICIO</t>
  </si>
  <si>
    <t>FECHA FIN</t>
  </si>
  <si>
    <t>P</t>
  </si>
  <si>
    <t>E</t>
  </si>
  <si>
    <t>Cum. Fase</t>
  </si>
  <si>
    <t>PLANIFICACIÓN</t>
  </si>
  <si>
    <t>IMPLEMENTACIÓN</t>
  </si>
  <si>
    <t>SEGUIMIENTO</t>
  </si>
  <si>
    <t>MEJORA
CONTINUA</t>
  </si>
  <si>
    <t>% actividades del Plan para reporte del PAI (ajustado)</t>
  </si>
  <si>
    <t>planeado</t>
  </si>
  <si>
    <t>ejecutado</t>
  </si>
  <si>
    <t>DIMENSIONES</t>
  </si>
  <si>
    <t>POLITICAS</t>
  </si>
  <si>
    <t>1. TALENTO HUMANO</t>
  </si>
  <si>
    <t>POLITICA GESTION ESTRATÉGICA DE TALENTO HUMANO</t>
  </si>
  <si>
    <t>2. DIRECCIONAMIENTO ESTRATEGICO</t>
  </si>
  <si>
    <t>POLITICA DE INTEGRIDAD</t>
  </si>
  <si>
    <t>3. GESTION CON VALORES PARA RESULTADOS</t>
  </si>
  <si>
    <t xml:space="preserve">POLITICA DE PLANEACIÓN INSTITUCIONAL </t>
  </si>
  <si>
    <t>4. EVALUACIÓN DE RESULTADOS</t>
  </si>
  <si>
    <t>POLITICA DE FORTALECIMIENTO ORGANIZACIONAL Y SIMPLIFICACIÓN DE PROCESOS</t>
  </si>
  <si>
    <t>5. INFORMACIÓN Y COMUNICACIÓN</t>
  </si>
  <si>
    <t>POLITICA DE GOBIERNO DIGITAL</t>
  </si>
  <si>
    <t>6. GESTIÓN DEL CONOCIMIENTO Y LA INNVACIÓN</t>
  </si>
  <si>
    <t>POLITICA DE SEGURIDAD DIGITAL</t>
  </si>
  <si>
    <t>7. CONTROL INTERNO</t>
  </si>
  <si>
    <t>POLITICA DE DEFENSA JURÍDICA</t>
  </si>
  <si>
    <t>POLITICA DE TRANSPARENCIA, ACCESO A LA INFORMACIÓN PÚBLICA Y LUCHA CONTRA LA CORRUPCIÓN</t>
  </si>
  <si>
    <t>POLITICA DE SERVICIO AL CIUDADANO</t>
  </si>
  <si>
    <t>POLITICA DE RACIONALIZACIÓN DE TRÁMITES</t>
  </si>
  <si>
    <t>POLITICA DE PARTICIPACIÓN CIUDADANA EN LA GESTIÓN PÚBLICA</t>
  </si>
  <si>
    <t>POLITICA DE SEGUIMIENTO Y EVALUACIÓN DE DESEMPEÑO INSTITUCIONAL</t>
  </si>
  <si>
    <t>POLITICA DE GESTIÓN DOCUMENTAL</t>
  </si>
  <si>
    <t>POLITICA DE GESTIÓN DEL CONOCIMIENTO</t>
  </si>
  <si>
    <t>POLITICA DE CONTROL INTERNO</t>
  </si>
  <si>
    <t>POLITICA GESTION DE INFORMACIÓN ESTADÍSTICA</t>
  </si>
  <si>
    <t>PLAN DE SEGURIDAD Y PRIVACIDAD DE LA INFORMACIÓN VIGENCIA 2026
Gestión de Seguridad de la Información – SGSI  - GDT</t>
  </si>
  <si>
    <r>
      <t xml:space="preserve">Elaboró: </t>
    </r>
    <r>
      <rPr>
        <sz val="11"/>
        <color indexed="8"/>
        <rFont val="Calibri"/>
        <family val="2"/>
      </rPr>
      <t xml:space="preserve">  Luis Albeiro Cortés C, Oficial de Seguridad de la Información</t>
    </r>
  </si>
  <si>
    <t>Revisó:    Francisco Andrés Rodríguez Eraso - Gerente de Tecnología / Comité Institucional de Gestión y Desempeño UAECD</t>
  </si>
  <si>
    <r>
      <t xml:space="preserve">Fecha actualización: </t>
    </r>
    <r>
      <rPr>
        <sz val="11"/>
        <color theme="1"/>
        <rFont val="Calibri"/>
        <family val="2"/>
        <scheme val="minor"/>
      </rPr>
      <t>2025-11-28</t>
    </r>
  </si>
  <si>
    <t>Total Act</t>
  </si>
  <si>
    <t>Item</t>
  </si>
  <si>
    <t>Actividad</t>
  </si>
  <si>
    <t>Dependencia Responsable</t>
  </si>
  <si>
    <t xml:space="preserve">Nombres de responsables específicos / responsable general y de apoyo </t>
  </si>
  <si>
    <t>Roles Participantes</t>
  </si>
  <si>
    <t>Productos</t>
  </si>
  <si>
    <t>Cumplimiento / OM /NC / Brecha PETI / ISO 27001</t>
  </si>
  <si>
    <r>
      <t xml:space="preserve">Fecha inicio
</t>
    </r>
    <r>
      <rPr>
        <b/>
        <sz val="12"/>
        <color theme="0"/>
        <rFont val="Calibri"/>
        <family val="2"/>
      </rPr>
      <t>(dd/mm/aaaa)</t>
    </r>
  </si>
  <si>
    <r>
      <t xml:space="preserve">Fecha Fin
</t>
    </r>
    <r>
      <rPr>
        <b/>
        <sz val="12"/>
        <color theme="0"/>
        <rFont val="Calibri"/>
        <family val="2"/>
      </rPr>
      <t>(dd/mm/aaaa)</t>
    </r>
  </si>
  <si>
    <t>Elaborar y/o consolidar diagnósticos, planes y programas asociados a Seguridad y Privacidad de la información 2026</t>
  </si>
  <si>
    <t>Gerencia de Tecnología - GT</t>
  </si>
  <si>
    <t>Luis Albeiro Cortes Castiblanco / Contratista de apoyo</t>
  </si>
  <si>
    <t>Oficial de seguridad de la información
Gerente de TI
Subgerente de Infraestructura Tecnológica
Subgerente de Ingeniería de Software</t>
  </si>
  <si>
    <t>Diagnostico del Modelo de Seguridad y Privacidad de la información
Diagnostico Política Seguridad Digital
Plan detallado de SGSPI
Programa De Transparencia Y Ética Pública
Plan de usos y apropiación de SGSI</t>
  </si>
  <si>
    <t>Cumplimiento Plan SGSI
FURAG
PETI
PTEP</t>
  </si>
  <si>
    <t>1.1</t>
  </si>
  <si>
    <t>Diagnostico del Modelo de Seguridad y Privacidad de la información
Diagnostico Política Seguridad Digital (Gobierno Digital)
Programa De Transparencia Y Ética Pública
Plan de uso y apropiación de SGSI</t>
  </si>
  <si>
    <t>Gerencia de Tecnología</t>
  </si>
  <si>
    <t>Luis Albeiro Cortes Castiblanco / Contratista de apoyo/</t>
  </si>
  <si>
    <t>Cumplimiento Plan SGSI
FURAG</t>
  </si>
  <si>
    <t>1.2</t>
  </si>
  <si>
    <t>Elaborar el plan detallado del SGSPI vigencia 2026</t>
  </si>
  <si>
    <t>Oficial de seguridad de la información
Gerencia de Tecnología</t>
  </si>
  <si>
    <t>Plan detallado del SGSI vigencia 2026</t>
  </si>
  <si>
    <t>Elaborar propuesta inicial diagnósticos, planes y programas asociados a Seguridad y Privacidad de la información 2027</t>
  </si>
  <si>
    <t xml:space="preserve">Oficial de seguridad de la información
Gerente de TI
Subgerente de Infraestructura Tecnológica
Subgerente de Ingeniería de Software
Arquitecto empresarial </t>
  </si>
  <si>
    <t>Propuesta del Diagnostico del Modelo de Seguridad y Privacidad de la información
Diagnostico Política Seguridad Digital
Plan detallado de SGSI
Programa De Transparencia Y Ética Pública
Plan de usos y apropiación de SGSI</t>
  </si>
  <si>
    <t>2.1</t>
  </si>
  <si>
    <t>Propuesta Diagnostico del Modelo de Seguridad y Privacidad de la información
Diagnostico Política Seguridad Digital
Plan detallado de SGSPI
Programa De Transparencia Y Ética Pública
Plan de uso y apropiación de SGSPI</t>
  </si>
  <si>
    <t>Propuesta de Diagnostico del Modelo de Seguridad y Privacidad de la información
Diagnostico Política Seguridad Digital
Plan detallado de SGSI
Programa De Transparencia Y Ética Pública
Plan de usos y apropiación de SGSPI</t>
  </si>
  <si>
    <t>2.2</t>
  </si>
  <si>
    <t>Elaborar el plan general del SGSI vigencia 2027</t>
  </si>
  <si>
    <t>Plan General del SGSI vigencia 2027</t>
  </si>
  <si>
    <t xml:space="preserve">Implementación </t>
  </si>
  <si>
    <r>
      <t xml:space="preserve">Implementar controles de seguridad de la información para la gestión de la Infraestructura Tecnológica de la Entidad </t>
    </r>
    <r>
      <rPr>
        <b/>
        <sz val="12"/>
        <color theme="5" tint="-0.249977111117893"/>
        <rFont val="Arial Narrow"/>
        <family val="2"/>
      </rPr>
      <t>(Análisis de Vulnerabilidades, Seguimiento SOC y Documentación Infraestructura TI)</t>
    </r>
  </si>
  <si>
    <t>Gerencia de Tecnología - GT / Subgerencia de infraestructura tecnológica - SIT</t>
  </si>
  <si>
    <t>Subgerencia de ingeniería de software / Subgerencia de infraestructura tecnológica</t>
  </si>
  <si>
    <t>Controles para la Gestión de Infraestructura Tecnológica priorizados e implementados</t>
  </si>
  <si>
    <t>Cumplimiento Plan SGSI</t>
  </si>
  <si>
    <t>3.1</t>
  </si>
  <si>
    <t>Seguimiento al análisis de vulnerabilidades a sistemas de información y/o infraestructura y elaborar planeación para remediar vulnerabilidades *Realizar Análisis de acuerdo alcance y bajo demanda.</t>
  </si>
  <si>
    <t>Equipo SIT
Oficial de seguridad de la información</t>
  </si>
  <si>
    <t>Oficial de seguridad de la información
Subgerente de Ingeniería de Software
Subgerente de Infraestructura Tecnológica
Subgerente de Ingeniería de Software</t>
  </si>
  <si>
    <t>Informes de vulnerabilidades</t>
  </si>
  <si>
    <r>
      <rPr>
        <b/>
        <sz val="12"/>
        <color rgb="FF0070C0"/>
        <rFont val="Arial Narrow"/>
        <family val="2"/>
      </rPr>
      <t>PETI</t>
    </r>
    <r>
      <rPr>
        <sz val="12"/>
        <rFont val="Arial Narrow"/>
        <family val="2"/>
      </rPr>
      <t xml:space="preserve">
FURAG
Controles ISO 27001-27002</t>
    </r>
  </si>
  <si>
    <t>3.3</t>
  </si>
  <si>
    <t>Realizar seguimiento a la gestión del SOC (Gestión de Incidentes)</t>
  </si>
  <si>
    <t>Luis Albeiro Cortes Castiblanco / Contratista de apoyo/
Equipo SIT</t>
  </si>
  <si>
    <t>Administradores de servicios de infraestructura
Subgerente de Infraestructura Tecnológica
Subgerente de Ingeniería de Software
Gerente de Tecnología</t>
  </si>
  <si>
    <t>Informes de  seguimientos del SOC</t>
  </si>
  <si>
    <t>Controles ISO 27001-27002</t>
  </si>
  <si>
    <t>3.4</t>
  </si>
  <si>
    <t>Apoyar en los temas transversales de Infraestructura de TI (Seguimiento de la Documentación de TI)</t>
  </si>
  <si>
    <t>Equipo GT-SIS-SIT
Oficial de seguridad de la información</t>
  </si>
  <si>
    <t>Luis Albeiro Cortes Castiblanco / Contratista de apoyo/
Equipo GT-SIS-SIT</t>
  </si>
  <si>
    <t>Oficial de seguridad de la información
Subgerente de Infraestructura Tecnológica</t>
  </si>
  <si>
    <t>Controles Implementados Infraestructura TI
Documento de Infraestructura de TI Actualizada y publicada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</si>
  <si>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Controles ISO 27001-27002
</t>
    </r>
    <r>
      <rPr>
        <b/>
        <sz val="12"/>
        <color rgb="FF0070C0"/>
        <rFont val="Arial Narrow"/>
        <family val="2"/>
      </rPr>
      <t>PETI</t>
    </r>
  </si>
  <si>
    <r>
      <t xml:space="preserve">Implementar controles de seguridad de la información en los sistemas de información - </t>
    </r>
    <r>
      <rPr>
        <b/>
        <sz val="12"/>
        <color theme="5" tint="-0.249977111117893"/>
        <rFont val="Arial Narrow"/>
        <family val="2"/>
      </rPr>
      <t>Implementar herramienta de análisis de código estático</t>
    </r>
  </si>
  <si>
    <t>Gerencia de Tecnología - GT /Subgerencia de Ingeniería de Software - SIS</t>
  </si>
  <si>
    <t>Subgerencia de Ingeniería de Software</t>
  </si>
  <si>
    <t>Oficial de Seguridad de la Información
Subgerente de Ingeniería de Software</t>
  </si>
  <si>
    <t>Controles de seguridad y privacidad para los sistemas de información priorizados e implementados</t>
  </si>
  <si>
    <t>4.1</t>
  </si>
  <si>
    <t>Apoyar en los temas transversales de Infraestructura de SIS y el seguimiento a la implementación de una herramienta que permita analizar código fuente estático</t>
  </si>
  <si>
    <t xml:space="preserve">GT - SIS
Oficial de seguridad de la información
</t>
  </si>
  <si>
    <t>Luis Albeiro Cortes Castiblanco / Contratista de apoyo/
Equipo de Servidores - Bases de datos - Capa media - Seguridad Informática</t>
  </si>
  <si>
    <t>Oficial de seguridad de la información
Subgerente de Ingeniería de Software</t>
  </si>
  <si>
    <t xml:space="preserve">Herramienta para análisis de código fuente estático Implementada
Controles Implementados de sistemas de información
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</si>
  <si>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Controles ISO 27001-27002
PETI</t>
    </r>
  </si>
  <si>
    <r>
      <t xml:space="preserve">Implementar controles de seguridad de la información transversales en la Entidad </t>
    </r>
    <r>
      <rPr>
        <b/>
        <sz val="12"/>
        <color theme="5" tint="-0.249977111117893"/>
        <rFont val="Arial Narrow"/>
        <family val="2"/>
      </rPr>
      <t>(Inventario proveedores críticos, DRP con inclusión de controles seguridad  actualizados y gestión controles seguridad Física (protección áreas de trabajo))</t>
    </r>
  </si>
  <si>
    <t>Gerencia de Tecnología - GT / Subgerencia de ingeniería de software - SIS / Subgerencia de infraestructura tecnológica -Subgerencia Administrativa y Financiera</t>
  </si>
  <si>
    <t>Oficial de seguridad de la información
Oficial de Continuidad del Negocio
Enlaces Seguridad Dependencias de la Unidad</t>
  </si>
  <si>
    <t>Controles transversales de seguridad y privacidad priorizados e implementados</t>
  </si>
  <si>
    <t>5.1</t>
  </si>
  <si>
    <t>Realizar seguimiento a las actividades de continuidad de Negocio alineadas a Seguridad de la información (Inventario proveedores críticos, DRP con inclusión de controles seguridad,  actualizados)</t>
  </si>
  <si>
    <t>Oficial de seguridad de la información
Oficial de Continuidad de TI
Equipo GT-SIS-SIT</t>
  </si>
  <si>
    <t>Oficial de seguridad de la información
Oficial de Continuidad del Negocio</t>
  </si>
  <si>
    <t>Reporte de actividades implementadas de continuidad implementadas garantizando la integración con seguridad de la información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</si>
  <si>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FURAG
Plan Continuidad de TI</t>
    </r>
  </si>
  <si>
    <t>5.2</t>
  </si>
  <si>
    <t>Realizar seguimiento al cumplimiento a las actividades de Seguridad Física (SAF) y transversales</t>
  </si>
  <si>
    <t>Oficial de seguridad de la información
Subgerencia Administrativa y Financiera</t>
  </si>
  <si>
    <t>Luis Albeiro Cortes Castiblanco / Contratista de apoyo/Rocío Cedano</t>
  </si>
  <si>
    <t xml:space="preserve">Oficial de seguridad de la información
Enlaces Seguridad Dependencias de la Unidad
</t>
  </si>
  <si>
    <t>Reporte al seguimiento de las actividades de seguridad física (protección áreas de trabajo)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</si>
  <si>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Controles ISO 27001-27002</t>
    </r>
  </si>
  <si>
    <t>Ejecutar el plan de sensibilización y comunicación  de  seguridad y privacidad de la información y/o uso y apropiación</t>
  </si>
  <si>
    <t>Gerencia de Tecnología
Subgerencia de Talento Humano
Comunicaciones</t>
  </si>
  <si>
    <t>Luis Albeiro Cortes Castiblanco / Contratista de apoyo/Enlaces de las dependencias</t>
  </si>
  <si>
    <t>Oficial de seguridad de la información
Funcionarios y contratistas de todas las dependencias</t>
  </si>
  <si>
    <t>Soportes de asistencia a las sensibilizaciones, actividades y capacitaciones</t>
  </si>
  <si>
    <t>6.1</t>
  </si>
  <si>
    <t>Crear y divulgar piezas de seguridad de seguridad de la información</t>
  </si>
  <si>
    <t>Oficial de seguridad de la información</t>
  </si>
  <si>
    <t>Piezas realizadas y divulgadas</t>
  </si>
  <si>
    <t>Controles ISO 27001-27002
PETI</t>
  </si>
  <si>
    <t>6.2</t>
  </si>
  <si>
    <t>Realizar charlas de seguridad Nivel Tecnológico (SIS)</t>
  </si>
  <si>
    <t>Soportes de asistencia a las sensibilizaciones y capacitaciones</t>
  </si>
  <si>
    <t>OM-2025-047</t>
  </si>
  <si>
    <t>6.3</t>
  </si>
  <si>
    <t>Realizar charlas y/o Actividades de seguridad Usuarios / Directivos</t>
  </si>
  <si>
    <t>Plan tratamiento de riesgos SD
FURAG</t>
  </si>
  <si>
    <t>6.4</t>
  </si>
  <si>
    <t>Realizar charlas de inducción (Por demanda o Previa programación por parte de Talento Humano)</t>
  </si>
  <si>
    <t>Soportes de asistencia a las charlas de inducción</t>
  </si>
  <si>
    <t>Fortalecer procesos de sensibilización</t>
  </si>
  <si>
    <t>Actualizar los activos de información  e índice de información clasificada y reservada de acuerdo con lo descrito en el instructivo de Gestión de Activos de Información.</t>
  </si>
  <si>
    <t>Todas las dependencias</t>
  </si>
  <si>
    <t xml:space="preserve">Activos de información e índice de información clasificada actualizados en la herramienta definida en la UAECD </t>
  </si>
  <si>
    <t>Controles ISO 27001-27002
FURAG
Programa de transparencia - PTEP</t>
  </si>
  <si>
    <t>7.1</t>
  </si>
  <si>
    <t>Actualizar los activos de información e índice de información clasificada y reservada de acuerdo con lo descrito en el instructivo de Gestión de Activos de información.</t>
  </si>
  <si>
    <t>Oficial de seguridad de la información
Enlaces de Seguridad
Jefes de Dependencia</t>
  </si>
  <si>
    <t xml:space="preserve">Matrices de activos de información e índice de información clasificada actualizado en la herramienta definida en la UAECD </t>
  </si>
  <si>
    <t>7.2</t>
  </si>
  <si>
    <t xml:space="preserve">Publicar el inventario de activos de información de la UAECD actualizado para la vigencia 2026 en el portal de datos abiertos del distrito </t>
  </si>
  <si>
    <t>Publicación de los activos de información en portal de transparencia y datos abiertos del distrito</t>
  </si>
  <si>
    <t>Gestionar el proceso de riesgos e Identificación, valoración y tratamiento de nuevos riesgos de seguridad de la información y/o seguridad digital con base en la metodología  y procedimiento vigente en la UAECD.</t>
  </si>
  <si>
    <t>Mapa de riesgos de los activos en el marco de la seguridad de la información actualizado.
Planes de tratamiento definidos con fechas y responsables</t>
  </si>
  <si>
    <t>Cumplimiento Plan SGSI
Plan Tratamiento RSD
FURAG</t>
  </si>
  <si>
    <t>8.1</t>
  </si>
  <si>
    <t>Seguimiento a las actividades del plan de tratamiento de riesgos de seguridad de la información y realizar charlas de Seguridad definidas en los planes de tratamiento de riesgos (De acuerdo a solicitud de las dependencias)</t>
  </si>
  <si>
    <t>Oficial de seguridad de la información / Contratista de Apoyo /Oficial de Continuidad de Negocio</t>
  </si>
  <si>
    <t>Presentaciones y soportes de asistencia a las charlas.</t>
  </si>
  <si>
    <t>Controles ISO 27001-27002
Plan de tratamiento de Riesgos SD
FURAG</t>
  </si>
  <si>
    <t>8.2</t>
  </si>
  <si>
    <t>Actualizar las matrices de riesgos e Identificación, valoración y tratamiento de nuevos riesgos de seguridad de la información y/o seguridad digital vigencia 2027</t>
  </si>
  <si>
    <t>Matrices de riesgos de seguridad de la información actualizadas a la vigencia 2027</t>
  </si>
  <si>
    <t>Realizar seguimiento a los riesgos de seguridad de la información y/o seguridad digital</t>
  </si>
  <si>
    <t xml:space="preserve">Informes/reportes de seguimiento de riesgos de seguridad de la información y/o seguridad digital  </t>
  </si>
  <si>
    <t>9.1</t>
  </si>
  <si>
    <t>Realizar seguimiento riesgos de Gestión, Corrupción y seguridad de información y/o seguridad digital IV TRIM-2025</t>
  </si>
  <si>
    <t>Oficial de seguridad de la información / Contratista de Apoyo</t>
  </si>
  <si>
    <t>Reporte del seguimiento a riesgos de seguridad de la información</t>
  </si>
  <si>
    <t>Cumplimiento Plan SGSI
Plan de tratamiento de Riesgos Seguridad</t>
  </si>
  <si>
    <t>9.2</t>
  </si>
  <si>
    <t>Realizar seguimiento riesgos de Gestión, Corrupción y seguridad de información y/o seguridad digital I TRIM-2026</t>
  </si>
  <si>
    <t>9.3</t>
  </si>
  <si>
    <t>Realizar seguimiento riesgos de Gestión, Corrupción y seguridad de información y/o seguridad digital II TRIM-2026</t>
  </si>
  <si>
    <t>9.4</t>
  </si>
  <si>
    <t>Realizar seguimiento riesgos de Gestión, Corrupción y seguridad de información y/o seguridad digital III TRIM-2026</t>
  </si>
  <si>
    <t>9.5</t>
  </si>
  <si>
    <t>Realizar informe de seguimiento de riesgos de seguridad de información y/o seguridad digital</t>
  </si>
  <si>
    <t>Informes y mapas de riesgos de seguridad de la información</t>
  </si>
  <si>
    <t>Revisar el modelo de Seguridad y privacidad de la Información de manera independiente. (Auditorias)</t>
  </si>
  <si>
    <t>Oficina de Control Interno
Gerencia de Tecnología - GT
Todas las dependencias</t>
  </si>
  <si>
    <t>Luis Albeiro Cortes Castiblanco / Contratista de apoyo/Astrid Cecilia Sarmiento - OCI</t>
  </si>
  <si>
    <t>Jefe de Control Interno/Auditores Internos</t>
  </si>
  <si>
    <t xml:space="preserve">Informes y apoyo de auditoría de Control Interno a seguridad de la información </t>
  </si>
  <si>
    <t>Reporte Indicadores</t>
  </si>
  <si>
    <t>Realizar seguimiento a indicadores SGSPI</t>
  </si>
  <si>
    <t>Reportes de Indicadores de Seguridad de la información</t>
  </si>
  <si>
    <t>11.1</t>
  </si>
  <si>
    <t>Realizar seguimiento indicadores SGSPI IV TRIM-2025</t>
  </si>
  <si>
    <t>Reporte de Indicadores de seguridad de la información</t>
  </si>
  <si>
    <t>11.2</t>
  </si>
  <si>
    <t>Realizar seguimiento indicadores SGSPI I TRIM-2026</t>
  </si>
  <si>
    <t>11.3</t>
  </si>
  <si>
    <t>Realizar seguimiento indicadores SGSPI II TRIM-2026</t>
  </si>
  <si>
    <t>11.4</t>
  </si>
  <si>
    <t>Realizar seguimiento indicadores SGSPI III TRIM-2026</t>
  </si>
  <si>
    <t>Realizar seguimiento a los eventos / incidentes de seguridad de la información</t>
  </si>
  <si>
    <t>Gerencia de Tecnología - GT
Subgerente de Infraestructura Tecnológica
Subgerente de Ingeniería de Software</t>
  </si>
  <si>
    <t>Oficial de seguridad de la información
Subgerente de Infraestructura Tecnológica
Subgerente de Ingeniería de Software</t>
  </si>
  <si>
    <t>Eventos e incidentes de seguridad de la información atendidos</t>
  </si>
  <si>
    <t>Cumplimiento Plan SGSI
FURAG
Controles ISO 27001-27002</t>
  </si>
  <si>
    <t>Mejora Continua</t>
  </si>
  <si>
    <r>
      <t>Actualizar instrumentos y/o documentos de seguridad de Seguridad y Privacidad de la Información (</t>
    </r>
    <r>
      <rPr>
        <b/>
        <sz val="12"/>
        <color theme="5" tint="-0.249977111117893"/>
        <rFont val="Arial Narrow"/>
        <family val="2"/>
      </rPr>
      <t>Transición a la ISO 27001:2022</t>
    </r>
    <r>
      <rPr>
        <b/>
        <sz val="12"/>
        <rFont val="Arial Narrow"/>
        <family val="2"/>
      </rPr>
      <t>)</t>
    </r>
  </si>
  <si>
    <t>ISO 27001:2022 Implementada con instrumentos y/o documentos de seguridad de Seguridad y Privacidad de la Información Actualizados</t>
  </si>
  <si>
    <t>13.1</t>
  </si>
  <si>
    <t>Actualizar Marco normativo y estándares de tecnología.</t>
  </si>
  <si>
    <t>Marco Normativo actualizado</t>
  </si>
  <si>
    <t>13.2</t>
  </si>
  <si>
    <t>Actualizar Sistema de Gestión de Seguridad y Privacidad de la Información (SGSPI) y Documento Técnico manual de políticas detalladas de  Seguridad y Privacidad de la Información alineadas a la ISO 27001:2022 y lineamientos del MSPI de MinTIC</t>
  </si>
  <si>
    <t>Políticas de Seguridad y privacidad Actualizadas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</si>
  <si>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Cumplimiento Plan SGSI 
Resolución 732 de 2020
FURAG</t>
    </r>
  </si>
  <si>
    <t>13.3</t>
  </si>
  <si>
    <t>Actualización procedimientos e instructivos a la nueva norma ISO 27001:2022 y lineamientos del MSPI de MinTIC</t>
  </si>
  <si>
    <t>Oficial de seguridad de la información / Todas las dependencias</t>
  </si>
  <si>
    <t>Procedimientos e instructivos a la nueva norma ISO 27001:2022 actualizados</t>
  </si>
  <si>
    <r>
      <rPr>
        <b/>
        <sz val="12"/>
        <color theme="5" tint="-0.249977111117893"/>
        <rFont val="Arial Narrow"/>
        <family val="2"/>
      </rPr>
      <t>OM-2025-047</t>
    </r>
    <r>
      <rPr>
        <sz val="12"/>
        <rFont val="Arial Narrow"/>
        <family val="2"/>
      </rPr>
      <t xml:space="preserve">
Cumplimiento Plan SGSI
FURAG</t>
    </r>
  </si>
  <si>
    <t>13.4</t>
  </si>
  <si>
    <t>Actualizar Autodiagnóstico seguridad de la información y Declaración de Aplicabilidad de acuerdo con formato establecido por MINTIC</t>
  </si>
  <si>
    <t>Autodiagnóstico seguridad de la información y Declaración de Aplicabilidad</t>
  </si>
  <si>
    <t>Verificar y Ejecutar planes de Acción de resultado de auditorias</t>
  </si>
  <si>
    <t>Gerencia de Tecnología - GT
Todas las dependencias</t>
  </si>
  <si>
    <t>Reporte y seguimiento de las oportunidades de mejora y NO conformidades</t>
  </si>
  <si>
    <t>14.1</t>
  </si>
  <si>
    <t>Ejecutar planes de acción resultado de auditorias e Indicadores 2025 OM-2025-047</t>
  </si>
  <si>
    <t>Reporte de oportunidades de mejora y NO conformidades</t>
  </si>
  <si>
    <t>14.2</t>
  </si>
  <si>
    <t>Ejecutar los planes de acción resultado de auditorias e Indicadores 2026</t>
  </si>
  <si>
    <t>OM - NC</t>
  </si>
  <si>
    <t>REPORTE PEI</t>
  </si>
  <si>
    <t>Nro. Actividades ejecutadas en el trimestre</t>
  </si>
  <si>
    <t>PROGRAMACIÓN TRIMESTRAL</t>
  </si>
  <si>
    <t>EJECUCIÓN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</si>
</sst>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P_t_s_-;\-* #,##0.00\ _P_t_s_-;_-* &quot;-&quot;??\ _P_t_s_-;_-@_-"/>
    <numFmt numFmtId="165" formatCode="0.0%"/>
    <numFmt numFmtId="166" formatCode="0.0000"/>
    <numFmt numFmtId="167" formatCode="0.000%"/>
    <numFmt numFmtId="168" formatCode="d/mm/yyyy;@"/>
  </numFmts>
  <fonts count="5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5"/>
      <color theme="1"/>
      <name val="Arial Narrow"/>
      <family val="2"/>
    </font>
    <font>
      <b/>
      <sz val="12"/>
      <color theme="0"/>
      <name val="Calibri"/>
      <family val="2"/>
    </font>
    <font>
      <b/>
      <sz val="18"/>
      <color theme="1"/>
      <name val="Calibri"/>
      <family val="2"/>
    </font>
    <font>
      <sz val="9"/>
      <color theme="1"/>
      <name val="Calibri"/>
      <family val="2"/>
    </font>
    <font>
      <b/>
      <sz val="28"/>
      <color theme="0"/>
      <name val="Calibri"/>
      <family val="2"/>
    </font>
    <font>
      <b/>
      <sz val="16"/>
      <color theme="0"/>
      <name val="Calibri"/>
      <family val="2"/>
    </font>
    <font>
      <b/>
      <sz val="22"/>
      <color theme="1"/>
      <name val="Calibri"/>
      <family val="2"/>
    </font>
    <font>
      <b/>
      <sz val="15"/>
      <color theme="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2"/>
      <color rgb="FF0070C0"/>
      <name val="Arial Narrow"/>
      <family val="2"/>
    </font>
    <font>
      <b/>
      <sz val="12"/>
      <color theme="5" tint="-0.249977111117893"/>
      <name val="Arial Narrow"/>
      <family val="2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</font>
    <font>
      <sz val="9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8">
    <xf numFmtId="0" fontId="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7" fillId="0" borderId="0" xfId="15" applyAlignment="1">
      <alignment vertical="top" wrapText="1"/>
    </xf>
    <xf numFmtId="0" fontId="7" fillId="0" borderId="0" xfId="15" applyAlignment="1">
      <alignment horizontal="center" vertical="center" wrapText="1"/>
    </xf>
    <xf numFmtId="9" fontId="7" fillId="0" borderId="0" xfId="16" applyFont="1" applyAlignment="1">
      <alignment vertical="top" wrapText="1"/>
    </xf>
    <xf numFmtId="9" fontId="18" fillId="5" borderId="14" xfId="16" applyFont="1" applyFill="1" applyBorder="1" applyAlignment="1" applyProtection="1">
      <alignment horizontal="center" vertical="top" wrapText="1"/>
      <protection locked="0"/>
    </xf>
    <xf numFmtId="9" fontId="18" fillId="5" borderId="15" xfId="16" applyFont="1" applyFill="1" applyBorder="1" applyAlignment="1" applyProtection="1">
      <alignment horizontal="center" vertical="top" wrapText="1"/>
      <protection locked="0"/>
    </xf>
    <xf numFmtId="9" fontId="18" fillId="5" borderId="4" xfId="16" applyFont="1" applyFill="1" applyBorder="1" applyAlignment="1" applyProtection="1">
      <alignment horizontal="center" vertical="top" wrapText="1"/>
      <protection locked="0"/>
    </xf>
    <xf numFmtId="0" fontId="7" fillId="4" borderId="0" xfId="15" applyFill="1" applyAlignment="1">
      <alignment horizontal="center" vertical="center" wrapText="1"/>
    </xf>
    <xf numFmtId="0" fontId="22" fillId="0" borderId="7" xfId="15" applyFont="1" applyBorder="1" applyAlignment="1">
      <alignment horizontal="center" vertical="center" wrapText="1"/>
    </xf>
    <xf numFmtId="14" fontId="21" fillId="0" borderId="7" xfId="15" applyNumberFormat="1" applyFont="1" applyBorder="1" applyAlignment="1">
      <alignment horizontal="center" vertical="center" wrapText="1"/>
    </xf>
    <xf numFmtId="14" fontId="23" fillId="0" borderId="7" xfId="15" applyNumberFormat="1" applyFont="1" applyBorder="1" applyAlignment="1">
      <alignment horizontal="center" vertical="center" wrapText="1"/>
    </xf>
    <xf numFmtId="0" fontId="24" fillId="0" borderId="0" xfId="17"/>
    <xf numFmtId="165" fontId="24" fillId="0" borderId="0" xfId="17" applyNumberFormat="1" applyAlignment="1">
      <alignment horizontal="center" vertical="center"/>
    </xf>
    <xf numFmtId="0" fontId="24" fillId="0" borderId="0" xfId="17" applyAlignment="1">
      <alignment horizontal="center" vertical="center"/>
    </xf>
    <xf numFmtId="0" fontId="24" fillId="0" borderId="0" xfId="17" applyAlignment="1">
      <alignment horizontal="center" vertical="center" wrapText="1"/>
    </xf>
    <xf numFmtId="0" fontId="24" fillId="0" borderId="0" xfId="17" applyAlignment="1">
      <alignment wrapText="1"/>
    </xf>
    <xf numFmtId="0" fontId="24" fillId="0" borderId="0" xfId="17" applyAlignment="1">
      <alignment horizontal="center" wrapText="1"/>
    </xf>
    <xf numFmtId="0" fontId="25" fillId="0" borderId="0" xfId="17" applyFont="1"/>
    <xf numFmtId="165" fontId="25" fillId="0" borderId="7" xfId="18" applyNumberFormat="1" applyFont="1" applyBorder="1" applyAlignment="1">
      <alignment horizontal="center" vertical="center"/>
    </xf>
    <xf numFmtId="0" fontId="16" fillId="6" borderId="7" xfId="17" applyFont="1" applyFill="1" applyBorder="1" applyAlignment="1">
      <alignment horizontal="justify" vertical="center" wrapText="1"/>
    </xf>
    <xf numFmtId="0" fontId="16" fillId="6" borderId="7" xfId="17" applyFont="1" applyFill="1" applyBorder="1" applyAlignment="1">
      <alignment horizontal="center" vertical="center" wrapText="1"/>
    </xf>
    <xf numFmtId="0" fontId="12" fillId="0" borderId="7" xfId="17" applyFont="1" applyBorder="1" applyAlignment="1">
      <alignment horizontal="center" vertical="center" wrapText="1"/>
    </xf>
    <xf numFmtId="14" fontId="16" fillId="6" borderId="7" xfId="17" applyNumberFormat="1" applyFont="1" applyFill="1" applyBorder="1" applyAlignment="1">
      <alignment horizontal="center" vertical="center" wrapText="1"/>
    </xf>
    <xf numFmtId="0" fontId="12" fillId="0" borderId="7" xfId="17" applyFont="1" applyBorder="1" applyAlignment="1">
      <alignment horizontal="justify" vertical="center" wrapText="1"/>
    </xf>
    <xf numFmtId="0" fontId="4" fillId="0" borderId="0" xfId="21" applyAlignment="1">
      <alignment horizontal="center" vertical="center"/>
    </xf>
    <xf numFmtId="165" fontId="4" fillId="0" borderId="0" xfId="21" applyNumberFormat="1" applyAlignment="1">
      <alignment horizontal="center" vertical="center"/>
    </xf>
    <xf numFmtId="0" fontId="4" fillId="0" borderId="0" xfId="21"/>
    <xf numFmtId="0" fontId="6" fillId="0" borderId="0" xfId="15" applyFont="1" applyAlignment="1">
      <alignment vertical="top" wrapText="1"/>
    </xf>
    <xf numFmtId="165" fontId="25" fillId="0" borderId="7" xfId="18" applyNumberFormat="1" applyFont="1" applyFill="1" applyBorder="1" applyAlignment="1">
      <alignment horizontal="center" vertical="center"/>
    </xf>
    <xf numFmtId="0" fontId="27" fillId="0" borderId="7" xfId="15" applyFont="1" applyBorder="1" applyAlignment="1">
      <alignment horizontal="center" vertical="center" wrapText="1"/>
    </xf>
    <xf numFmtId="14" fontId="16" fillId="8" borderId="7" xfId="17" applyNumberFormat="1" applyFont="1" applyFill="1" applyBorder="1" applyAlignment="1">
      <alignment horizontal="center" vertical="center" wrapText="1"/>
    </xf>
    <xf numFmtId="10" fontId="25" fillId="0" borderId="7" xfId="18" applyNumberFormat="1" applyFont="1" applyFill="1" applyBorder="1" applyAlignment="1">
      <alignment horizontal="center" vertical="center"/>
    </xf>
    <xf numFmtId="10" fontId="24" fillId="0" borderId="0" xfId="17" applyNumberFormat="1" applyAlignment="1">
      <alignment horizontal="center" vertical="center"/>
    </xf>
    <xf numFmtId="10" fontId="24" fillId="0" borderId="0" xfId="23" applyNumberFormat="1" applyAlignment="1">
      <alignment horizontal="center" vertical="center"/>
    </xf>
    <xf numFmtId="166" fontId="24" fillId="0" borderId="0" xfId="17" applyNumberFormat="1" applyAlignment="1">
      <alignment horizontal="center" vertical="center"/>
    </xf>
    <xf numFmtId="2" fontId="24" fillId="0" borderId="0" xfId="17" applyNumberFormat="1" applyAlignment="1">
      <alignment horizontal="center" vertical="center"/>
    </xf>
    <xf numFmtId="10" fontId="28" fillId="0" borderId="0" xfId="16" applyNumberFormat="1" applyFont="1" applyAlignment="1">
      <alignment vertical="top" wrapText="1"/>
    </xf>
    <xf numFmtId="9" fontId="28" fillId="0" borderId="0" xfId="16" applyFont="1" applyAlignment="1">
      <alignment vertical="top" wrapText="1"/>
    </xf>
    <xf numFmtId="165" fontId="15" fillId="0" borderId="17" xfId="22" applyNumberFormat="1" applyFont="1" applyBorder="1" applyAlignment="1">
      <alignment horizontal="center" vertical="center"/>
    </xf>
    <xf numFmtId="9" fontId="28" fillId="0" borderId="7" xfId="16" applyFont="1" applyBorder="1" applyAlignment="1">
      <alignment vertical="top" wrapText="1"/>
    </xf>
    <xf numFmtId="0" fontId="20" fillId="7" borderId="7" xfId="17" applyFont="1" applyFill="1" applyBorder="1" applyAlignment="1">
      <alignment horizontal="center" vertical="center"/>
    </xf>
    <xf numFmtId="0" fontId="20" fillId="7" borderId="7" xfId="17" applyFont="1" applyFill="1" applyBorder="1" applyAlignment="1">
      <alignment horizontal="center" vertical="center" wrapText="1"/>
    </xf>
    <xf numFmtId="14" fontId="12" fillId="0" borderId="7" xfId="17" applyNumberFormat="1" applyFont="1" applyBorder="1" applyAlignment="1">
      <alignment horizontal="center" vertical="center" wrapText="1"/>
    </xf>
    <xf numFmtId="0" fontId="9" fillId="0" borderId="18" xfId="15" applyFont="1" applyBorder="1" applyAlignment="1">
      <alignment horizontal="center" vertical="center" wrapText="1"/>
    </xf>
    <xf numFmtId="9" fontId="18" fillId="5" borderId="26" xfId="16" applyFont="1" applyFill="1" applyBorder="1" applyAlignment="1" applyProtection="1">
      <alignment horizontal="center" vertical="top" wrapText="1"/>
      <protection locked="0"/>
    </xf>
    <xf numFmtId="165" fontId="25" fillId="0" borderId="11" xfId="18" applyNumberFormat="1" applyFont="1" applyBorder="1" applyAlignment="1">
      <alignment horizontal="center" vertical="center"/>
    </xf>
    <xf numFmtId="14" fontId="21" fillId="0" borderId="27" xfId="15" applyNumberFormat="1" applyFont="1" applyBorder="1" applyAlignment="1">
      <alignment horizontal="center" vertical="center" wrapText="1"/>
    </xf>
    <xf numFmtId="14" fontId="23" fillId="0" borderId="27" xfId="15" applyNumberFormat="1" applyFont="1" applyBorder="1" applyAlignment="1">
      <alignment horizontal="center" vertical="center" wrapText="1"/>
    </xf>
    <xf numFmtId="0" fontId="12" fillId="0" borderId="19" xfId="17" applyFont="1" applyBorder="1" applyAlignment="1">
      <alignment horizontal="justify" vertical="center" wrapText="1"/>
    </xf>
    <xf numFmtId="0" fontId="12" fillId="0" borderId="19" xfId="17" applyFont="1" applyBorder="1" applyAlignment="1">
      <alignment horizontal="center" vertical="center" wrapText="1"/>
    </xf>
    <xf numFmtId="0" fontId="24" fillId="0" borderId="0" xfId="17" applyAlignment="1">
      <alignment vertical="center"/>
    </xf>
    <xf numFmtId="0" fontId="30" fillId="6" borderId="7" xfId="17" applyFont="1" applyFill="1" applyBorder="1" applyAlignment="1">
      <alignment horizontal="center" vertical="top" wrapText="1"/>
    </xf>
    <xf numFmtId="0" fontId="30" fillId="6" borderId="7" xfId="17" applyFont="1" applyFill="1" applyBorder="1" applyAlignment="1">
      <alignment horizontal="center" vertical="center" wrapText="1"/>
    </xf>
    <xf numFmtId="0" fontId="31" fillId="6" borderId="7" xfId="17" applyFont="1" applyFill="1" applyBorder="1" applyAlignment="1">
      <alignment horizontal="center" vertical="center"/>
    </xf>
    <xf numFmtId="0" fontId="31" fillId="2" borderId="7" xfId="17" applyFont="1" applyFill="1" applyBorder="1" applyAlignment="1">
      <alignment horizontal="center" vertical="center"/>
    </xf>
    <xf numFmtId="0" fontId="33" fillId="2" borderId="7" xfId="17" applyFont="1" applyFill="1" applyBorder="1" applyAlignment="1">
      <alignment horizontal="center" vertical="center"/>
    </xf>
    <xf numFmtId="0" fontId="34" fillId="0" borderId="7" xfId="17" applyFont="1" applyBorder="1" applyAlignment="1">
      <alignment horizontal="center" vertical="top" wrapText="1"/>
    </xf>
    <xf numFmtId="0" fontId="34" fillId="0" borderId="7" xfId="17" applyFont="1" applyBorder="1" applyAlignment="1">
      <alignment horizontal="center" vertical="center" wrapText="1"/>
    </xf>
    <xf numFmtId="0" fontId="34" fillId="0" borderId="7" xfId="17" applyFont="1" applyBorder="1" applyAlignment="1">
      <alignment vertical="center" wrapText="1"/>
    </xf>
    <xf numFmtId="0" fontId="34" fillId="0" borderId="7" xfId="17" applyFont="1" applyBorder="1" applyAlignment="1">
      <alignment horizontal="left" vertical="center" wrapText="1"/>
    </xf>
    <xf numFmtId="0" fontId="33" fillId="0" borderId="0" xfId="17" applyFont="1" applyAlignment="1">
      <alignment horizontal="center" vertical="center"/>
    </xf>
    <xf numFmtId="0" fontId="33" fillId="0" borderId="0" xfId="17" applyFont="1" applyAlignment="1">
      <alignment wrapText="1"/>
    </xf>
    <xf numFmtId="0" fontId="33" fillId="0" borderId="0" xfId="17" applyFont="1" applyAlignment="1">
      <alignment horizontal="center" wrapText="1"/>
    </xf>
    <xf numFmtId="0" fontId="33" fillId="0" borderId="0" xfId="17" applyFont="1" applyAlignment="1">
      <alignment horizontal="center" vertical="center" wrapText="1"/>
    </xf>
    <xf numFmtId="9" fontId="9" fillId="0" borderId="7" xfId="22" applyFont="1" applyFill="1" applyBorder="1" applyAlignment="1">
      <alignment horizontal="center" vertical="center"/>
    </xf>
    <xf numFmtId="165" fontId="9" fillId="0" borderId="7" xfId="22" applyNumberFormat="1" applyFont="1" applyBorder="1" applyAlignment="1">
      <alignment horizontal="center" vertical="center"/>
    </xf>
    <xf numFmtId="9" fontId="9" fillId="0" borderId="7" xfId="22" applyFont="1" applyBorder="1" applyAlignment="1">
      <alignment horizontal="center" vertical="center"/>
    </xf>
    <xf numFmtId="0" fontId="20" fillId="7" borderId="19" xfId="17" applyFont="1" applyFill="1" applyBorder="1" applyAlignment="1">
      <alignment horizontal="center" vertical="center"/>
    </xf>
    <xf numFmtId="165" fontId="20" fillId="7" borderId="19" xfId="17" applyNumberFormat="1" applyFont="1" applyFill="1" applyBorder="1" applyAlignment="1">
      <alignment horizontal="center" vertical="center"/>
    </xf>
    <xf numFmtId="165" fontId="9" fillId="0" borderId="7" xfId="22" applyNumberFormat="1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vertical="center"/>
    </xf>
    <xf numFmtId="9" fontId="42" fillId="13" borderId="2" xfId="0" applyNumberFormat="1" applyFont="1" applyFill="1" applyBorder="1" applyAlignment="1">
      <alignment horizontal="center" vertical="center"/>
    </xf>
    <xf numFmtId="0" fontId="43" fillId="14" borderId="3" xfId="0" applyFont="1" applyFill="1" applyBorder="1" applyAlignment="1">
      <alignment vertical="center" wrapText="1"/>
    </xf>
    <xf numFmtId="0" fontId="41" fillId="14" borderId="0" xfId="0" applyFont="1" applyFill="1" applyAlignment="1">
      <alignment vertical="center" wrapText="1"/>
    </xf>
    <xf numFmtId="10" fontId="38" fillId="9" borderId="4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41" fillId="14" borderId="29" xfId="0" applyFont="1" applyFill="1" applyBorder="1" applyAlignment="1">
      <alignment horizontal="left" vertical="center" wrapText="1"/>
    </xf>
    <xf numFmtId="10" fontId="38" fillId="10" borderId="4" xfId="0" applyNumberFormat="1" applyFont="1" applyFill="1" applyBorder="1" applyAlignment="1">
      <alignment horizontal="center" vertical="center"/>
    </xf>
    <xf numFmtId="0" fontId="43" fillId="15" borderId="31" xfId="0" applyFont="1" applyFill="1" applyBorder="1" applyAlignment="1">
      <alignment horizontal="left" vertical="center" wrapText="1"/>
    </xf>
    <xf numFmtId="0" fontId="41" fillId="15" borderId="29" xfId="0" applyFont="1" applyFill="1" applyBorder="1" applyAlignment="1">
      <alignment horizontal="left" vertical="center" wrapText="1"/>
    </xf>
    <xf numFmtId="10" fontId="38" fillId="16" borderId="32" xfId="23" applyNumberFormat="1" applyFont="1" applyFill="1" applyBorder="1" applyAlignment="1">
      <alignment horizontal="center" vertical="center"/>
    </xf>
    <xf numFmtId="0" fontId="43" fillId="14" borderId="5" xfId="0" applyFont="1" applyFill="1" applyBorder="1" applyAlignment="1">
      <alignment vertical="center" wrapText="1"/>
    </xf>
    <xf numFmtId="0" fontId="43" fillId="14" borderId="12" xfId="0" applyFont="1" applyFill="1" applyBorder="1" applyAlignment="1">
      <alignment vertical="center" wrapText="1"/>
    </xf>
    <xf numFmtId="10" fontId="38" fillId="10" borderId="12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25" fillId="17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0" borderId="31" xfId="0" applyBorder="1"/>
    <xf numFmtId="10" fontId="0" fillId="18" borderId="32" xfId="0" applyNumberFormat="1" applyFill="1" applyBorder="1"/>
    <xf numFmtId="14" fontId="0" fillId="0" borderId="0" xfId="0" applyNumberFormat="1"/>
    <xf numFmtId="0" fontId="25" fillId="19" borderId="35" xfId="0" applyFont="1" applyFill="1" applyBorder="1" applyAlignment="1">
      <alignment vertical="center"/>
    </xf>
    <xf numFmtId="0" fontId="25" fillId="19" borderId="36" xfId="0" applyFont="1" applyFill="1" applyBorder="1" applyAlignment="1">
      <alignment vertical="center"/>
    </xf>
    <xf numFmtId="0" fontId="25" fillId="19" borderId="12" xfId="0" applyFont="1" applyFill="1" applyBorder="1" applyAlignment="1">
      <alignment vertical="center"/>
    </xf>
    <xf numFmtId="0" fontId="0" fillId="0" borderId="18" xfId="0" applyBorder="1"/>
    <xf numFmtId="10" fontId="0" fillId="0" borderId="27" xfId="23" applyNumberFormat="1" applyFont="1" applyBorder="1"/>
    <xf numFmtId="0" fontId="0" fillId="0" borderId="28" xfId="0" applyBorder="1"/>
    <xf numFmtId="10" fontId="0" fillId="0" borderId="30" xfId="23" applyNumberFormat="1" applyFont="1" applyBorder="1"/>
    <xf numFmtId="9" fontId="0" fillId="0" borderId="0" xfId="23" applyFont="1"/>
    <xf numFmtId="0" fontId="37" fillId="20" borderId="0" xfId="0" applyFont="1" applyFill="1" applyAlignment="1">
      <alignment horizontal="center" vertical="center"/>
    </xf>
    <xf numFmtId="0" fontId="44" fillId="2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5" fillId="18" borderId="7" xfId="0" applyFont="1" applyFill="1" applyBorder="1" applyAlignment="1">
      <alignment vertical="center"/>
    </xf>
    <xf numFmtId="0" fontId="0" fillId="0" borderId="7" xfId="0" applyBorder="1"/>
    <xf numFmtId="0" fontId="25" fillId="9" borderId="7" xfId="0" applyFont="1" applyFill="1" applyBorder="1"/>
    <xf numFmtId="0" fontId="25" fillId="9" borderId="0" xfId="0" applyFont="1" applyFill="1"/>
    <xf numFmtId="9" fontId="0" fillId="0" borderId="7" xfId="23" applyFont="1" applyBorder="1"/>
    <xf numFmtId="9" fontId="0" fillId="0" borderId="0" xfId="23" applyFont="1" applyBorder="1"/>
    <xf numFmtId="0" fontId="25" fillId="21" borderId="7" xfId="0" applyFont="1" applyFill="1" applyBorder="1" applyAlignment="1">
      <alignment horizontal="center"/>
    </xf>
    <xf numFmtId="0" fontId="25" fillId="21" borderId="0" xfId="0" applyFont="1" applyFill="1" applyAlignment="1">
      <alignment horizontal="center"/>
    </xf>
    <xf numFmtId="0" fontId="0" fillId="0" borderId="16" xfId="0" applyBorder="1"/>
    <xf numFmtId="0" fontId="26" fillId="8" borderId="7" xfId="0" applyFont="1" applyFill="1" applyBorder="1" applyAlignment="1">
      <alignment horizontal="center"/>
    </xf>
    <xf numFmtId="0" fontId="26" fillId="8" borderId="0" xfId="0" applyFont="1" applyFill="1" applyAlignment="1">
      <alignment horizontal="center"/>
    </xf>
    <xf numFmtId="10" fontId="0" fillId="0" borderId="7" xfId="0" applyNumberFormat="1" applyBorder="1"/>
    <xf numFmtId="10" fontId="22" fillId="3" borderId="7" xfId="0" applyNumberFormat="1" applyFont="1" applyFill="1" applyBorder="1"/>
    <xf numFmtId="10" fontId="22" fillId="3" borderId="0" xfId="0" applyNumberFormat="1" applyFont="1" applyFill="1"/>
    <xf numFmtId="0" fontId="45" fillId="0" borderId="0" xfId="0" applyFont="1"/>
    <xf numFmtId="0" fontId="9" fillId="6" borderId="33" xfId="26" applyFont="1" applyFill="1" applyBorder="1" applyAlignment="1">
      <alignment horizontal="center" vertical="top" wrapText="1"/>
    </xf>
    <xf numFmtId="0" fontId="9" fillId="6" borderId="34" xfId="26" applyFont="1" applyFill="1" applyBorder="1" applyAlignment="1">
      <alignment horizontal="center" vertical="top" wrapText="1"/>
    </xf>
    <xf numFmtId="0" fontId="2" fillId="0" borderId="18" xfId="26" applyBorder="1" applyAlignment="1">
      <alignment vertical="top" wrapText="1"/>
    </xf>
    <xf numFmtId="10" fontId="2" fillId="0" borderId="27" xfId="26" applyNumberFormat="1" applyBorder="1" applyAlignment="1">
      <alignment vertical="top" wrapText="1"/>
    </xf>
    <xf numFmtId="0" fontId="47" fillId="0" borderId="7" xfId="17" applyFont="1" applyBorder="1" applyAlignment="1">
      <alignment horizontal="center" vertical="center" wrapText="1"/>
    </xf>
    <xf numFmtId="14" fontId="22" fillId="0" borderId="7" xfId="15" applyNumberFormat="1" applyFont="1" applyBorder="1" applyAlignment="1">
      <alignment horizontal="center" vertical="center" wrapText="1"/>
    </xf>
    <xf numFmtId="0" fontId="0" fillId="0" borderId="33" xfId="0" applyBorder="1"/>
    <xf numFmtId="10" fontId="0" fillId="0" borderId="34" xfId="23" applyNumberFormat="1" applyFont="1" applyBorder="1"/>
    <xf numFmtId="9" fontId="15" fillId="0" borderId="39" xfId="22" applyFont="1" applyBorder="1" applyAlignment="1">
      <alignment horizontal="center" vertical="center"/>
    </xf>
    <xf numFmtId="165" fontId="25" fillId="0" borderId="33" xfId="18" applyNumberFormat="1" applyFont="1" applyBorder="1" applyAlignment="1">
      <alignment horizontal="center" vertical="center"/>
    </xf>
    <xf numFmtId="165" fontId="25" fillId="0" borderId="39" xfId="18" applyNumberFormat="1" applyFont="1" applyBorder="1" applyAlignment="1">
      <alignment horizontal="center" vertical="center"/>
    </xf>
    <xf numFmtId="165" fontId="25" fillId="0" borderId="40" xfId="18" applyNumberFormat="1" applyFont="1" applyBorder="1" applyAlignment="1">
      <alignment horizontal="center" vertical="center"/>
    </xf>
    <xf numFmtId="165" fontId="25" fillId="0" borderId="18" xfId="18" applyNumberFormat="1" applyFont="1" applyBorder="1" applyAlignment="1">
      <alignment horizontal="center" vertical="center"/>
    </xf>
    <xf numFmtId="165" fontId="25" fillId="0" borderId="27" xfId="18" applyNumberFormat="1" applyFont="1" applyBorder="1" applyAlignment="1">
      <alignment horizontal="center" vertical="center"/>
    </xf>
    <xf numFmtId="165" fontId="25" fillId="0" borderId="41" xfId="18" applyNumberFormat="1" applyFont="1" applyBorder="1" applyAlignment="1">
      <alignment horizontal="center" vertical="center"/>
    </xf>
    <xf numFmtId="165" fontId="25" fillId="0" borderId="28" xfId="18" applyNumberFormat="1" applyFont="1" applyBorder="1" applyAlignment="1">
      <alignment horizontal="center" vertical="center"/>
    </xf>
    <xf numFmtId="165" fontId="25" fillId="0" borderId="42" xfId="18" applyNumberFormat="1" applyFont="1" applyBorder="1" applyAlignment="1">
      <alignment horizontal="center" vertical="center"/>
    </xf>
    <xf numFmtId="165" fontId="25" fillId="0" borderId="43" xfId="18" applyNumberFormat="1" applyFont="1" applyBorder="1" applyAlignment="1">
      <alignment horizontal="center" vertical="center"/>
    </xf>
    <xf numFmtId="10" fontId="24" fillId="0" borderId="0" xfId="23" applyNumberFormat="1" applyAlignment="1">
      <alignment horizontal="left" vertical="center" indent="1"/>
    </xf>
    <xf numFmtId="10" fontId="24" fillId="0" borderId="0" xfId="23" applyNumberFormat="1" applyAlignment="1">
      <alignment horizontal="left" vertical="center" wrapText="1" indent="1"/>
    </xf>
    <xf numFmtId="0" fontId="9" fillId="0" borderId="44" xfId="15" applyFont="1" applyBorder="1" applyAlignment="1">
      <alignment horizontal="center" vertical="center" wrapText="1"/>
    </xf>
    <xf numFmtId="0" fontId="22" fillId="0" borderId="8" xfId="15" applyFont="1" applyBorder="1" applyAlignment="1">
      <alignment horizontal="center" vertical="center" wrapText="1"/>
    </xf>
    <xf numFmtId="14" fontId="21" fillId="0" borderId="8" xfId="15" applyNumberFormat="1" applyFont="1" applyBorder="1" applyAlignment="1">
      <alignment horizontal="center" vertical="center" wrapText="1"/>
    </xf>
    <xf numFmtId="14" fontId="21" fillId="0" borderId="45" xfId="15" applyNumberFormat="1" applyFont="1" applyBorder="1" applyAlignment="1">
      <alignment horizontal="center" vertical="center" wrapText="1"/>
    </xf>
    <xf numFmtId="0" fontId="34" fillId="0" borderId="7" xfId="17" applyFont="1" applyBorder="1" applyAlignment="1">
      <alignment horizontal="justify" vertical="center" wrapText="1"/>
    </xf>
    <xf numFmtId="0" fontId="12" fillId="0" borderId="7" xfId="17" applyFont="1" applyBorder="1" applyAlignment="1">
      <alignment horizontal="left" vertical="center" wrapText="1"/>
    </xf>
    <xf numFmtId="0" fontId="12" fillId="0" borderId="7" xfId="17" applyFont="1" applyBorder="1" applyAlignment="1">
      <alignment vertical="top" wrapText="1"/>
    </xf>
    <xf numFmtId="0" fontId="39" fillId="0" borderId="0" xfId="17" applyFont="1" applyAlignment="1">
      <alignment horizontal="center" vertical="center"/>
    </xf>
    <xf numFmtId="0" fontId="50" fillId="0" borderId="0" xfId="17" applyFont="1" applyAlignment="1">
      <alignment horizontal="center" vertical="center"/>
    </xf>
    <xf numFmtId="0" fontId="49" fillId="0" borderId="0" xfId="17" applyFont="1" applyAlignment="1">
      <alignment horizontal="center" vertical="center"/>
    </xf>
    <xf numFmtId="0" fontId="27" fillId="22" borderId="8" xfId="15" applyFont="1" applyFill="1" applyBorder="1" applyAlignment="1">
      <alignment horizontal="justify" vertical="center" wrapText="1"/>
    </xf>
    <xf numFmtId="0" fontId="27" fillId="22" borderId="7" xfId="15" applyFont="1" applyFill="1" applyBorder="1" applyAlignment="1">
      <alignment horizontal="justify" vertical="center" wrapText="1"/>
    </xf>
    <xf numFmtId="0" fontId="44" fillId="2" borderId="38" xfId="0" applyFont="1" applyFill="1" applyBorder="1" applyAlignment="1">
      <alignment horizontal="left" vertical="center" wrapText="1"/>
    </xf>
    <xf numFmtId="0" fontId="40" fillId="11" borderId="3" xfId="0" applyFont="1" applyFill="1" applyBorder="1" applyAlignment="1">
      <alignment horizontal="center" vertical="center"/>
    </xf>
    <xf numFmtId="0" fontId="40" fillId="11" borderId="0" xfId="0" applyFont="1" applyFill="1" applyAlignment="1">
      <alignment horizontal="center" vertical="center"/>
    </xf>
    <xf numFmtId="0" fontId="41" fillId="12" borderId="6" xfId="0" applyFont="1" applyFill="1" applyBorder="1" applyAlignment="1">
      <alignment horizontal="left" vertical="center"/>
    </xf>
    <xf numFmtId="0" fontId="41" fillId="12" borderId="24" xfId="0" applyFont="1" applyFill="1" applyBorder="1" applyAlignment="1">
      <alignment horizontal="left" vertical="center"/>
    </xf>
    <xf numFmtId="0" fontId="37" fillId="20" borderId="37" xfId="0" applyFont="1" applyFill="1" applyBorder="1" applyAlignment="1">
      <alignment horizontal="center" vertical="center"/>
    </xf>
    <xf numFmtId="10" fontId="7" fillId="0" borderId="0" xfId="15" applyNumberFormat="1" applyAlignment="1">
      <alignment horizontal="center" vertical="center" wrapText="1"/>
    </xf>
    <xf numFmtId="0" fontId="16" fillId="5" borderId="46" xfId="8" applyFont="1" applyFill="1" applyBorder="1" applyAlignment="1" applyProtection="1">
      <alignment horizontal="center" vertical="center" wrapText="1"/>
      <protection locked="0"/>
    </xf>
    <xf numFmtId="0" fontId="16" fillId="5" borderId="13" xfId="8" applyFont="1" applyFill="1" applyBorder="1" applyAlignment="1" applyProtection="1">
      <alignment horizontal="center" vertical="center" wrapText="1"/>
      <protection locked="0"/>
    </xf>
    <xf numFmtId="0" fontId="16" fillId="5" borderId="31" xfId="8" applyFont="1" applyFill="1" applyBorder="1" applyAlignment="1" applyProtection="1">
      <alignment horizontal="center" vertical="center" wrapText="1"/>
      <protection locked="0"/>
    </xf>
    <xf numFmtId="0" fontId="16" fillId="5" borderId="5" xfId="8" applyFont="1" applyFill="1" applyBorder="1" applyAlignment="1" applyProtection="1">
      <alignment horizontal="center" vertical="center" wrapText="1"/>
      <protection locked="0"/>
    </xf>
    <xf numFmtId="0" fontId="16" fillId="5" borderId="32" xfId="8" applyFont="1" applyFill="1" applyBorder="1" applyAlignment="1" applyProtection="1">
      <alignment horizontal="center" vertical="center" wrapText="1"/>
      <protection locked="0"/>
    </xf>
    <xf numFmtId="0" fontId="16" fillId="5" borderId="12" xfId="8" applyFont="1" applyFill="1" applyBorder="1" applyAlignment="1" applyProtection="1">
      <alignment horizontal="center" vertical="center" wrapText="1"/>
      <protection locked="0"/>
    </xf>
    <xf numFmtId="0" fontId="16" fillId="5" borderId="47" xfId="8" applyFont="1" applyFill="1" applyBorder="1" applyAlignment="1" applyProtection="1">
      <alignment horizontal="center" vertical="center" wrapText="1"/>
      <protection locked="0"/>
    </xf>
    <xf numFmtId="14" fontId="16" fillId="5" borderId="46" xfId="8" applyNumberFormat="1" applyFont="1" applyFill="1" applyBorder="1" applyAlignment="1" applyProtection="1">
      <alignment horizontal="center" vertical="center" wrapText="1"/>
      <protection locked="0"/>
    </xf>
    <xf numFmtId="14" fontId="16" fillId="5" borderId="13" xfId="8" applyNumberFormat="1" applyFont="1" applyFill="1" applyBorder="1" applyAlignment="1" applyProtection="1">
      <alignment horizontal="center" vertical="center" wrapText="1"/>
      <protection locked="0"/>
    </xf>
    <xf numFmtId="9" fontId="17" fillId="5" borderId="31" xfId="16" applyFont="1" applyFill="1" applyBorder="1" applyAlignment="1" applyProtection="1">
      <alignment horizontal="center" vertical="top" wrapText="1"/>
      <protection locked="0"/>
    </xf>
    <xf numFmtId="9" fontId="17" fillId="5" borderId="32" xfId="16" applyFont="1" applyFill="1" applyBorder="1" applyAlignment="1" applyProtection="1">
      <alignment horizontal="center" vertical="top" wrapText="1"/>
      <protection locked="0"/>
    </xf>
    <xf numFmtId="9" fontId="17" fillId="5" borderId="0" xfId="16" applyFont="1" applyFill="1" applyBorder="1" applyAlignment="1" applyProtection="1">
      <alignment horizontal="center" vertical="top" wrapText="1"/>
      <protection locked="0"/>
    </xf>
    <xf numFmtId="9" fontId="17" fillId="5" borderId="4" xfId="16" applyFont="1" applyFill="1" applyBorder="1" applyAlignment="1" applyProtection="1">
      <alignment horizontal="center" vertical="top" wrapText="1"/>
      <protection locked="0"/>
    </xf>
    <xf numFmtId="0" fontId="19" fillId="0" borderId="8" xfId="15" applyFont="1" applyBorder="1" applyAlignment="1">
      <alignment horizontal="center" vertical="center" wrapText="1"/>
    </xf>
    <xf numFmtId="0" fontId="16" fillId="5" borderId="0" xfId="8" applyFont="1" applyFill="1" applyAlignment="1" applyProtection="1">
      <alignment horizontal="center" vertical="center" wrapText="1"/>
      <protection locked="0"/>
    </xf>
    <xf numFmtId="0" fontId="16" fillId="5" borderId="25" xfId="8" applyFont="1" applyFill="1" applyBorder="1" applyAlignment="1" applyProtection="1">
      <alignment horizontal="center" vertical="center" wrapText="1"/>
      <protection locked="0"/>
    </xf>
    <xf numFmtId="0" fontId="4" fillId="0" borderId="6" xfId="21" applyBorder="1" applyAlignment="1">
      <alignment horizontal="center"/>
    </xf>
    <xf numFmtId="0" fontId="4" fillId="0" borderId="24" xfId="21" applyBorder="1" applyAlignment="1">
      <alignment horizontal="center"/>
    </xf>
    <xf numFmtId="0" fontId="4" fillId="0" borderId="3" xfId="21" applyBorder="1" applyAlignment="1">
      <alignment horizontal="center"/>
    </xf>
    <xf numFmtId="0" fontId="4" fillId="0" borderId="0" xfId="21" applyAlignment="1">
      <alignment horizontal="center"/>
    </xf>
    <xf numFmtId="0" fontId="19" fillId="0" borderId="19" xfId="15" applyFont="1" applyBorder="1" applyAlignment="1">
      <alignment horizontal="center" vertical="center" textRotation="90" wrapText="1"/>
    </xf>
    <xf numFmtId="0" fontId="19" fillId="0" borderId="16" xfId="15" applyFont="1" applyBorder="1" applyAlignment="1">
      <alignment horizontal="center" vertical="center" textRotation="90" wrapText="1"/>
    </xf>
    <xf numFmtId="0" fontId="19" fillId="0" borderId="7" xfId="15" applyFont="1" applyBorder="1" applyAlignment="1">
      <alignment horizontal="center" vertical="center" textRotation="90" wrapText="1"/>
    </xf>
    <xf numFmtId="9" fontId="19" fillId="0" borderId="7" xfId="15" applyNumberFormat="1" applyFont="1" applyBorder="1" applyAlignment="1">
      <alignment horizontal="center" vertical="center" textRotation="90" wrapText="1"/>
    </xf>
    <xf numFmtId="9" fontId="19" fillId="0" borderId="19" xfId="15" applyNumberFormat="1" applyFont="1" applyBorder="1" applyAlignment="1">
      <alignment horizontal="center" vertical="center" textRotation="90" wrapText="1"/>
    </xf>
    <xf numFmtId="9" fontId="19" fillId="0" borderId="16" xfId="15" applyNumberFormat="1" applyFont="1" applyBorder="1" applyAlignment="1">
      <alignment horizontal="center" vertical="center" textRotation="90" wrapText="1"/>
    </xf>
    <xf numFmtId="9" fontId="19" fillId="0" borderId="8" xfId="15" applyNumberFormat="1" applyFont="1" applyBorder="1" applyAlignment="1">
      <alignment horizontal="center" vertical="center" textRotation="90" wrapText="1"/>
    </xf>
    <xf numFmtId="0" fontId="9" fillId="0" borderId="7" xfId="17" applyFont="1" applyBorder="1" applyAlignment="1">
      <alignment horizontal="center" wrapText="1"/>
    </xf>
    <xf numFmtId="0" fontId="48" fillId="0" borderId="7" xfId="17" applyFont="1" applyBorder="1" applyAlignment="1">
      <alignment horizontal="center" vertical="center" wrapText="1"/>
    </xf>
    <xf numFmtId="0" fontId="9" fillId="0" borderId="7" xfId="17" applyFont="1" applyBorder="1" applyAlignment="1">
      <alignment horizontal="left" vertical="center" wrapText="1"/>
    </xf>
    <xf numFmtId="0" fontId="9" fillId="0" borderId="7" xfId="17" applyFont="1" applyBorder="1" applyAlignment="1">
      <alignment horizontal="left" vertical="center"/>
    </xf>
    <xf numFmtId="9" fontId="19" fillId="0" borderId="20" xfId="15" applyNumberFormat="1" applyFont="1" applyBorder="1" applyAlignment="1">
      <alignment horizontal="center" vertical="center" textRotation="90" wrapText="1"/>
    </xf>
    <xf numFmtId="0" fontId="19" fillId="0" borderId="21" xfId="15" applyFont="1" applyBorder="1" applyAlignment="1">
      <alignment horizontal="center" vertical="center" textRotation="90" wrapText="1"/>
    </xf>
    <xf numFmtId="0" fontId="36" fillId="0" borderId="7" xfId="17" applyFont="1" applyBorder="1" applyAlignment="1">
      <alignment horizontal="center" vertical="center" wrapText="1"/>
    </xf>
    <xf numFmtId="9" fontId="0" fillId="0" borderId="9" xfId="18" applyFont="1" applyBorder="1" applyAlignment="1">
      <alignment horizontal="center" vertical="center"/>
    </xf>
    <xf numFmtId="9" fontId="0" fillId="0" borderId="10" xfId="18" applyFont="1" applyBorder="1" applyAlignment="1">
      <alignment horizontal="center" vertical="center"/>
    </xf>
    <xf numFmtId="9" fontId="0" fillId="0" borderId="11" xfId="18" applyFont="1" applyBorder="1" applyAlignment="1">
      <alignment horizontal="center" vertical="center"/>
    </xf>
    <xf numFmtId="0" fontId="4" fillId="0" borderId="2" xfId="21" applyBorder="1" applyAlignment="1">
      <alignment horizontal="center"/>
    </xf>
    <xf numFmtId="0" fontId="4" fillId="0" borderId="4" xfId="21" applyBorder="1" applyAlignment="1">
      <alignment horizontal="center"/>
    </xf>
    <xf numFmtId="0" fontId="9" fillId="0" borderId="5" xfId="17" applyFont="1" applyBorder="1" applyAlignment="1">
      <alignment horizontal="center" wrapText="1"/>
    </xf>
    <xf numFmtId="0" fontId="9" fillId="0" borderId="1" xfId="17" applyFont="1" applyBorder="1" applyAlignment="1">
      <alignment horizontal="center" wrapText="1"/>
    </xf>
    <xf numFmtId="0" fontId="9" fillId="0" borderId="12" xfId="17" applyFont="1" applyBorder="1" applyAlignment="1">
      <alignment horizontal="center" wrapText="1"/>
    </xf>
    <xf numFmtId="0" fontId="19" fillId="0" borderId="3" xfId="17" applyFont="1" applyBorder="1" applyAlignment="1">
      <alignment horizontal="center" vertical="top" wrapText="1"/>
    </xf>
    <xf numFmtId="0" fontId="19" fillId="0" borderId="0" xfId="17" applyFont="1" applyAlignment="1">
      <alignment horizontal="center" vertical="top" wrapText="1"/>
    </xf>
    <xf numFmtId="0" fontId="19" fillId="0" borderId="4" xfId="17" applyFont="1" applyBorder="1" applyAlignment="1">
      <alignment horizontal="center" vertical="top" wrapText="1"/>
    </xf>
    <xf numFmtId="0" fontId="9" fillId="0" borderId="9" xfId="17" applyFont="1" applyBorder="1" applyAlignment="1">
      <alignment horizontal="left" vertical="center" wrapText="1"/>
    </xf>
    <xf numFmtId="0" fontId="9" fillId="0" borderId="10" xfId="17" applyFont="1" applyBorder="1" applyAlignment="1">
      <alignment horizontal="left" vertical="center" wrapText="1"/>
    </xf>
    <xf numFmtId="0" fontId="9" fillId="0" borderId="11" xfId="17" applyFont="1" applyBorder="1" applyAlignment="1">
      <alignment horizontal="left" vertical="center" wrapText="1"/>
    </xf>
    <xf numFmtId="0" fontId="9" fillId="0" borderId="9" xfId="17" applyFont="1" applyBorder="1" applyAlignment="1">
      <alignment horizontal="left" vertical="center"/>
    </xf>
    <xf numFmtId="0" fontId="9" fillId="0" borderId="10" xfId="17" applyFont="1" applyBorder="1" applyAlignment="1">
      <alignment horizontal="left" vertical="center"/>
    </xf>
    <xf numFmtId="0" fontId="9" fillId="0" borderId="11" xfId="17" applyFont="1" applyBorder="1" applyAlignment="1">
      <alignment horizontal="left" vertical="center"/>
    </xf>
    <xf numFmtId="0" fontId="20" fillId="7" borderId="7" xfId="17" applyFont="1" applyFill="1" applyBorder="1" applyAlignment="1">
      <alignment horizontal="center" vertical="center"/>
    </xf>
    <xf numFmtId="0" fontId="20" fillId="7" borderId="7" xfId="17" applyFont="1" applyFill="1" applyBorder="1" applyAlignment="1">
      <alignment horizontal="center" vertical="center" wrapText="1"/>
    </xf>
    <xf numFmtId="0" fontId="32" fillId="7" borderId="9" xfId="17" applyFont="1" applyFill="1" applyBorder="1" applyAlignment="1">
      <alignment horizontal="center" vertical="center" wrapText="1"/>
    </xf>
    <xf numFmtId="0" fontId="32" fillId="7" borderId="10" xfId="17" applyFont="1" applyFill="1" applyBorder="1" applyAlignment="1">
      <alignment horizontal="center" vertical="center" wrapText="1"/>
    </xf>
    <xf numFmtId="0" fontId="32" fillId="7" borderId="11" xfId="17" applyFont="1" applyFill="1" applyBorder="1" applyAlignment="1">
      <alignment horizontal="center" vertical="center" wrapText="1"/>
    </xf>
    <xf numFmtId="0" fontId="20" fillId="7" borderId="20" xfId="17" applyFont="1" applyFill="1" applyBorder="1" applyAlignment="1">
      <alignment horizontal="center" vertical="center"/>
    </xf>
    <xf numFmtId="0" fontId="20" fillId="7" borderId="22" xfId="17" applyFont="1" applyFill="1" applyBorder="1" applyAlignment="1">
      <alignment horizontal="center" vertical="center"/>
    </xf>
    <xf numFmtId="0" fontId="20" fillId="7" borderId="23" xfId="17" applyFont="1" applyFill="1" applyBorder="1" applyAlignment="1">
      <alignment horizontal="center" vertical="center"/>
    </xf>
    <xf numFmtId="0" fontId="24" fillId="0" borderId="9" xfId="17" applyBorder="1" applyAlignment="1">
      <alignment horizontal="center" vertical="center"/>
    </xf>
    <xf numFmtId="0" fontId="24" fillId="0" borderId="10" xfId="17" applyBorder="1" applyAlignment="1">
      <alignment horizontal="center" vertical="center"/>
    </xf>
    <xf numFmtId="0" fontId="24" fillId="0" borderId="11" xfId="17" applyBorder="1" applyAlignment="1">
      <alignment horizontal="center" vertical="center"/>
    </xf>
    <xf numFmtId="0" fontId="32" fillId="7" borderId="7" xfId="17" applyFont="1" applyFill="1" applyBorder="1" applyAlignment="1">
      <alignment horizontal="center" vertical="center" wrapText="1"/>
    </xf>
    <xf numFmtId="0" fontId="35" fillId="7" borderId="7" xfId="17" applyFont="1" applyFill="1" applyBorder="1" applyAlignment="1">
      <alignment horizontal="center" vertical="center" wrapText="1"/>
    </xf>
    <xf numFmtId="10" fontId="1" fillId="0" borderId="17" xfId="27" applyNumberFormat="1" applyFont="1" applyFill="1" applyBorder="1" applyAlignment="1">
      <alignment horizontal="center" vertical="center" wrapText="1"/>
    </xf>
    <xf numFmtId="10" fontId="1" fillId="0" borderId="7" xfId="27" applyNumberFormat="1" applyFont="1" applyFill="1" applyBorder="1" applyAlignment="1">
      <alignment horizontal="center" vertical="center" wrapText="1"/>
    </xf>
    <xf numFmtId="10" fontId="1" fillId="0" borderId="8" xfId="27" applyNumberFormat="1" applyFont="1" applyFill="1" applyBorder="1" applyAlignment="1">
      <alignment horizontal="center" vertical="center" wrapText="1"/>
    </xf>
    <xf numFmtId="10" fontId="1" fillId="0" borderId="29" xfId="27" applyNumberFormat="1" applyFont="1" applyFill="1" applyBorder="1" applyAlignment="1">
      <alignment horizontal="center" vertical="center" wrapText="1"/>
    </xf>
    <xf numFmtId="0" fontId="1" fillId="0" borderId="0" xfId="15" applyFont="1" applyAlignment="1">
      <alignment vertical="top" wrapText="1"/>
    </xf>
    <xf numFmtId="10" fontId="1" fillId="0" borderId="0" xfId="23" applyNumberFormat="1" applyFont="1" applyAlignment="1">
      <alignment horizontal="center" vertical="center" wrapText="1"/>
    </xf>
    <xf numFmtId="167" fontId="1" fillId="0" borderId="8" xfId="16" applyNumberFormat="1" applyFont="1" applyFill="1" applyBorder="1" applyAlignment="1">
      <alignment horizontal="center" vertical="center" wrapText="1"/>
    </xf>
    <xf numFmtId="9" fontId="1" fillId="0" borderId="8" xfId="16" applyFont="1" applyFill="1" applyBorder="1" applyAlignment="1">
      <alignment horizontal="center" vertical="center" wrapText="1"/>
    </xf>
    <xf numFmtId="10" fontId="1" fillId="0" borderId="8" xfId="16" applyNumberFormat="1" applyFont="1" applyFill="1" applyBorder="1" applyAlignment="1">
      <alignment horizontal="center" vertical="center" wrapText="1"/>
    </xf>
    <xf numFmtId="10" fontId="1" fillId="0" borderId="0" xfId="16" applyNumberFormat="1" applyFont="1" applyAlignment="1">
      <alignment vertical="top" wrapText="1"/>
    </xf>
    <xf numFmtId="9" fontId="1" fillId="0" borderId="0" xfId="16" applyFont="1" applyAlignment="1">
      <alignment vertical="top" wrapText="1"/>
    </xf>
    <xf numFmtId="9" fontId="1" fillId="0" borderId="7" xfId="16" applyFont="1" applyBorder="1" applyAlignment="1">
      <alignment vertical="top" wrapText="1"/>
    </xf>
    <xf numFmtId="10" fontId="1" fillId="0" borderId="7" xfId="16" applyNumberFormat="1" applyFont="1" applyBorder="1" applyAlignment="1">
      <alignment vertical="top" wrapText="1"/>
    </xf>
    <xf numFmtId="167" fontId="1" fillId="0" borderId="0" xfId="16" applyNumberFormat="1" applyFont="1" applyAlignment="1">
      <alignment vertical="top" wrapText="1"/>
    </xf>
    <xf numFmtId="0" fontId="1" fillId="0" borderId="9" xfId="17" applyFont="1" applyBorder="1" applyAlignment="1">
      <alignment horizontal="left" vertical="center" wrapText="1"/>
    </xf>
    <xf numFmtId="0" fontId="1" fillId="0" borderId="10" xfId="17" applyFont="1" applyBorder="1" applyAlignment="1">
      <alignment horizontal="left" vertical="center" wrapText="1"/>
    </xf>
    <xf numFmtId="0" fontId="1" fillId="0" borderId="11" xfId="17" applyFont="1" applyBorder="1" applyAlignment="1">
      <alignment horizontal="left" vertical="center" wrapText="1"/>
    </xf>
  </cellXfs>
  <cellStyles count="28">
    <cellStyle name="Millares 2" xfId="4" xr:uid="{00000000-0005-0000-0000-000000000000}"/>
    <cellStyle name="Millares 2 2" xfId="5" xr:uid="{00000000-0005-0000-0000-000001000000}"/>
    <cellStyle name="Millares 3" xfId="6" xr:uid="{00000000-0005-0000-0000-000002000000}"/>
    <cellStyle name="Millares 4" xfId="3" xr:uid="{00000000-0005-0000-0000-000003000000}"/>
    <cellStyle name="Normal" xfId="0" builtinId="0"/>
    <cellStyle name="Normal 2" xfId="7" xr:uid="{00000000-0005-0000-0000-000005000000}"/>
    <cellStyle name="Normal 2 2" xfId="1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Normal 6" xfId="2" xr:uid="{00000000-0005-0000-0000-00000A000000}"/>
    <cellStyle name="Normal 7" xfId="1" xr:uid="{00000000-0005-0000-0000-00000B000000}"/>
    <cellStyle name="Normal 7 2" xfId="11" xr:uid="{00000000-0005-0000-0000-00000C000000}"/>
    <cellStyle name="Normal 7 3" xfId="20" xr:uid="{00000000-0005-0000-0000-00000D000000}"/>
    <cellStyle name="Normal 7 3 2" xfId="21" xr:uid="{00000000-0005-0000-0000-00000E000000}"/>
    <cellStyle name="Normal 8" xfId="15" xr:uid="{00000000-0005-0000-0000-00000F000000}"/>
    <cellStyle name="Normal 8 2" xfId="24" xr:uid="{00000000-0005-0000-0000-000010000000}"/>
    <cellStyle name="Normal 8 2 2" xfId="26" xr:uid="{363120DC-96DC-4485-B66A-DFFDD2B4FB1C}"/>
    <cellStyle name="Porcentaje" xfId="23" builtinId="5"/>
    <cellStyle name="Porcentaje 2" xfId="12" xr:uid="{00000000-0005-0000-0000-000012000000}"/>
    <cellStyle name="Porcentaje 2 2" xfId="18" xr:uid="{00000000-0005-0000-0000-000013000000}"/>
    <cellStyle name="Porcentaje 3" xfId="16" xr:uid="{00000000-0005-0000-0000-000014000000}"/>
    <cellStyle name="Porcentaje 3 2" xfId="19" xr:uid="{00000000-0005-0000-0000-000015000000}"/>
    <cellStyle name="Porcentaje 3 2 2" xfId="22" xr:uid="{00000000-0005-0000-0000-000016000000}"/>
    <cellStyle name="Porcentaje 3 3" xfId="25" xr:uid="{00000000-0005-0000-0000-000017000000}"/>
    <cellStyle name="Porcentaje 3 3 2" xfId="27" xr:uid="{7AC7D525-22A3-4CF5-B44D-A5F32C4657E7}"/>
    <cellStyle name="Porcentual 2" xfId="13" xr:uid="{00000000-0005-0000-0000-000018000000}"/>
    <cellStyle name="Porcentual 3" xfId="14" xr:uid="{00000000-0005-0000-0000-000019000000}"/>
  </cellStyles>
  <dxfs count="32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ill>
        <patternFill>
          <bgColor rgb="FFFF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04519936929299"/>
          <c:y val="4.2053119196887125E-2"/>
          <c:w val="0.59758115962003644"/>
          <c:h val="0.81073911389499531"/>
        </c:manualLayout>
      </c:layout>
      <c:doughnutChart>
        <c:varyColors val="1"/>
        <c:ser>
          <c:idx val="0"/>
          <c:order val="0"/>
          <c:tx>
            <c:v>Ejecucion</c:v>
          </c:tx>
          <c:spPr>
            <a:ln w="1905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D-4751-B3F5-49E309A93D4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D-4751-B3F5-49E309A93D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D-4751-B3F5-49E309A93D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D-4751-B3F5-49E309A93D4E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9D-4751-B3F5-49E309A93D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C08E43E-48A3-4464-8B4C-B12685994D9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E9D-4751-B3F5-49E309A93D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643709-04D9-4CFB-AE72-461D35BBE91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E9D-4751-B3F5-49E309A93D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9B8DAB8-C5AF-41EE-8ECB-035F87B067A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E9D-4751-B3F5-49E309A93D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FDFF56-397C-4E1F-85D1-2530F4FBC6E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E9D-4751-B3F5-49E309A93D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E9D-4751-B3F5-49E309A93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Tab_control!$C$108:$C$118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cat>
          <c:val>
            <c:numRef>
              <c:f>Tab_control!$C$100:$C$104</c:f>
              <c:numCache>
                <c:formatCode>0%</c:formatCode>
                <c:ptCount val="5"/>
                <c:pt idx="0">
                  <c:v>0.1</c:v>
                </c:pt>
                <c:pt idx="1">
                  <c:v>0.6</c:v>
                </c:pt>
                <c:pt idx="2">
                  <c:v>0.27</c:v>
                </c:pt>
                <c:pt idx="3">
                  <c:v>0.03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Tab_control!$B$100:$B$103</c15:f>
                <c15:dlblRangeCache>
                  <c:ptCount val="4"/>
                  <c:pt idx="0">
                    <c:v>Inicial</c:v>
                  </c:pt>
                  <c:pt idx="1">
                    <c:v>Bien</c:v>
                  </c:pt>
                  <c:pt idx="2">
                    <c:v>Excelente</c:v>
                  </c:pt>
                  <c:pt idx="3">
                    <c:v>Meta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DE9D-4751-B3F5-49E309A93D4E}"/>
            </c:ext>
          </c:extLst>
        </c:ser>
        <c:ser>
          <c:idx val="1"/>
          <c:order val="1"/>
          <c:tx>
            <c:v>Escala</c:v>
          </c:tx>
          <c:spPr>
            <a:solidFill>
              <a:schemeClr val="bg1">
                <a:lumMod val="85000"/>
              </a:schemeClr>
            </a:solidFill>
            <a:ln w="1905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9D-4751-B3F5-49E309A93D4E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E9D-4751-B3F5-49E309A93D4E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E9D-4751-B3F5-49E309A93D4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E9D-4751-B3F5-49E309A93D4E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E9D-4751-B3F5-49E309A93D4E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E9D-4751-B3F5-49E309A93D4E}"/>
              </c:ext>
            </c:extLst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E9D-4751-B3F5-49E309A93D4E}"/>
              </c:ext>
            </c:extLst>
          </c:dPt>
          <c:dPt>
            <c:idx val="7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E9D-4751-B3F5-49E309A93D4E}"/>
              </c:ext>
            </c:extLst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E9D-4751-B3F5-49E309A93D4E}"/>
              </c:ext>
            </c:extLst>
          </c:dPt>
          <c:dPt>
            <c:idx val="9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E9D-4751-B3F5-49E309A93D4E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E9D-4751-B3F5-49E309A93D4E}"/>
              </c:ext>
            </c:extLst>
          </c:dPt>
          <c:dLbls>
            <c:dLbl>
              <c:idx val="0"/>
              <c:layout>
                <c:manualLayout>
                  <c:x val="-3.887865766318805E-2"/>
                  <c:y val="-7.0564516129032265E-2"/>
                </c:manualLayout>
              </c:layout>
              <c:tx>
                <c:rich>
                  <a:bodyPr/>
                  <a:lstStyle/>
                  <a:p>
                    <a:fld id="{0F3452CE-2EF4-4DF7-9D69-7E6A44A6DDD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E9D-4751-B3F5-49E309A93D4E}"/>
                </c:ext>
              </c:extLst>
            </c:dLbl>
            <c:dLbl>
              <c:idx val="1"/>
              <c:layout>
                <c:manualLayout>
                  <c:x val="-2.4554941682013543E-2"/>
                  <c:y val="-8.7365591397849468E-2"/>
                </c:manualLayout>
              </c:layout>
              <c:tx>
                <c:rich>
                  <a:bodyPr/>
                  <a:lstStyle/>
                  <a:p>
                    <a:fld id="{5126EFEA-C99E-45DC-A608-F3879C4988F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E9D-4751-B3F5-49E309A93D4E}"/>
                </c:ext>
              </c:extLst>
            </c:dLbl>
            <c:dLbl>
              <c:idx val="2"/>
              <c:layout>
                <c:manualLayout>
                  <c:x val="-2.0462451401677922E-3"/>
                  <c:y val="-9.4086021505376358E-2"/>
                </c:manualLayout>
              </c:layout>
              <c:tx>
                <c:rich>
                  <a:bodyPr/>
                  <a:lstStyle/>
                  <a:p>
                    <a:fld id="{89785DA6-0F6A-4279-850E-B3193B2A151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E9D-4751-B3F5-49E309A93D4E}"/>
                </c:ext>
              </c:extLst>
            </c:dLbl>
            <c:dLbl>
              <c:idx val="3"/>
              <c:layout>
                <c:manualLayout>
                  <c:x val="1.2277470841006752E-2"/>
                  <c:y val="-9.0725806451612906E-2"/>
                </c:manualLayout>
              </c:layout>
              <c:tx>
                <c:rich>
                  <a:bodyPr/>
                  <a:lstStyle/>
                  <a:p>
                    <a:fld id="{10EC5EB2-C1FA-41DA-983E-1A6E0D68522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E9D-4751-B3F5-49E309A93D4E}"/>
                </c:ext>
              </c:extLst>
            </c:dLbl>
            <c:dLbl>
              <c:idx val="4"/>
              <c:layout>
                <c:manualLayout>
                  <c:x val="4.1404134734034252E-2"/>
                  <c:y val="-7.9336090126739575E-2"/>
                </c:manualLayout>
              </c:layout>
              <c:tx>
                <c:rich>
                  <a:bodyPr/>
                  <a:lstStyle/>
                  <a:p>
                    <a:fld id="{7B3AFB7C-DE44-4542-9E80-4AC3CCDF06A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E9D-4751-B3F5-49E309A93D4E}"/>
                </c:ext>
              </c:extLst>
            </c:dLbl>
            <c:dLbl>
              <c:idx val="5"/>
              <c:layout>
                <c:manualLayout>
                  <c:x val="5.1156128504194875E-2"/>
                  <c:y val="-6.3844086021505375E-2"/>
                </c:manualLayout>
              </c:layout>
              <c:tx>
                <c:rich>
                  <a:bodyPr/>
                  <a:lstStyle/>
                  <a:p>
                    <a:fld id="{54276E5A-5E42-4FB2-BAD3-154D59A4E32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E9D-4751-B3F5-49E309A93D4E}"/>
                </c:ext>
              </c:extLst>
            </c:dLbl>
            <c:dLbl>
              <c:idx val="6"/>
              <c:layout>
                <c:manualLayout>
                  <c:x val="5.9341109064865893E-2"/>
                  <c:y val="-3.3602150537634407E-2"/>
                </c:manualLayout>
              </c:layout>
              <c:tx>
                <c:rich>
                  <a:bodyPr/>
                  <a:lstStyle/>
                  <a:p>
                    <a:fld id="{B767AA69-6B99-40DF-9305-EEAA20AFF55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E9D-4751-B3F5-49E309A93D4E}"/>
                </c:ext>
              </c:extLst>
            </c:dLbl>
            <c:dLbl>
              <c:idx val="7"/>
              <c:layout>
                <c:manualLayout>
                  <c:x val="6.1626860847771414E-2"/>
                  <c:y val="-7.4229373912547945E-4"/>
                </c:manualLayout>
              </c:layout>
              <c:tx>
                <c:rich>
                  <a:bodyPr/>
                  <a:lstStyle/>
                  <a:p>
                    <a:fld id="{2B72E24F-0BE7-4615-A821-2F9836326B9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E9D-4751-B3F5-49E309A93D4E}"/>
                </c:ext>
              </c:extLst>
            </c:dLbl>
            <c:dLbl>
              <c:idx val="8"/>
              <c:layout>
                <c:manualLayout>
                  <c:x val="5.7294863924698028E-2"/>
                  <c:y val="2.0161290322580645E-2"/>
                </c:manualLayout>
              </c:layout>
              <c:tx>
                <c:rich>
                  <a:bodyPr/>
                  <a:lstStyle/>
                  <a:p>
                    <a:fld id="{CF0858AC-726D-4048-BEDE-C81FFFA620A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DE9D-4751-B3F5-49E309A93D4E}"/>
                </c:ext>
              </c:extLst>
            </c:dLbl>
            <c:dLbl>
              <c:idx val="9"/>
              <c:layout>
                <c:manualLayout>
                  <c:x val="5.7294863924698028E-2"/>
                  <c:y val="4.0322580645161289E-2"/>
                </c:manualLayout>
              </c:layout>
              <c:tx>
                <c:rich>
                  <a:bodyPr/>
                  <a:lstStyle/>
                  <a:p>
                    <a:fld id="{61D69C48-8F13-4800-B519-593D664EB78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DE9D-4751-B3F5-49E309A93D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DE9D-4751-B3F5-49E309A93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Tab_control!$C$108:$C$118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Tab_control!$B$108:$B$117</c15:f>
                <c15:dlblRangeCache>
                  <c:ptCount val="10"/>
                  <c:pt idx="0">
                    <c:v>10</c:v>
                  </c:pt>
                  <c:pt idx="1">
                    <c:v>20</c:v>
                  </c:pt>
                  <c:pt idx="2">
                    <c:v>30</c:v>
                  </c:pt>
                  <c:pt idx="3">
                    <c:v>40</c:v>
                  </c:pt>
                  <c:pt idx="4">
                    <c:v>50</c:v>
                  </c:pt>
                  <c:pt idx="5">
                    <c:v>60</c:v>
                  </c:pt>
                  <c:pt idx="6">
                    <c:v>70</c:v>
                  </c:pt>
                  <c:pt idx="7">
                    <c:v>80</c:v>
                  </c:pt>
                  <c:pt idx="8">
                    <c:v>90</c:v>
                  </c:pt>
                  <c:pt idx="9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1-DE9D-4751-B3F5-49E309A93D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2"/>
          <c:order val="2"/>
          <c:tx>
            <c:v>aguja</c:v>
          </c:tx>
          <c:explosion val="6"/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E9D-4751-B3F5-49E309A93D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E9D-4751-B3F5-49E309A93D4E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E9D-4751-B3F5-49E309A93D4E}"/>
              </c:ext>
            </c:extLst>
          </c:dPt>
          <c:val>
            <c:numRef>
              <c:f>Tab_control!$C$122:$C$124</c:f>
              <c:numCache>
                <c:formatCode>0%</c:formatCode>
                <c:ptCount val="3"/>
                <c:pt idx="0" formatCode="0.00%">
                  <c:v>0</c:v>
                </c:pt>
                <c:pt idx="1">
                  <c:v>0.02</c:v>
                </c:pt>
                <c:pt idx="2" formatCode="0.00%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E9D-4751-B3F5-49E309A9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baseline="0"/>
              <a:t>Avance Plan SGSI - Mensual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Tab_control!$C$30</c:f>
              <c:strCache>
                <c:ptCount val="1"/>
                <c:pt idx="0">
                  <c:v>Programado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Tab_control!$C$31:$C$42</c:f>
              <c:numCache>
                <c:formatCode>0.00%</c:formatCode>
                <c:ptCount val="12"/>
                <c:pt idx="0">
                  <c:v>9.7857142857142879E-2</c:v>
                </c:pt>
                <c:pt idx="1">
                  <c:v>8.3571428571428588E-2</c:v>
                </c:pt>
                <c:pt idx="2">
                  <c:v>7.1428571428571438E-2</c:v>
                </c:pt>
                <c:pt idx="3">
                  <c:v>9.714285714285717E-2</c:v>
                </c:pt>
                <c:pt idx="4">
                  <c:v>6.7857142857142852E-2</c:v>
                </c:pt>
                <c:pt idx="5">
                  <c:v>9.1428571428571442E-2</c:v>
                </c:pt>
                <c:pt idx="6">
                  <c:v>0.115</c:v>
                </c:pt>
                <c:pt idx="7">
                  <c:v>5.3571428571428568E-2</c:v>
                </c:pt>
                <c:pt idx="8">
                  <c:v>7.0714285714285716E-2</c:v>
                </c:pt>
                <c:pt idx="9">
                  <c:v>8.8571428571428593E-2</c:v>
                </c:pt>
                <c:pt idx="10">
                  <c:v>9.571428571428571E-2</c:v>
                </c:pt>
                <c:pt idx="11">
                  <c:v>6.7142857142857143E-2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9-4953-9470-3BFB19E1CF8D}"/>
            </c:ext>
          </c:extLst>
        </c:ser>
        <c:ser>
          <c:idx val="1"/>
          <c:order val="1"/>
          <c:tx>
            <c:strRef>
              <c:f>Tab_control!$D$30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Tab_control!$D$31:$D$42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9-4953-9470-3BFB19E1CF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5057168"/>
        <c:axId val="1940286176"/>
      </c:barChart>
      <c:catAx>
        <c:axId val="1050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0286176"/>
        <c:crosses val="autoZero"/>
        <c:auto val="1"/>
        <c:lblAlgn val="ctr"/>
        <c:lblOffset val="100"/>
        <c:noMultiLvlLbl val="0"/>
      </c:catAx>
      <c:valAx>
        <c:axId val="19402861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0505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Ejecución por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Tab_control!$N$13</c:f>
              <c:strCache>
                <c:ptCount val="1"/>
                <c:pt idx="0">
                  <c:v>Programado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Tab_control!$M$14:$M$17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Tab_control!$N$14:$N$17</c:f>
              <c:numCache>
                <c:formatCode>0.00%</c:formatCode>
                <c:ptCount val="4"/>
                <c:pt idx="0">
                  <c:v>0.25285714285714289</c:v>
                </c:pt>
                <c:pt idx="1">
                  <c:v>0.25642857142857145</c:v>
                </c:pt>
                <c:pt idx="2">
                  <c:v>0.23928571428571427</c:v>
                </c:pt>
                <c:pt idx="3">
                  <c:v>0.25142857142857145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D-4124-B419-A8254E822BA9}"/>
            </c:ext>
          </c:extLst>
        </c:ser>
        <c:ser>
          <c:idx val="1"/>
          <c:order val="1"/>
          <c:tx>
            <c:strRef>
              <c:f>Tab_control!$O$13</c:f>
              <c:strCache>
                <c:ptCount val="1"/>
                <c:pt idx="0">
                  <c:v>Ejecutado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Tab_control!$M$14:$M$17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Tab_control!$O$14:$O$17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D-4124-B419-A8254E822B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761120"/>
        <c:axId val="1641262960"/>
      </c:barChart>
      <c:catAx>
        <c:axId val="4097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1262960"/>
        <c:crosses val="autoZero"/>
        <c:auto val="1"/>
        <c:lblAlgn val="ctr"/>
        <c:lblOffset val="100"/>
        <c:noMultiLvlLbl val="0"/>
      </c:catAx>
      <c:valAx>
        <c:axId val="16412629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976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Avance</a:t>
            </a:r>
            <a:r>
              <a:rPr lang="es-CO" baseline="0"/>
              <a:t> del Plan SGSI por Fase</a:t>
            </a:r>
          </a:p>
        </c:rich>
      </c:tx>
      <c:layout>
        <c:manualLayout>
          <c:xMode val="edge"/>
          <c:yMode val="edge"/>
          <c:x val="0.244760977340820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Tab_control!$C$14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Tab_control!$B$15:$B$18</c:f>
              <c:strCache>
                <c:ptCount val="4"/>
                <c:pt idx="0">
                  <c:v>Planificación</c:v>
                </c:pt>
                <c:pt idx="1">
                  <c:v>Implementación</c:v>
                </c:pt>
                <c:pt idx="2">
                  <c:v>Seguimiento</c:v>
                </c:pt>
                <c:pt idx="3">
                  <c:v>Mejora</c:v>
                </c:pt>
              </c:strCache>
            </c:strRef>
          </c:cat>
          <c:val>
            <c:numRef>
              <c:f>Tab_control!$C$15:$C$18</c:f>
              <c:numCache>
                <c:formatCode>0.00%</c:formatCode>
                <c:ptCount val="4"/>
                <c:pt idx="0">
                  <c:v>0.2</c:v>
                </c:pt>
                <c:pt idx="1">
                  <c:v>0.5</c:v>
                </c:pt>
                <c:pt idx="2">
                  <c:v>0.15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9-4FE4-B1AE-71A81965A351}"/>
            </c:ext>
          </c:extLst>
        </c:ser>
        <c:ser>
          <c:idx val="0"/>
          <c:order val="1"/>
          <c:tx>
            <c:strRef>
              <c:f>Tab_control!$D$14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Tab_control!$B$15:$B$18</c:f>
              <c:strCache>
                <c:ptCount val="4"/>
                <c:pt idx="0">
                  <c:v>Planificación</c:v>
                </c:pt>
                <c:pt idx="1">
                  <c:v>Implementación</c:v>
                </c:pt>
                <c:pt idx="2">
                  <c:v>Seguimiento</c:v>
                </c:pt>
                <c:pt idx="3">
                  <c:v>Mejora</c:v>
                </c:pt>
              </c:strCache>
            </c:strRef>
          </c:cat>
          <c:val>
            <c:numRef>
              <c:f>Tab_control!$D$15:$D$18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FE4-B1AE-71A81965A3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25327904"/>
        <c:axId val="1682876912"/>
      </c:barChart>
      <c:catAx>
        <c:axId val="1625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2876912"/>
        <c:crosses val="autoZero"/>
        <c:auto val="1"/>
        <c:lblAlgn val="ctr"/>
        <c:lblOffset val="100"/>
        <c:noMultiLvlLbl val="0"/>
      </c:catAx>
      <c:valAx>
        <c:axId val="168287691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2532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Estado Actividades</a:t>
            </a:r>
          </a:p>
        </c:rich>
      </c:tx>
      <c:layout>
        <c:manualLayout>
          <c:xMode val="edge"/>
          <c:yMode val="edge"/>
          <c:x val="0.333675471524503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201-482B-AA61-B6120F3F4045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201-482B-AA61-B6120F3F40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201-482B-AA61-B6120F3F4045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6360F608-FE93-4A6B-85EB-212DE2AB51E5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DE1D0E1A-0E48-4C8A-BEFF-FBC73214EE15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201-482B-AA61-B6120F3F4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Tab_control!$K$51:$K$53</c:f>
              <c:strCache>
                <c:ptCount val="3"/>
                <c:pt idx="0">
                  <c:v>No iniciada</c:v>
                </c:pt>
                <c:pt idx="1">
                  <c:v>Ejecución</c:v>
                </c:pt>
                <c:pt idx="2">
                  <c:v>Terminada</c:v>
                </c:pt>
              </c:strCache>
            </c:strRef>
          </c:cat>
          <c:val>
            <c:numRef>
              <c:f>Tab_control!$L$51:$L$53</c:f>
              <c:numCache>
                <c:formatCode>General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01-482B-AA61-B6120F3F404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microsoft.com/office/2007/relationships/hdphoto" Target="../media/hdphoto1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281267</xdr:colOff>
      <xdr:row>1</xdr:row>
      <xdr:rowOff>628650</xdr:rowOff>
    </xdr:from>
    <xdr:to>
      <xdr:col>11</xdr:col>
      <xdr:colOff>102870</xdr:colOff>
      <xdr:row>24</xdr:row>
      <xdr:rowOff>64433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6AE50B-B637-4E71-ADE6-A25375FEB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319658</xdr:colOff>
      <xdr:row>27</xdr:row>
      <xdr:rowOff>102113</xdr:rowOff>
    </xdr:from>
    <xdr:to>
      <xdr:col>17</xdr:col>
      <xdr:colOff>584676</xdr:colOff>
      <xdr:row>43</xdr:row>
      <xdr:rowOff>168963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8AA85A-7552-4350-AB22-AC9AEBC66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329194</xdr:colOff>
      <xdr:row>6</xdr:row>
      <xdr:rowOff>498901</xdr:rowOff>
    </xdr:from>
    <xdr:to>
      <xdr:col>22</xdr:col>
      <xdr:colOff>82001</xdr:colOff>
      <xdr:row>26</xdr:row>
      <xdr:rowOff>127182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3A1762-1C26-4C05-AB32-095963CF8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12</xdr:col>
      <xdr:colOff>121920</xdr:colOff>
      <xdr:row>111</xdr:row>
      <xdr:rowOff>129540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577CF90-FF22-4712-A445-8B52FC7B8313}"/>
            </a:ext>
          </a:extLst>
        </xdr:cNvPr>
        <xdr:cNvSpPr txBox="1"/>
      </xdr:nvSpPr>
      <xdr:spPr>
        <a:xfrm>
          <a:off x="10227945" y="257994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4</xdr:col>
      <xdr:colOff>260130</xdr:colOff>
      <xdr:row>10</xdr:row>
      <xdr:rowOff>71825</xdr:rowOff>
    </xdr:from>
    <xdr:to>
      <xdr:col>11</xdr:col>
      <xdr:colOff>166077</xdr:colOff>
      <xdr:row>24</xdr:row>
      <xdr:rowOff>9768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0AEE12-6DD1-4307-B4EF-AFFBB05BA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282041</xdr:colOff>
      <xdr:row>47</xdr:row>
      <xdr:rowOff>61325</xdr:rowOff>
    </xdr:from>
    <xdr:to>
      <xdr:col>19</xdr:col>
      <xdr:colOff>253734</xdr:colOff>
      <xdr:row>58</xdr:row>
      <xdr:rowOff>73557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759DBF6-0AE0-46CD-ABA7-F6DD07CAC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439272</xdr:colOff>
      <xdr:row>0</xdr:row>
      <xdr:rowOff>0</xdr:rowOff>
    </xdr:from>
    <xdr:to>
      <xdr:col>18</xdr:col>
      <xdr:colOff>345674</xdr:colOff>
      <xdr:row>1</xdr:row>
      <xdr:rowOff>689087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AD2BF2-E2EB-479D-AF69-7176BAFFB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012" b="89948" l="9877" r="89986">
                      <a14:foregroundMark x1="46914" y1="9012" x2="46914" y2="9012"/>
                      <a14:foregroundMark x1="66529" y1="18024" x2="70645" y2="24610"/>
                      <a14:foregroundMark x1="71193" y1="18718" x2="65432" y2="24783"/>
                      <a14:foregroundMark x1="65432" y1="24783" x2="65432" y2="24783"/>
                    </a14:backgroundRemoval>
                  </a14:imgEffect>
                </a14:imgLayer>
              </a14:imgProps>
            </a:ext>
          </a:extLst>
        </a:blip>
        <a:srcRect l="17408" t="5865" r="21856" b="13490"/>
        <a:stretch/>
      </xdr:blipFill>
      <xdr:spPr>
        <a:xfrm>
          <a:off x="14193372" y="0"/>
          <a:ext cx="681102" cy="737347"/>
        </a:xfrm>
        <a:prstGeom prst="rect">
          <a:avLst/>
        </a:prstGeom>
      </xdr:spPr>
    </xdr:pic>
    <xdr:clientData/>
  </xdr:twoCellAnchor>
  <xdr:twoCellAnchor>
    <xdr:from>
      <xdr:col>2</xdr:col>
      <xdr:colOff>916907</xdr:colOff>
      <xdr:row>5</xdr:row>
      <xdr:rowOff>225398</xdr:rowOff>
    </xdr:from>
    <xdr:to>
      <xdr:col>3</xdr:col>
      <xdr:colOff>1046</xdr:colOff>
      <xdr:row>5</xdr:row>
      <xdr:rowOff>454646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D233EE2A-3D8D-4A06-95FB-34C1CA6CF560}"/>
            </a:ext>
          </a:extLst>
        </xdr:cNvPr>
        <xdr:cNvGrpSpPr/>
      </xdr:nvGrpSpPr>
      <xdr:grpSpPr>
        <a:xfrm>
          <a:off x="3088607" y="2311373"/>
          <a:ext cx="246189" cy="229248"/>
          <a:chOff x="2170071" y="2513176"/>
          <a:chExt cx="270062" cy="258167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5776FDCE-8A05-4F3D-E127-9C66DE2A9F83}"/>
              </a:ext>
            </a:extLst>
          </xdr:cNvPr>
          <xdr:cNvSpPr/>
        </xdr:nvSpPr>
        <xdr:spPr>
          <a:xfrm>
            <a:off x="2170071" y="2513176"/>
            <a:ext cx="270062" cy="258167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1" name="Triángulo rectángulo 10">
            <a:extLst>
              <a:ext uri="{FF2B5EF4-FFF2-40B4-BE49-F238E27FC236}">
                <a16:creationId xmlns:a16="http://schemas.microsoft.com/office/drawing/2014/main" id="{BEB04BB9-5286-BC1C-132E-1CD0FD8A3B5B}"/>
              </a:ext>
            </a:extLst>
          </xdr:cNvPr>
          <xdr:cNvSpPr/>
        </xdr:nvSpPr>
        <xdr:spPr>
          <a:xfrm rot="18933048">
            <a:off x="2241530" y="2554771"/>
            <a:ext cx="116409" cy="118006"/>
          </a:xfrm>
          <a:prstGeom prst="rtTriangl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  <xdr:twoCellAnchor>
    <xdr:from>
      <xdr:col>2</xdr:col>
      <xdr:colOff>914400</xdr:colOff>
      <xdr:row>6</xdr:row>
      <xdr:rowOff>163080</xdr:rowOff>
    </xdr:from>
    <xdr:to>
      <xdr:col>3</xdr:col>
      <xdr:colOff>1200</xdr:colOff>
      <xdr:row>6</xdr:row>
      <xdr:rowOff>400049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1CD7065-E90F-437C-842A-6EF15F60B683}"/>
            </a:ext>
          </a:extLst>
        </xdr:cNvPr>
        <xdr:cNvGrpSpPr/>
      </xdr:nvGrpSpPr>
      <xdr:grpSpPr>
        <a:xfrm>
          <a:off x="3086100" y="2763405"/>
          <a:ext cx="248850" cy="236969"/>
          <a:chOff x="2170071" y="2513176"/>
          <a:chExt cx="270062" cy="258167"/>
        </a:xfrm>
      </xdr:grpSpPr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070AE68B-D8C6-3330-2E68-16FAF1CBF99B}"/>
              </a:ext>
            </a:extLst>
          </xdr:cNvPr>
          <xdr:cNvSpPr/>
        </xdr:nvSpPr>
        <xdr:spPr>
          <a:xfrm>
            <a:off x="2170071" y="2513176"/>
            <a:ext cx="270062" cy="258167"/>
          </a:xfrm>
          <a:prstGeom prst="rect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4" name="Triángulo rectángulo 13">
            <a:extLst>
              <a:ext uri="{FF2B5EF4-FFF2-40B4-BE49-F238E27FC236}">
                <a16:creationId xmlns:a16="http://schemas.microsoft.com/office/drawing/2014/main" id="{402CD373-AC98-D9BE-7606-23CB54728FC5}"/>
              </a:ext>
            </a:extLst>
          </xdr:cNvPr>
          <xdr:cNvSpPr/>
        </xdr:nvSpPr>
        <xdr:spPr>
          <a:xfrm rot="18933048">
            <a:off x="2241530" y="2554771"/>
            <a:ext cx="116409" cy="118006"/>
          </a:xfrm>
          <a:prstGeom prst="rtTriangl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0.46475</cdr:x>
      <cdr:y>0.4451</cdr:y>
    </cdr:from>
    <cdr:to>
      <cdr:x>0.6277</cdr:x>
      <cdr:y>0.53624</cdr:y>
    </cdr:to>
    <cdr:sp macro="" textlink="Tab_control!$D$5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5CF9217-1E14-EF21-6B30-67204EFD228B}"/>
            </a:ext>
          </a:extLst>
        </cdr:cNvPr>
        <cdr:cNvSpPr txBox="1"/>
      </cdr:nvSpPr>
      <cdr:spPr>
        <a:xfrm xmlns:a="http://schemas.openxmlformats.org/drawingml/2006/main">
          <a:off x="2746642" y="2275650"/>
          <a:ext cx="963065" cy="46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389B06F-BF98-4255-8A1C-9C34161F3422}" type="TxLink">
            <a:rPr lang="en-US" sz="1800" b="1" i="0" u="none" strike="noStrike">
              <a:solidFill>
                <a:schemeClr val="accent1">
                  <a:lumMod val="50000"/>
                </a:schemeClr>
              </a:solidFill>
              <a:latin typeface="Calibri"/>
              <a:cs typeface="Calibri"/>
            </a:rPr>
            <a:pPr/>
            <a:t>0.00%</a:t>
          </a:fld>
          <a:endParaRPr lang="es-CO" sz="1100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0.19267</cdr:x>
      <cdr:y>0.42255</cdr:y>
    </cdr:from>
    <cdr:to>
      <cdr:x>0.22766</cdr:x>
      <cdr:y>0.48405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F1249947-32D2-9362-1F1D-BA0AF45EEE3B}"/>
            </a:ext>
          </a:extLst>
        </cdr:cNvPr>
        <cdr:cNvSpPr txBox="1"/>
      </cdr:nvSpPr>
      <cdr:spPr>
        <a:xfrm xmlns:a="http://schemas.openxmlformats.org/drawingml/2006/main">
          <a:off x="1132800" y="2289181"/>
          <a:ext cx="205728" cy="333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900">
              <a:solidFill>
                <a:schemeClr val="tx1">
                  <a:lumMod val="75000"/>
                  <a:lumOff val="25000"/>
                </a:schemeClr>
              </a:solidFill>
            </a:rPr>
            <a:t>0</a:t>
          </a:r>
          <a:endParaRPr lang="es-CO" sz="11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0.23405</cdr:x>
      <cdr:y>0.02268</cdr:y>
    </cdr:from>
    <cdr:to>
      <cdr:x>0.38957</cdr:x>
      <cdr:y>0.11084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1423F225-C89C-EE97-F82E-88D9410C51F2}"/>
            </a:ext>
          </a:extLst>
        </cdr:cNvPr>
        <cdr:cNvSpPr txBox="1"/>
      </cdr:nvSpPr>
      <cdr:spPr>
        <a:xfrm xmlns:a="http://schemas.openxmlformats.org/drawingml/2006/main">
          <a:off x="1250112" y="127258"/>
          <a:ext cx="830666" cy="49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1800" b="1">
              <a:solidFill>
                <a:srgbClr val="990033"/>
              </a:solidFill>
            </a:rPr>
            <a:t>Ejecución</a:t>
          </a:r>
          <a:r>
            <a:rPr lang="es-CO" sz="1800" b="1" baseline="0">
              <a:solidFill>
                <a:srgbClr val="990033"/>
              </a:solidFill>
            </a:rPr>
            <a:t> Acumulado Plan SGSI</a:t>
          </a:r>
          <a:endParaRPr lang="es-CO" sz="1800" b="1">
            <a:solidFill>
              <a:srgbClr val="990033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333375</xdr:rowOff>
    </xdr:from>
    <xdr:to>
      <xdr:col>1</xdr:col>
      <xdr:colOff>643891</xdr:colOff>
      <xdr:row>1</xdr:row>
      <xdr:rowOff>193414</xdr:rowOff>
    </xdr:to>
    <xdr:pic>
      <xdr:nvPicPr>
        <xdr:cNvPr id="2" name="Imagen 1" descr="Logo oficial UAECD">
          <a:extLst>
            <a:ext uri="{FF2B5EF4-FFF2-40B4-BE49-F238E27FC236}">
              <a16:creationId xmlns:a16="http://schemas.microsoft.com/office/drawing/2014/main" id="{9CFF28C5-C1E7-47BB-97CA-73240FC9AA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333375"/>
          <a:ext cx="794048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431800</xdr:rowOff>
    </xdr:from>
    <xdr:to>
      <xdr:col>2</xdr:col>
      <xdr:colOff>187829</xdr:colOff>
      <xdr:row>2</xdr:row>
      <xdr:rowOff>156150</xdr:rowOff>
    </xdr:to>
    <xdr:pic>
      <xdr:nvPicPr>
        <xdr:cNvPr id="2" name="Imagen 1" descr="Logo oficial UAECD">
          <a:extLst>
            <a:ext uri="{FF2B5EF4-FFF2-40B4-BE49-F238E27FC236}">
              <a16:creationId xmlns:a16="http://schemas.microsoft.com/office/drawing/2014/main" id="{2D92012C-B2EC-4FC3-B8F9-AA3AF69B76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1800"/>
          <a:ext cx="864658" cy="433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A506967-BC68-4DBC-8FF9-93FF97A41DD3}">
  <we:reference id="db18cc72-1a17-45df-b60e-7ffb655e8af5" version="1.0.0.4" store="EXCatalog" storeType="EXCatalog"/>
  <we:alternateReferences>
    <we:reference id="WA104381701" version="1.0.0.4" store="es-CO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3331-91D4-43DE-B6DF-C7FD786F6560}">
  <dimension ref="A1:U128"/>
  <sheetViews>
    <sheetView showGridLines="0" zoomScale="90" zoomScaleNormal="90" workbookViewId="0">
      <selection activeCell="E8" sqref="E8"/>
    </sheetView>
  </sheetViews>
  <sheetFormatPr defaultColWidth="11.42578125" defaultRowHeight="15"/>
  <cols>
    <col min="1" max="1" width="3" customWidth="1"/>
    <col min="2" max="2" width="29.5703125" customWidth="1"/>
    <col min="3" max="3" width="17.42578125" customWidth="1"/>
    <col min="4" max="4" width="20" bestFit="1" customWidth="1"/>
    <col min="5" max="5" width="14.42578125" customWidth="1"/>
    <col min="6" max="6" width="6.5703125" style="70" customWidth="1"/>
    <col min="9" max="9" width="13.5703125" customWidth="1"/>
    <col min="10" max="10" width="7.5703125" customWidth="1"/>
    <col min="11" max="11" width="13.5703125" customWidth="1"/>
    <col min="12" max="12" width="6.42578125" customWidth="1"/>
    <col min="13" max="13" width="9" customWidth="1"/>
  </cols>
  <sheetData>
    <row r="1" spans="2:21" ht="3.6" customHeight="1"/>
    <row r="2" spans="2:21" ht="57" customHeight="1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71"/>
      <c r="S2" s="71"/>
      <c r="T2" s="71"/>
      <c r="U2" s="71"/>
    </row>
    <row r="3" spans="2:21" ht="35.1" customHeight="1" thickBot="1"/>
    <row r="4" spans="2:21" ht="30" customHeight="1">
      <c r="B4" s="153" t="s">
        <v>1</v>
      </c>
      <c r="C4" s="154"/>
      <c r="D4" s="72">
        <v>0.97</v>
      </c>
    </row>
    <row r="5" spans="2:21" ht="40.35" customHeight="1">
      <c r="B5" s="73" t="s">
        <v>2</v>
      </c>
      <c r="C5" s="74" t="str">
        <f ca="1">IF(C128=1,B31,IF(C128=2,B32,IF(C128=3,B33,IF(C128=4,B34,IF(C128=5,B35,IF(C128=6,B36,IF(C128=7,B37,IF(C128=8,B38,IF(C128=9,B39,IF(C128=10,B40,IF(C128=11,B41,IF(C128=12,B42))))))))))))</f>
        <v>Enero</v>
      </c>
      <c r="D5" s="75">
        <f>+'PLAN SPI 2026'!AI26</f>
        <v>0</v>
      </c>
      <c r="E5" s="76"/>
    </row>
    <row r="6" spans="2:21" ht="41.1" customHeight="1" thickBot="1">
      <c r="B6" s="73" t="s">
        <v>3</v>
      </c>
      <c r="C6" s="77" t="s">
        <v>4</v>
      </c>
      <c r="D6" s="78">
        <f>IF(C6="Enero",SUM(C31),IF(C6="Febrero",SUM(C31:C32),IF(C6="Marzo",SUM(C31:C33),IF(C6="Abril",SUM(C31:C34),IF(C6="Mayo",SUM(C31:C35),IF(C6="Junio",SUM(C31:C36),IF(C6="Julio",SUM(C31:C37),IF(C6="Agosto",SUM(C31:C38),IF(C6="Septiembre",SUM(C31:C39),IF(C6="Octubre",SUM(C31:C40),IF(C6="Noviembre",SUM(C31:C41),IF(C6="Diciembre",SUM(C31:C42)))))))))))))</f>
        <v>0.8371428571428573</v>
      </c>
    </row>
    <row r="7" spans="2:21" ht="35.1" customHeight="1" thickBot="1">
      <c r="B7" s="79" t="s">
        <v>5</v>
      </c>
      <c r="C7" s="80" t="s">
        <v>4</v>
      </c>
      <c r="D7" s="81">
        <f>IF(C7="Enero",D31/C31,IF(C7="Febrero",D32/C32,IF(C7="Marzo",D33/C33,IF(C7="Abril",D34/C34,IF(C7="Mayo",D35/C35,IF(C7="Junio",D36/C36,IF(C7="Julio",D37/C37,IF(C7="Agosto",D38/C38,IF(C7="Septiembre",D39/C39,IF(C7="Octubre",D40/C40,IF(C7="Noviembre",D41/C41,IF(C7="Diciembre",D42/C42))))))))))))</f>
        <v>0</v>
      </c>
    </row>
    <row r="8" spans="2:21" ht="15.75" thickBot="1"/>
    <row r="9" spans="2:21" ht="39.75" thickBot="1">
      <c r="B9" s="82" t="s">
        <v>6</v>
      </c>
      <c r="C9" s="83"/>
      <c r="D9" s="84">
        <f>+D5/D6</f>
        <v>0</v>
      </c>
    </row>
    <row r="13" spans="2:21" ht="15.75" thickBot="1">
      <c r="E13" s="85"/>
      <c r="M13" s="86" t="s">
        <v>7</v>
      </c>
      <c r="N13" s="86" t="s">
        <v>8</v>
      </c>
      <c r="O13" s="86" t="s">
        <v>9</v>
      </c>
    </row>
    <row r="14" spans="2:21" ht="19.350000000000001" customHeight="1">
      <c r="B14" s="118" t="s">
        <v>10</v>
      </c>
      <c r="C14" s="119" t="s">
        <v>11</v>
      </c>
      <c r="D14" s="119" t="s">
        <v>12</v>
      </c>
      <c r="M14" s="87" t="s">
        <v>13</v>
      </c>
      <c r="N14" s="88">
        <f>SUM(C31:C33)</f>
        <v>0.25285714285714289</v>
      </c>
      <c r="O14" s="88">
        <f>SUM(D31:D33)</f>
        <v>0</v>
      </c>
    </row>
    <row r="15" spans="2:21">
      <c r="B15" s="120" t="s">
        <v>14</v>
      </c>
      <c r="C15" s="121">
        <v>0.2</v>
      </c>
      <c r="D15" s="121">
        <f>+'PLAN SPI 2026'!AL9</f>
        <v>0</v>
      </c>
      <c r="M15" s="87" t="s">
        <v>15</v>
      </c>
      <c r="N15" s="88">
        <f>SUM(C34:C36)</f>
        <v>0.25642857142857145</v>
      </c>
      <c r="O15" s="88">
        <f>SUM(D34:D36)</f>
        <v>0</v>
      </c>
    </row>
    <row r="16" spans="2:21">
      <c r="B16" s="120" t="s">
        <v>16</v>
      </c>
      <c r="C16" s="121">
        <v>0.5</v>
      </c>
      <c r="D16" s="121">
        <f>+'PLAN SPI 2026'!AL11</f>
        <v>0</v>
      </c>
      <c r="M16" s="87" t="s">
        <v>17</v>
      </c>
      <c r="N16" s="88">
        <f>SUM(C37:C39)</f>
        <v>0.23928571428571427</v>
      </c>
      <c r="O16" s="88">
        <f>SUM(D37:D39)</f>
        <v>0</v>
      </c>
    </row>
    <row r="17" spans="2:15" ht="15" customHeight="1">
      <c r="B17" s="120" t="s">
        <v>18</v>
      </c>
      <c r="C17" s="121">
        <v>0.15</v>
      </c>
      <c r="D17" s="121">
        <f>+'PLAN SPI 2026'!AL17</f>
        <v>0</v>
      </c>
      <c r="M17" s="87" t="s">
        <v>19</v>
      </c>
      <c r="N17" s="88">
        <f>SUM(C40:C42)</f>
        <v>0.25142857142857145</v>
      </c>
      <c r="O17" s="88">
        <f>SUM(D40:D42)</f>
        <v>0</v>
      </c>
    </row>
    <row r="18" spans="2:15" ht="15" customHeight="1">
      <c r="B18" s="120" t="s">
        <v>20</v>
      </c>
      <c r="C18" s="121">
        <v>0.15</v>
      </c>
      <c r="D18" s="121">
        <f>+'PLAN SPI 2026'!AL21</f>
        <v>0</v>
      </c>
    </row>
    <row r="19" spans="2:15" ht="15" customHeight="1" thickBot="1">
      <c r="B19" s="89"/>
      <c r="C19" s="90">
        <f>SUM(C15:C18)</f>
        <v>1</v>
      </c>
      <c r="D19" s="90">
        <f>SUM(D15:D18)</f>
        <v>0</v>
      </c>
    </row>
    <row r="20" spans="2:15" ht="15" customHeight="1"/>
    <row r="21" spans="2:15" ht="15" customHeight="1"/>
    <row r="22" spans="2:15" ht="15" customHeight="1"/>
    <row r="23" spans="2:15" ht="15" customHeight="1">
      <c r="D23" s="91"/>
    </row>
    <row r="24" spans="2:15" ht="15" customHeight="1"/>
    <row r="25" spans="2:15" ht="15" customHeight="1"/>
    <row r="26" spans="2:15" ht="15" customHeight="1"/>
    <row r="27" spans="2:15" ht="15" customHeight="1"/>
    <row r="28" spans="2:15" ht="15" customHeight="1"/>
    <row r="29" spans="2:15" ht="15.75" thickBot="1"/>
    <row r="30" spans="2:15" ht="21.6" customHeight="1" thickBot="1">
      <c r="B30" s="92" t="s">
        <v>21</v>
      </c>
      <c r="C30" s="93" t="s">
        <v>8</v>
      </c>
      <c r="D30" s="93" t="s">
        <v>9</v>
      </c>
      <c r="E30" s="94" t="s">
        <v>12</v>
      </c>
    </row>
    <row r="31" spans="2:15">
      <c r="B31" s="124" t="s">
        <v>22</v>
      </c>
      <c r="C31" s="221">
        <f>+'PLAN SPI 2026'!J23</f>
        <v>9.7857142857142879E-2</v>
      </c>
      <c r="D31" s="221">
        <f>+'PLAN SPI 2026'!K23</f>
        <v>0</v>
      </c>
      <c r="E31" s="125">
        <f>IFERROR(D31/C31,0)</f>
        <v>0</v>
      </c>
    </row>
    <row r="32" spans="2:15">
      <c r="B32" s="95" t="s">
        <v>23</v>
      </c>
      <c r="C32" s="222">
        <f>+'PLAN SPI 2026'!L23</f>
        <v>8.3571428571428588E-2</v>
      </c>
      <c r="D32" s="222">
        <f>+'PLAN SPI 2026'!M23</f>
        <v>0</v>
      </c>
      <c r="E32" s="96">
        <f>IFERROR(D32/C32,0)</f>
        <v>0</v>
      </c>
    </row>
    <row r="33" spans="1:9">
      <c r="B33" s="95" t="s">
        <v>24</v>
      </c>
      <c r="C33" s="223">
        <f>+'PLAN SPI 2026'!N23</f>
        <v>7.1428571428571438E-2</v>
      </c>
      <c r="D33" s="223">
        <f>+'PLAN SPI 2026'!O23</f>
        <v>0</v>
      </c>
      <c r="E33" s="96">
        <f>IFERROR(D33/C33,0)</f>
        <v>0</v>
      </c>
    </row>
    <row r="34" spans="1:9">
      <c r="B34" s="95" t="s">
        <v>25</v>
      </c>
      <c r="C34" s="222">
        <f>+'PLAN SPI 2026'!P23</f>
        <v>9.714285714285717E-2</v>
      </c>
      <c r="D34" s="222">
        <f>+'PLAN SPI 2026'!Q23</f>
        <v>0</v>
      </c>
      <c r="E34" s="96">
        <f t="shared" ref="E34:E42" si="0">IFERROR(D34/C34,0)</f>
        <v>0</v>
      </c>
    </row>
    <row r="35" spans="1:9">
      <c r="B35" s="95" t="s">
        <v>26</v>
      </c>
      <c r="C35" s="223">
        <f>+'PLAN SPI 2026'!R23</f>
        <v>6.7857142857142852E-2</v>
      </c>
      <c r="D35" s="223">
        <f>+'PLAN SPI 2026'!S23</f>
        <v>0</v>
      </c>
      <c r="E35" s="96">
        <f t="shared" si="0"/>
        <v>0</v>
      </c>
    </row>
    <row r="36" spans="1:9">
      <c r="B36" s="95" t="s">
        <v>27</v>
      </c>
      <c r="C36" s="222">
        <f>+'PLAN SPI 2026'!T23</f>
        <v>9.1428571428571442E-2</v>
      </c>
      <c r="D36" s="222">
        <f>+'PLAN SPI 2026'!U23</f>
        <v>0</v>
      </c>
      <c r="E36" s="96">
        <f t="shared" si="0"/>
        <v>0</v>
      </c>
    </row>
    <row r="37" spans="1:9">
      <c r="B37" s="95" t="s">
        <v>28</v>
      </c>
      <c r="C37" s="223">
        <f>+'PLAN SPI 2026'!V23</f>
        <v>0.115</v>
      </c>
      <c r="D37" s="223">
        <f>+'PLAN SPI 2026'!W23</f>
        <v>0</v>
      </c>
      <c r="E37" s="96">
        <f>IFERROR(D37/C37,0)</f>
        <v>0</v>
      </c>
    </row>
    <row r="38" spans="1:9">
      <c r="B38" s="95" t="s">
        <v>29</v>
      </c>
      <c r="C38" s="222">
        <f>+'PLAN SPI 2026'!X23</f>
        <v>5.3571428571428568E-2</v>
      </c>
      <c r="D38" s="222">
        <f>+'PLAN SPI 2026'!Y23</f>
        <v>0</v>
      </c>
      <c r="E38" s="96">
        <f t="shared" si="0"/>
        <v>0</v>
      </c>
    </row>
    <row r="39" spans="1:9">
      <c r="B39" s="95" t="s">
        <v>30</v>
      </c>
      <c r="C39" s="223">
        <f>+'PLAN SPI 2026'!Z23</f>
        <v>7.0714285714285716E-2</v>
      </c>
      <c r="D39" s="223">
        <f>+'PLAN SPI 2026'!AA23</f>
        <v>0</v>
      </c>
      <c r="E39" s="96">
        <f t="shared" si="0"/>
        <v>0</v>
      </c>
    </row>
    <row r="40" spans="1:9">
      <c r="B40" s="95" t="s">
        <v>4</v>
      </c>
      <c r="C40" s="222">
        <f>+'PLAN SPI 2026'!AB23</f>
        <v>8.8571428571428593E-2</v>
      </c>
      <c r="D40" s="222">
        <f>+'PLAN SPI 2026'!AC23</f>
        <v>0</v>
      </c>
      <c r="E40" s="96">
        <f t="shared" si="0"/>
        <v>0</v>
      </c>
    </row>
    <row r="41" spans="1:9">
      <c r="B41" s="95" t="s">
        <v>31</v>
      </c>
      <c r="C41" s="223">
        <f>+'PLAN SPI 2026'!AD23</f>
        <v>9.571428571428571E-2</v>
      </c>
      <c r="D41" s="223">
        <f>+'PLAN SPI 2026'!AE23</f>
        <v>0</v>
      </c>
      <c r="E41" s="96">
        <f t="shared" si="0"/>
        <v>0</v>
      </c>
    </row>
    <row r="42" spans="1:9" ht="15.75" thickBot="1">
      <c r="B42" s="97" t="s">
        <v>32</v>
      </c>
      <c r="C42" s="224">
        <f>+'PLAN SPI 2026'!AF23</f>
        <v>6.7142857142857143E-2</v>
      </c>
      <c r="D42" s="224">
        <f>+'PLAN SPI 2026'!AG23</f>
        <v>0</v>
      </c>
      <c r="E42" s="98">
        <f t="shared" si="0"/>
        <v>0</v>
      </c>
    </row>
    <row r="43" spans="1:9">
      <c r="E43" s="99"/>
    </row>
    <row r="48" spans="1:9" ht="15.75">
      <c r="A48" s="100" t="s">
        <v>33</v>
      </c>
      <c r="B48" s="155" t="s">
        <v>34</v>
      </c>
      <c r="C48" s="155"/>
      <c r="D48" s="155"/>
      <c r="E48" s="155"/>
      <c r="F48" s="155"/>
      <c r="G48" s="155"/>
      <c r="H48" s="155"/>
      <c r="I48" s="100" t="s">
        <v>35</v>
      </c>
    </row>
    <row r="49" spans="1:12" ht="17.850000000000001" customHeight="1">
      <c r="A49" s="101">
        <v>1</v>
      </c>
      <c r="B49" s="150" t="str">
        <f>+'PLAN SPI 2026'!D9</f>
        <v>Elaborar y/o consolidar diagnósticos, planes y programas asociados a Seguridad y Privacidad de la información 2026</v>
      </c>
      <c r="C49" s="150"/>
      <c r="D49" s="150"/>
      <c r="E49" s="150"/>
      <c r="F49" s="150"/>
      <c r="G49" s="150"/>
      <c r="H49" s="150"/>
      <c r="I49" s="102" t="str">
        <f>IF('PLAN SPI 2026'!AI9 =0%,"No iniciada",IF('PLAN SPI 2026'!AI9 =100%,"Terminada",IF('PLAN SPI 2026'!AI9 &lt;100%,"Ejecución")))</f>
        <v>No iniciada</v>
      </c>
    </row>
    <row r="50" spans="1:12" ht="25.35" customHeight="1">
      <c r="A50" s="101">
        <v>2</v>
      </c>
      <c r="B50" s="150" t="str">
        <f>+'PLAN SPI 2026'!D10</f>
        <v>Elaborar propuesta inicial diagnósticos, planes y programas asociados a Seguridad y Privacidad de la información 2027</v>
      </c>
      <c r="C50" s="150"/>
      <c r="D50" s="150"/>
      <c r="E50" s="150"/>
      <c r="F50" s="150"/>
      <c r="G50" s="150"/>
      <c r="H50" s="150"/>
      <c r="I50" s="102" t="str">
        <f>IF('PLAN SPI 2026'!AI10 =0%,"No iniciada",IF('PLAN SPI 2026'!AI10 =100%,"Terminada",IF('PLAN SPI 2026'!AI10 &lt;100%,"Ejecución")))</f>
        <v>No iniciada</v>
      </c>
      <c r="K50" s="103" t="s">
        <v>36</v>
      </c>
      <c r="L50" s="103" t="s">
        <v>37</v>
      </c>
    </row>
    <row r="51" spans="1:12" ht="18.600000000000001" customHeight="1">
      <c r="A51" s="101">
        <v>3</v>
      </c>
      <c r="B51" s="150" t="str">
        <f>+'PLAN SPI 2026'!D11</f>
        <v>Implementar controles de seguridad de la información para la gestión de la Infraestructura Tecnológica de la Entidad (Análisis de Vulnerabilidades, Seguimiento SOC y Documentación Infraestructura TI)</v>
      </c>
      <c r="C51" s="150"/>
      <c r="D51" s="150"/>
      <c r="E51" s="150"/>
      <c r="F51" s="150"/>
      <c r="G51" s="150"/>
      <c r="H51" s="150"/>
      <c r="I51" s="102" t="str">
        <f>IF('PLAN SPI 2026'!AI11 =0%,"No iniciada",IF('PLAN SPI 2026'!AI11 =100%,"Terminada",IF('PLAN SPI 2026'!AI11 &lt;100%,"Ejecución")))</f>
        <v>No iniciada</v>
      </c>
      <c r="K51" s="104" t="s">
        <v>38</v>
      </c>
      <c r="L51" s="104">
        <f>COUNTIF(I49:I63,"No iniciada")</f>
        <v>14</v>
      </c>
    </row>
    <row r="52" spans="1:12" ht="17.100000000000001" customHeight="1">
      <c r="A52" s="101">
        <v>4</v>
      </c>
      <c r="B52" s="150" t="str">
        <f>+'PLAN SPI 2026'!D12</f>
        <v>Implementar controles de seguridad de la información en los sistemas de información - Implementar herramienta de análisis de código estático</v>
      </c>
      <c r="C52" s="150"/>
      <c r="D52" s="150"/>
      <c r="E52" s="150"/>
      <c r="F52" s="150"/>
      <c r="G52" s="150"/>
      <c r="H52" s="150"/>
      <c r="I52" s="102" t="str">
        <f>IF('PLAN SPI 2026'!AI12 =0%,"No iniciada",IF('PLAN SPI 2026'!AI12 =100%,"Terminada",IF('PLAN SPI 2026'!AI12 &lt;100%,"Ejecución")))</f>
        <v>No iniciada</v>
      </c>
      <c r="K52" s="104" t="s">
        <v>39</v>
      </c>
      <c r="L52" s="104">
        <f>COUNTIF(I49:I63,"Ejecución")</f>
        <v>0</v>
      </c>
    </row>
    <row r="53" spans="1:12" ht="21.75" customHeight="1">
      <c r="A53" s="101">
        <v>5</v>
      </c>
      <c r="B53" s="150" t="str">
        <f>+'PLAN SPI 2026'!D13</f>
        <v>Implementar controles de seguridad de la información transversales en la Entidad (Inventario proveedores críticos, DRP con inclusión de controles seguridad  actualizados y gestión controles seguridad Física (protección áreas de trabajo))</v>
      </c>
      <c r="C53" s="150"/>
      <c r="D53" s="150"/>
      <c r="E53" s="150"/>
      <c r="F53" s="150"/>
      <c r="G53" s="150"/>
      <c r="H53" s="150"/>
      <c r="I53" s="102" t="str">
        <f>IF('PLAN SPI 2026'!AI13 =0%,"No iniciada",IF('PLAN SPI 2026'!AI13 =100%,"Terminada",IF('PLAN SPI 2026'!AI13 &lt;100%,"Ejecución")))</f>
        <v>No iniciada</v>
      </c>
      <c r="K53" s="104" t="s">
        <v>40</v>
      </c>
      <c r="L53" s="104">
        <f>COUNTIF(I49:I63,"Terminada")</f>
        <v>0</v>
      </c>
    </row>
    <row r="54" spans="1:12" ht="25.5" customHeight="1">
      <c r="A54" s="101">
        <v>6</v>
      </c>
      <c r="B54" s="150" t="str">
        <f>+'PLAN SPI 2026'!D14</f>
        <v>Ejecutar el plan de sensibilización y comunicación  de  seguridad y privacidad de la información y/o uso y apropiación</v>
      </c>
      <c r="C54" s="150"/>
      <c r="D54" s="150"/>
      <c r="E54" s="150"/>
      <c r="F54" s="150"/>
      <c r="G54" s="150"/>
      <c r="H54" s="150"/>
      <c r="I54" s="102" t="str">
        <f>IF('PLAN SPI 2026'!AI14 =0%,"No iniciada",IF('PLAN SPI 2026'!AI14 =100%,"Terminada",IF('PLAN SPI 2026'!AI14 &lt;100%,"Ejecución")))</f>
        <v>No iniciada</v>
      </c>
    </row>
    <row r="55" spans="1:12" ht="30.75" customHeight="1">
      <c r="A55" s="101">
        <v>7</v>
      </c>
      <c r="B55" s="150" t="str">
        <f>+'PLAN SPI 2026'!D15</f>
        <v>Actualizar los activos de información  e índice de información clasificada y reservada de acuerdo con lo descrito en el instructivo de Gestión de Activos de Información.</v>
      </c>
      <c r="C55" s="150"/>
      <c r="D55" s="150"/>
      <c r="E55" s="150"/>
      <c r="F55" s="150"/>
      <c r="G55" s="150"/>
      <c r="H55" s="150"/>
      <c r="I55" s="102" t="str">
        <f>IF('PLAN SPI 2026'!AI15 =0%,"No iniciada",IF('PLAN SPI 2026'!AI15 =100%,"Terminada",IF('PLAN SPI 2026'!AI15 &lt;100%,"Ejecución")))</f>
        <v>No iniciada</v>
      </c>
    </row>
    <row r="56" spans="1:12" ht="35.25" customHeight="1">
      <c r="A56" s="101">
        <v>8</v>
      </c>
      <c r="B56" s="150" t="str">
        <f>+'PLAN SPI 2026'!D16</f>
        <v>Gestionar el proceso de riesgos e Identificación, valoración y tratamiento de nuevos riesgos de seguridad de la información y/o seguridad digital con base en la metodología  y procedimiento vigente en la UAECD.</v>
      </c>
      <c r="C56" s="150"/>
      <c r="D56" s="150"/>
      <c r="E56" s="150"/>
      <c r="F56" s="150"/>
      <c r="G56" s="150"/>
      <c r="H56" s="150"/>
      <c r="I56" s="102" t="str">
        <f>IF('PLAN SPI 2026'!AI16 =0%,"No iniciada",IF('PLAN SPI 2026'!AI16 =100%,"Terminada",IF('PLAN SPI 2026'!AI16 &lt;100%,"Ejecución")))</f>
        <v>No iniciada</v>
      </c>
    </row>
    <row r="57" spans="1:12" ht="31.5" customHeight="1">
      <c r="A57" s="101">
        <v>9</v>
      </c>
      <c r="B57" s="150" t="e">
        <f>+'PLAN SPI 2026'!#REF!</f>
        <v>#REF!</v>
      </c>
      <c r="C57" s="150"/>
      <c r="D57" s="150"/>
      <c r="E57" s="150"/>
      <c r="F57" s="150"/>
      <c r="G57" s="150"/>
      <c r="H57" s="150"/>
      <c r="I57" s="102" t="e">
        <f>IF('PLAN SPI 2026'!#REF! =0%,"No iniciada",IF('PLAN SPI 2026'!#REF! =100%,"Terminada",IF('PLAN SPI 2026'!#REF! &lt;100%,"Ejecución")))</f>
        <v>#REF!</v>
      </c>
    </row>
    <row r="58" spans="1:12" ht="24.75" customHeight="1">
      <c r="A58" s="101">
        <v>10</v>
      </c>
      <c r="B58" s="150" t="str">
        <f>+'PLAN SPI 2026'!D17</f>
        <v>Realizar seguimiento a los riesgos de seguridad de la información y/o seguridad digital</v>
      </c>
      <c r="C58" s="150"/>
      <c r="D58" s="150"/>
      <c r="E58" s="150"/>
      <c r="F58" s="150"/>
      <c r="G58" s="150"/>
      <c r="H58" s="150"/>
      <c r="I58" s="102" t="str">
        <f>IF('PLAN SPI 2026'!AI17 =0%,"No iniciada",IF('PLAN SPI 2026'!AI17 =100%,"Terminada",IF('PLAN SPI 2026'!AI17 &lt;100%,"Ejecución")))</f>
        <v>No iniciada</v>
      </c>
    </row>
    <row r="59" spans="1:12" ht="24" customHeight="1">
      <c r="A59" s="101">
        <v>11</v>
      </c>
      <c r="B59" s="150" t="str">
        <f>+'PLAN SPI 2026'!D18</f>
        <v>Revisar el modelo de Seguridad y privacidad de la Información de manera independiente. (Auditorias)</v>
      </c>
      <c r="C59" s="150"/>
      <c r="D59" s="150"/>
      <c r="E59" s="150"/>
      <c r="F59" s="150"/>
      <c r="G59" s="150"/>
      <c r="H59" s="150"/>
      <c r="I59" s="102" t="str">
        <f>IF('PLAN SPI 2026'!AI18 =0%,"No iniciada",IF('PLAN SPI 2026'!AI18 =100%,"Terminada",IF('PLAN SPI 2026'!AI18 &lt;100%,"Ejecución")))</f>
        <v>No iniciada</v>
      </c>
    </row>
    <row r="60" spans="1:12" ht="35.25" customHeight="1">
      <c r="A60" s="101">
        <v>12</v>
      </c>
      <c r="B60" s="150" t="str">
        <f>+'PLAN SPI 2026'!D19</f>
        <v>Realizar seguimiento a indicadores SGSPI</v>
      </c>
      <c r="C60" s="150"/>
      <c r="D60" s="150"/>
      <c r="E60" s="150"/>
      <c r="F60" s="150"/>
      <c r="G60" s="150"/>
      <c r="H60" s="150"/>
      <c r="I60" s="102" t="str">
        <f>IF('PLAN SPI 2026'!AI19 =0%,"No iniciada",IF('PLAN SPI 2026'!AI19 =100%,"Terminada",IF('PLAN SPI 2026'!AI19 &lt;100%,"Ejecución")))</f>
        <v>No iniciada</v>
      </c>
    </row>
    <row r="61" spans="1:12" ht="21" customHeight="1">
      <c r="A61" s="101">
        <v>13</v>
      </c>
      <c r="B61" s="150" t="str">
        <f>+'PLAN SPI 2026'!D20</f>
        <v>Realizar seguimiento a los eventos / incidentes de seguridad de la información</v>
      </c>
      <c r="C61" s="150"/>
      <c r="D61" s="150"/>
      <c r="E61" s="150"/>
      <c r="F61" s="150"/>
      <c r="G61" s="150"/>
      <c r="H61" s="150"/>
      <c r="I61" s="102" t="str">
        <f>IF('PLAN SPI 2026'!AI20 =0%,"No iniciada",IF('PLAN SPI 2026'!AI20 =100%,"Terminada",IF('PLAN SPI 2026'!AI20 &lt;100%,"Ejecución")))</f>
        <v>No iniciada</v>
      </c>
    </row>
    <row r="62" spans="1:12" ht="21" customHeight="1">
      <c r="A62" s="101">
        <v>14</v>
      </c>
      <c r="B62" s="150" t="str">
        <f>+'PLAN SPI 2026'!D21</f>
        <v>Actualizar instrumentos y/o documentos de seguridad de Seguridad y Privacidad de la Información (Transición a la ISO 27001:2022)</v>
      </c>
      <c r="C62" s="150"/>
      <c r="D62" s="150"/>
      <c r="E62" s="150"/>
      <c r="F62" s="150"/>
      <c r="G62" s="150"/>
      <c r="H62" s="150"/>
      <c r="I62" s="102" t="str">
        <f>IF('PLAN SPI 2026'!AI21 =0%,"No iniciada",IF('PLAN SPI 2026'!AI21 =100%,"Terminada",IF('PLAN SPI 2026'!AI21 &lt;100%,"Ejecución")))</f>
        <v>No iniciada</v>
      </c>
    </row>
    <row r="63" spans="1:12" ht="27.75" customHeight="1">
      <c r="A63" s="101">
        <v>15</v>
      </c>
      <c r="B63" s="150" t="str">
        <f>+'PLAN SPI 2026'!D22</f>
        <v>Verificar y Ejecutar planes de Acción de resultado de auditorias</v>
      </c>
      <c r="C63" s="150"/>
      <c r="D63" s="150"/>
      <c r="E63" s="150"/>
      <c r="F63" s="150"/>
      <c r="G63" s="150"/>
      <c r="H63" s="150"/>
      <c r="I63" s="102" t="str">
        <f>IF('PLAN SPI 2026'!AI22 =0%,"No iniciada",IF('PLAN SPI 2026'!AI22 =100%,"Terminada",IF('PLAN SPI 2026'!AI22 &lt;100%,"Ejecución")))</f>
        <v>No iniciada</v>
      </c>
    </row>
    <row r="99" spans="2:4">
      <c r="B99" s="105" t="s">
        <v>39</v>
      </c>
      <c r="C99" s="105" t="s">
        <v>41</v>
      </c>
      <c r="D99" s="106"/>
    </row>
    <row r="100" spans="2:4">
      <c r="B100" s="104" t="s">
        <v>42</v>
      </c>
      <c r="C100" s="107">
        <v>0.1</v>
      </c>
      <c r="D100" s="108"/>
    </row>
    <row r="101" spans="2:4">
      <c r="B101" s="104" t="s">
        <v>43</v>
      </c>
      <c r="C101" s="107">
        <v>0.6</v>
      </c>
      <c r="D101" s="108"/>
    </row>
    <row r="102" spans="2:4">
      <c r="B102" s="104" t="s">
        <v>44</v>
      </c>
      <c r="C102" s="107">
        <v>0.27</v>
      </c>
      <c r="D102" s="108"/>
    </row>
    <row r="103" spans="2:4">
      <c r="B103" s="104" t="s">
        <v>11</v>
      </c>
      <c r="C103" s="107">
        <v>0.03</v>
      </c>
      <c r="D103" s="108"/>
    </row>
    <row r="104" spans="2:4">
      <c r="B104" s="104" t="s">
        <v>37</v>
      </c>
      <c r="C104" s="107">
        <v>1</v>
      </c>
      <c r="D104" s="108"/>
    </row>
    <row r="107" spans="2:4">
      <c r="B107" s="109" t="s">
        <v>45</v>
      </c>
      <c r="C107" s="109" t="s">
        <v>41</v>
      </c>
      <c r="D107" s="110"/>
    </row>
    <row r="108" spans="2:4">
      <c r="B108" s="104">
        <v>10</v>
      </c>
      <c r="C108" s="104">
        <v>10</v>
      </c>
    </row>
    <row r="109" spans="2:4">
      <c r="B109" s="104">
        <v>20</v>
      </c>
      <c r="C109" s="104">
        <v>10</v>
      </c>
    </row>
    <row r="110" spans="2:4">
      <c r="B110" s="104">
        <v>30</v>
      </c>
      <c r="C110" s="104">
        <v>10</v>
      </c>
    </row>
    <row r="111" spans="2:4">
      <c r="B111" s="104">
        <v>40</v>
      </c>
      <c r="C111" s="104">
        <v>10</v>
      </c>
    </row>
    <row r="112" spans="2:4">
      <c r="B112" s="104">
        <v>50</v>
      </c>
      <c r="C112" s="104">
        <v>10</v>
      </c>
    </row>
    <row r="113" spans="2:4">
      <c r="B113" s="104">
        <v>60</v>
      </c>
      <c r="C113" s="104">
        <v>10</v>
      </c>
    </row>
    <row r="114" spans="2:4">
      <c r="B114" s="104">
        <v>70</v>
      </c>
      <c r="C114" s="104">
        <v>10</v>
      </c>
    </row>
    <row r="115" spans="2:4">
      <c r="B115" s="104">
        <v>80</v>
      </c>
      <c r="C115" s="104">
        <v>10</v>
      </c>
    </row>
    <row r="116" spans="2:4">
      <c r="B116" s="104">
        <v>90</v>
      </c>
      <c r="C116" s="104">
        <v>10</v>
      </c>
    </row>
    <row r="117" spans="2:4">
      <c r="B117" s="104">
        <v>100</v>
      </c>
      <c r="C117" s="104">
        <v>10</v>
      </c>
    </row>
    <row r="118" spans="2:4">
      <c r="B118" t="s">
        <v>37</v>
      </c>
      <c r="C118" s="111">
        <v>100</v>
      </c>
    </row>
    <row r="121" spans="2:4">
      <c r="B121" s="112" t="s">
        <v>46</v>
      </c>
      <c r="C121" s="112" t="s">
        <v>47</v>
      </c>
      <c r="D121" s="113"/>
    </row>
    <row r="122" spans="2:4">
      <c r="B122" s="104" t="s">
        <v>48</v>
      </c>
      <c r="C122" s="114">
        <f>+D5</f>
        <v>0</v>
      </c>
      <c r="D122" s="76"/>
    </row>
    <row r="123" spans="2:4">
      <c r="B123" s="104" t="s">
        <v>49</v>
      </c>
      <c r="C123" s="107">
        <v>0.02</v>
      </c>
      <c r="D123" s="108"/>
    </row>
    <row r="124" spans="2:4">
      <c r="B124" s="104" t="s">
        <v>50</v>
      </c>
      <c r="C124" s="115">
        <f>SUM($C100:$C104)-SUM(C122:C123)</f>
        <v>1.98</v>
      </c>
      <c r="D124" s="116"/>
    </row>
    <row r="126" spans="2:4">
      <c r="B126" s="117" t="s">
        <v>51</v>
      </c>
    </row>
    <row r="128" spans="2:4">
      <c r="B128" t="s">
        <v>21</v>
      </c>
      <c r="C128">
        <f ca="1">MONTH(TODAY())</f>
        <v>1</v>
      </c>
    </row>
  </sheetData>
  <mergeCells count="18">
    <mergeCell ref="B63:H63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51:H51"/>
    <mergeCell ref="B2:Q2"/>
    <mergeCell ref="B4:C4"/>
    <mergeCell ref="B48:H48"/>
    <mergeCell ref="B49:H49"/>
    <mergeCell ref="B50:H50"/>
  </mergeCells>
  <conditionalFormatting sqref="I49:I63">
    <cfRule type="expression" dxfId="326" priority="2">
      <formula>$I49="Terminada"</formula>
    </cfRule>
    <cfRule type="expression" dxfId="325" priority="3">
      <formula>$I49="No iniciada"</formula>
    </cfRule>
    <cfRule type="expression" dxfId="324" priority="4">
      <formula>$I49="Ejecución"</formula>
    </cfRule>
  </conditionalFormatting>
  <dataValidations count="1">
    <dataValidation type="list" allowBlank="1" showInputMessage="1" showErrorMessage="1" sqref="C6:C7" xr:uid="{411E5CEC-6F6D-42C7-8ECA-F807EECFC1A4}">
      <formula1>$B$31:$B$42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9F1469C-0677-43A8-AB9D-3D28E7292CAC}">
            <x14:iconSet iconSet="3Triangles" custom="1">
              <x14:cfvo type="percent">
                <xm:f>0</xm:f>
              </x14:cfvo>
              <x14:cfvo type="num">
                <xm:f>0.01</xm:f>
              </x14:cfvo>
              <x14:cfvo type="num">
                <xm:f>0.97</xm:f>
              </x14:cfvo>
              <x14:cfIcon iconSet="3Triangles" iconId="1"/>
              <x14:cfIcon iconSet="3Triangles" iconId="0"/>
              <x14:cfIcon iconSet="3Triangles" iconId="2"/>
            </x14:iconSet>
          </x14:cfRule>
          <xm:sqref>E31:E42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6"/>
  <sheetViews>
    <sheetView tabSelected="1" zoomScale="85" zoomScaleNormal="85" workbookViewId="0">
      <selection activeCell="C2" sqref="C2:AI2"/>
    </sheetView>
  </sheetViews>
  <sheetFormatPr defaultColWidth="11.42578125" defaultRowHeight="15"/>
  <cols>
    <col min="1" max="1" width="5" style="1" bestFit="1" customWidth="1"/>
    <col min="2" max="3" width="13" style="1" customWidth="1"/>
    <col min="4" max="4" width="53" style="1" customWidth="1"/>
    <col min="5" max="5" width="37.42578125" style="2" bestFit="1" customWidth="1"/>
    <col min="6" max="6" width="44.85546875" style="2" bestFit="1" customWidth="1"/>
    <col min="7" max="7" width="42.7109375" style="2" bestFit="1" customWidth="1"/>
    <col min="8" max="8" width="21" style="2" customWidth="1"/>
    <col min="9" max="9" width="18" style="2" customWidth="1"/>
    <col min="10" max="10" width="8.5703125" style="3" customWidth="1"/>
    <col min="11" max="11" width="6.85546875" style="3" customWidth="1"/>
    <col min="12" max="12" width="6.28515625" style="3" customWidth="1"/>
    <col min="13" max="13" width="6.85546875" style="3" customWidth="1"/>
    <col min="14" max="14" width="8.42578125" style="3" customWidth="1"/>
    <col min="15" max="19" width="6.85546875" style="3" customWidth="1"/>
    <col min="20" max="20" width="7.140625" style="3" customWidth="1"/>
    <col min="21" max="21" width="6.85546875" style="3" customWidth="1"/>
    <col min="22" max="22" width="7.42578125" style="3" customWidth="1"/>
    <col min="23" max="29" width="6" style="3" customWidth="1"/>
    <col min="30" max="30" width="7" style="3" customWidth="1"/>
    <col min="31" max="31" width="6" style="3" customWidth="1"/>
    <col min="32" max="32" width="7.140625" style="3" customWidth="1"/>
    <col min="33" max="33" width="6" style="3" customWidth="1"/>
    <col min="34" max="35" width="9.85546875" style="3" customWidth="1"/>
    <col min="36" max="36" width="13.28515625" style="1" hidden="1" customWidth="1"/>
    <col min="37" max="37" width="6" style="1" hidden="1" customWidth="1"/>
    <col min="38" max="38" width="15" style="1" hidden="1" customWidth="1"/>
    <col min="39" max="39" width="11.42578125" style="1" customWidth="1"/>
    <col min="40" max="256" width="11.42578125" style="1"/>
    <col min="257" max="257" width="5" style="1" bestFit="1" customWidth="1"/>
    <col min="258" max="259" width="19.5703125" style="1" customWidth="1"/>
    <col min="260" max="260" width="47" style="1" customWidth="1"/>
    <col min="261" max="261" width="18.42578125" style="1" customWidth="1"/>
    <col min="262" max="262" width="46.5703125" style="1" customWidth="1"/>
    <col min="263" max="263" width="47.42578125" style="1" customWidth="1"/>
    <col min="264" max="264" width="11.42578125" style="1"/>
    <col min="265" max="265" width="18" style="1" customWidth="1"/>
    <col min="266" max="266" width="11.42578125" style="1" customWidth="1"/>
    <col min="267" max="291" width="8.5703125" style="1" customWidth="1"/>
    <col min="292" max="512" width="11.42578125" style="1"/>
    <col min="513" max="513" width="5" style="1" bestFit="1" customWidth="1"/>
    <col min="514" max="515" width="19.5703125" style="1" customWidth="1"/>
    <col min="516" max="516" width="47" style="1" customWidth="1"/>
    <col min="517" max="517" width="18.42578125" style="1" customWidth="1"/>
    <col min="518" max="518" width="46.5703125" style="1" customWidth="1"/>
    <col min="519" max="519" width="47.42578125" style="1" customWidth="1"/>
    <col min="520" max="520" width="11.42578125" style="1"/>
    <col min="521" max="521" width="18" style="1" customWidth="1"/>
    <col min="522" max="522" width="11.42578125" style="1" customWidth="1"/>
    <col min="523" max="547" width="8.5703125" style="1" customWidth="1"/>
    <col min="548" max="768" width="11.42578125" style="1"/>
    <col min="769" max="769" width="5" style="1" bestFit="1" customWidth="1"/>
    <col min="770" max="771" width="19.5703125" style="1" customWidth="1"/>
    <col min="772" max="772" width="47" style="1" customWidth="1"/>
    <col min="773" max="773" width="18.42578125" style="1" customWidth="1"/>
    <col min="774" max="774" width="46.5703125" style="1" customWidth="1"/>
    <col min="775" max="775" width="47.42578125" style="1" customWidth="1"/>
    <col min="776" max="776" width="11.42578125" style="1"/>
    <col min="777" max="777" width="18" style="1" customWidth="1"/>
    <col min="778" max="778" width="11.42578125" style="1" customWidth="1"/>
    <col min="779" max="803" width="8.5703125" style="1" customWidth="1"/>
    <col min="804" max="1024" width="11.42578125" style="1"/>
    <col min="1025" max="1025" width="5" style="1" bestFit="1" customWidth="1"/>
    <col min="1026" max="1027" width="19.5703125" style="1" customWidth="1"/>
    <col min="1028" max="1028" width="47" style="1" customWidth="1"/>
    <col min="1029" max="1029" width="18.42578125" style="1" customWidth="1"/>
    <col min="1030" max="1030" width="46.5703125" style="1" customWidth="1"/>
    <col min="1031" max="1031" width="47.42578125" style="1" customWidth="1"/>
    <col min="1032" max="1032" width="11.42578125" style="1"/>
    <col min="1033" max="1033" width="18" style="1" customWidth="1"/>
    <col min="1034" max="1034" width="11.42578125" style="1" customWidth="1"/>
    <col min="1035" max="1059" width="8.5703125" style="1" customWidth="1"/>
    <col min="1060" max="1280" width="11.42578125" style="1"/>
    <col min="1281" max="1281" width="5" style="1" bestFit="1" customWidth="1"/>
    <col min="1282" max="1283" width="19.5703125" style="1" customWidth="1"/>
    <col min="1284" max="1284" width="47" style="1" customWidth="1"/>
    <col min="1285" max="1285" width="18.42578125" style="1" customWidth="1"/>
    <col min="1286" max="1286" width="46.5703125" style="1" customWidth="1"/>
    <col min="1287" max="1287" width="47.42578125" style="1" customWidth="1"/>
    <col min="1288" max="1288" width="11.42578125" style="1"/>
    <col min="1289" max="1289" width="18" style="1" customWidth="1"/>
    <col min="1290" max="1290" width="11.42578125" style="1" customWidth="1"/>
    <col min="1291" max="1315" width="8.5703125" style="1" customWidth="1"/>
    <col min="1316" max="1536" width="11.42578125" style="1"/>
    <col min="1537" max="1537" width="5" style="1" bestFit="1" customWidth="1"/>
    <col min="1538" max="1539" width="19.5703125" style="1" customWidth="1"/>
    <col min="1540" max="1540" width="47" style="1" customWidth="1"/>
    <col min="1541" max="1541" width="18.42578125" style="1" customWidth="1"/>
    <col min="1542" max="1542" width="46.5703125" style="1" customWidth="1"/>
    <col min="1543" max="1543" width="47.42578125" style="1" customWidth="1"/>
    <col min="1544" max="1544" width="11.42578125" style="1"/>
    <col min="1545" max="1545" width="18" style="1" customWidth="1"/>
    <col min="1546" max="1546" width="11.42578125" style="1" customWidth="1"/>
    <col min="1547" max="1571" width="8.5703125" style="1" customWidth="1"/>
    <col min="1572" max="1792" width="11.42578125" style="1"/>
    <col min="1793" max="1793" width="5" style="1" bestFit="1" customWidth="1"/>
    <col min="1794" max="1795" width="19.5703125" style="1" customWidth="1"/>
    <col min="1796" max="1796" width="47" style="1" customWidth="1"/>
    <col min="1797" max="1797" width="18.42578125" style="1" customWidth="1"/>
    <col min="1798" max="1798" width="46.5703125" style="1" customWidth="1"/>
    <col min="1799" max="1799" width="47.42578125" style="1" customWidth="1"/>
    <col min="1800" max="1800" width="11.42578125" style="1"/>
    <col min="1801" max="1801" width="18" style="1" customWidth="1"/>
    <col min="1802" max="1802" width="11.42578125" style="1" customWidth="1"/>
    <col min="1803" max="1827" width="8.5703125" style="1" customWidth="1"/>
    <col min="1828" max="2048" width="11.42578125" style="1"/>
    <col min="2049" max="2049" width="5" style="1" bestFit="1" customWidth="1"/>
    <col min="2050" max="2051" width="19.5703125" style="1" customWidth="1"/>
    <col min="2052" max="2052" width="47" style="1" customWidth="1"/>
    <col min="2053" max="2053" width="18.42578125" style="1" customWidth="1"/>
    <col min="2054" max="2054" width="46.5703125" style="1" customWidth="1"/>
    <col min="2055" max="2055" width="47.42578125" style="1" customWidth="1"/>
    <col min="2056" max="2056" width="11.42578125" style="1"/>
    <col min="2057" max="2057" width="18" style="1" customWidth="1"/>
    <col min="2058" max="2058" width="11.42578125" style="1" customWidth="1"/>
    <col min="2059" max="2083" width="8.5703125" style="1" customWidth="1"/>
    <col min="2084" max="2304" width="11.42578125" style="1"/>
    <col min="2305" max="2305" width="5" style="1" bestFit="1" customWidth="1"/>
    <col min="2306" max="2307" width="19.5703125" style="1" customWidth="1"/>
    <col min="2308" max="2308" width="47" style="1" customWidth="1"/>
    <col min="2309" max="2309" width="18.42578125" style="1" customWidth="1"/>
    <col min="2310" max="2310" width="46.5703125" style="1" customWidth="1"/>
    <col min="2311" max="2311" width="47.42578125" style="1" customWidth="1"/>
    <col min="2312" max="2312" width="11.42578125" style="1"/>
    <col min="2313" max="2313" width="18" style="1" customWidth="1"/>
    <col min="2314" max="2314" width="11.42578125" style="1" customWidth="1"/>
    <col min="2315" max="2339" width="8.5703125" style="1" customWidth="1"/>
    <col min="2340" max="2560" width="11.42578125" style="1"/>
    <col min="2561" max="2561" width="5" style="1" bestFit="1" customWidth="1"/>
    <col min="2562" max="2563" width="19.5703125" style="1" customWidth="1"/>
    <col min="2564" max="2564" width="47" style="1" customWidth="1"/>
    <col min="2565" max="2565" width="18.42578125" style="1" customWidth="1"/>
    <col min="2566" max="2566" width="46.5703125" style="1" customWidth="1"/>
    <col min="2567" max="2567" width="47.42578125" style="1" customWidth="1"/>
    <col min="2568" max="2568" width="11.42578125" style="1"/>
    <col min="2569" max="2569" width="18" style="1" customWidth="1"/>
    <col min="2570" max="2570" width="11.42578125" style="1" customWidth="1"/>
    <col min="2571" max="2595" width="8.5703125" style="1" customWidth="1"/>
    <col min="2596" max="2816" width="11.42578125" style="1"/>
    <col min="2817" max="2817" width="5" style="1" bestFit="1" customWidth="1"/>
    <col min="2818" max="2819" width="19.5703125" style="1" customWidth="1"/>
    <col min="2820" max="2820" width="47" style="1" customWidth="1"/>
    <col min="2821" max="2821" width="18.42578125" style="1" customWidth="1"/>
    <col min="2822" max="2822" width="46.5703125" style="1" customWidth="1"/>
    <col min="2823" max="2823" width="47.42578125" style="1" customWidth="1"/>
    <col min="2824" max="2824" width="11.42578125" style="1"/>
    <col min="2825" max="2825" width="18" style="1" customWidth="1"/>
    <col min="2826" max="2826" width="11.42578125" style="1" customWidth="1"/>
    <col min="2827" max="2851" width="8.5703125" style="1" customWidth="1"/>
    <col min="2852" max="3072" width="11.42578125" style="1"/>
    <col min="3073" max="3073" width="5" style="1" bestFit="1" customWidth="1"/>
    <col min="3074" max="3075" width="19.5703125" style="1" customWidth="1"/>
    <col min="3076" max="3076" width="47" style="1" customWidth="1"/>
    <col min="3077" max="3077" width="18.42578125" style="1" customWidth="1"/>
    <col min="3078" max="3078" width="46.5703125" style="1" customWidth="1"/>
    <col min="3079" max="3079" width="47.42578125" style="1" customWidth="1"/>
    <col min="3080" max="3080" width="11.42578125" style="1"/>
    <col min="3081" max="3081" width="18" style="1" customWidth="1"/>
    <col min="3082" max="3082" width="11.42578125" style="1" customWidth="1"/>
    <col min="3083" max="3107" width="8.5703125" style="1" customWidth="1"/>
    <col min="3108" max="3328" width="11.42578125" style="1"/>
    <col min="3329" max="3329" width="5" style="1" bestFit="1" customWidth="1"/>
    <col min="3330" max="3331" width="19.5703125" style="1" customWidth="1"/>
    <col min="3332" max="3332" width="47" style="1" customWidth="1"/>
    <col min="3333" max="3333" width="18.42578125" style="1" customWidth="1"/>
    <col min="3334" max="3334" width="46.5703125" style="1" customWidth="1"/>
    <col min="3335" max="3335" width="47.42578125" style="1" customWidth="1"/>
    <col min="3336" max="3336" width="11.42578125" style="1"/>
    <col min="3337" max="3337" width="18" style="1" customWidth="1"/>
    <col min="3338" max="3338" width="11.42578125" style="1" customWidth="1"/>
    <col min="3339" max="3363" width="8.5703125" style="1" customWidth="1"/>
    <col min="3364" max="3584" width="11.42578125" style="1"/>
    <col min="3585" max="3585" width="5" style="1" bestFit="1" customWidth="1"/>
    <col min="3586" max="3587" width="19.5703125" style="1" customWidth="1"/>
    <col min="3588" max="3588" width="47" style="1" customWidth="1"/>
    <col min="3589" max="3589" width="18.42578125" style="1" customWidth="1"/>
    <col min="3590" max="3590" width="46.5703125" style="1" customWidth="1"/>
    <col min="3591" max="3591" width="47.42578125" style="1" customWidth="1"/>
    <col min="3592" max="3592" width="11.42578125" style="1"/>
    <col min="3593" max="3593" width="18" style="1" customWidth="1"/>
    <col min="3594" max="3594" width="11.42578125" style="1" customWidth="1"/>
    <col min="3595" max="3619" width="8.5703125" style="1" customWidth="1"/>
    <col min="3620" max="3840" width="11.42578125" style="1"/>
    <col min="3841" max="3841" width="5" style="1" bestFit="1" customWidth="1"/>
    <col min="3842" max="3843" width="19.5703125" style="1" customWidth="1"/>
    <col min="3844" max="3844" width="47" style="1" customWidth="1"/>
    <col min="3845" max="3845" width="18.42578125" style="1" customWidth="1"/>
    <col min="3846" max="3846" width="46.5703125" style="1" customWidth="1"/>
    <col min="3847" max="3847" width="47.42578125" style="1" customWidth="1"/>
    <col min="3848" max="3848" width="11.42578125" style="1"/>
    <col min="3849" max="3849" width="18" style="1" customWidth="1"/>
    <col min="3850" max="3850" width="11.42578125" style="1" customWidth="1"/>
    <col min="3851" max="3875" width="8.5703125" style="1" customWidth="1"/>
    <col min="3876" max="4096" width="11.42578125" style="1"/>
    <col min="4097" max="4097" width="5" style="1" bestFit="1" customWidth="1"/>
    <col min="4098" max="4099" width="19.5703125" style="1" customWidth="1"/>
    <col min="4100" max="4100" width="47" style="1" customWidth="1"/>
    <col min="4101" max="4101" width="18.42578125" style="1" customWidth="1"/>
    <col min="4102" max="4102" width="46.5703125" style="1" customWidth="1"/>
    <col min="4103" max="4103" width="47.42578125" style="1" customWidth="1"/>
    <col min="4104" max="4104" width="11.42578125" style="1"/>
    <col min="4105" max="4105" width="18" style="1" customWidth="1"/>
    <col min="4106" max="4106" width="11.42578125" style="1" customWidth="1"/>
    <col min="4107" max="4131" width="8.5703125" style="1" customWidth="1"/>
    <col min="4132" max="4352" width="11.42578125" style="1"/>
    <col min="4353" max="4353" width="5" style="1" bestFit="1" customWidth="1"/>
    <col min="4354" max="4355" width="19.5703125" style="1" customWidth="1"/>
    <col min="4356" max="4356" width="47" style="1" customWidth="1"/>
    <col min="4357" max="4357" width="18.42578125" style="1" customWidth="1"/>
    <col min="4358" max="4358" width="46.5703125" style="1" customWidth="1"/>
    <col min="4359" max="4359" width="47.42578125" style="1" customWidth="1"/>
    <col min="4360" max="4360" width="11.42578125" style="1"/>
    <col min="4361" max="4361" width="18" style="1" customWidth="1"/>
    <col min="4362" max="4362" width="11.42578125" style="1" customWidth="1"/>
    <col min="4363" max="4387" width="8.5703125" style="1" customWidth="1"/>
    <col min="4388" max="4608" width="11.42578125" style="1"/>
    <col min="4609" max="4609" width="5" style="1" bestFit="1" customWidth="1"/>
    <col min="4610" max="4611" width="19.5703125" style="1" customWidth="1"/>
    <col min="4612" max="4612" width="47" style="1" customWidth="1"/>
    <col min="4613" max="4613" width="18.42578125" style="1" customWidth="1"/>
    <col min="4614" max="4614" width="46.5703125" style="1" customWidth="1"/>
    <col min="4615" max="4615" width="47.42578125" style="1" customWidth="1"/>
    <col min="4616" max="4616" width="11.42578125" style="1"/>
    <col min="4617" max="4617" width="18" style="1" customWidth="1"/>
    <col min="4618" max="4618" width="11.42578125" style="1" customWidth="1"/>
    <col min="4619" max="4643" width="8.5703125" style="1" customWidth="1"/>
    <col min="4644" max="4864" width="11.42578125" style="1"/>
    <col min="4865" max="4865" width="5" style="1" bestFit="1" customWidth="1"/>
    <col min="4866" max="4867" width="19.5703125" style="1" customWidth="1"/>
    <col min="4868" max="4868" width="47" style="1" customWidth="1"/>
    <col min="4869" max="4869" width="18.42578125" style="1" customWidth="1"/>
    <col min="4870" max="4870" width="46.5703125" style="1" customWidth="1"/>
    <col min="4871" max="4871" width="47.42578125" style="1" customWidth="1"/>
    <col min="4872" max="4872" width="11.42578125" style="1"/>
    <col min="4873" max="4873" width="18" style="1" customWidth="1"/>
    <col min="4874" max="4874" width="11.42578125" style="1" customWidth="1"/>
    <col min="4875" max="4899" width="8.5703125" style="1" customWidth="1"/>
    <col min="4900" max="5120" width="11.42578125" style="1"/>
    <col min="5121" max="5121" width="5" style="1" bestFit="1" customWidth="1"/>
    <col min="5122" max="5123" width="19.5703125" style="1" customWidth="1"/>
    <col min="5124" max="5124" width="47" style="1" customWidth="1"/>
    <col min="5125" max="5125" width="18.42578125" style="1" customWidth="1"/>
    <col min="5126" max="5126" width="46.5703125" style="1" customWidth="1"/>
    <col min="5127" max="5127" width="47.42578125" style="1" customWidth="1"/>
    <col min="5128" max="5128" width="11.42578125" style="1"/>
    <col min="5129" max="5129" width="18" style="1" customWidth="1"/>
    <col min="5130" max="5130" width="11.42578125" style="1" customWidth="1"/>
    <col min="5131" max="5155" width="8.5703125" style="1" customWidth="1"/>
    <col min="5156" max="5376" width="11.42578125" style="1"/>
    <col min="5377" max="5377" width="5" style="1" bestFit="1" customWidth="1"/>
    <col min="5378" max="5379" width="19.5703125" style="1" customWidth="1"/>
    <col min="5380" max="5380" width="47" style="1" customWidth="1"/>
    <col min="5381" max="5381" width="18.42578125" style="1" customWidth="1"/>
    <col min="5382" max="5382" width="46.5703125" style="1" customWidth="1"/>
    <col min="5383" max="5383" width="47.42578125" style="1" customWidth="1"/>
    <col min="5384" max="5384" width="11.42578125" style="1"/>
    <col min="5385" max="5385" width="18" style="1" customWidth="1"/>
    <col min="5386" max="5386" width="11.42578125" style="1" customWidth="1"/>
    <col min="5387" max="5411" width="8.5703125" style="1" customWidth="1"/>
    <col min="5412" max="5632" width="11.42578125" style="1"/>
    <col min="5633" max="5633" width="5" style="1" bestFit="1" customWidth="1"/>
    <col min="5634" max="5635" width="19.5703125" style="1" customWidth="1"/>
    <col min="5636" max="5636" width="47" style="1" customWidth="1"/>
    <col min="5637" max="5637" width="18.42578125" style="1" customWidth="1"/>
    <col min="5638" max="5638" width="46.5703125" style="1" customWidth="1"/>
    <col min="5639" max="5639" width="47.42578125" style="1" customWidth="1"/>
    <col min="5640" max="5640" width="11.42578125" style="1"/>
    <col min="5641" max="5641" width="18" style="1" customWidth="1"/>
    <col min="5642" max="5642" width="11.42578125" style="1" customWidth="1"/>
    <col min="5643" max="5667" width="8.5703125" style="1" customWidth="1"/>
    <col min="5668" max="5888" width="11.42578125" style="1"/>
    <col min="5889" max="5889" width="5" style="1" bestFit="1" customWidth="1"/>
    <col min="5890" max="5891" width="19.5703125" style="1" customWidth="1"/>
    <col min="5892" max="5892" width="47" style="1" customWidth="1"/>
    <col min="5893" max="5893" width="18.42578125" style="1" customWidth="1"/>
    <col min="5894" max="5894" width="46.5703125" style="1" customWidth="1"/>
    <col min="5895" max="5895" width="47.42578125" style="1" customWidth="1"/>
    <col min="5896" max="5896" width="11.42578125" style="1"/>
    <col min="5897" max="5897" width="18" style="1" customWidth="1"/>
    <col min="5898" max="5898" width="11.42578125" style="1" customWidth="1"/>
    <col min="5899" max="5923" width="8.5703125" style="1" customWidth="1"/>
    <col min="5924" max="6144" width="11.42578125" style="1"/>
    <col min="6145" max="6145" width="5" style="1" bestFit="1" customWidth="1"/>
    <col min="6146" max="6147" width="19.5703125" style="1" customWidth="1"/>
    <col min="6148" max="6148" width="47" style="1" customWidth="1"/>
    <col min="6149" max="6149" width="18.42578125" style="1" customWidth="1"/>
    <col min="6150" max="6150" width="46.5703125" style="1" customWidth="1"/>
    <col min="6151" max="6151" width="47.42578125" style="1" customWidth="1"/>
    <col min="6152" max="6152" width="11.42578125" style="1"/>
    <col min="6153" max="6153" width="18" style="1" customWidth="1"/>
    <col min="6154" max="6154" width="11.42578125" style="1" customWidth="1"/>
    <col min="6155" max="6179" width="8.5703125" style="1" customWidth="1"/>
    <col min="6180" max="6400" width="11.42578125" style="1"/>
    <col min="6401" max="6401" width="5" style="1" bestFit="1" customWidth="1"/>
    <col min="6402" max="6403" width="19.5703125" style="1" customWidth="1"/>
    <col min="6404" max="6404" width="47" style="1" customWidth="1"/>
    <col min="6405" max="6405" width="18.42578125" style="1" customWidth="1"/>
    <col min="6406" max="6406" width="46.5703125" style="1" customWidth="1"/>
    <col min="6407" max="6407" width="47.42578125" style="1" customWidth="1"/>
    <col min="6408" max="6408" width="11.42578125" style="1"/>
    <col min="6409" max="6409" width="18" style="1" customWidth="1"/>
    <col min="6410" max="6410" width="11.42578125" style="1" customWidth="1"/>
    <col min="6411" max="6435" width="8.5703125" style="1" customWidth="1"/>
    <col min="6436" max="6656" width="11.42578125" style="1"/>
    <col min="6657" max="6657" width="5" style="1" bestFit="1" customWidth="1"/>
    <col min="6658" max="6659" width="19.5703125" style="1" customWidth="1"/>
    <col min="6660" max="6660" width="47" style="1" customWidth="1"/>
    <col min="6661" max="6661" width="18.42578125" style="1" customWidth="1"/>
    <col min="6662" max="6662" width="46.5703125" style="1" customWidth="1"/>
    <col min="6663" max="6663" width="47.42578125" style="1" customWidth="1"/>
    <col min="6664" max="6664" width="11.42578125" style="1"/>
    <col min="6665" max="6665" width="18" style="1" customWidth="1"/>
    <col min="6666" max="6666" width="11.42578125" style="1" customWidth="1"/>
    <col min="6667" max="6691" width="8.5703125" style="1" customWidth="1"/>
    <col min="6692" max="6912" width="11.42578125" style="1"/>
    <col min="6913" max="6913" width="5" style="1" bestFit="1" customWidth="1"/>
    <col min="6914" max="6915" width="19.5703125" style="1" customWidth="1"/>
    <col min="6916" max="6916" width="47" style="1" customWidth="1"/>
    <col min="6917" max="6917" width="18.42578125" style="1" customWidth="1"/>
    <col min="6918" max="6918" width="46.5703125" style="1" customWidth="1"/>
    <col min="6919" max="6919" width="47.42578125" style="1" customWidth="1"/>
    <col min="6920" max="6920" width="11.42578125" style="1"/>
    <col min="6921" max="6921" width="18" style="1" customWidth="1"/>
    <col min="6922" max="6922" width="11.42578125" style="1" customWidth="1"/>
    <col min="6923" max="6947" width="8.5703125" style="1" customWidth="1"/>
    <col min="6948" max="7168" width="11.42578125" style="1"/>
    <col min="7169" max="7169" width="5" style="1" bestFit="1" customWidth="1"/>
    <col min="7170" max="7171" width="19.5703125" style="1" customWidth="1"/>
    <col min="7172" max="7172" width="47" style="1" customWidth="1"/>
    <col min="7173" max="7173" width="18.42578125" style="1" customWidth="1"/>
    <col min="7174" max="7174" width="46.5703125" style="1" customWidth="1"/>
    <col min="7175" max="7175" width="47.42578125" style="1" customWidth="1"/>
    <col min="7176" max="7176" width="11.42578125" style="1"/>
    <col min="7177" max="7177" width="18" style="1" customWidth="1"/>
    <col min="7178" max="7178" width="11.42578125" style="1" customWidth="1"/>
    <col min="7179" max="7203" width="8.5703125" style="1" customWidth="1"/>
    <col min="7204" max="7424" width="11.42578125" style="1"/>
    <col min="7425" max="7425" width="5" style="1" bestFit="1" customWidth="1"/>
    <col min="7426" max="7427" width="19.5703125" style="1" customWidth="1"/>
    <col min="7428" max="7428" width="47" style="1" customWidth="1"/>
    <col min="7429" max="7429" width="18.42578125" style="1" customWidth="1"/>
    <col min="7430" max="7430" width="46.5703125" style="1" customWidth="1"/>
    <col min="7431" max="7431" width="47.42578125" style="1" customWidth="1"/>
    <col min="7432" max="7432" width="11.42578125" style="1"/>
    <col min="7433" max="7433" width="18" style="1" customWidth="1"/>
    <col min="7434" max="7434" width="11.42578125" style="1" customWidth="1"/>
    <col min="7435" max="7459" width="8.5703125" style="1" customWidth="1"/>
    <col min="7460" max="7680" width="11.42578125" style="1"/>
    <col min="7681" max="7681" width="5" style="1" bestFit="1" customWidth="1"/>
    <col min="7682" max="7683" width="19.5703125" style="1" customWidth="1"/>
    <col min="7684" max="7684" width="47" style="1" customWidth="1"/>
    <col min="7685" max="7685" width="18.42578125" style="1" customWidth="1"/>
    <col min="7686" max="7686" width="46.5703125" style="1" customWidth="1"/>
    <col min="7687" max="7687" width="47.42578125" style="1" customWidth="1"/>
    <col min="7688" max="7688" width="11.42578125" style="1"/>
    <col min="7689" max="7689" width="18" style="1" customWidth="1"/>
    <col min="7690" max="7690" width="11.42578125" style="1" customWidth="1"/>
    <col min="7691" max="7715" width="8.5703125" style="1" customWidth="1"/>
    <col min="7716" max="7936" width="11.42578125" style="1"/>
    <col min="7937" max="7937" width="5" style="1" bestFit="1" customWidth="1"/>
    <col min="7938" max="7939" width="19.5703125" style="1" customWidth="1"/>
    <col min="7940" max="7940" width="47" style="1" customWidth="1"/>
    <col min="7941" max="7941" width="18.42578125" style="1" customWidth="1"/>
    <col min="7942" max="7942" width="46.5703125" style="1" customWidth="1"/>
    <col min="7943" max="7943" width="47.42578125" style="1" customWidth="1"/>
    <col min="7944" max="7944" width="11.42578125" style="1"/>
    <col min="7945" max="7945" width="18" style="1" customWidth="1"/>
    <col min="7946" max="7946" width="11.42578125" style="1" customWidth="1"/>
    <col min="7947" max="7971" width="8.5703125" style="1" customWidth="1"/>
    <col min="7972" max="8192" width="11.42578125" style="1"/>
    <col min="8193" max="8193" width="5" style="1" bestFit="1" customWidth="1"/>
    <col min="8194" max="8195" width="19.5703125" style="1" customWidth="1"/>
    <col min="8196" max="8196" width="47" style="1" customWidth="1"/>
    <col min="8197" max="8197" width="18.42578125" style="1" customWidth="1"/>
    <col min="8198" max="8198" width="46.5703125" style="1" customWidth="1"/>
    <col min="8199" max="8199" width="47.42578125" style="1" customWidth="1"/>
    <col min="8200" max="8200" width="11.42578125" style="1"/>
    <col min="8201" max="8201" width="18" style="1" customWidth="1"/>
    <col min="8202" max="8202" width="11.42578125" style="1" customWidth="1"/>
    <col min="8203" max="8227" width="8.5703125" style="1" customWidth="1"/>
    <col min="8228" max="8448" width="11.42578125" style="1"/>
    <col min="8449" max="8449" width="5" style="1" bestFit="1" customWidth="1"/>
    <col min="8450" max="8451" width="19.5703125" style="1" customWidth="1"/>
    <col min="8452" max="8452" width="47" style="1" customWidth="1"/>
    <col min="8453" max="8453" width="18.42578125" style="1" customWidth="1"/>
    <col min="8454" max="8454" width="46.5703125" style="1" customWidth="1"/>
    <col min="8455" max="8455" width="47.42578125" style="1" customWidth="1"/>
    <col min="8456" max="8456" width="11.42578125" style="1"/>
    <col min="8457" max="8457" width="18" style="1" customWidth="1"/>
    <col min="8458" max="8458" width="11.42578125" style="1" customWidth="1"/>
    <col min="8459" max="8483" width="8.5703125" style="1" customWidth="1"/>
    <col min="8484" max="8704" width="11.42578125" style="1"/>
    <col min="8705" max="8705" width="5" style="1" bestFit="1" customWidth="1"/>
    <col min="8706" max="8707" width="19.5703125" style="1" customWidth="1"/>
    <col min="8708" max="8708" width="47" style="1" customWidth="1"/>
    <col min="8709" max="8709" width="18.42578125" style="1" customWidth="1"/>
    <col min="8710" max="8710" width="46.5703125" style="1" customWidth="1"/>
    <col min="8711" max="8711" width="47.42578125" style="1" customWidth="1"/>
    <col min="8712" max="8712" width="11.42578125" style="1"/>
    <col min="8713" max="8713" width="18" style="1" customWidth="1"/>
    <col min="8714" max="8714" width="11.42578125" style="1" customWidth="1"/>
    <col min="8715" max="8739" width="8.5703125" style="1" customWidth="1"/>
    <col min="8740" max="8960" width="11.42578125" style="1"/>
    <col min="8961" max="8961" width="5" style="1" bestFit="1" customWidth="1"/>
    <col min="8962" max="8963" width="19.5703125" style="1" customWidth="1"/>
    <col min="8964" max="8964" width="47" style="1" customWidth="1"/>
    <col min="8965" max="8965" width="18.42578125" style="1" customWidth="1"/>
    <col min="8966" max="8966" width="46.5703125" style="1" customWidth="1"/>
    <col min="8967" max="8967" width="47.42578125" style="1" customWidth="1"/>
    <col min="8968" max="8968" width="11.42578125" style="1"/>
    <col min="8969" max="8969" width="18" style="1" customWidth="1"/>
    <col min="8970" max="8970" width="11.42578125" style="1" customWidth="1"/>
    <col min="8971" max="8995" width="8.5703125" style="1" customWidth="1"/>
    <col min="8996" max="9216" width="11.42578125" style="1"/>
    <col min="9217" max="9217" width="5" style="1" bestFit="1" customWidth="1"/>
    <col min="9218" max="9219" width="19.5703125" style="1" customWidth="1"/>
    <col min="9220" max="9220" width="47" style="1" customWidth="1"/>
    <col min="9221" max="9221" width="18.42578125" style="1" customWidth="1"/>
    <col min="9222" max="9222" width="46.5703125" style="1" customWidth="1"/>
    <col min="9223" max="9223" width="47.42578125" style="1" customWidth="1"/>
    <col min="9224" max="9224" width="11.42578125" style="1"/>
    <col min="9225" max="9225" width="18" style="1" customWidth="1"/>
    <col min="9226" max="9226" width="11.42578125" style="1" customWidth="1"/>
    <col min="9227" max="9251" width="8.5703125" style="1" customWidth="1"/>
    <col min="9252" max="9472" width="11.42578125" style="1"/>
    <col min="9473" max="9473" width="5" style="1" bestFit="1" customWidth="1"/>
    <col min="9474" max="9475" width="19.5703125" style="1" customWidth="1"/>
    <col min="9476" max="9476" width="47" style="1" customWidth="1"/>
    <col min="9477" max="9477" width="18.42578125" style="1" customWidth="1"/>
    <col min="9478" max="9478" width="46.5703125" style="1" customWidth="1"/>
    <col min="9479" max="9479" width="47.42578125" style="1" customWidth="1"/>
    <col min="9480" max="9480" width="11.42578125" style="1"/>
    <col min="9481" max="9481" width="18" style="1" customWidth="1"/>
    <col min="9482" max="9482" width="11.42578125" style="1" customWidth="1"/>
    <col min="9483" max="9507" width="8.5703125" style="1" customWidth="1"/>
    <col min="9508" max="9728" width="11.42578125" style="1"/>
    <col min="9729" max="9729" width="5" style="1" bestFit="1" customWidth="1"/>
    <col min="9730" max="9731" width="19.5703125" style="1" customWidth="1"/>
    <col min="9732" max="9732" width="47" style="1" customWidth="1"/>
    <col min="9733" max="9733" width="18.42578125" style="1" customWidth="1"/>
    <col min="9734" max="9734" width="46.5703125" style="1" customWidth="1"/>
    <col min="9735" max="9735" width="47.42578125" style="1" customWidth="1"/>
    <col min="9736" max="9736" width="11.42578125" style="1"/>
    <col min="9737" max="9737" width="18" style="1" customWidth="1"/>
    <col min="9738" max="9738" width="11.42578125" style="1" customWidth="1"/>
    <col min="9739" max="9763" width="8.5703125" style="1" customWidth="1"/>
    <col min="9764" max="9984" width="11.42578125" style="1"/>
    <col min="9985" max="9985" width="5" style="1" bestFit="1" customWidth="1"/>
    <col min="9986" max="9987" width="19.5703125" style="1" customWidth="1"/>
    <col min="9988" max="9988" width="47" style="1" customWidth="1"/>
    <col min="9989" max="9989" width="18.42578125" style="1" customWidth="1"/>
    <col min="9990" max="9990" width="46.5703125" style="1" customWidth="1"/>
    <col min="9991" max="9991" width="47.42578125" style="1" customWidth="1"/>
    <col min="9992" max="9992" width="11.42578125" style="1"/>
    <col min="9993" max="9993" width="18" style="1" customWidth="1"/>
    <col min="9994" max="9994" width="11.42578125" style="1" customWidth="1"/>
    <col min="9995" max="10019" width="8.5703125" style="1" customWidth="1"/>
    <col min="10020" max="10240" width="11.42578125" style="1"/>
    <col min="10241" max="10241" width="5" style="1" bestFit="1" customWidth="1"/>
    <col min="10242" max="10243" width="19.5703125" style="1" customWidth="1"/>
    <col min="10244" max="10244" width="47" style="1" customWidth="1"/>
    <col min="10245" max="10245" width="18.42578125" style="1" customWidth="1"/>
    <col min="10246" max="10246" width="46.5703125" style="1" customWidth="1"/>
    <col min="10247" max="10247" width="47.42578125" style="1" customWidth="1"/>
    <col min="10248" max="10248" width="11.42578125" style="1"/>
    <col min="10249" max="10249" width="18" style="1" customWidth="1"/>
    <col min="10250" max="10250" width="11.42578125" style="1" customWidth="1"/>
    <col min="10251" max="10275" width="8.5703125" style="1" customWidth="1"/>
    <col min="10276" max="10496" width="11.42578125" style="1"/>
    <col min="10497" max="10497" width="5" style="1" bestFit="1" customWidth="1"/>
    <col min="10498" max="10499" width="19.5703125" style="1" customWidth="1"/>
    <col min="10500" max="10500" width="47" style="1" customWidth="1"/>
    <col min="10501" max="10501" width="18.42578125" style="1" customWidth="1"/>
    <col min="10502" max="10502" width="46.5703125" style="1" customWidth="1"/>
    <col min="10503" max="10503" width="47.42578125" style="1" customWidth="1"/>
    <col min="10504" max="10504" width="11.42578125" style="1"/>
    <col min="10505" max="10505" width="18" style="1" customWidth="1"/>
    <col min="10506" max="10506" width="11.42578125" style="1" customWidth="1"/>
    <col min="10507" max="10531" width="8.5703125" style="1" customWidth="1"/>
    <col min="10532" max="10752" width="11.42578125" style="1"/>
    <col min="10753" max="10753" width="5" style="1" bestFit="1" customWidth="1"/>
    <col min="10754" max="10755" width="19.5703125" style="1" customWidth="1"/>
    <col min="10756" max="10756" width="47" style="1" customWidth="1"/>
    <col min="10757" max="10757" width="18.42578125" style="1" customWidth="1"/>
    <col min="10758" max="10758" width="46.5703125" style="1" customWidth="1"/>
    <col min="10759" max="10759" width="47.42578125" style="1" customWidth="1"/>
    <col min="10760" max="10760" width="11.42578125" style="1"/>
    <col min="10761" max="10761" width="18" style="1" customWidth="1"/>
    <col min="10762" max="10762" width="11.42578125" style="1" customWidth="1"/>
    <col min="10763" max="10787" width="8.5703125" style="1" customWidth="1"/>
    <col min="10788" max="11008" width="11.42578125" style="1"/>
    <col min="11009" max="11009" width="5" style="1" bestFit="1" customWidth="1"/>
    <col min="11010" max="11011" width="19.5703125" style="1" customWidth="1"/>
    <col min="11012" max="11012" width="47" style="1" customWidth="1"/>
    <col min="11013" max="11013" width="18.42578125" style="1" customWidth="1"/>
    <col min="11014" max="11014" width="46.5703125" style="1" customWidth="1"/>
    <col min="11015" max="11015" width="47.42578125" style="1" customWidth="1"/>
    <col min="11016" max="11016" width="11.42578125" style="1"/>
    <col min="11017" max="11017" width="18" style="1" customWidth="1"/>
    <col min="11018" max="11018" width="11.42578125" style="1" customWidth="1"/>
    <col min="11019" max="11043" width="8.5703125" style="1" customWidth="1"/>
    <col min="11044" max="11264" width="11.42578125" style="1"/>
    <col min="11265" max="11265" width="5" style="1" bestFit="1" customWidth="1"/>
    <col min="11266" max="11267" width="19.5703125" style="1" customWidth="1"/>
    <col min="11268" max="11268" width="47" style="1" customWidth="1"/>
    <col min="11269" max="11269" width="18.42578125" style="1" customWidth="1"/>
    <col min="11270" max="11270" width="46.5703125" style="1" customWidth="1"/>
    <col min="11271" max="11271" width="47.42578125" style="1" customWidth="1"/>
    <col min="11272" max="11272" width="11.42578125" style="1"/>
    <col min="11273" max="11273" width="18" style="1" customWidth="1"/>
    <col min="11274" max="11274" width="11.42578125" style="1" customWidth="1"/>
    <col min="11275" max="11299" width="8.5703125" style="1" customWidth="1"/>
    <col min="11300" max="11520" width="11.42578125" style="1"/>
    <col min="11521" max="11521" width="5" style="1" bestFit="1" customWidth="1"/>
    <col min="11522" max="11523" width="19.5703125" style="1" customWidth="1"/>
    <col min="11524" max="11524" width="47" style="1" customWidth="1"/>
    <col min="11525" max="11525" width="18.42578125" style="1" customWidth="1"/>
    <col min="11526" max="11526" width="46.5703125" style="1" customWidth="1"/>
    <col min="11527" max="11527" width="47.42578125" style="1" customWidth="1"/>
    <col min="11528" max="11528" width="11.42578125" style="1"/>
    <col min="11529" max="11529" width="18" style="1" customWidth="1"/>
    <col min="11530" max="11530" width="11.42578125" style="1" customWidth="1"/>
    <col min="11531" max="11555" width="8.5703125" style="1" customWidth="1"/>
    <col min="11556" max="11776" width="11.42578125" style="1"/>
    <col min="11777" max="11777" width="5" style="1" bestFit="1" customWidth="1"/>
    <col min="11778" max="11779" width="19.5703125" style="1" customWidth="1"/>
    <col min="11780" max="11780" width="47" style="1" customWidth="1"/>
    <col min="11781" max="11781" width="18.42578125" style="1" customWidth="1"/>
    <col min="11782" max="11782" width="46.5703125" style="1" customWidth="1"/>
    <col min="11783" max="11783" width="47.42578125" style="1" customWidth="1"/>
    <col min="11784" max="11784" width="11.42578125" style="1"/>
    <col min="11785" max="11785" width="18" style="1" customWidth="1"/>
    <col min="11786" max="11786" width="11.42578125" style="1" customWidth="1"/>
    <col min="11787" max="11811" width="8.5703125" style="1" customWidth="1"/>
    <col min="11812" max="12032" width="11.42578125" style="1"/>
    <col min="12033" max="12033" width="5" style="1" bestFit="1" customWidth="1"/>
    <col min="12034" max="12035" width="19.5703125" style="1" customWidth="1"/>
    <col min="12036" max="12036" width="47" style="1" customWidth="1"/>
    <col min="12037" max="12037" width="18.42578125" style="1" customWidth="1"/>
    <col min="12038" max="12038" width="46.5703125" style="1" customWidth="1"/>
    <col min="12039" max="12039" width="47.42578125" style="1" customWidth="1"/>
    <col min="12040" max="12040" width="11.42578125" style="1"/>
    <col min="12041" max="12041" width="18" style="1" customWidth="1"/>
    <col min="12042" max="12042" width="11.42578125" style="1" customWidth="1"/>
    <col min="12043" max="12067" width="8.5703125" style="1" customWidth="1"/>
    <col min="12068" max="12288" width="11.42578125" style="1"/>
    <col min="12289" max="12289" width="5" style="1" bestFit="1" customWidth="1"/>
    <col min="12290" max="12291" width="19.5703125" style="1" customWidth="1"/>
    <col min="12292" max="12292" width="47" style="1" customWidth="1"/>
    <col min="12293" max="12293" width="18.42578125" style="1" customWidth="1"/>
    <col min="12294" max="12294" width="46.5703125" style="1" customWidth="1"/>
    <col min="12295" max="12295" width="47.42578125" style="1" customWidth="1"/>
    <col min="12296" max="12296" width="11.42578125" style="1"/>
    <col min="12297" max="12297" width="18" style="1" customWidth="1"/>
    <col min="12298" max="12298" width="11.42578125" style="1" customWidth="1"/>
    <col min="12299" max="12323" width="8.5703125" style="1" customWidth="1"/>
    <col min="12324" max="12544" width="11.42578125" style="1"/>
    <col min="12545" max="12545" width="5" style="1" bestFit="1" customWidth="1"/>
    <col min="12546" max="12547" width="19.5703125" style="1" customWidth="1"/>
    <col min="12548" max="12548" width="47" style="1" customWidth="1"/>
    <col min="12549" max="12549" width="18.42578125" style="1" customWidth="1"/>
    <col min="12550" max="12550" width="46.5703125" style="1" customWidth="1"/>
    <col min="12551" max="12551" width="47.42578125" style="1" customWidth="1"/>
    <col min="12552" max="12552" width="11.42578125" style="1"/>
    <col min="12553" max="12553" width="18" style="1" customWidth="1"/>
    <col min="12554" max="12554" width="11.42578125" style="1" customWidth="1"/>
    <col min="12555" max="12579" width="8.5703125" style="1" customWidth="1"/>
    <col min="12580" max="12800" width="11.42578125" style="1"/>
    <col min="12801" max="12801" width="5" style="1" bestFit="1" customWidth="1"/>
    <col min="12802" max="12803" width="19.5703125" style="1" customWidth="1"/>
    <col min="12804" max="12804" width="47" style="1" customWidth="1"/>
    <col min="12805" max="12805" width="18.42578125" style="1" customWidth="1"/>
    <col min="12806" max="12806" width="46.5703125" style="1" customWidth="1"/>
    <col min="12807" max="12807" width="47.42578125" style="1" customWidth="1"/>
    <col min="12808" max="12808" width="11.42578125" style="1"/>
    <col min="12809" max="12809" width="18" style="1" customWidth="1"/>
    <col min="12810" max="12810" width="11.42578125" style="1" customWidth="1"/>
    <col min="12811" max="12835" width="8.5703125" style="1" customWidth="1"/>
    <col min="12836" max="13056" width="11.42578125" style="1"/>
    <col min="13057" max="13057" width="5" style="1" bestFit="1" customWidth="1"/>
    <col min="13058" max="13059" width="19.5703125" style="1" customWidth="1"/>
    <col min="13060" max="13060" width="47" style="1" customWidth="1"/>
    <col min="13061" max="13061" width="18.42578125" style="1" customWidth="1"/>
    <col min="13062" max="13062" width="46.5703125" style="1" customWidth="1"/>
    <col min="13063" max="13063" width="47.42578125" style="1" customWidth="1"/>
    <col min="13064" max="13064" width="11.42578125" style="1"/>
    <col min="13065" max="13065" width="18" style="1" customWidth="1"/>
    <col min="13066" max="13066" width="11.42578125" style="1" customWidth="1"/>
    <col min="13067" max="13091" width="8.5703125" style="1" customWidth="1"/>
    <col min="13092" max="13312" width="11.42578125" style="1"/>
    <col min="13313" max="13313" width="5" style="1" bestFit="1" customWidth="1"/>
    <col min="13314" max="13315" width="19.5703125" style="1" customWidth="1"/>
    <col min="13316" max="13316" width="47" style="1" customWidth="1"/>
    <col min="13317" max="13317" width="18.42578125" style="1" customWidth="1"/>
    <col min="13318" max="13318" width="46.5703125" style="1" customWidth="1"/>
    <col min="13319" max="13319" width="47.42578125" style="1" customWidth="1"/>
    <col min="13320" max="13320" width="11.42578125" style="1"/>
    <col min="13321" max="13321" width="18" style="1" customWidth="1"/>
    <col min="13322" max="13322" width="11.42578125" style="1" customWidth="1"/>
    <col min="13323" max="13347" width="8.5703125" style="1" customWidth="1"/>
    <col min="13348" max="13568" width="11.42578125" style="1"/>
    <col min="13569" max="13569" width="5" style="1" bestFit="1" customWidth="1"/>
    <col min="13570" max="13571" width="19.5703125" style="1" customWidth="1"/>
    <col min="13572" max="13572" width="47" style="1" customWidth="1"/>
    <col min="13573" max="13573" width="18.42578125" style="1" customWidth="1"/>
    <col min="13574" max="13574" width="46.5703125" style="1" customWidth="1"/>
    <col min="13575" max="13575" width="47.42578125" style="1" customWidth="1"/>
    <col min="13576" max="13576" width="11.42578125" style="1"/>
    <col min="13577" max="13577" width="18" style="1" customWidth="1"/>
    <col min="13578" max="13578" width="11.42578125" style="1" customWidth="1"/>
    <col min="13579" max="13603" width="8.5703125" style="1" customWidth="1"/>
    <col min="13604" max="13824" width="11.42578125" style="1"/>
    <col min="13825" max="13825" width="5" style="1" bestFit="1" customWidth="1"/>
    <col min="13826" max="13827" width="19.5703125" style="1" customWidth="1"/>
    <col min="13828" max="13828" width="47" style="1" customWidth="1"/>
    <col min="13829" max="13829" width="18.42578125" style="1" customWidth="1"/>
    <col min="13830" max="13830" width="46.5703125" style="1" customWidth="1"/>
    <col min="13831" max="13831" width="47.42578125" style="1" customWidth="1"/>
    <col min="13832" max="13832" width="11.42578125" style="1"/>
    <col min="13833" max="13833" width="18" style="1" customWidth="1"/>
    <col min="13834" max="13834" width="11.42578125" style="1" customWidth="1"/>
    <col min="13835" max="13859" width="8.5703125" style="1" customWidth="1"/>
    <col min="13860" max="14080" width="11.42578125" style="1"/>
    <col min="14081" max="14081" width="5" style="1" bestFit="1" customWidth="1"/>
    <col min="14082" max="14083" width="19.5703125" style="1" customWidth="1"/>
    <col min="14084" max="14084" width="47" style="1" customWidth="1"/>
    <col min="14085" max="14085" width="18.42578125" style="1" customWidth="1"/>
    <col min="14086" max="14086" width="46.5703125" style="1" customWidth="1"/>
    <col min="14087" max="14087" width="47.42578125" style="1" customWidth="1"/>
    <col min="14088" max="14088" width="11.42578125" style="1"/>
    <col min="14089" max="14089" width="18" style="1" customWidth="1"/>
    <col min="14090" max="14090" width="11.42578125" style="1" customWidth="1"/>
    <col min="14091" max="14115" width="8.5703125" style="1" customWidth="1"/>
    <col min="14116" max="14336" width="11.42578125" style="1"/>
    <col min="14337" max="14337" width="5" style="1" bestFit="1" customWidth="1"/>
    <col min="14338" max="14339" width="19.5703125" style="1" customWidth="1"/>
    <col min="14340" max="14340" width="47" style="1" customWidth="1"/>
    <col min="14341" max="14341" width="18.42578125" style="1" customWidth="1"/>
    <col min="14342" max="14342" width="46.5703125" style="1" customWidth="1"/>
    <col min="14343" max="14343" width="47.42578125" style="1" customWidth="1"/>
    <col min="14344" max="14344" width="11.42578125" style="1"/>
    <col min="14345" max="14345" width="18" style="1" customWidth="1"/>
    <col min="14346" max="14346" width="11.42578125" style="1" customWidth="1"/>
    <col min="14347" max="14371" width="8.5703125" style="1" customWidth="1"/>
    <col min="14372" max="14592" width="11.42578125" style="1"/>
    <col min="14593" max="14593" width="5" style="1" bestFit="1" customWidth="1"/>
    <col min="14594" max="14595" width="19.5703125" style="1" customWidth="1"/>
    <col min="14596" max="14596" width="47" style="1" customWidth="1"/>
    <col min="14597" max="14597" width="18.42578125" style="1" customWidth="1"/>
    <col min="14598" max="14598" width="46.5703125" style="1" customWidth="1"/>
    <col min="14599" max="14599" width="47.42578125" style="1" customWidth="1"/>
    <col min="14600" max="14600" width="11.42578125" style="1"/>
    <col min="14601" max="14601" width="18" style="1" customWidth="1"/>
    <col min="14602" max="14602" width="11.42578125" style="1" customWidth="1"/>
    <col min="14603" max="14627" width="8.5703125" style="1" customWidth="1"/>
    <col min="14628" max="14848" width="11.42578125" style="1"/>
    <col min="14849" max="14849" width="5" style="1" bestFit="1" customWidth="1"/>
    <col min="14850" max="14851" width="19.5703125" style="1" customWidth="1"/>
    <col min="14852" max="14852" width="47" style="1" customWidth="1"/>
    <col min="14853" max="14853" width="18.42578125" style="1" customWidth="1"/>
    <col min="14854" max="14854" width="46.5703125" style="1" customWidth="1"/>
    <col min="14855" max="14855" width="47.42578125" style="1" customWidth="1"/>
    <col min="14856" max="14856" width="11.42578125" style="1"/>
    <col min="14857" max="14857" width="18" style="1" customWidth="1"/>
    <col min="14858" max="14858" width="11.42578125" style="1" customWidth="1"/>
    <col min="14859" max="14883" width="8.5703125" style="1" customWidth="1"/>
    <col min="14884" max="15104" width="11.42578125" style="1"/>
    <col min="15105" max="15105" width="5" style="1" bestFit="1" customWidth="1"/>
    <col min="15106" max="15107" width="19.5703125" style="1" customWidth="1"/>
    <col min="15108" max="15108" width="47" style="1" customWidth="1"/>
    <col min="15109" max="15109" width="18.42578125" style="1" customWidth="1"/>
    <col min="15110" max="15110" width="46.5703125" style="1" customWidth="1"/>
    <col min="15111" max="15111" width="47.42578125" style="1" customWidth="1"/>
    <col min="15112" max="15112" width="11.42578125" style="1"/>
    <col min="15113" max="15113" width="18" style="1" customWidth="1"/>
    <col min="15114" max="15114" width="11.42578125" style="1" customWidth="1"/>
    <col min="15115" max="15139" width="8.5703125" style="1" customWidth="1"/>
    <col min="15140" max="15360" width="11.42578125" style="1"/>
    <col min="15361" max="15361" width="5" style="1" bestFit="1" customWidth="1"/>
    <col min="15362" max="15363" width="19.5703125" style="1" customWidth="1"/>
    <col min="15364" max="15364" width="47" style="1" customWidth="1"/>
    <col min="15365" max="15365" width="18.42578125" style="1" customWidth="1"/>
    <col min="15366" max="15366" width="46.5703125" style="1" customWidth="1"/>
    <col min="15367" max="15367" width="47.42578125" style="1" customWidth="1"/>
    <col min="15368" max="15368" width="11.42578125" style="1"/>
    <col min="15369" max="15369" width="18" style="1" customWidth="1"/>
    <col min="15370" max="15370" width="11.42578125" style="1" customWidth="1"/>
    <col min="15371" max="15395" width="8.5703125" style="1" customWidth="1"/>
    <col min="15396" max="15616" width="11.42578125" style="1"/>
    <col min="15617" max="15617" width="5" style="1" bestFit="1" customWidth="1"/>
    <col min="15618" max="15619" width="19.5703125" style="1" customWidth="1"/>
    <col min="15620" max="15620" width="47" style="1" customWidth="1"/>
    <col min="15621" max="15621" width="18.42578125" style="1" customWidth="1"/>
    <col min="15622" max="15622" width="46.5703125" style="1" customWidth="1"/>
    <col min="15623" max="15623" width="47.42578125" style="1" customWidth="1"/>
    <col min="15624" max="15624" width="11.42578125" style="1"/>
    <col min="15625" max="15625" width="18" style="1" customWidth="1"/>
    <col min="15626" max="15626" width="11.42578125" style="1" customWidth="1"/>
    <col min="15627" max="15651" width="8.5703125" style="1" customWidth="1"/>
    <col min="15652" max="15872" width="11.42578125" style="1"/>
    <col min="15873" max="15873" width="5" style="1" bestFit="1" customWidth="1"/>
    <col min="15874" max="15875" width="19.5703125" style="1" customWidth="1"/>
    <col min="15876" max="15876" width="47" style="1" customWidth="1"/>
    <col min="15877" max="15877" width="18.42578125" style="1" customWidth="1"/>
    <col min="15878" max="15878" width="46.5703125" style="1" customWidth="1"/>
    <col min="15879" max="15879" width="47.42578125" style="1" customWidth="1"/>
    <col min="15880" max="15880" width="11.42578125" style="1"/>
    <col min="15881" max="15881" width="18" style="1" customWidth="1"/>
    <col min="15882" max="15882" width="11.42578125" style="1" customWidth="1"/>
    <col min="15883" max="15907" width="8.5703125" style="1" customWidth="1"/>
    <col min="15908" max="16128" width="11.42578125" style="1"/>
    <col min="16129" max="16129" width="5" style="1" bestFit="1" customWidth="1"/>
    <col min="16130" max="16131" width="19.5703125" style="1" customWidth="1"/>
    <col min="16132" max="16132" width="47" style="1" customWidth="1"/>
    <col min="16133" max="16133" width="18.42578125" style="1" customWidth="1"/>
    <col min="16134" max="16134" width="46.5703125" style="1" customWidth="1"/>
    <col min="16135" max="16135" width="47.42578125" style="1" customWidth="1"/>
    <col min="16136" max="16136" width="11.42578125" style="1"/>
    <col min="16137" max="16137" width="18" style="1" customWidth="1"/>
    <col min="16138" max="16138" width="11.42578125" style="1" customWidth="1"/>
    <col min="16139" max="16163" width="8.5703125" style="1" customWidth="1"/>
    <col min="16164" max="16384" width="11.42578125" style="1"/>
  </cols>
  <sheetData>
    <row r="1" spans="1:38" s="26" customFormat="1" ht="44.45" customHeight="1">
      <c r="A1" s="173"/>
      <c r="B1" s="174"/>
      <c r="C1" s="184" t="s">
        <v>52</v>
      </c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</row>
    <row r="2" spans="1:38" s="26" customFormat="1" ht="32.25" customHeight="1">
      <c r="A2" s="175"/>
      <c r="B2" s="176"/>
      <c r="C2" s="185" t="s">
        <v>53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1:38" s="26" customFormat="1" ht="21" customHeight="1">
      <c r="A3" s="186" t="s">
        <v>54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</row>
    <row r="4" spans="1:38" s="26" customFormat="1" ht="21" customHeight="1">
      <c r="A4" s="186" t="s">
        <v>55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</row>
    <row r="5" spans="1:38" s="26" customFormat="1" ht="21" customHeight="1">
      <c r="A5" s="186" t="s">
        <v>56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</row>
    <row r="6" spans="1:38" s="26" customFormat="1" ht="21" customHeight="1">
      <c r="A6" s="187" t="s">
        <v>57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</row>
    <row r="7" spans="1:38" ht="16.5" customHeight="1" thickBot="1">
      <c r="A7" s="157" t="s">
        <v>58</v>
      </c>
      <c r="B7" s="159" t="s">
        <v>59</v>
      </c>
      <c r="C7" s="171" t="s">
        <v>60</v>
      </c>
      <c r="D7" s="161" t="s">
        <v>61</v>
      </c>
      <c r="E7" s="163" t="s">
        <v>62</v>
      </c>
      <c r="F7" s="163" t="s">
        <v>63</v>
      </c>
      <c r="G7" s="157" t="s">
        <v>64</v>
      </c>
      <c r="H7" s="164" t="s">
        <v>65</v>
      </c>
      <c r="I7" s="164" t="s">
        <v>66</v>
      </c>
      <c r="J7" s="168" t="s">
        <v>67</v>
      </c>
      <c r="K7" s="169"/>
      <c r="L7" s="166" t="s">
        <v>68</v>
      </c>
      <c r="M7" s="167"/>
      <c r="N7" s="166" t="s">
        <v>69</v>
      </c>
      <c r="O7" s="167"/>
      <c r="P7" s="166" t="s">
        <v>70</v>
      </c>
      <c r="Q7" s="167"/>
      <c r="R7" s="166" t="s">
        <v>71</v>
      </c>
      <c r="S7" s="167"/>
      <c r="T7" s="166" t="s">
        <v>72</v>
      </c>
      <c r="U7" s="167"/>
      <c r="V7" s="166" t="s">
        <v>73</v>
      </c>
      <c r="W7" s="167"/>
      <c r="X7" s="166" t="s">
        <v>74</v>
      </c>
      <c r="Y7" s="167"/>
      <c r="Z7" s="166" t="s">
        <v>75</v>
      </c>
      <c r="AA7" s="167"/>
      <c r="AB7" s="166" t="s">
        <v>76</v>
      </c>
      <c r="AC7" s="167"/>
      <c r="AD7" s="166" t="s">
        <v>77</v>
      </c>
      <c r="AE7" s="167"/>
      <c r="AF7" s="166" t="s">
        <v>78</v>
      </c>
      <c r="AG7" s="167"/>
      <c r="AH7" s="166" t="s">
        <v>79</v>
      </c>
      <c r="AI7" s="167"/>
    </row>
    <row r="8" spans="1:38" ht="16.5" customHeight="1" thickBot="1">
      <c r="A8" s="158" t="s">
        <v>80</v>
      </c>
      <c r="B8" s="160"/>
      <c r="C8" s="172"/>
      <c r="D8" s="162" t="s">
        <v>81</v>
      </c>
      <c r="E8" s="157" t="s">
        <v>62</v>
      </c>
      <c r="F8" s="157" t="s">
        <v>62</v>
      </c>
      <c r="G8" s="158" t="s">
        <v>64</v>
      </c>
      <c r="H8" s="165" t="s">
        <v>82</v>
      </c>
      <c r="I8" s="165" t="s">
        <v>83</v>
      </c>
      <c r="J8" s="44" t="s">
        <v>84</v>
      </c>
      <c r="K8" s="5" t="s">
        <v>85</v>
      </c>
      <c r="L8" s="4" t="s">
        <v>84</v>
      </c>
      <c r="M8" s="5" t="s">
        <v>85</v>
      </c>
      <c r="N8" s="4" t="s">
        <v>84</v>
      </c>
      <c r="O8" s="5" t="s">
        <v>85</v>
      </c>
      <c r="P8" s="4" t="s">
        <v>84</v>
      </c>
      <c r="Q8" s="5" t="s">
        <v>85</v>
      </c>
      <c r="R8" s="4" t="s">
        <v>84</v>
      </c>
      <c r="S8" s="5" t="s">
        <v>85</v>
      </c>
      <c r="T8" s="4" t="s">
        <v>84</v>
      </c>
      <c r="U8" s="5" t="s">
        <v>85</v>
      </c>
      <c r="V8" s="4" t="s">
        <v>84</v>
      </c>
      <c r="W8" s="5" t="s">
        <v>85</v>
      </c>
      <c r="X8" s="4" t="s">
        <v>84</v>
      </c>
      <c r="Y8" s="5" t="s">
        <v>85</v>
      </c>
      <c r="Z8" s="4" t="s">
        <v>84</v>
      </c>
      <c r="AA8" s="5" t="s">
        <v>85</v>
      </c>
      <c r="AB8" s="4" t="s">
        <v>84</v>
      </c>
      <c r="AC8" s="5" t="s">
        <v>85</v>
      </c>
      <c r="AD8" s="4" t="s">
        <v>84</v>
      </c>
      <c r="AE8" s="5" t="s">
        <v>85</v>
      </c>
      <c r="AF8" s="4" t="s">
        <v>84</v>
      </c>
      <c r="AG8" s="5" t="s">
        <v>85</v>
      </c>
      <c r="AH8" s="6" t="s">
        <v>84</v>
      </c>
      <c r="AI8" s="6" t="s">
        <v>85</v>
      </c>
      <c r="AL8" s="225" t="s">
        <v>86</v>
      </c>
    </row>
    <row r="9" spans="1:38" ht="100.5" thickBot="1">
      <c r="A9" s="138">
        <f>+'Plan SGSI Detallado 2026'!B9</f>
        <v>1</v>
      </c>
      <c r="B9" s="178" t="s">
        <v>87</v>
      </c>
      <c r="C9" s="182">
        <v>0.2</v>
      </c>
      <c r="D9" s="148" t="str">
        <f>+'Plan SGSI Detallado 2026'!C9</f>
        <v>Elaborar y/o consolidar diagnósticos, planes y programas asociados a Seguridad y Privacidad de la información 2026</v>
      </c>
      <c r="E9" s="139" t="str">
        <f>+'Plan SGSI Detallado 2026'!D9</f>
        <v>Gerencia de Tecnología - GT</v>
      </c>
      <c r="F9" s="139" t="str">
        <f>+'Plan SGSI Detallado 2026'!F9</f>
        <v>Oficial de seguridad de la información
Gerente de TI
Subgerente de Infraestructura Tecnológica
Subgerente de Ingeniería de Software</v>
      </c>
      <c r="G9" s="139" t="str">
        <f>+'Plan SGSI Detallado 2026'!G9</f>
        <v>Diagnostico del Modelo de Seguridad y Privacidad de la información
Diagnostico Política Seguridad Digital
Plan detallado de SGSPI
Programa De Transparencia Y Ética Pública
Plan de usos y apropiación de SGSI</v>
      </c>
      <c r="H9" s="140">
        <f>+'Plan SGSI Detallado 2026'!I9</f>
        <v>46027</v>
      </c>
      <c r="I9" s="141">
        <f>+'Plan SGSI Detallado 2026'!J9</f>
        <v>46081</v>
      </c>
      <c r="J9" s="127">
        <f>+'Plan SGSI Detallado 2026'!K9</f>
        <v>0.4</v>
      </c>
      <c r="K9" s="128">
        <f>+'Plan SGSI Detallado 2026'!L9</f>
        <v>0</v>
      </c>
      <c r="L9" s="128">
        <f>+'Plan SGSI Detallado 2026'!M9</f>
        <v>0.6</v>
      </c>
      <c r="M9" s="128">
        <f>+'Plan SGSI Detallado 2026'!N9</f>
        <v>0</v>
      </c>
      <c r="N9" s="128">
        <f>+'Plan SGSI Detallado 2026'!O9</f>
        <v>0</v>
      </c>
      <c r="O9" s="128">
        <f>+'Plan SGSI Detallado 2026'!P9</f>
        <v>0</v>
      </c>
      <c r="P9" s="128">
        <f>+'Plan SGSI Detallado 2026'!Q9</f>
        <v>0</v>
      </c>
      <c r="Q9" s="128">
        <f>+'Plan SGSI Detallado 2026'!R9</f>
        <v>0</v>
      </c>
      <c r="R9" s="128">
        <f>+'Plan SGSI Detallado 2026'!S9</f>
        <v>0</v>
      </c>
      <c r="S9" s="128">
        <f>+'Plan SGSI Detallado 2026'!T9</f>
        <v>0</v>
      </c>
      <c r="T9" s="128">
        <f>+'Plan SGSI Detallado 2026'!U9</f>
        <v>0</v>
      </c>
      <c r="U9" s="128">
        <f>+'Plan SGSI Detallado 2026'!V9</f>
        <v>0</v>
      </c>
      <c r="V9" s="128">
        <f>+'Plan SGSI Detallado 2026'!W9</f>
        <v>0</v>
      </c>
      <c r="W9" s="128">
        <f>+'Plan SGSI Detallado 2026'!X9</f>
        <v>0</v>
      </c>
      <c r="X9" s="128">
        <f>+'Plan SGSI Detallado 2026'!Y9</f>
        <v>0</v>
      </c>
      <c r="Y9" s="128">
        <f>+'Plan SGSI Detallado 2026'!Z9</f>
        <v>0</v>
      </c>
      <c r="Z9" s="128">
        <f>+'Plan SGSI Detallado 2026'!AA9</f>
        <v>0</v>
      </c>
      <c r="AA9" s="128">
        <f>+'Plan SGSI Detallado 2026'!AB9</f>
        <v>0</v>
      </c>
      <c r="AB9" s="128">
        <f>+'Plan SGSI Detallado 2026'!AC9</f>
        <v>0</v>
      </c>
      <c r="AC9" s="128">
        <f>+'Plan SGSI Detallado 2026'!AD9</f>
        <v>0</v>
      </c>
      <c r="AD9" s="128">
        <f>+'Plan SGSI Detallado 2026'!AE9</f>
        <v>0</v>
      </c>
      <c r="AE9" s="128">
        <f>+'Plan SGSI Detallado 2026'!AF9</f>
        <v>0</v>
      </c>
      <c r="AF9" s="128">
        <f>+'Plan SGSI Detallado 2026'!AG9</f>
        <v>0</v>
      </c>
      <c r="AG9" s="129">
        <f>+'Plan SGSI Detallado 2026'!AH9</f>
        <v>0</v>
      </c>
      <c r="AH9" s="126">
        <f>AF9+AD9+AB9+Z9+X9+V9+T9+R9+P9+N9+L9+J9</f>
        <v>1</v>
      </c>
      <c r="AI9" s="38">
        <f>AG9+AE9+AC9+AA9+Y9+W9+U9+S9+Q9+O9+M9+K9</f>
        <v>0</v>
      </c>
      <c r="AJ9" s="226">
        <v>0.1</v>
      </c>
      <c r="AK9" s="226">
        <f>+AJ9*AI9</f>
        <v>0</v>
      </c>
      <c r="AL9" s="156">
        <f>SUM(AK9:AK10)</f>
        <v>0</v>
      </c>
    </row>
    <row r="10" spans="1:38" ht="100.5" thickBot="1">
      <c r="A10" s="43">
        <f>+'Plan SGSI Detallado 2026'!B12</f>
        <v>2</v>
      </c>
      <c r="B10" s="178"/>
      <c r="C10" s="178"/>
      <c r="D10" s="149" t="str">
        <f>+'Plan SGSI Detallado 2026'!C12</f>
        <v>Elaborar propuesta inicial diagnósticos, planes y programas asociados a Seguridad y Privacidad de la información 2027</v>
      </c>
      <c r="E10" s="8" t="str">
        <f>+'Plan SGSI Detallado 2026'!D12</f>
        <v>Gerencia de Tecnología - GT</v>
      </c>
      <c r="F10" s="8" t="str">
        <f>+'Plan SGSI Detallado 2026'!F12</f>
        <v xml:space="preserve">Oficial de seguridad de la información
Gerente de TI
Subgerente de Infraestructura Tecnológica
Subgerente de Ingeniería de Software
Arquitecto empresarial </v>
      </c>
      <c r="G10" s="8" t="str">
        <f>+'Plan SGSI Detallado 2026'!G12</f>
        <v>Propuesta del Diagnostico del Modelo de Seguridad y Privacidad de la información
Diagnostico Política Seguridad Digital
Plan detallado de SGSI
Programa De Transparencia Y Ética Pública
Plan de usos y apropiación de SGSI</v>
      </c>
      <c r="H10" s="9">
        <f>+'Plan SGSI Detallado 2026'!I12</f>
        <v>46327</v>
      </c>
      <c r="I10" s="46">
        <f>+'Plan SGSI Detallado 2026'!J12</f>
        <v>46371</v>
      </c>
      <c r="J10" s="130">
        <f>+'Plan SGSI Detallado 2026'!K12</f>
        <v>0</v>
      </c>
      <c r="K10" s="18">
        <f>+'Plan SGSI Detallado 2026'!L12</f>
        <v>0</v>
      </c>
      <c r="L10" s="18">
        <f>+'Plan SGSI Detallado 2026'!M12</f>
        <v>0</v>
      </c>
      <c r="M10" s="18">
        <f>+'Plan SGSI Detallado 2026'!N12</f>
        <v>0</v>
      </c>
      <c r="N10" s="18">
        <f>+'Plan SGSI Detallado 2026'!O12</f>
        <v>0</v>
      </c>
      <c r="O10" s="18">
        <f>+'Plan SGSI Detallado 2026'!P12</f>
        <v>0</v>
      </c>
      <c r="P10" s="18">
        <f>+'Plan SGSI Detallado 2026'!Q12</f>
        <v>0</v>
      </c>
      <c r="Q10" s="18">
        <f>+'Plan SGSI Detallado 2026'!R12</f>
        <v>0</v>
      </c>
      <c r="R10" s="18">
        <f>+'Plan SGSI Detallado 2026'!S12</f>
        <v>0</v>
      </c>
      <c r="S10" s="18">
        <f>+'Plan SGSI Detallado 2026'!T12</f>
        <v>0</v>
      </c>
      <c r="T10" s="18">
        <f>+'Plan SGSI Detallado 2026'!U12</f>
        <v>0</v>
      </c>
      <c r="U10" s="18">
        <f>+'Plan SGSI Detallado 2026'!V12</f>
        <v>0</v>
      </c>
      <c r="V10" s="18">
        <f>+'Plan SGSI Detallado 2026'!W12</f>
        <v>0</v>
      </c>
      <c r="W10" s="18">
        <f>+'Plan SGSI Detallado 2026'!X12</f>
        <v>0</v>
      </c>
      <c r="X10" s="18">
        <f>+'Plan SGSI Detallado 2026'!Y12</f>
        <v>0</v>
      </c>
      <c r="Y10" s="18">
        <f>+'Plan SGSI Detallado 2026'!Z12</f>
        <v>0</v>
      </c>
      <c r="Z10" s="18">
        <f>+'Plan SGSI Detallado 2026'!AA12</f>
        <v>0</v>
      </c>
      <c r="AA10" s="18">
        <f>+'Plan SGSI Detallado 2026'!AB12</f>
        <v>0</v>
      </c>
      <c r="AB10" s="18">
        <f>+'Plan SGSI Detallado 2026'!AC12</f>
        <v>0</v>
      </c>
      <c r="AC10" s="18">
        <f>+'Plan SGSI Detallado 2026'!AD12</f>
        <v>0</v>
      </c>
      <c r="AD10" s="18">
        <f>+'Plan SGSI Detallado 2026'!AE12</f>
        <v>0.5</v>
      </c>
      <c r="AE10" s="18">
        <f>+'Plan SGSI Detallado 2026'!AF12</f>
        <v>0</v>
      </c>
      <c r="AF10" s="18">
        <f>+'Plan SGSI Detallado 2026'!AG12</f>
        <v>0.5</v>
      </c>
      <c r="AG10" s="131">
        <f>+'Plan SGSI Detallado 2026'!AH12</f>
        <v>0</v>
      </c>
      <c r="AH10" s="126">
        <f t="shared" ref="AH10:AI23" si="0">AF10+AD10+AB10+Z10+X10+V10+T10+R10+P10+N10+L10+J10</f>
        <v>1</v>
      </c>
      <c r="AI10" s="38">
        <f t="shared" si="0"/>
        <v>0</v>
      </c>
      <c r="AJ10" s="226">
        <v>0.1</v>
      </c>
      <c r="AK10" s="226">
        <f>+AJ10*AI10</f>
        <v>0</v>
      </c>
      <c r="AL10" s="156"/>
    </row>
    <row r="11" spans="1:38" ht="75" customHeight="1" thickBot="1">
      <c r="A11" s="43">
        <f>+'Plan SGSI Detallado 2026'!B16</f>
        <v>3</v>
      </c>
      <c r="B11" s="177" t="s">
        <v>88</v>
      </c>
      <c r="C11" s="188">
        <v>0.4</v>
      </c>
      <c r="D11" s="149" t="str">
        <f>+'Plan SGSI Detallado 2026'!C16</f>
        <v>Implementar controles de seguridad de la información para la gestión de la Infraestructura Tecnológica de la Entidad (Análisis de Vulnerabilidades, Seguimiento SOC y Documentación Infraestructura TI)</v>
      </c>
      <c r="E11" s="8" t="str">
        <f>+'Plan SGSI Detallado 2026'!D16</f>
        <v>Gerencia de Tecnología - GT / Subgerencia de infraestructura tecnológica - SIT</v>
      </c>
      <c r="F11" s="29" t="str">
        <f>+'Plan SGSI Detallado 2026'!F16</f>
        <v>Oficial de seguridad de la información
Gerente de TI
Subgerente de Infraestructura Tecnológica
Subgerente de Ingeniería de Software</v>
      </c>
      <c r="G11" s="29" t="str">
        <f>+'Plan SGSI Detallado 2026'!G16</f>
        <v>Controles para la Gestión de Infraestructura Tecnológica priorizados e implementados</v>
      </c>
      <c r="H11" s="9">
        <f>+'Plan SGSI Detallado 2026'!I16</f>
        <v>46027</v>
      </c>
      <c r="I11" s="46">
        <f>+'Plan SGSI Detallado 2026'!J16</f>
        <v>46371</v>
      </c>
      <c r="J11" s="130">
        <f>+'Plan SGSI Detallado 2026'!K16</f>
        <v>0.05</v>
      </c>
      <c r="K11" s="45">
        <f>+'Plan SGSI Detallado 2026'!L16</f>
        <v>0</v>
      </c>
      <c r="L11" s="45">
        <f>+'Plan SGSI Detallado 2026'!M16</f>
        <v>0.08</v>
      </c>
      <c r="M11" s="45">
        <f>+'Plan SGSI Detallado 2026'!N16</f>
        <v>0</v>
      </c>
      <c r="N11" s="45">
        <f>+'Plan SGSI Detallado 2026'!O16</f>
        <v>0.1</v>
      </c>
      <c r="O11" s="45">
        <f>+'Plan SGSI Detallado 2026'!P16</f>
        <v>0</v>
      </c>
      <c r="P11" s="45">
        <f>+'Plan SGSI Detallado 2026'!Q16</f>
        <v>0.1</v>
      </c>
      <c r="Q11" s="45">
        <f>+'Plan SGSI Detallado 2026'!R16</f>
        <v>0</v>
      </c>
      <c r="R11" s="45">
        <f>+'Plan SGSI Detallado 2026'!S16</f>
        <v>0.09</v>
      </c>
      <c r="S11" s="45">
        <f>+'Plan SGSI Detallado 2026'!T16</f>
        <v>0</v>
      </c>
      <c r="T11" s="45">
        <f>+'Plan SGSI Detallado 2026'!U16</f>
        <v>0.11000000000000001</v>
      </c>
      <c r="U11" s="45">
        <f>+'Plan SGSI Detallado 2026'!V16</f>
        <v>0</v>
      </c>
      <c r="V11" s="45">
        <f>+'Plan SGSI Detallado 2026'!W16</f>
        <v>0.1</v>
      </c>
      <c r="W11" s="45">
        <f>+'Plan SGSI Detallado 2026'!X16</f>
        <v>0</v>
      </c>
      <c r="X11" s="45">
        <f>+'Plan SGSI Detallado 2026'!Y16</f>
        <v>0.08</v>
      </c>
      <c r="Y11" s="45">
        <f>+'Plan SGSI Detallado 2026'!Z16</f>
        <v>0</v>
      </c>
      <c r="Z11" s="45">
        <f>+'Plan SGSI Detallado 2026'!AA16</f>
        <v>0.08</v>
      </c>
      <c r="AA11" s="45">
        <f>+'Plan SGSI Detallado 2026'!AB16</f>
        <v>0</v>
      </c>
      <c r="AB11" s="45">
        <f>+'Plan SGSI Detallado 2026'!AC16</f>
        <v>0.09</v>
      </c>
      <c r="AC11" s="45">
        <f>+'Plan SGSI Detallado 2026'!AD16</f>
        <v>0</v>
      </c>
      <c r="AD11" s="45">
        <f>+'Plan SGSI Detallado 2026'!AE16</f>
        <v>0.08</v>
      </c>
      <c r="AE11" s="45">
        <f>+'Plan SGSI Detallado 2026'!AF16</f>
        <v>0</v>
      </c>
      <c r="AF11" s="45">
        <f>+'Plan SGSI Detallado 2026'!AG16</f>
        <v>0.04</v>
      </c>
      <c r="AG11" s="132">
        <f>+'Plan SGSI Detallado 2026'!AH16</f>
        <v>0</v>
      </c>
      <c r="AH11" s="126">
        <f t="shared" si="0"/>
        <v>0.99999999999999989</v>
      </c>
      <c r="AI11" s="38">
        <f t="shared" si="0"/>
        <v>0</v>
      </c>
      <c r="AJ11" s="226">
        <v>0.06</v>
      </c>
      <c r="AK11" s="226">
        <f>+AJ11*AI11</f>
        <v>0</v>
      </c>
      <c r="AL11" s="156">
        <f>SUM(AK11:AK16)</f>
        <v>0</v>
      </c>
    </row>
    <row r="12" spans="1:38" ht="69" customHeight="1" thickBot="1">
      <c r="A12" s="43">
        <f>+'Plan SGSI Detallado 2026'!B20</f>
        <v>4</v>
      </c>
      <c r="B12" s="178"/>
      <c r="C12" s="189"/>
      <c r="D12" s="149" t="str">
        <f>+'Plan SGSI Detallado 2026'!C20</f>
        <v>Implementar controles de seguridad de la información en los sistemas de información - Implementar herramienta de análisis de código estático</v>
      </c>
      <c r="E12" s="8" t="str">
        <f>+'Plan SGSI Detallado 2026'!D20</f>
        <v>Gerencia de Tecnología - GT /Subgerencia de Ingeniería de Software - SIS</v>
      </c>
      <c r="F12" s="8" t="str">
        <f>+'Plan SGSI Detallado 2026'!F20</f>
        <v>Oficial de Seguridad de la Información
Subgerente de Ingeniería de Software</v>
      </c>
      <c r="G12" s="8" t="str">
        <f>+'Plan SGSI Detallado 2026'!G20</f>
        <v>Controles de seguridad y privacidad para los sistemas de información priorizados e implementados</v>
      </c>
      <c r="H12" s="123">
        <f>+'Plan SGSI Detallado 2026'!I20</f>
        <v>46082</v>
      </c>
      <c r="I12" s="46">
        <f>+'Plan SGSI Detallado 2026'!J20</f>
        <v>46234</v>
      </c>
      <c r="J12" s="130">
        <f>+'Plan SGSI Detallado 2026'!K20</f>
        <v>0</v>
      </c>
      <c r="K12" s="45">
        <f>+'Plan SGSI Detallado 2026'!L20</f>
        <v>0</v>
      </c>
      <c r="L12" s="45">
        <f>+'Plan SGSI Detallado 2026'!M20</f>
        <v>0</v>
      </c>
      <c r="M12" s="45">
        <f>+'Plan SGSI Detallado 2026'!N20</f>
        <v>0</v>
      </c>
      <c r="N12" s="45">
        <f>+'Plan SGSI Detallado 2026'!O20</f>
        <v>0.2</v>
      </c>
      <c r="O12" s="45">
        <f>+'Plan SGSI Detallado 2026'!P20</f>
        <v>0</v>
      </c>
      <c r="P12" s="45">
        <f>+'Plan SGSI Detallado 2026'!Q20</f>
        <v>0.2</v>
      </c>
      <c r="Q12" s="45">
        <f>+'Plan SGSI Detallado 2026'!R20</f>
        <v>0</v>
      </c>
      <c r="R12" s="45">
        <f>+'Plan SGSI Detallado 2026'!S20</f>
        <v>0.25</v>
      </c>
      <c r="S12" s="45">
        <f>+'Plan SGSI Detallado 2026'!T20</f>
        <v>0</v>
      </c>
      <c r="T12" s="45">
        <f>+'Plan SGSI Detallado 2026'!U20</f>
        <v>0.25</v>
      </c>
      <c r="U12" s="45">
        <f>+'Plan SGSI Detallado 2026'!V20</f>
        <v>0</v>
      </c>
      <c r="V12" s="45">
        <f>+'Plan SGSI Detallado 2026'!W20</f>
        <v>0.1</v>
      </c>
      <c r="W12" s="45">
        <f>+'Plan SGSI Detallado 2026'!X20</f>
        <v>0</v>
      </c>
      <c r="X12" s="45">
        <f>+'Plan SGSI Detallado 2026'!Y20</f>
        <v>0</v>
      </c>
      <c r="Y12" s="45">
        <f>+'Plan SGSI Detallado 2026'!Z20</f>
        <v>0</v>
      </c>
      <c r="Z12" s="45">
        <f>+'Plan SGSI Detallado 2026'!AA20</f>
        <v>0</v>
      </c>
      <c r="AA12" s="45">
        <f>+'Plan SGSI Detallado 2026'!AB20</f>
        <v>0</v>
      </c>
      <c r="AB12" s="45">
        <f>+'Plan SGSI Detallado 2026'!AC20</f>
        <v>0</v>
      </c>
      <c r="AC12" s="45">
        <f>+'Plan SGSI Detallado 2026'!AD20</f>
        <v>0</v>
      </c>
      <c r="AD12" s="45">
        <f>+'Plan SGSI Detallado 2026'!AE20</f>
        <v>0</v>
      </c>
      <c r="AE12" s="45">
        <f>+'Plan SGSI Detallado 2026'!AF20</f>
        <v>0</v>
      </c>
      <c r="AF12" s="45">
        <f>+'Plan SGSI Detallado 2026'!AG20</f>
        <v>0</v>
      </c>
      <c r="AG12" s="132">
        <f>+'Plan SGSI Detallado 2026'!AH20</f>
        <v>0</v>
      </c>
      <c r="AH12" s="126">
        <f t="shared" si="0"/>
        <v>1</v>
      </c>
      <c r="AI12" s="38">
        <f t="shared" si="0"/>
        <v>0</v>
      </c>
      <c r="AJ12" s="226">
        <v>0.06</v>
      </c>
      <c r="AK12" s="226">
        <f t="shared" ref="AK11:AK22" si="1">+AJ12*AI12</f>
        <v>0</v>
      </c>
      <c r="AL12" s="156"/>
    </row>
    <row r="13" spans="1:38" ht="77.25" customHeight="1" thickBot="1">
      <c r="A13" s="43">
        <f>+'Plan SGSI Detallado 2026'!B22</f>
        <v>5</v>
      </c>
      <c r="B13" s="178"/>
      <c r="C13" s="189"/>
      <c r="D13" s="149" t="str">
        <f>+'Plan SGSI Detallado 2026'!C22</f>
        <v>Implementar controles de seguridad de la información transversales en la Entidad (Inventario proveedores críticos, DRP con inclusión de controles seguridad  actualizados y gestión controles seguridad Física (protección áreas de trabajo))</v>
      </c>
      <c r="E13" s="8" t="str">
        <f>+'Plan SGSI Detallado 2026'!D22</f>
        <v>Gerencia de Tecnología - GT / Subgerencia de ingeniería de software - SIS / Subgerencia de infraestructura tecnológica -Subgerencia Administrativa y Financiera</v>
      </c>
      <c r="F13" s="29" t="str">
        <f>+'Plan SGSI Detallado 2026'!F22</f>
        <v>Oficial de seguridad de la información
Oficial de Continuidad del Negocio
Enlaces Seguridad Dependencias de la Unidad</v>
      </c>
      <c r="G13" s="29" t="str">
        <f>+'Plan SGSI Detallado 2026'!G22</f>
        <v>Controles transversales de seguridad y privacidad priorizados e implementados</v>
      </c>
      <c r="H13" s="9">
        <f>+'Plan SGSI Detallado 2026'!I22</f>
        <v>46024</v>
      </c>
      <c r="I13" s="46">
        <f>+'Plan SGSI Detallado 2026'!J22</f>
        <v>46356</v>
      </c>
      <c r="J13" s="130">
        <f>+'Plan SGSI Detallado 2026'!K22</f>
        <v>0.12</v>
      </c>
      <c r="K13" s="45">
        <f>+'Plan SGSI Detallado 2026'!L22</f>
        <v>0</v>
      </c>
      <c r="L13" s="45">
        <f>+'Plan SGSI Detallado 2026'!M22</f>
        <v>0.14000000000000001</v>
      </c>
      <c r="M13" s="45">
        <f>+'Plan SGSI Detallado 2026'!N22</f>
        <v>0</v>
      </c>
      <c r="N13" s="45">
        <f>+'Plan SGSI Detallado 2026'!O22</f>
        <v>0.15000000000000002</v>
      </c>
      <c r="O13" s="45">
        <f>+'Plan SGSI Detallado 2026'!P22</f>
        <v>0</v>
      </c>
      <c r="P13" s="45">
        <f>+'Plan SGSI Detallado 2026'!Q22</f>
        <v>0.15000000000000002</v>
      </c>
      <c r="Q13" s="45">
        <f>+'Plan SGSI Detallado 2026'!R22</f>
        <v>0</v>
      </c>
      <c r="R13" s="45">
        <f>+'Plan SGSI Detallado 2026'!S22</f>
        <v>0.15000000000000002</v>
      </c>
      <c r="S13" s="45">
        <f>+'Plan SGSI Detallado 2026'!T22</f>
        <v>0</v>
      </c>
      <c r="T13" s="45">
        <f>+'Plan SGSI Detallado 2026'!U22</f>
        <v>0.14000000000000001</v>
      </c>
      <c r="U13" s="45">
        <f>+'Plan SGSI Detallado 2026'!V22</f>
        <v>0</v>
      </c>
      <c r="V13" s="45">
        <f>+'Plan SGSI Detallado 2026'!W22</f>
        <v>0.12</v>
      </c>
      <c r="W13" s="45">
        <f>+'Plan SGSI Detallado 2026'!X22</f>
        <v>0</v>
      </c>
      <c r="X13" s="45">
        <f>+'Plan SGSI Detallado 2026'!Y22</f>
        <v>0</v>
      </c>
      <c r="Y13" s="45">
        <f>+'Plan SGSI Detallado 2026'!Z22</f>
        <v>0</v>
      </c>
      <c r="Z13" s="45">
        <f>+'Plan SGSI Detallado 2026'!AA22</f>
        <v>0</v>
      </c>
      <c r="AA13" s="45">
        <f>+'Plan SGSI Detallado 2026'!AB22</f>
        <v>0</v>
      </c>
      <c r="AB13" s="45">
        <f>+'Plan SGSI Detallado 2026'!AC22</f>
        <v>0</v>
      </c>
      <c r="AC13" s="45">
        <f>+'Plan SGSI Detallado 2026'!AD22</f>
        <v>0</v>
      </c>
      <c r="AD13" s="45">
        <f>+'Plan SGSI Detallado 2026'!AE22</f>
        <v>0.03</v>
      </c>
      <c r="AE13" s="45">
        <f>+'Plan SGSI Detallado 2026'!AF22</f>
        <v>0</v>
      </c>
      <c r="AF13" s="45">
        <f>+'Plan SGSI Detallado 2026'!AG22</f>
        <v>0</v>
      </c>
      <c r="AG13" s="132">
        <f>+'Plan SGSI Detallado 2026'!AH22</f>
        <v>0</v>
      </c>
      <c r="AH13" s="126">
        <f t="shared" si="0"/>
        <v>1</v>
      </c>
      <c r="AI13" s="38">
        <f t="shared" si="0"/>
        <v>0</v>
      </c>
      <c r="AJ13" s="226">
        <v>0.06</v>
      </c>
      <c r="AK13" s="226">
        <f t="shared" si="1"/>
        <v>0</v>
      </c>
      <c r="AL13" s="156"/>
    </row>
    <row r="14" spans="1:38" ht="60" customHeight="1" thickBot="1">
      <c r="A14" s="43">
        <f>+'Plan SGSI Detallado 2026'!B25</f>
        <v>6</v>
      </c>
      <c r="B14" s="178"/>
      <c r="C14" s="189"/>
      <c r="D14" s="149" t="str">
        <f>+'Plan SGSI Detallado 2026'!C25</f>
        <v>Ejecutar el plan de sensibilización y comunicación  de  seguridad y privacidad de la información y/o uso y apropiación</v>
      </c>
      <c r="E14" s="8" t="str">
        <f>+'Plan SGSI Detallado 2026'!D25</f>
        <v>Gerencia de Tecnología
Subgerencia de Talento Humano
Comunicaciones</v>
      </c>
      <c r="F14" s="29" t="str">
        <f>'Plan SGSI Detallado 2026'!F25</f>
        <v>Oficial de seguridad de la información
Funcionarios y contratistas de todas las dependencias</v>
      </c>
      <c r="G14" s="29" t="str">
        <f>'Plan SGSI Detallado 2026'!G25</f>
        <v>Soportes de asistencia a las sensibilizaciones, actividades y capacitaciones</v>
      </c>
      <c r="H14" s="9">
        <f>'Plan SGSI Detallado 2026'!I25</f>
        <v>46024</v>
      </c>
      <c r="I14" s="46">
        <f>'Plan SGSI Detallado 2026'!J25</f>
        <v>46371</v>
      </c>
      <c r="J14" s="130">
        <f>'Plan SGSI Detallado 2026'!K25</f>
        <v>0.05</v>
      </c>
      <c r="K14" s="130">
        <f>'Plan SGSI Detallado 2026'!L25</f>
        <v>0</v>
      </c>
      <c r="L14" s="45">
        <f>'Plan SGSI Detallado 2026'!M25</f>
        <v>0.05</v>
      </c>
      <c r="M14" s="45">
        <f>'Plan SGSI Detallado 2026'!N25</f>
        <v>0</v>
      </c>
      <c r="N14" s="45">
        <f>'Plan SGSI Detallado 2026'!O25</f>
        <v>0.16</v>
      </c>
      <c r="O14" s="45">
        <f>'Plan SGSI Detallado 2026'!P25</f>
        <v>0</v>
      </c>
      <c r="P14" s="45">
        <f>'Plan SGSI Detallado 2026'!Q25</f>
        <v>0.11</v>
      </c>
      <c r="Q14" s="45">
        <f>'Plan SGSI Detallado 2026'!R25</f>
        <v>0</v>
      </c>
      <c r="R14" s="45">
        <f>'Plan SGSI Detallado 2026'!S25</f>
        <v>0.06</v>
      </c>
      <c r="S14" s="45">
        <f>'Plan SGSI Detallado 2026'!T25</f>
        <v>0</v>
      </c>
      <c r="T14" s="45">
        <f>'Plan SGSI Detallado 2026'!U25</f>
        <v>0.12000000000000001</v>
      </c>
      <c r="U14" s="45">
        <f>'Plan SGSI Detallado 2026'!V25</f>
        <v>0</v>
      </c>
      <c r="V14" s="45">
        <f>'Plan SGSI Detallado 2026'!W25</f>
        <v>0.06</v>
      </c>
      <c r="W14" s="45">
        <f>'Plan SGSI Detallado 2026'!X25</f>
        <v>0</v>
      </c>
      <c r="X14" s="45">
        <f>'Plan SGSI Detallado 2026'!Y25</f>
        <v>0.05</v>
      </c>
      <c r="Y14" s="45">
        <f>'Plan SGSI Detallado 2026'!Z25</f>
        <v>0</v>
      </c>
      <c r="Z14" s="45">
        <f>'Plan SGSI Detallado 2026'!AA25</f>
        <v>0.12000000000000001</v>
      </c>
      <c r="AA14" s="45">
        <f>'Plan SGSI Detallado 2026'!AB25</f>
        <v>0</v>
      </c>
      <c r="AB14" s="45">
        <f>'Plan SGSI Detallado 2026'!AC25</f>
        <v>0.05</v>
      </c>
      <c r="AC14" s="45">
        <f>'Plan SGSI Detallado 2026'!AD25</f>
        <v>0</v>
      </c>
      <c r="AD14" s="45">
        <f>'Plan SGSI Detallado 2026'!AE25</f>
        <v>0.06</v>
      </c>
      <c r="AE14" s="45">
        <f>'Plan SGSI Detallado 2026'!AF25</f>
        <v>0</v>
      </c>
      <c r="AF14" s="45">
        <f>'Plan SGSI Detallado 2026'!AG25</f>
        <v>0.11</v>
      </c>
      <c r="AG14" s="132">
        <f>'Plan SGSI Detallado 2026'!AH25</f>
        <v>0</v>
      </c>
      <c r="AH14" s="126">
        <f t="shared" si="0"/>
        <v>1</v>
      </c>
      <c r="AI14" s="38">
        <f t="shared" si="0"/>
        <v>0</v>
      </c>
      <c r="AJ14" s="226">
        <v>0.06</v>
      </c>
      <c r="AK14" s="226">
        <f t="shared" si="1"/>
        <v>0</v>
      </c>
      <c r="AL14" s="156"/>
    </row>
    <row r="15" spans="1:38" ht="60" customHeight="1" thickBot="1">
      <c r="A15" s="43">
        <f>+'Plan SGSI Detallado 2026'!B30</f>
        <v>7</v>
      </c>
      <c r="B15" s="178"/>
      <c r="C15" s="189"/>
      <c r="D15" s="149" t="str">
        <f>+'Plan SGSI Detallado 2026'!C30</f>
        <v>Actualizar los activos de información  e índice de información clasificada y reservada de acuerdo con lo descrito en el instructivo de Gestión de Activos de Información.</v>
      </c>
      <c r="E15" s="8" t="str">
        <f>+'Plan SGSI Detallado 2026'!D30</f>
        <v>Todas las dependencias</v>
      </c>
      <c r="F15" s="29" t="str">
        <f>'Plan SGSI Detallado 2026'!F30</f>
        <v>Oficial de seguridad de la información
Funcionarios y contratistas de todas las dependencias</v>
      </c>
      <c r="G15" s="29" t="str">
        <f>'Plan SGSI Detallado 2026'!G30</f>
        <v xml:space="preserve">Activos de información e índice de información clasificada actualizados en la herramienta definida en la UAECD </v>
      </c>
      <c r="H15" s="9">
        <f>'Plan SGSI Detallado 2026'!I30</f>
        <v>46143</v>
      </c>
      <c r="I15" s="46">
        <f>'Plan SGSI Detallado 2026'!J30</f>
        <v>46356</v>
      </c>
      <c r="J15" s="130">
        <f>'Plan SGSI Detallado 2026'!K30</f>
        <v>0</v>
      </c>
      <c r="K15" s="45">
        <f>'Plan SGSI Detallado 2026'!L30</f>
        <v>0</v>
      </c>
      <c r="L15" s="45">
        <f>'Plan SGSI Detallado 2026'!M30</f>
        <v>0</v>
      </c>
      <c r="M15" s="45">
        <f>'Plan SGSI Detallado 2026'!N30</f>
        <v>0</v>
      </c>
      <c r="N15" s="45">
        <f>'Plan SGSI Detallado 2026'!O30</f>
        <v>0</v>
      </c>
      <c r="O15" s="45">
        <f>'Plan SGSI Detallado 2026'!P30</f>
        <v>0</v>
      </c>
      <c r="P15" s="45">
        <f>'Plan SGSI Detallado 2026'!Q30</f>
        <v>0</v>
      </c>
      <c r="Q15" s="45">
        <f>'Plan SGSI Detallado 2026'!R30</f>
        <v>0</v>
      </c>
      <c r="R15" s="45">
        <f>'Plan SGSI Detallado 2026'!S30</f>
        <v>0.1</v>
      </c>
      <c r="S15" s="45">
        <f>'Plan SGSI Detallado 2026'!T30</f>
        <v>0</v>
      </c>
      <c r="T15" s="45">
        <f>'Plan SGSI Detallado 2026'!U30</f>
        <v>0.1</v>
      </c>
      <c r="U15" s="45">
        <f>'Plan SGSI Detallado 2026'!V30</f>
        <v>0</v>
      </c>
      <c r="V15" s="45">
        <f>'Plan SGSI Detallado 2026'!W30</f>
        <v>0.1</v>
      </c>
      <c r="W15" s="45">
        <f>'Plan SGSI Detallado 2026'!X30</f>
        <v>0</v>
      </c>
      <c r="X15" s="45">
        <f>'Plan SGSI Detallado 2026'!Y30</f>
        <v>0.15</v>
      </c>
      <c r="Y15" s="45">
        <f>'Plan SGSI Detallado 2026'!Z30</f>
        <v>0</v>
      </c>
      <c r="Z15" s="45">
        <f>'Plan SGSI Detallado 2026'!AA30</f>
        <v>0.2</v>
      </c>
      <c r="AA15" s="45">
        <f>'Plan SGSI Detallado 2026'!AB30</f>
        <v>0</v>
      </c>
      <c r="AB15" s="45">
        <f>'Plan SGSI Detallado 2026'!AC30</f>
        <v>0.15</v>
      </c>
      <c r="AC15" s="45">
        <f>'Plan SGSI Detallado 2026'!AD30</f>
        <v>0</v>
      </c>
      <c r="AD15" s="45">
        <f>'Plan SGSI Detallado 2026'!AE30</f>
        <v>0.2</v>
      </c>
      <c r="AE15" s="45">
        <f>'Plan SGSI Detallado 2026'!AF30</f>
        <v>0</v>
      </c>
      <c r="AF15" s="45">
        <f>'Plan SGSI Detallado 2026'!AG30</f>
        <v>0</v>
      </c>
      <c r="AG15" s="132">
        <f>'Plan SGSI Detallado 2026'!AH30</f>
        <v>0</v>
      </c>
      <c r="AH15" s="126">
        <f t="shared" si="0"/>
        <v>1</v>
      </c>
      <c r="AI15" s="38">
        <f t="shared" si="0"/>
        <v>0</v>
      </c>
      <c r="AJ15" s="226">
        <v>0.08</v>
      </c>
      <c r="AK15" s="226">
        <f t="shared" si="1"/>
        <v>0</v>
      </c>
      <c r="AL15" s="156"/>
    </row>
    <row r="16" spans="1:38" ht="72" customHeight="1" thickBot="1">
      <c r="A16" s="43">
        <f>+'Plan SGSI Detallado 2026'!B33</f>
        <v>8</v>
      </c>
      <c r="B16" s="178"/>
      <c r="C16" s="189"/>
      <c r="D16" s="149" t="str">
        <f>+'Plan SGSI Detallado 2026'!C33</f>
        <v>Gestionar el proceso de riesgos e Identificación, valoración y tratamiento de nuevos riesgos de seguridad de la información y/o seguridad digital con base en la metodología  y procedimiento vigente en la UAECD.</v>
      </c>
      <c r="E16" s="8" t="str">
        <f>+'Plan SGSI Detallado 2026'!D33</f>
        <v>Todas las dependencias</v>
      </c>
      <c r="F16" s="29" t="str">
        <f>'Plan SGSI Detallado 2026'!F33</f>
        <v>Oficial de seguridad de la información
Funcionarios y contratistas de todas las dependencias</v>
      </c>
      <c r="G16" s="29" t="str">
        <f>'Plan SGSI Detallado 2026'!G33</f>
        <v>Mapa de riesgos de los activos en el marco de la seguridad de la información actualizado.
Planes de tratamiento definidos con fechas y responsables</v>
      </c>
      <c r="H16" s="9">
        <f>'Plan SGSI Detallado 2026'!I33</f>
        <v>46054</v>
      </c>
      <c r="I16" s="46">
        <f>'Plan SGSI Detallado 2026'!J33</f>
        <v>46371</v>
      </c>
      <c r="J16" s="130">
        <f>'Plan SGSI Detallado 2026'!K33</f>
        <v>0</v>
      </c>
      <c r="K16" s="45">
        <f>'Plan SGSI Detallado 2026'!L33</f>
        <v>0</v>
      </c>
      <c r="L16" s="45">
        <f>'Plan SGSI Detallado 2026'!M33</f>
        <v>0.05</v>
      </c>
      <c r="M16" s="45">
        <f>'Plan SGSI Detallado 2026'!N33</f>
        <v>0</v>
      </c>
      <c r="N16" s="45">
        <f>'Plan SGSI Detallado 2026'!O33</f>
        <v>0.05</v>
      </c>
      <c r="O16" s="45">
        <f>'Plan SGSI Detallado 2026'!P33</f>
        <v>0</v>
      </c>
      <c r="P16" s="45">
        <f>'Plan SGSI Detallado 2026'!Q33</f>
        <v>0.05</v>
      </c>
      <c r="Q16" s="45">
        <f>'Plan SGSI Detallado 2026'!R33</f>
        <v>0</v>
      </c>
      <c r="R16" s="45">
        <f>'Plan SGSI Detallado 2026'!S33</f>
        <v>0.05</v>
      </c>
      <c r="S16" s="45">
        <f>'Plan SGSI Detallado 2026'!T33</f>
        <v>0</v>
      </c>
      <c r="T16" s="45">
        <f>'Plan SGSI Detallado 2026'!U33</f>
        <v>0.05</v>
      </c>
      <c r="U16" s="45">
        <f>'Plan SGSI Detallado 2026'!V33</f>
        <v>0</v>
      </c>
      <c r="V16" s="45">
        <f>'Plan SGSI Detallado 2026'!W33</f>
        <v>0.05</v>
      </c>
      <c r="W16" s="45">
        <f>'Plan SGSI Detallado 2026'!X33</f>
        <v>0</v>
      </c>
      <c r="X16" s="45">
        <f>'Plan SGSI Detallado 2026'!Y33</f>
        <v>0.1</v>
      </c>
      <c r="Y16" s="45">
        <f>'Plan SGSI Detallado 2026'!Z33</f>
        <v>0</v>
      </c>
      <c r="Z16" s="45">
        <f>'Plan SGSI Detallado 2026'!AA33</f>
        <v>0.15000000000000002</v>
      </c>
      <c r="AA16" s="45">
        <f>'Plan SGSI Detallado 2026'!AB33</f>
        <v>0</v>
      </c>
      <c r="AB16" s="45">
        <f>'Plan SGSI Detallado 2026'!AC33</f>
        <v>0.16999999999999998</v>
      </c>
      <c r="AC16" s="45">
        <f>'Plan SGSI Detallado 2026'!AD33</f>
        <v>0</v>
      </c>
      <c r="AD16" s="45">
        <f>'Plan SGSI Detallado 2026'!AE33</f>
        <v>0.16999999999999998</v>
      </c>
      <c r="AE16" s="45">
        <f>'Plan SGSI Detallado 2026'!AF33</f>
        <v>0</v>
      </c>
      <c r="AF16" s="45">
        <f>'Plan SGSI Detallado 2026'!AG33</f>
        <v>0.11</v>
      </c>
      <c r="AG16" s="132">
        <f>'Plan SGSI Detallado 2026'!AH33</f>
        <v>0</v>
      </c>
      <c r="AH16" s="126">
        <f t="shared" si="0"/>
        <v>1.0000000000000002</v>
      </c>
      <c r="AI16" s="38">
        <f t="shared" si="0"/>
        <v>0</v>
      </c>
      <c r="AJ16" s="226">
        <v>0.08</v>
      </c>
      <c r="AK16" s="226">
        <f t="shared" si="1"/>
        <v>0</v>
      </c>
      <c r="AL16" s="156"/>
    </row>
    <row r="17" spans="1:38" ht="99.75" customHeight="1" thickBot="1">
      <c r="A17" s="43">
        <f>+'Plan SGSI Detallado 2026'!B37</f>
        <v>9</v>
      </c>
      <c r="B17" s="177" t="s">
        <v>89</v>
      </c>
      <c r="C17" s="181">
        <v>0.2</v>
      </c>
      <c r="D17" s="149" t="str">
        <f>+'Plan SGSI Detallado 2026'!C37</f>
        <v>Realizar seguimiento a los riesgos de seguridad de la información y/o seguridad digital</v>
      </c>
      <c r="E17" s="8" t="str">
        <f>+'Plan SGSI Detallado 2026'!D37</f>
        <v>Gerencia de Tecnología - GT</v>
      </c>
      <c r="F17" s="29" t="str">
        <f>'Plan SGSI Detallado 2026'!F37</f>
        <v>Oficial de seguridad de la información</v>
      </c>
      <c r="G17" s="29" t="str">
        <f>'Plan SGSI Detallado 2026'!G37</f>
        <v xml:space="preserve">Informes/reportes de seguimiento de riesgos de seguridad de la información y/o seguridad digital  </v>
      </c>
      <c r="H17" s="9">
        <f>'Plan SGSI Detallado 2026'!I37</f>
        <v>46024</v>
      </c>
      <c r="I17" s="46">
        <f>'Plan SGSI Detallado 2026'!J37</f>
        <v>46326</v>
      </c>
      <c r="J17" s="130">
        <f>'Plan SGSI Detallado 2026'!K37</f>
        <v>0.25</v>
      </c>
      <c r="K17" s="45">
        <f>'Plan SGSI Detallado 2026'!L37</f>
        <v>0</v>
      </c>
      <c r="L17" s="45">
        <f>'Plan SGSI Detallado 2026'!M37</f>
        <v>0</v>
      </c>
      <c r="M17" s="45">
        <f>'Plan SGSI Detallado 2026'!N37</f>
        <v>0</v>
      </c>
      <c r="N17" s="45">
        <f>'Plan SGSI Detallado 2026'!O37</f>
        <v>0</v>
      </c>
      <c r="O17" s="45">
        <f>'Plan SGSI Detallado 2026'!P37</f>
        <v>0</v>
      </c>
      <c r="P17" s="45">
        <f>'Plan SGSI Detallado 2026'!Q37</f>
        <v>0.25</v>
      </c>
      <c r="Q17" s="45">
        <f>'Plan SGSI Detallado 2026'!R37</f>
        <v>0</v>
      </c>
      <c r="R17" s="45">
        <f>'Plan SGSI Detallado 2026'!S37</f>
        <v>0</v>
      </c>
      <c r="S17" s="45">
        <f>'Plan SGSI Detallado 2026'!T37</f>
        <v>0</v>
      </c>
      <c r="T17" s="45">
        <f>'Plan SGSI Detallado 2026'!U37</f>
        <v>0</v>
      </c>
      <c r="U17" s="45">
        <f>'Plan SGSI Detallado 2026'!V37</f>
        <v>0</v>
      </c>
      <c r="V17" s="45">
        <f>'Plan SGSI Detallado 2026'!W37</f>
        <v>0.25</v>
      </c>
      <c r="W17" s="45">
        <f>'Plan SGSI Detallado 2026'!X37</f>
        <v>0</v>
      </c>
      <c r="X17" s="45">
        <f>'Plan SGSI Detallado 2026'!Y37</f>
        <v>0</v>
      </c>
      <c r="Y17" s="45">
        <f>'Plan SGSI Detallado 2026'!Z37</f>
        <v>0</v>
      </c>
      <c r="Z17" s="45">
        <f>'Plan SGSI Detallado 2026'!AA37</f>
        <v>0</v>
      </c>
      <c r="AA17" s="45">
        <f>'Plan SGSI Detallado 2026'!AB37</f>
        <v>0</v>
      </c>
      <c r="AB17" s="45">
        <f>'Plan SGSI Detallado 2026'!AC37</f>
        <v>0.25</v>
      </c>
      <c r="AC17" s="45">
        <f>'Plan SGSI Detallado 2026'!AD37</f>
        <v>0</v>
      </c>
      <c r="AD17" s="45">
        <f>'Plan SGSI Detallado 2026'!AE37</f>
        <v>0</v>
      </c>
      <c r="AE17" s="45">
        <f>'Plan SGSI Detallado 2026'!AF37</f>
        <v>0</v>
      </c>
      <c r="AF17" s="45">
        <f>'Plan SGSI Detallado 2026'!AG37</f>
        <v>0</v>
      </c>
      <c r="AG17" s="132">
        <f>'Plan SGSI Detallado 2026'!AH37</f>
        <v>0</v>
      </c>
      <c r="AH17" s="126">
        <f t="shared" si="0"/>
        <v>1</v>
      </c>
      <c r="AI17" s="38">
        <f t="shared" si="0"/>
        <v>0</v>
      </c>
      <c r="AJ17" s="226">
        <v>0.05</v>
      </c>
      <c r="AK17" s="226">
        <f t="shared" si="1"/>
        <v>0</v>
      </c>
      <c r="AL17" s="156">
        <f>SUM(AK17:AK20)</f>
        <v>0</v>
      </c>
    </row>
    <row r="18" spans="1:38" ht="60" customHeight="1" thickBot="1">
      <c r="A18" s="43">
        <f>+'Plan SGSI Detallado 2026'!B43</f>
        <v>10</v>
      </c>
      <c r="B18" s="178"/>
      <c r="C18" s="182"/>
      <c r="D18" s="149" t="str">
        <f>+'Plan SGSI Detallado 2026'!C43</f>
        <v>Revisar el modelo de Seguridad y privacidad de la Información de manera independiente. (Auditorias)</v>
      </c>
      <c r="E18" s="8" t="str">
        <f>+'Plan SGSI Detallado 2026'!D43</f>
        <v>Oficina de Control Interno
Gerencia de Tecnología - GT
Todas las dependencias</v>
      </c>
      <c r="F18" s="29" t="str">
        <f>'Plan SGSI Detallado 2026'!F43</f>
        <v>Jefe de Control Interno/Auditores Internos</v>
      </c>
      <c r="G18" s="29" t="str">
        <f>'Plan SGSI Detallado 2026'!G43</f>
        <v xml:space="preserve">Informes y apoyo de auditoría de Control Interno a seguridad de la información </v>
      </c>
      <c r="H18" s="9">
        <f>'Plan SGSI Detallado 2026'!I43</f>
        <v>46204</v>
      </c>
      <c r="I18" s="46">
        <f>'Plan SGSI Detallado 2026'!J43</f>
        <v>46295</v>
      </c>
      <c r="J18" s="130">
        <f>'Plan SGSI Detallado 2026'!K43</f>
        <v>0</v>
      </c>
      <c r="K18" s="45">
        <f>'Plan SGSI Detallado 2026'!L43</f>
        <v>0</v>
      </c>
      <c r="L18" s="45">
        <f>'Plan SGSI Detallado 2026'!M43</f>
        <v>0</v>
      </c>
      <c r="M18" s="45">
        <f>'Plan SGSI Detallado 2026'!N43</f>
        <v>0</v>
      </c>
      <c r="N18" s="45">
        <f>'Plan SGSI Detallado 2026'!O43</f>
        <v>0</v>
      </c>
      <c r="O18" s="45">
        <f>'Plan SGSI Detallado 2026'!P43</f>
        <v>0</v>
      </c>
      <c r="P18" s="45">
        <f>'Plan SGSI Detallado 2026'!Q43</f>
        <v>0</v>
      </c>
      <c r="Q18" s="45">
        <f>'Plan SGSI Detallado 2026'!R43</f>
        <v>0</v>
      </c>
      <c r="R18" s="45">
        <f>'Plan SGSI Detallado 2026'!S43</f>
        <v>0</v>
      </c>
      <c r="S18" s="45">
        <f>'Plan SGSI Detallado 2026'!T43</f>
        <v>0</v>
      </c>
      <c r="T18" s="45">
        <f>'Plan SGSI Detallado 2026'!U43</f>
        <v>0.25</v>
      </c>
      <c r="U18" s="45">
        <f>'Plan SGSI Detallado 2026'!V43</f>
        <v>0</v>
      </c>
      <c r="V18" s="45">
        <f>'Plan SGSI Detallado 2026'!W43</f>
        <v>0.25</v>
      </c>
      <c r="W18" s="45">
        <f>'Plan SGSI Detallado 2026'!X43</f>
        <v>0</v>
      </c>
      <c r="X18" s="45">
        <f>'Plan SGSI Detallado 2026'!Y43</f>
        <v>0.25</v>
      </c>
      <c r="Y18" s="45">
        <f>'Plan SGSI Detallado 2026'!Z43</f>
        <v>0</v>
      </c>
      <c r="Z18" s="45">
        <f>'Plan SGSI Detallado 2026'!AA43</f>
        <v>0.25</v>
      </c>
      <c r="AA18" s="45">
        <f>'Plan SGSI Detallado 2026'!AB43</f>
        <v>0</v>
      </c>
      <c r="AB18" s="45">
        <f>'Plan SGSI Detallado 2026'!AC43</f>
        <v>0</v>
      </c>
      <c r="AC18" s="45">
        <f>'Plan SGSI Detallado 2026'!AD43</f>
        <v>0</v>
      </c>
      <c r="AD18" s="45">
        <f>'Plan SGSI Detallado 2026'!AE43</f>
        <v>0</v>
      </c>
      <c r="AE18" s="45">
        <f>'Plan SGSI Detallado 2026'!AF43</f>
        <v>0</v>
      </c>
      <c r="AF18" s="45">
        <f>'Plan SGSI Detallado 2026'!AG43</f>
        <v>0</v>
      </c>
      <c r="AG18" s="132">
        <f>'Plan SGSI Detallado 2026'!AH43</f>
        <v>0</v>
      </c>
      <c r="AH18" s="126">
        <f t="shared" si="0"/>
        <v>1</v>
      </c>
      <c r="AI18" s="38">
        <f t="shared" si="0"/>
        <v>0</v>
      </c>
      <c r="AJ18" s="226">
        <v>0.05</v>
      </c>
      <c r="AK18" s="226">
        <f t="shared" si="1"/>
        <v>0</v>
      </c>
      <c r="AL18" s="156"/>
    </row>
    <row r="19" spans="1:38" ht="60" customHeight="1" thickBot="1">
      <c r="A19" s="43">
        <f>+'Plan SGSI Detallado 2026'!B45</f>
        <v>11</v>
      </c>
      <c r="B19" s="178"/>
      <c r="C19" s="182"/>
      <c r="D19" s="149" t="str">
        <f>+'Plan SGSI Detallado 2026'!C45</f>
        <v>Realizar seguimiento a indicadores SGSPI</v>
      </c>
      <c r="E19" s="8" t="str">
        <f>+'Plan SGSI Detallado 2026'!D45</f>
        <v>Gerencia de Tecnología - GT</v>
      </c>
      <c r="F19" s="29" t="str">
        <f>'Plan SGSI Detallado 2026'!F45</f>
        <v>Oficial de seguridad de la información</v>
      </c>
      <c r="G19" s="29" t="str">
        <f>'Plan SGSI Detallado 2026'!G45</f>
        <v>Reportes de Indicadores de Seguridad de la información</v>
      </c>
      <c r="H19" s="9">
        <f>'Plan SGSI Detallado 2026'!I45</f>
        <v>46024</v>
      </c>
      <c r="I19" s="46">
        <f>'Plan SGSI Detallado 2026'!J45</f>
        <v>46326</v>
      </c>
      <c r="J19" s="130">
        <f>'Plan SGSI Detallado 2026'!K45</f>
        <v>0.25</v>
      </c>
      <c r="K19" s="45">
        <f>'Plan SGSI Detallado 2026'!L45</f>
        <v>0</v>
      </c>
      <c r="L19" s="45">
        <f>'Plan SGSI Detallado 2026'!M45</f>
        <v>0</v>
      </c>
      <c r="M19" s="45">
        <f>'Plan SGSI Detallado 2026'!N45</f>
        <v>0</v>
      </c>
      <c r="N19" s="45">
        <f>'Plan SGSI Detallado 2026'!O45</f>
        <v>0</v>
      </c>
      <c r="O19" s="45">
        <f>'Plan SGSI Detallado 2026'!P45</f>
        <v>0</v>
      </c>
      <c r="P19" s="45">
        <f>'Plan SGSI Detallado 2026'!Q45</f>
        <v>0.25</v>
      </c>
      <c r="Q19" s="45">
        <f>'Plan SGSI Detallado 2026'!R45</f>
        <v>0</v>
      </c>
      <c r="R19" s="45">
        <f>'Plan SGSI Detallado 2026'!S45</f>
        <v>0</v>
      </c>
      <c r="S19" s="45">
        <f>'Plan SGSI Detallado 2026'!T45</f>
        <v>0</v>
      </c>
      <c r="T19" s="45">
        <f>'Plan SGSI Detallado 2026'!U45</f>
        <v>0</v>
      </c>
      <c r="U19" s="45">
        <f>'Plan SGSI Detallado 2026'!V45</f>
        <v>0</v>
      </c>
      <c r="V19" s="45">
        <f>'Plan SGSI Detallado 2026'!W45</f>
        <v>0.25</v>
      </c>
      <c r="W19" s="45">
        <f>'Plan SGSI Detallado 2026'!X45</f>
        <v>0</v>
      </c>
      <c r="X19" s="45">
        <f>'Plan SGSI Detallado 2026'!Y45</f>
        <v>0</v>
      </c>
      <c r="Y19" s="45">
        <f>'Plan SGSI Detallado 2026'!Z45</f>
        <v>0</v>
      </c>
      <c r="Z19" s="45">
        <f>'Plan SGSI Detallado 2026'!AA45</f>
        <v>0</v>
      </c>
      <c r="AA19" s="45">
        <f>'Plan SGSI Detallado 2026'!AB45</f>
        <v>0</v>
      </c>
      <c r="AB19" s="45">
        <f>'Plan SGSI Detallado 2026'!AC45</f>
        <v>0.25</v>
      </c>
      <c r="AC19" s="45">
        <f>'Plan SGSI Detallado 2026'!AD45</f>
        <v>0</v>
      </c>
      <c r="AD19" s="45">
        <f>'Plan SGSI Detallado 2026'!AE45</f>
        <v>0</v>
      </c>
      <c r="AE19" s="45">
        <f>'Plan SGSI Detallado 2026'!AF45</f>
        <v>0</v>
      </c>
      <c r="AF19" s="45">
        <f>'Plan SGSI Detallado 2026'!AG45</f>
        <v>0</v>
      </c>
      <c r="AG19" s="132">
        <f>'Plan SGSI Detallado 2026'!AH45</f>
        <v>0</v>
      </c>
      <c r="AH19" s="126">
        <f t="shared" si="0"/>
        <v>1</v>
      </c>
      <c r="AI19" s="38">
        <f t="shared" si="0"/>
        <v>0</v>
      </c>
      <c r="AJ19" s="226">
        <v>0.05</v>
      </c>
      <c r="AK19" s="226">
        <f t="shared" si="1"/>
        <v>0</v>
      </c>
      <c r="AL19" s="156"/>
    </row>
    <row r="20" spans="1:38" ht="60" customHeight="1" thickBot="1">
      <c r="A20" s="43">
        <f>+'Plan SGSI Detallado 2026'!B50</f>
        <v>12</v>
      </c>
      <c r="B20" s="178"/>
      <c r="C20" s="183"/>
      <c r="D20" s="149" t="str">
        <f>+'Plan SGSI Detallado 2026'!C50</f>
        <v>Realizar seguimiento a los eventos / incidentes de seguridad de la información</v>
      </c>
      <c r="E20" s="8" t="str">
        <f>+'Plan SGSI Detallado 2026'!D50</f>
        <v>Gerencia de Tecnología - GT
Subgerente de Infraestructura Tecnológica
Subgerente de Ingeniería de Software</v>
      </c>
      <c r="F20" s="29" t="str">
        <f>'Plan SGSI Detallado 2026'!F50</f>
        <v>Oficial de seguridad de la información
Subgerente de Infraestructura Tecnológica
Subgerente de Ingeniería de Software</v>
      </c>
      <c r="G20" s="29" t="str">
        <f>'Plan SGSI Detallado 2026'!G50</f>
        <v>Eventos e incidentes de seguridad de la información atendidos</v>
      </c>
      <c r="H20" s="9">
        <f>'Plan SGSI Detallado 2026'!I50</f>
        <v>46024</v>
      </c>
      <c r="I20" s="46">
        <f>'Plan SGSI Detallado 2026'!J50</f>
        <v>46387</v>
      </c>
      <c r="J20" s="130">
        <f>'Plan SGSI Detallado 2026'!K50</f>
        <v>0.08</v>
      </c>
      <c r="K20" s="45">
        <f>'Plan SGSI Detallado 2026'!L50</f>
        <v>0</v>
      </c>
      <c r="L20" s="45">
        <f>'Plan SGSI Detallado 2026'!M50</f>
        <v>0.08</v>
      </c>
      <c r="M20" s="45">
        <f>'Plan SGSI Detallado 2026'!N50</f>
        <v>0</v>
      </c>
      <c r="N20" s="45">
        <f>'Plan SGSI Detallado 2026'!O50</f>
        <v>0.09</v>
      </c>
      <c r="O20" s="45">
        <f>'Plan SGSI Detallado 2026'!P50</f>
        <v>0</v>
      </c>
      <c r="P20" s="45">
        <f>'Plan SGSI Detallado 2026'!Q50</f>
        <v>0.08</v>
      </c>
      <c r="Q20" s="45">
        <f>'Plan SGSI Detallado 2026'!R50</f>
        <v>0</v>
      </c>
      <c r="R20" s="45">
        <f>'Plan SGSI Detallado 2026'!S50</f>
        <v>0.08</v>
      </c>
      <c r="S20" s="45">
        <f>'Plan SGSI Detallado 2026'!T50</f>
        <v>0</v>
      </c>
      <c r="T20" s="45">
        <f>'Plan SGSI Detallado 2026'!U50</f>
        <v>0.09</v>
      </c>
      <c r="U20" s="45">
        <f>'Plan SGSI Detallado 2026'!V50</f>
        <v>0</v>
      </c>
      <c r="V20" s="45">
        <f>'Plan SGSI Detallado 2026'!W50</f>
        <v>0.08</v>
      </c>
      <c r="W20" s="45">
        <f>'Plan SGSI Detallado 2026'!X50</f>
        <v>0</v>
      </c>
      <c r="X20" s="45">
        <f>'Plan SGSI Detallado 2026'!Y50</f>
        <v>0.08</v>
      </c>
      <c r="Y20" s="45">
        <f>'Plan SGSI Detallado 2026'!Z50</f>
        <v>0</v>
      </c>
      <c r="Z20" s="45">
        <f>'Plan SGSI Detallado 2026'!AA50</f>
        <v>0.09</v>
      </c>
      <c r="AA20" s="45">
        <f>'Plan SGSI Detallado 2026'!AB50</f>
        <v>0</v>
      </c>
      <c r="AB20" s="45">
        <f>'Plan SGSI Detallado 2026'!AC50</f>
        <v>0.08</v>
      </c>
      <c r="AC20" s="45">
        <f>'Plan SGSI Detallado 2026'!AD50</f>
        <v>0</v>
      </c>
      <c r="AD20" s="45">
        <f>'Plan SGSI Detallado 2026'!AE50</f>
        <v>0.08</v>
      </c>
      <c r="AE20" s="45">
        <f>'Plan SGSI Detallado 2026'!AF50</f>
        <v>0</v>
      </c>
      <c r="AF20" s="45">
        <f>'Plan SGSI Detallado 2026'!AG50</f>
        <v>0.09</v>
      </c>
      <c r="AG20" s="132">
        <f>'Plan SGSI Detallado 2026'!AH50</f>
        <v>0</v>
      </c>
      <c r="AH20" s="126">
        <f t="shared" si="0"/>
        <v>0.99999999999999978</v>
      </c>
      <c r="AI20" s="38">
        <f t="shared" si="0"/>
        <v>0</v>
      </c>
      <c r="AJ20" s="226">
        <v>0.05</v>
      </c>
      <c r="AK20" s="226">
        <f t="shared" si="1"/>
        <v>0</v>
      </c>
      <c r="AL20" s="156"/>
    </row>
    <row r="21" spans="1:38" ht="60" customHeight="1" thickBot="1">
      <c r="A21" s="43">
        <f>+'Plan SGSI Detallado 2026'!B52</f>
        <v>13</v>
      </c>
      <c r="B21" s="179" t="s">
        <v>90</v>
      </c>
      <c r="C21" s="180">
        <v>0.2</v>
      </c>
      <c r="D21" s="149" t="str">
        <f>+'Plan SGSI Detallado 2026'!C52</f>
        <v>Actualizar instrumentos y/o documentos de seguridad de Seguridad y Privacidad de la Información (Transición a la ISO 27001:2022)</v>
      </c>
      <c r="E21" s="8" t="str">
        <f>+'Plan SGSI Detallado 2026'!D52</f>
        <v>Gerencia de Tecnología - GT</v>
      </c>
      <c r="F21" s="29" t="str">
        <f>'Plan SGSI Detallado 2026'!F52</f>
        <v>Oficial de seguridad de la información
Funcionarios y contratistas de todas las dependencias</v>
      </c>
      <c r="G21" s="29" t="str">
        <f>'Plan SGSI Detallado 2026'!G52</f>
        <v>ISO 27001:2022 Implementada con instrumentos y/o documentos de seguridad de Seguridad y Privacidad de la Información Actualizados</v>
      </c>
      <c r="H21" s="9">
        <f>'Plan SGSI Detallado 2026'!I52</f>
        <v>46082</v>
      </c>
      <c r="I21" s="46">
        <f>'Plan SGSI Detallado 2026'!J52</f>
        <v>46371</v>
      </c>
      <c r="J21" s="130">
        <f>'Plan SGSI Detallado 2026'!K52</f>
        <v>0.08</v>
      </c>
      <c r="K21" s="45">
        <f>'Plan SGSI Detallado 2026'!L52</f>
        <v>0</v>
      </c>
      <c r="L21" s="45">
        <f>'Plan SGSI Detallado 2026'!M52</f>
        <v>0.08</v>
      </c>
      <c r="M21" s="45">
        <f>'Plan SGSI Detallado 2026'!N52</f>
        <v>0</v>
      </c>
      <c r="N21" s="45">
        <f>'Plan SGSI Detallado 2026'!O52</f>
        <v>0.16</v>
      </c>
      <c r="O21" s="45">
        <f>'Plan SGSI Detallado 2026'!P52</f>
        <v>0</v>
      </c>
      <c r="P21" s="45">
        <f>'Plan SGSI Detallado 2026'!Q52</f>
        <v>0.08</v>
      </c>
      <c r="Q21" s="45">
        <f>'Plan SGSI Detallado 2026'!R52</f>
        <v>0</v>
      </c>
      <c r="R21" s="45">
        <f>'Plan SGSI Detallado 2026'!S52</f>
        <v>0.08</v>
      </c>
      <c r="S21" s="45">
        <f>'Plan SGSI Detallado 2026'!T52</f>
        <v>0</v>
      </c>
      <c r="T21" s="45">
        <f>'Plan SGSI Detallado 2026'!U52</f>
        <v>0.08</v>
      </c>
      <c r="U21" s="45">
        <f>'Plan SGSI Detallado 2026'!V52</f>
        <v>0</v>
      </c>
      <c r="V21" s="45">
        <f>'Plan SGSI Detallado 2026'!W52</f>
        <v>0.16</v>
      </c>
      <c r="W21" s="45">
        <f>'Plan SGSI Detallado 2026'!X52</f>
        <v>0</v>
      </c>
      <c r="X21" s="45">
        <f>'Plan SGSI Detallado 2026'!Y52</f>
        <v>0.04</v>
      </c>
      <c r="Y21" s="45">
        <f>'Plan SGSI Detallado 2026'!Z52</f>
        <v>0</v>
      </c>
      <c r="Z21" s="45">
        <f>'Plan SGSI Detallado 2026'!AA52</f>
        <v>0.02</v>
      </c>
      <c r="AA21" s="45">
        <f>'Plan SGSI Detallado 2026'!AB52</f>
        <v>0</v>
      </c>
      <c r="AB21" s="45">
        <f>'Plan SGSI Detallado 2026'!AC52</f>
        <v>9.9999999999999992E-2</v>
      </c>
      <c r="AC21" s="45">
        <f>'Plan SGSI Detallado 2026'!AD52</f>
        <v>0</v>
      </c>
      <c r="AD21" s="45">
        <f>'Plan SGSI Detallado 2026'!AE52</f>
        <v>0.12</v>
      </c>
      <c r="AE21" s="45">
        <f>'Plan SGSI Detallado 2026'!AF52</f>
        <v>0</v>
      </c>
      <c r="AF21" s="45">
        <f>'Plan SGSI Detallado 2026'!AG52</f>
        <v>0</v>
      </c>
      <c r="AG21" s="132">
        <f>'Plan SGSI Detallado 2026'!AH52</f>
        <v>0</v>
      </c>
      <c r="AH21" s="126">
        <f t="shared" si="0"/>
        <v>0.99999999999999978</v>
      </c>
      <c r="AI21" s="38">
        <f t="shared" si="0"/>
        <v>0</v>
      </c>
      <c r="AJ21" s="226">
        <v>0.05</v>
      </c>
      <c r="AK21" s="226">
        <f t="shared" si="1"/>
        <v>0</v>
      </c>
      <c r="AL21" s="156">
        <f>SUM(AK21:AK22)</f>
        <v>0</v>
      </c>
    </row>
    <row r="22" spans="1:38" ht="60" customHeight="1" thickBot="1">
      <c r="A22" s="43">
        <f>+'Plan SGSI Detallado 2026'!B57</f>
        <v>14</v>
      </c>
      <c r="B22" s="179"/>
      <c r="C22" s="180"/>
      <c r="D22" s="149" t="str">
        <f>+'Plan SGSI Detallado 2026'!C57</f>
        <v>Verificar y Ejecutar planes de Acción de resultado de auditorias</v>
      </c>
      <c r="E22" s="8" t="str">
        <f>+'Plan SGSI Detallado 2026'!D57</f>
        <v>Gerencia de Tecnología - GT
Todas las dependencias</v>
      </c>
      <c r="F22" s="8" t="str">
        <f>'Plan SGSI Detallado 2026'!F57</f>
        <v>Oficial de seguridad de la información
Funcionarios y contratistas de todas las dependencias</v>
      </c>
      <c r="G22" s="8" t="str">
        <f>'Plan SGSI Detallado 2026'!G57</f>
        <v>Reporte y seguimiento de las oportunidades de mejora y NO conformidades</v>
      </c>
      <c r="H22" s="10">
        <f>'Plan SGSI Detallado 2026'!I57</f>
        <v>46024</v>
      </c>
      <c r="I22" s="47">
        <f>'Plan SGSI Detallado 2026'!J57</f>
        <v>46371</v>
      </c>
      <c r="J22" s="133">
        <f>'Plan SGSI Detallado 2026'!K57</f>
        <v>0.09</v>
      </c>
      <c r="K22" s="134">
        <f>'Plan SGSI Detallado 2026'!L57</f>
        <v>0</v>
      </c>
      <c r="L22" s="134">
        <f>'Plan SGSI Detallado 2026'!M57</f>
        <v>0.09</v>
      </c>
      <c r="M22" s="134">
        <f>'Plan SGSI Detallado 2026'!N57</f>
        <v>0</v>
      </c>
      <c r="N22" s="134">
        <f>'Plan SGSI Detallado 2026'!O57</f>
        <v>0.09</v>
      </c>
      <c r="O22" s="134">
        <f>'Plan SGSI Detallado 2026'!P57</f>
        <v>0</v>
      </c>
      <c r="P22" s="134">
        <f>'Plan SGSI Detallado 2026'!Q57</f>
        <v>0.09</v>
      </c>
      <c r="Q22" s="134">
        <f>'Plan SGSI Detallado 2026'!R57</f>
        <v>0</v>
      </c>
      <c r="R22" s="134">
        <f>'Plan SGSI Detallado 2026'!S57</f>
        <v>0.09</v>
      </c>
      <c r="S22" s="134">
        <f>'Plan SGSI Detallado 2026'!T57</f>
        <v>0</v>
      </c>
      <c r="T22" s="134">
        <f>'Plan SGSI Detallado 2026'!U57</f>
        <v>0.09</v>
      </c>
      <c r="U22" s="134">
        <f>'Plan SGSI Detallado 2026'!V57</f>
        <v>0</v>
      </c>
      <c r="V22" s="134">
        <f>'Plan SGSI Detallado 2026'!W57</f>
        <v>0.09</v>
      </c>
      <c r="W22" s="134">
        <f>'Plan SGSI Detallado 2026'!X57</f>
        <v>0</v>
      </c>
      <c r="X22" s="134">
        <f>'Plan SGSI Detallado 2026'!Y57</f>
        <v>0</v>
      </c>
      <c r="Y22" s="134">
        <f>'Plan SGSI Detallado 2026'!Z57</f>
        <v>0</v>
      </c>
      <c r="Z22" s="134">
        <f>'Plan SGSI Detallado 2026'!AA57</f>
        <v>0.08</v>
      </c>
      <c r="AA22" s="134">
        <f>'Plan SGSI Detallado 2026'!AB57</f>
        <v>0</v>
      </c>
      <c r="AB22" s="134">
        <f>'Plan SGSI Detallado 2026'!AC57</f>
        <v>0.1</v>
      </c>
      <c r="AC22" s="134">
        <f>'Plan SGSI Detallado 2026'!AD57</f>
        <v>0</v>
      </c>
      <c r="AD22" s="134">
        <f>'Plan SGSI Detallado 2026'!AE57</f>
        <v>0.1</v>
      </c>
      <c r="AE22" s="134">
        <f>'Plan SGSI Detallado 2026'!AF57</f>
        <v>0</v>
      </c>
      <c r="AF22" s="134">
        <f>'Plan SGSI Detallado 2026'!AG57</f>
        <v>0.09</v>
      </c>
      <c r="AG22" s="135">
        <f>'Plan SGSI Detallado 2026'!AH57</f>
        <v>0</v>
      </c>
      <c r="AH22" s="126">
        <f t="shared" si="0"/>
        <v>0.99999999999999989</v>
      </c>
      <c r="AI22" s="38">
        <f t="shared" si="0"/>
        <v>0</v>
      </c>
      <c r="AJ22" s="226">
        <v>0.15</v>
      </c>
      <c r="AK22" s="226">
        <f t="shared" si="1"/>
        <v>0</v>
      </c>
      <c r="AL22" s="156"/>
    </row>
    <row r="23" spans="1:38" s="27" customFormat="1" ht="18.75" hidden="1">
      <c r="A23" s="170" t="s">
        <v>91</v>
      </c>
      <c r="B23" s="170"/>
      <c r="C23" s="170"/>
      <c r="D23" s="170"/>
      <c r="E23" s="170"/>
      <c r="F23" s="170"/>
      <c r="G23" s="170"/>
      <c r="H23" s="170"/>
      <c r="I23" s="170"/>
      <c r="J23" s="227">
        <f>SUM(J9:J22)/14</f>
        <v>9.7857142857142879E-2</v>
      </c>
      <c r="K23" s="227">
        <f t="shared" ref="K23:AG23" si="2">SUM(K9:K22)/14</f>
        <v>0</v>
      </c>
      <c r="L23" s="227">
        <f t="shared" si="2"/>
        <v>8.3571428571428588E-2</v>
      </c>
      <c r="M23" s="227">
        <f t="shared" si="2"/>
        <v>0</v>
      </c>
      <c r="N23" s="227">
        <f t="shared" si="2"/>
        <v>7.1428571428571438E-2</v>
      </c>
      <c r="O23" s="227">
        <f t="shared" si="2"/>
        <v>0</v>
      </c>
      <c r="P23" s="227">
        <f t="shared" si="2"/>
        <v>9.714285714285717E-2</v>
      </c>
      <c r="Q23" s="227">
        <f t="shared" si="2"/>
        <v>0</v>
      </c>
      <c r="R23" s="227">
        <f t="shared" si="2"/>
        <v>6.7857142857142852E-2</v>
      </c>
      <c r="S23" s="227">
        <f t="shared" si="2"/>
        <v>0</v>
      </c>
      <c r="T23" s="227">
        <f t="shared" si="2"/>
        <v>9.1428571428571442E-2</v>
      </c>
      <c r="U23" s="227">
        <f t="shared" si="2"/>
        <v>0</v>
      </c>
      <c r="V23" s="227">
        <f t="shared" si="2"/>
        <v>0.115</v>
      </c>
      <c r="W23" s="227">
        <f t="shared" si="2"/>
        <v>0</v>
      </c>
      <c r="X23" s="227">
        <f t="shared" si="2"/>
        <v>5.3571428571428568E-2</v>
      </c>
      <c r="Y23" s="227">
        <f t="shared" si="2"/>
        <v>0</v>
      </c>
      <c r="Z23" s="227">
        <f t="shared" si="2"/>
        <v>7.0714285714285716E-2</v>
      </c>
      <c r="AA23" s="227">
        <f t="shared" si="2"/>
        <v>0</v>
      </c>
      <c r="AB23" s="227">
        <f t="shared" si="2"/>
        <v>8.8571428571428593E-2</v>
      </c>
      <c r="AC23" s="227">
        <f t="shared" si="2"/>
        <v>0</v>
      </c>
      <c r="AD23" s="227">
        <f t="shared" si="2"/>
        <v>9.571428571428571E-2</v>
      </c>
      <c r="AE23" s="227">
        <f t="shared" si="2"/>
        <v>0</v>
      </c>
      <c r="AF23" s="227">
        <f t="shared" si="2"/>
        <v>6.7142857142857143E-2</v>
      </c>
      <c r="AG23" s="227">
        <f t="shared" si="2"/>
        <v>0</v>
      </c>
      <c r="AH23" s="228">
        <f>AF23+AD23+AB23+Z23+X23+V23+T23+R23+P23+N23+L23+J23</f>
        <v>1.0000000000000002</v>
      </c>
      <c r="AI23" s="229">
        <f t="shared" si="0"/>
        <v>0</v>
      </c>
      <c r="AJ23" s="225"/>
      <c r="AK23" s="225"/>
      <c r="AL23" s="225"/>
    </row>
    <row r="24" spans="1:38"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36"/>
      <c r="AB24" s="230"/>
      <c r="AC24" s="230"/>
      <c r="AD24" s="230"/>
      <c r="AE24" s="230"/>
      <c r="AF24" s="230"/>
      <c r="AG24" s="230"/>
      <c r="AH24" s="231"/>
      <c r="AI24" s="231"/>
    </row>
    <row r="25" spans="1:38"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2" t="s">
        <v>92</v>
      </c>
      <c r="AI25" s="233">
        <f>+J23+L23+N23+P23+R23+T23+V23+X23+Z23+AB23+AD23+AF23</f>
        <v>1.0000000000000002</v>
      </c>
    </row>
    <row r="26" spans="1:38"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4"/>
      <c r="Y26" s="231"/>
      <c r="Z26" s="231"/>
      <c r="AA26" s="231"/>
      <c r="AB26" s="231"/>
      <c r="AC26" s="231"/>
      <c r="AD26" s="231"/>
      <c r="AE26" s="231"/>
      <c r="AF26" s="231"/>
      <c r="AG26" s="231"/>
      <c r="AH26" s="232" t="s">
        <v>93</v>
      </c>
      <c r="AI26" s="233">
        <f>+K23+M23+O23+Q23+S23+U23+W23+Y23+AA23+AC23+AE23+AG23</f>
        <v>0</v>
      </c>
    </row>
    <row r="27" spans="1:38">
      <c r="J27" s="231"/>
      <c r="K27" s="231"/>
      <c r="L27" s="231"/>
      <c r="M27" s="231"/>
      <c r="N27" s="231"/>
      <c r="O27" s="231"/>
      <c r="P27" s="231"/>
      <c r="Q27" s="37"/>
      <c r="R27" s="37"/>
      <c r="S27" s="37"/>
      <c r="T27" s="37"/>
      <c r="U27" s="37"/>
      <c r="V27" s="231"/>
      <c r="W27" s="231"/>
      <c r="X27" s="234"/>
      <c r="Y27" s="231"/>
      <c r="Z27" s="230"/>
      <c r="AA27" s="231"/>
      <c r="AB27" s="231"/>
      <c r="AC27" s="231"/>
      <c r="AD27" s="231"/>
      <c r="AE27" s="231"/>
      <c r="AF27" s="231"/>
      <c r="AG27" s="231"/>
      <c r="AH27" s="39"/>
      <c r="AI27" s="233">
        <f>+AI26/AI25</f>
        <v>0</v>
      </c>
    </row>
    <row r="28" spans="1:38">
      <c r="J28" s="231"/>
      <c r="K28" s="231"/>
      <c r="L28" s="231"/>
      <c r="M28" s="231"/>
      <c r="N28" s="231"/>
      <c r="O28" s="231"/>
      <c r="P28" s="231"/>
      <c r="Q28" s="231"/>
      <c r="R28" s="231"/>
      <c r="S28" s="37"/>
      <c r="T28" s="37"/>
      <c r="U28" s="36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37"/>
      <c r="AI28" s="231"/>
    </row>
    <row r="29" spans="1:38">
      <c r="J29" s="231"/>
      <c r="K29" s="231"/>
      <c r="L29" s="231"/>
      <c r="M29" s="231"/>
      <c r="N29" s="231"/>
      <c r="O29" s="231"/>
      <c r="P29" s="231"/>
      <c r="Q29" s="231"/>
      <c r="R29" s="231"/>
      <c r="S29" s="37"/>
      <c r="T29" s="37"/>
      <c r="U29" s="37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</row>
    <row r="30" spans="1:38">
      <c r="J30" s="231"/>
      <c r="K30" s="231"/>
      <c r="L30" s="231"/>
      <c r="M30" s="231"/>
      <c r="N30" s="231"/>
      <c r="O30" s="231"/>
      <c r="P30" s="231"/>
      <c r="Q30" s="231"/>
      <c r="R30" s="231"/>
      <c r="S30" s="37"/>
      <c r="T30" s="37"/>
      <c r="U30" s="37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</row>
    <row r="31" spans="1:38">
      <c r="J31" s="231"/>
      <c r="K31" s="231"/>
      <c r="L31" s="231"/>
      <c r="M31" s="231"/>
      <c r="N31" s="231"/>
      <c r="O31" s="231"/>
      <c r="P31" s="231"/>
      <c r="Q31" s="231"/>
      <c r="R31" s="231"/>
      <c r="S31" s="37"/>
      <c r="T31" s="37"/>
      <c r="U31" s="37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</row>
    <row r="32" spans="1:38">
      <c r="J32" s="231"/>
      <c r="K32" s="231"/>
      <c r="L32" s="231"/>
      <c r="M32" s="231"/>
      <c r="N32" s="231"/>
      <c r="O32" s="231"/>
      <c r="P32" s="231"/>
      <c r="Q32" s="37"/>
      <c r="R32" s="231"/>
      <c r="S32" s="37"/>
      <c r="T32" s="37"/>
      <c r="U32" s="37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</row>
    <row r="33" spans="17:35">
      <c r="Q33" s="37"/>
      <c r="R33" s="37"/>
      <c r="S33" s="37"/>
      <c r="T33" s="37"/>
      <c r="U33" s="37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</row>
    <row r="59" spans="5:7" hidden="1">
      <c r="E59" s="2" t="s">
        <v>94</v>
      </c>
      <c r="G59" s="2" t="s">
        <v>95</v>
      </c>
    </row>
    <row r="60" spans="5:7" ht="30" hidden="1">
      <c r="E60" s="2" t="s">
        <v>96</v>
      </c>
      <c r="G60" s="7" t="s">
        <v>97</v>
      </c>
    </row>
    <row r="61" spans="5:7" hidden="1">
      <c r="E61" s="2" t="s">
        <v>98</v>
      </c>
      <c r="G61" s="7" t="s">
        <v>99</v>
      </c>
    </row>
    <row r="62" spans="5:7" ht="30" hidden="1">
      <c r="E62" s="2" t="s">
        <v>100</v>
      </c>
      <c r="G62" s="7" t="s">
        <v>101</v>
      </c>
    </row>
    <row r="63" spans="5:7" ht="45" hidden="1">
      <c r="E63" s="2" t="s">
        <v>102</v>
      </c>
      <c r="G63" s="2" t="s">
        <v>103</v>
      </c>
    </row>
    <row r="64" spans="5:7" hidden="1">
      <c r="E64" s="2" t="s">
        <v>104</v>
      </c>
      <c r="G64" s="7" t="s">
        <v>105</v>
      </c>
    </row>
    <row r="65" spans="5:7" ht="30" hidden="1">
      <c r="E65" s="2" t="s">
        <v>106</v>
      </c>
      <c r="G65" s="7" t="s">
        <v>107</v>
      </c>
    </row>
    <row r="66" spans="5:7" hidden="1">
      <c r="E66" s="2" t="s">
        <v>108</v>
      </c>
      <c r="G66" s="7" t="s">
        <v>109</v>
      </c>
    </row>
    <row r="67" spans="5:7" ht="45" hidden="1">
      <c r="G67" s="7" t="s">
        <v>110</v>
      </c>
    </row>
    <row r="68" spans="5:7" hidden="1">
      <c r="G68" s="2" t="s">
        <v>111</v>
      </c>
    </row>
    <row r="69" spans="5:7" hidden="1">
      <c r="G69" s="7" t="s">
        <v>112</v>
      </c>
    </row>
    <row r="70" spans="5:7" ht="30" hidden="1">
      <c r="G70" s="7" t="s">
        <v>113</v>
      </c>
    </row>
    <row r="71" spans="5:7" ht="30" hidden="1">
      <c r="G71" s="7" t="s">
        <v>114</v>
      </c>
    </row>
    <row r="72" spans="5:7" hidden="1">
      <c r="G72" s="7" t="s">
        <v>115</v>
      </c>
    </row>
    <row r="73" spans="5:7" hidden="1">
      <c r="G73" s="7" t="s">
        <v>116</v>
      </c>
    </row>
    <row r="74" spans="5:7" hidden="1">
      <c r="G74" s="7" t="s">
        <v>117</v>
      </c>
    </row>
    <row r="75" spans="5:7" ht="30" hidden="1">
      <c r="G75" s="7" t="s">
        <v>118</v>
      </c>
    </row>
    <row r="76" spans="5:7" hidden="1"/>
  </sheetData>
  <autoFilter ref="A7:AI37" xr:uid="{00000000-0009-0000-0000-000001000000}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</autoFilter>
  <mergeCells count="42">
    <mergeCell ref="P7:Q7"/>
    <mergeCell ref="R7:S7"/>
    <mergeCell ref="T7:U7"/>
    <mergeCell ref="L7:M7"/>
    <mergeCell ref="N7:O7"/>
    <mergeCell ref="V7:W7"/>
    <mergeCell ref="X7:Y7"/>
    <mergeCell ref="Z7:AA7"/>
    <mergeCell ref="AB7:AC7"/>
    <mergeCell ref="AD7:AE7"/>
    <mergeCell ref="A23:I23"/>
    <mergeCell ref="C7:C8"/>
    <mergeCell ref="A1:B2"/>
    <mergeCell ref="B17:B20"/>
    <mergeCell ref="B21:B22"/>
    <mergeCell ref="C21:C22"/>
    <mergeCell ref="C17:C20"/>
    <mergeCell ref="C1:AI1"/>
    <mergeCell ref="C2:AI2"/>
    <mergeCell ref="A3:AI3"/>
    <mergeCell ref="A4:AI4"/>
    <mergeCell ref="A5:AI5"/>
    <mergeCell ref="A6:AI6"/>
    <mergeCell ref="AH7:AI7"/>
    <mergeCell ref="B9:B10"/>
    <mergeCell ref="C9:C10"/>
    <mergeCell ref="AL17:AL20"/>
    <mergeCell ref="AL21:AL22"/>
    <mergeCell ref="AL9:AL10"/>
    <mergeCell ref="AL11:AL16"/>
    <mergeCell ref="A7:A8"/>
    <mergeCell ref="B7:B8"/>
    <mergeCell ref="D7:D8"/>
    <mergeCell ref="E7:E8"/>
    <mergeCell ref="F7:F8"/>
    <mergeCell ref="G7:G8"/>
    <mergeCell ref="H7:H8"/>
    <mergeCell ref="I7:I8"/>
    <mergeCell ref="AF7:AG7"/>
    <mergeCell ref="J7:K7"/>
    <mergeCell ref="B11:B16"/>
    <mergeCell ref="C11:C16"/>
  </mergeCells>
  <conditionalFormatting sqref="I9:I13">
    <cfRule type="cellIs" dxfId="323" priority="101" stopIfTrue="1" operator="lessThan">
      <formula>H9</formula>
    </cfRule>
  </conditionalFormatting>
  <conditionalFormatting sqref="J9:AG11 J14:AG22">
    <cfRule type="cellIs" dxfId="322" priority="5" operator="greaterThan">
      <formula>0</formula>
    </cfRule>
    <cfRule type="cellIs" dxfId="321" priority="6" operator="greaterThan">
      <formula>0</formula>
    </cfRule>
  </conditionalFormatting>
  <conditionalFormatting sqref="J9:AG22">
    <cfRule type="cellIs" dxfId="320" priority="4" operator="equal">
      <formula>0</formula>
    </cfRule>
  </conditionalFormatting>
  <conditionalFormatting sqref="J12:AG13">
    <cfRule type="cellIs" dxfId="319" priority="75" operator="greaterThan">
      <formula>0</formula>
    </cfRule>
    <cfRule type="cellIs" dxfId="318" priority="76" operator="greaterThan">
      <formula>0</formula>
    </cfRule>
  </conditionalFormatting>
  <conditionalFormatting sqref="N11:AG11">
    <cfRule type="cellIs" dxfId="317" priority="86" operator="equal">
      <formula>0</formula>
    </cfRule>
    <cfRule type="cellIs" dxfId="316" priority="87" operator="greaterThan">
      <formula>0</formula>
    </cfRule>
    <cfRule type="cellIs" dxfId="315" priority="88" operator="greaterThan">
      <formula>0</formula>
    </cfRule>
  </conditionalFormatting>
  <conditionalFormatting sqref="N13:AG13">
    <cfRule type="cellIs" dxfId="314" priority="71" operator="equal">
      <formula>0</formula>
    </cfRule>
    <cfRule type="cellIs" dxfId="313" priority="72" operator="greaterThan">
      <formula>0</formula>
    </cfRule>
    <cfRule type="cellIs" dxfId="312" priority="73" operator="greaterThan">
      <formula>0</formula>
    </cfRule>
  </conditionalFormatting>
  <conditionalFormatting sqref="AH9:AI22">
    <cfRule type="cellIs" dxfId="311" priority="1" operator="between">
      <formula>0.01</formula>
      <formula>0.99</formula>
    </cfRule>
    <cfRule type="cellIs" dxfId="310" priority="2" operator="equal">
      <formula>0</formula>
    </cfRule>
    <cfRule type="cellIs" dxfId="309" priority="3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AJ72"/>
  <sheetViews>
    <sheetView topLeftCell="A41" zoomScale="70" zoomScaleNormal="70" zoomScaleSheetLayoutView="90" workbookViewId="0">
      <selection activeCell="G53" sqref="G53:G56"/>
    </sheetView>
  </sheetViews>
  <sheetFormatPr defaultColWidth="11.42578125" defaultRowHeight="50.1" customHeight="1" outlineLevelRow="1"/>
  <cols>
    <col min="1" max="1" width="4.85546875" style="145" customWidth="1"/>
    <col min="2" max="2" width="5.42578125" style="13" customWidth="1"/>
    <col min="3" max="3" width="55.28515625" style="15" customWidth="1"/>
    <col min="4" max="4" width="47.5703125" style="16" bestFit="1" customWidth="1"/>
    <col min="5" max="5" width="88.85546875" style="16" hidden="1" customWidth="1"/>
    <col min="6" max="6" width="57.42578125" style="15" bestFit="1" customWidth="1"/>
    <col min="7" max="7" width="52.5703125" style="15" customWidth="1"/>
    <col min="8" max="8" width="39.28515625" style="14" customWidth="1"/>
    <col min="9" max="9" width="20.85546875" style="14" customWidth="1"/>
    <col min="10" max="10" width="18.85546875" style="14" customWidth="1"/>
    <col min="11" max="12" width="9.7109375" style="13" customWidth="1"/>
    <col min="13" max="13" width="9.5703125" style="13" customWidth="1"/>
    <col min="14" max="34" width="9.7109375" style="13" customWidth="1"/>
    <col min="35" max="35" width="15" style="13" customWidth="1"/>
    <col min="36" max="36" width="11.42578125" style="12" customWidth="1"/>
    <col min="37" max="16384" width="11.42578125" style="11"/>
  </cols>
  <sheetData>
    <row r="1" spans="1:36" s="26" customFormat="1" ht="15.75" hidden="1" thickBot="1">
      <c r="A1" s="173"/>
      <c r="B1" s="194"/>
      <c r="C1" s="196"/>
      <c r="D1" s="197"/>
      <c r="E1" s="197"/>
      <c r="F1" s="197"/>
      <c r="G1" s="197"/>
      <c r="H1" s="197"/>
      <c r="I1" s="197"/>
      <c r="J1" s="198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5"/>
    </row>
    <row r="2" spans="1:36" s="26" customFormat="1" ht="23.25" customHeight="1">
      <c r="A2" s="175"/>
      <c r="B2" s="195"/>
      <c r="C2" s="199" t="s">
        <v>119</v>
      </c>
      <c r="D2" s="200"/>
      <c r="E2" s="200"/>
      <c r="F2" s="200"/>
      <c r="G2" s="200"/>
      <c r="H2" s="200"/>
      <c r="I2" s="200"/>
      <c r="J2" s="201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</row>
    <row r="3" spans="1:36" s="26" customFormat="1" ht="15">
      <c r="A3" s="202" t="s">
        <v>120</v>
      </c>
      <c r="B3" s="203"/>
      <c r="C3" s="203"/>
      <c r="D3" s="203"/>
      <c r="E3" s="203"/>
      <c r="F3" s="203"/>
      <c r="G3" s="203"/>
      <c r="H3" s="203"/>
      <c r="I3" s="203"/>
      <c r="J3" s="20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5"/>
    </row>
    <row r="4" spans="1:36" s="26" customFormat="1" ht="15">
      <c r="A4" s="235" t="s">
        <v>121</v>
      </c>
      <c r="B4" s="236"/>
      <c r="C4" s="236"/>
      <c r="D4" s="236"/>
      <c r="E4" s="236"/>
      <c r="F4" s="236"/>
      <c r="G4" s="236"/>
      <c r="H4" s="236"/>
      <c r="I4" s="236"/>
      <c r="J4" s="237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</row>
    <row r="5" spans="1:36" s="26" customFormat="1" ht="15">
      <c r="A5" s="186" t="s">
        <v>56</v>
      </c>
      <c r="B5" s="186"/>
      <c r="C5" s="186"/>
      <c r="D5" s="186"/>
      <c r="E5" s="186"/>
      <c r="F5" s="186"/>
      <c r="G5" s="186"/>
      <c r="H5" s="186"/>
      <c r="I5" s="186"/>
      <c r="J5" s="186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5"/>
    </row>
    <row r="6" spans="1:36" s="26" customFormat="1" ht="21" customHeight="1">
      <c r="A6" s="205" t="s">
        <v>122</v>
      </c>
      <c r="B6" s="206"/>
      <c r="C6" s="206"/>
      <c r="D6" s="206"/>
      <c r="E6" s="206"/>
      <c r="F6" s="206"/>
      <c r="G6" s="206"/>
      <c r="H6" s="206"/>
      <c r="I6" s="206"/>
      <c r="J6" s="207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5"/>
    </row>
    <row r="7" spans="1:36" ht="36" customHeight="1">
      <c r="A7" s="145" t="s">
        <v>123</v>
      </c>
      <c r="B7" s="41" t="s">
        <v>124</v>
      </c>
      <c r="C7" s="41" t="s">
        <v>125</v>
      </c>
      <c r="D7" s="41" t="s">
        <v>126</v>
      </c>
      <c r="E7" s="41" t="s">
        <v>127</v>
      </c>
      <c r="F7" s="41" t="s">
        <v>128</v>
      </c>
      <c r="G7" s="41" t="s">
        <v>129</v>
      </c>
      <c r="H7" s="41" t="s">
        <v>130</v>
      </c>
      <c r="I7" s="41" t="s">
        <v>131</v>
      </c>
      <c r="J7" s="41" t="s">
        <v>132</v>
      </c>
      <c r="K7" s="208" t="s">
        <v>67</v>
      </c>
      <c r="L7" s="208"/>
      <c r="M7" s="208" t="s">
        <v>68</v>
      </c>
      <c r="N7" s="208"/>
      <c r="O7" s="208" t="s">
        <v>69</v>
      </c>
      <c r="P7" s="208"/>
      <c r="Q7" s="208" t="s">
        <v>70</v>
      </c>
      <c r="R7" s="208"/>
      <c r="S7" s="208" t="s">
        <v>71</v>
      </c>
      <c r="T7" s="208"/>
      <c r="U7" s="208" t="s">
        <v>72</v>
      </c>
      <c r="V7" s="208"/>
      <c r="W7" s="208" t="s">
        <v>73</v>
      </c>
      <c r="X7" s="208"/>
      <c r="Y7" s="208" t="s">
        <v>74</v>
      </c>
      <c r="Z7" s="208"/>
      <c r="AA7" s="208" t="s">
        <v>75</v>
      </c>
      <c r="AB7" s="208"/>
      <c r="AC7" s="208" t="s">
        <v>76</v>
      </c>
      <c r="AD7" s="208"/>
      <c r="AE7" s="208" t="s">
        <v>77</v>
      </c>
      <c r="AF7" s="208"/>
      <c r="AG7" s="208" t="s">
        <v>78</v>
      </c>
      <c r="AH7" s="208"/>
      <c r="AI7" s="208" t="s">
        <v>79</v>
      </c>
      <c r="AJ7" s="208"/>
    </row>
    <row r="8" spans="1:36" ht="32.25" customHeight="1">
      <c r="B8" s="209" t="s">
        <v>14</v>
      </c>
      <c r="C8" s="209"/>
      <c r="D8" s="209"/>
      <c r="E8" s="209"/>
      <c r="F8" s="209"/>
      <c r="G8" s="209"/>
      <c r="H8" s="209"/>
      <c r="I8" s="209"/>
      <c r="J8" s="209"/>
      <c r="K8" s="40" t="s">
        <v>84</v>
      </c>
      <c r="L8" s="40" t="s">
        <v>85</v>
      </c>
      <c r="M8" s="40" t="s">
        <v>84</v>
      </c>
      <c r="N8" s="40" t="s">
        <v>85</v>
      </c>
      <c r="O8" s="40" t="s">
        <v>84</v>
      </c>
      <c r="P8" s="40" t="s">
        <v>85</v>
      </c>
      <c r="Q8" s="40" t="s">
        <v>84</v>
      </c>
      <c r="R8" s="40" t="s">
        <v>85</v>
      </c>
      <c r="S8" s="40" t="s">
        <v>84</v>
      </c>
      <c r="T8" s="40" t="s">
        <v>85</v>
      </c>
      <c r="U8" s="40" t="s">
        <v>84</v>
      </c>
      <c r="V8" s="40" t="s">
        <v>85</v>
      </c>
      <c r="W8" s="40" t="s">
        <v>84</v>
      </c>
      <c r="X8" s="40" t="s">
        <v>85</v>
      </c>
      <c r="Y8" s="40" t="s">
        <v>84</v>
      </c>
      <c r="Z8" s="40" t="s">
        <v>85</v>
      </c>
      <c r="AA8" s="40" t="s">
        <v>84</v>
      </c>
      <c r="AB8" s="40" t="s">
        <v>85</v>
      </c>
      <c r="AC8" s="40" t="s">
        <v>84</v>
      </c>
      <c r="AD8" s="40" t="s">
        <v>85</v>
      </c>
      <c r="AE8" s="40" t="s">
        <v>84</v>
      </c>
      <c r="AF8" s="40" t="s">
        <v>85</v>
      </c>
      <c r="AG8" s="40" t="s">
        <v>84</v>
      </c>
      <c r="AH8" s="40" t="s">
        <v>85</v>
      </c>
      <c r="AI8" s="67" t="s">
        <v>84</v>
      </c>
      <c r="AJ8" s="68" t="s">
        <v>85</v>
      </c>
    </row>
    <row r="9" spans="1:36" s="17" customFormat="1" ht="112.5" customHeight="1">
      <c r="A9" s="145"/>
      <c r="B9" s="53">
        <v>1</v>
      </c>
      <c r="C9" s="19" t="s">
        <v>133</v>
      </c>
      <c r="D9" s="52" t="s">
        <v>134</v>
      </c>
      <c r="E9" s="52" t="s">
        <v>135</v>
      </c>
      <c r="F9" s="52" t="s">
        <v>136</v>
      </c>
      <c r="G9" s="52" t="s">
        <v>137</v>
      </c>
      <c r="H9" s="52" t="s">
        <v>138</v>
      </c>
      <c r="I9" s="30">
        <v>46027</v>
      </c>
      <c r="J9" s="22">
        <v>46081</v>
      </c>
      <c r="K9" s="18">
        <f>SUM(K10:K11)</f>
        <v>0.4</v>
      </c>
      <c r="L9" s="18">
        <v>0</v>
      </c>
      <c r="M9" s="18">
        <f t="shared" ref="M9:AH9" si="0">SUM(M10:M11)</f>
        <v>0.6</v>
      </c>
      <c r="N9" s="18">
        <v>0</v>
      </c>
      <c r="O9" s="18">
        <f t="shared" si="0"/>
        <v>0</v>
      </c>
      <c r="P9" s="18"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66">
        <f>AG9+AE9+AC9+AA9+Y9+W9+U9+S9+Q9+O9+M9+K9</f>
        <v>1</v>
      </c>
      <c r="AJ9" s="65">
        <f>AH9+AF9+AD9+AB9+Z9+X9+V9+T9+R9+P9+N9+L9</f>
        <v>0</v>
      </c>
    </row>
    <row r="10" spans="1:36" ht="92.25" customHeight="1" outlineLevel="1">
      <c r="A10" s="145">
        <v>1</v>
      </c>
      <c r="B10" s="55" t="s">
        <v>139</v>
      </c>
      <c r="C10" s="23" t="s">
        <v>140</v>
      </c>
      <c r="D10" s="21" t="s">
        <v>141</v>
      </c>
      <c r="E10" s="21" t="s">
        <v>142</v>
      </c>
      <c r="F10" s="56" t="s">
        <v>136</v>
      </c>
      <c r="G10" s="21" t="s">
        <v>137</v>
      </c>
      <c r="H10" s="21" t="s">
        <v>143</v>
      </c>
      <c r="I10" s="42">
        <v>46027</v>
      </c>
      <c r="J10" s="42">
        <v>46081</v>
      </c>
      <c r="K10" s="18">
        <v>0.2</v>
      </c>
      <c r="L10" s="18">
        <v>0</v>
      </c>
      <c r="M10" s="18">
        <v>0.3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28">
        <v>0</v>
      </c>
      <c r="U10" s="18">
        <v>0</v>
      </c>
      <c r="V10" s="2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66">
        <f>AG10+AE10+AC10+AA10+Y10+W10+U10+S10+Q10+O10+M10+K10</f>
        <v>0.5</v>
      </c>
      <c r="AJ10" s="65">
        <f t="shared" ref="AJ10" si="1">AH10+AF10+AD10+AB10+Z10+X10+V10+T10+R10+P10+N10+L10</f>
        <v>0</v>
      </c>
    </row>
    <row r="11" spans="1:36" ht="69" customHeight="1" outlineLevel="1">
      <c r="A11" s="145">
        <v>2</v>
      </c>
      <c r="B11" s="55" t="s">
        <v>144</v>
      </c>
      <c r="C11" s="23" t="s">
        <v>145</v>
      </c>
      <c r="D11" s="21" t="s">
        <v>146</v>
      </c>
      <c r="E11" s="21" t="s">
        <v>142</v>
      </c>
      <c r="F11" s="56" t="s">
        <v>136</v>
      </c>
      <c r="G11" s="21" t="s">
        <v>147</v>
      </c>
      <c r="H11" s="21" t="s">
        <v>143</v>
      </c>
      <c r="I11" s="42">
        <v>46027</v>
      </c>
      <c r="J11" s="42">
        <v>46081</v>
      </c>
      <c r="K11" s="18">
        <v>0.2</v>
      </c>
      <c r="L11" s="18">
        <v>0</v>
      </c>
      <c r="M11" s="18">
        <v>0.3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28">
        <v>0</v>
      </c>
      <c r="U11" s="18">
        <v>0</v>
      </c>
      <c r="V11" s="2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66">
        <f>AG11+AE11+AC11+AA11+Y11+W11+U11+S11+Q11+O11+M11+K11</f>
        <v>0.5</v>
      </c>
      <c r="AJ11" s="65">
        <f t="shared" ref="AJ11" si="2">AH11+AF11+AD11+AB11+Z11+X11+V11+T11+R11+P11+N11+L11</f>
        <v>0</v>
      </c>
    </row>
    <row r="12" spans="1:36" s="17" customFormat="1" ht="102.75" customHeight="1">
      <c r="A12" s="145"/>
      <c r="B12" s="53">
        <v>2</v>
      </c>
      <c r="C12" s="19" t="s">
        <v>148</v>
      </c>
      <c r="D12" s="52" t="s">
        <v>134</v>
      </c>
      <c r="E12" s="52" t="s">
        <v>135</v>
      </c>
      <c r="F12" s="52" t="s">
        <v>149</v>
      </c>
      <c r="G12" s="52" t="s">
        <v>150</v>
      </c>
      <c r="H12" s="52" t="s">
        <v>138</v>
      </c>
      <c r="I12" s="30">
        <v>46327</v>
      </c>
      <c r="J12" s="22">
        <v>46371</v>
      </c>
      <c r="K12" s="18">
        <f>SUM(K13:K14)</f>
        <v>0</v>
      </c>
      <c r="L12" s="18">
        <f t="shared" ref="L12:AH12" si="3">SUM(L13:L14)</f>
        <v>0</v>
      </c>
      <c r="M12" s="18">
        <f t="shared" si="3"/>
        <v>0</v>
      </c>
      <c r="N12" s="18">
        <f t="shared" si="3"/>
        <v>0</v>
      </c>
      <c r="O12" s="18">
        <f t="shared" si="3"/>
        <v>0</v>
      </c>
      <c r="P12" s="18">
        <f t="shared" si="3"/>
        <v>0</v>
      </c>
      <c r="Q12" s="18">
        <f t="shared" si="3"/>
        <v>0</v>
      </c>
      <c r="R12" s="18">
        <f t="shared" si="3"/>
        <v>0</v>
      </c>
      <c r="S12" s="18">
        <f t="shared" si="3"/>
        <v>0</v>
      </c>
      <c r="T12" s="18">
        <f t="shared" si="3"/>
        <v>0</v>
      </c>
      <c r="U12" s="18">
        <f t="shared" si="3"/>
        <v>0</v>
      </c>
      <c r="V12" s="18">
        <f t="shared" si="3"/>
        <v>0</v>
      </c>
      <c r="W12" s="18">
        <f t="shared" si="3"/>
        <v>0</v>
      </c>
      <c r="X12" s="18">
        <f t="shared" si="3"/>
        <v>0</v>
      </c>
      <c r="Y12" s="18">
        <f t="shared" si="3"/>
        <v>0</v>
      </c>
      <c r="Z12" s="18">
        <f t="shared" si="3"/>
        <v>0</v>
      </c>
      <c r="AA12" s="18">
        <f t="shared" si="3"/>
        <v>0</v>
      </c>
      <c r="AB12" s="18">
        <f t="shared" si="3"/>
        <v>0</v>
      </c>
      <c r="AC12" s="18">
        <f t="shared" si="3"/>
        <v>0</v>
      </c>
      <c r="AD12" s="18">
        <f t="shared" si="3"/>
        <v>0</v>
      </c>
      <c r="AE12" s="18">
        <f>SUM(AE13:AE14)</f>
        <v>0.5</v>
      </c>
      <c r="AF12" s="18">
        <f t="shared" si="3"/>
        <v>0</v>
      </c>
      <c r="AG12" s="18">
        <f>SUM(AG13:AG14)</f>
        <v>0.5</v>
      </c>
      <c r="AH12" s="18">
        <f t="shared" si="3"/>
        <v>0</v>
      </c>
      <c r="AI12" s="66">
        <f>AG12+AE12+AC12+AA12+Y12+W12+U12+S12+Q12+O12+M12+K12</f>
        <v>1</v>
      </c>
      <c r="AJ12" s="65">
        <f t="shared" ref="AJ12:AJ16" si="4">AH12+AF12+AD12+AB12+Z12+X12+V12+T12+R12+P12+N12+L12</f>
        <v>0</v>
      </c>
    </row>
    <row r="13" spans="1:36" ht="98.25" customHeight="1" outlineLevel="1">
      <c r="A13" s="145">
        <v>3</v>
      </c>
      <c r="B13" s="55" t="s">
        <v>151</v>
      </c>
      <c r="C13" s="23" t="s">
        <v>152</v>
      </c>
      <c r="D13" s="21" t="s">
        <v>146</v>
      </c>
      <c r="E13" s="21" t="s">
        <v>142</v>
      </c>
      <c r="F13" s="56" t="s">
        <v>136</v>
      </c>
      <c r="G13" s="21" t="s">
        <v>153</v>
      </c>
      <c r="H13" s="21" t="s">
        <v>143</v>
      </c>
      <c r="I13" s="42">
        <v>46327</v>
      </c>
      <c r="J13" s="42">
        <v>46371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8">
        <v>0</v>
      </c>
      <c r="U13" s="18">
        <v>0</v>
      </c>
      <c r="V13" s="2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0.25</v>
      </c>
      <c r="AF13" s="18">
        <v>0</v>
      </c>
      <c r="AG13" s="18">
        <v>0.25</v>
      </c>
      <c r="AH13" s="18">
        <v>0</v>
      </c>
      <c r="AI13" s="66">
        <f>AG13+AE13+AC13+AA13+Y13+W13+U13+S13+Q13+O13+M13+K13</f>
        <v>0.5</v>
      </c>
      <c r="AJ13" s="65">
        <f t="shared" si="4"/>
        <v>0</v>
      </c>
    </row>
    <row r="14" spans="1:36" ht="48.75" customHeight="1" outlineLevel="1">
      <c r="A14" s="145">
        <v>4</v>
      </c>
      <c r="B14" s="55" t="s">
        <v>154</v>
      </c>
      <c r="C14" s="23" t="s">
        <v>155</v>
      </c>
      <c r="D14" s="21" t="s">
        <v>146</v>
      </c>
      <c r="E14" s="21" t="s">
        <v>142</v>
      </c>
      <c r="F14" s="56" t="s">
        <v>136</v>
      </c>
      <c r="G14" s="21" t="s">
        <v>156</v>
      </c>
      <c r="H14" s="21" t="s">
        <v>143</v>
      </c>
      <c r="I14" s="42">
        <v>46327</v>
      </c>
      <c r="J14" s="42">
        <v>46371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28">
        <v>0</v>
      </c>
      <c r="U14" s="18">
        <v>0</v>
      </c>
      <c r="V14" s="2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0.25</v>
      </c>
      <c r="AF14" s="18">
        <v>0</v>
      </c>
      <c r="AG14" s="18">
        <v>0.25</v>
      </c>
      <c r="AH14" s="18">
        <v>0</v>
      </c>
      <c r="AI14" s="66">
        <f>AG14+AE14+AC14+AA14+Y14+W14+U14+S14+Q14+O14+M14+K14</f>
        <v>0.5</v>
      </c>
      <c r="AJ14" s="65">
        <f t="shared" si="4"/>
        <v>0</v>
      </c>
    </row>
    <row r="15" spans="1:36" ht="28.5" customHeight="1">
      <c r="B15" s="210" t="s">
        <v>157</v>
      </c>
      <c r="C15" s="211"/>
      <c r="D15" s="211"/>
      <c r="E15" s="211"/>
      <c r="F15" s="211"/>
      <c r="G15" s="211"/>
      <c r="H15" s="211"/>
      <c r="I15" s="211"/>
      <c r="J15" s="212"/>
      <c r="K15" s="213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5"/>
    </row>
    <row r="16" spans="1:36" s="17" customFormat="1" ht="81" customHeight="1">
      <c r="A16" s="145"/>
      <c r="B16" s="53">
        <v>3</v>
      </c>
      <c r="C16" s="19" t="s">
        <v>158</v>
      </c>
      <c r="D16" s="20" t="s">
        <v>159</v>
      </c>
      <c r="E16" s="20" t="s">
        <v>160</v>
      </c>
      <c r="F16" s="20" t="s">
        <v>136</v>
      </c>
      <c r="G16" s="20" t="s">
        <v>161</v>
      </c>
      <c r="H16" s="20" t="s">
        <v>162</v>
      </c>
      <c r="I16" s="30">
        <v>46027</v>
      </c>
      <c r="J16" s="22">
        <v>46371</v>
      </c>
      <c r="K16" s="18">
        <v>0.05</v>
      </c>
      <c r="L16" s="18">
        <f t="shared" ref="L16:AH16" si="5">SUM(L17:L19)</f>
        <v>0</v>
      </c>
      <c r="M16" s="18">
        <f t="shared" si="5"/>
        <v>0.08</v>
      </c>
      <c r="N16" s="18">
        <f t="shared" si="5"/>
        <v>0</v>
      </c>
      <c r="O16" s="18">
        <f t="shared" si="5"/>
        <v>0.1</v>
      </c>
      <c r="P16" s="18">
        <f t="shared" si="5"/>
        <v>0</v>
      </c>
      <c r="Q16" s="18">
        <f t="shared" si="5"/>
        <v>0.1</v>
      </c>
      <c r="R16" s="18">
        <f t="shared" si="5"/>
        <v>0</v>
      </c>
      <c r="S16" s="18">
        <f t="shared" si="5"/>
        <v>0.09</v>
      </c>
      <c r="T16" s="18">
        <f t="shared" si="5"/>
        <v>0</v>
      </c>
      <c r="U16" s="18">
        <f t="shared" si="5"/>
        <v>0.11000000000000001</v>
      </c>
      <c r="V16" s="18">
        <f t="shared" si="5"/>
        <v>0</v>
      </c>
      <c r="W16" s="18">
        <f t="shared" si="5"/>
        <v>0.1</v>
      </c>
      <c r="X16" s="18">
        <f t="shared" si="5"/>
        <v>0</v>
      </c>
      <c r="Y16" s="18">
        <f t="shared" si="5"/>
        <v>0.08</v>
      </c>
      <c r="Z16" s="18">
        <f t="shared" si="5"/>
        <v>0</v>
      </c>
      <c r="AA16" s="18">
        <f t="shared" si="5"/>
        <v>0.08</v>
      </c>
      <c r="AB16" s="18">
        <f t="shared" si="5"/>
        <v>0</v>
      </c>
      <c r="AC16" s="18">
        <f t="shared" si="5"/>
        <v>0.09</v>
      </c>
      <c r="AD16" s="18">
        <f t="shared" si="5"/>
        <v>0</v>
      </c>
      <c r="AE16" s="18">
        <f t="shared" si="5"/>
        <v>0.08</v>
      </c>
      <c r="AF16" s="18">
        <f t="shared" si="5"/>
        <v>0</v>
      </c>
      <c r="AG16" s="18">
        <f t="shared" si="5"/>
        <v>0.04</v>
      </c>
      <c r="AH16" s="18">
        <f t="shared" si="5"/>
        <v>0</v>
      </c>
      <c r="AI16" s="66">
        <f>AG16+AE16+AC16+AA16+Y16+W16+U16+S16+Q16+O16+M16+K16</f>
        <v>0.99999999999999989</v>
      </c>
      <c r="AJ16" s="65">
        <f t="shared" si="4"/>
        <v>0</v>
      </c>
    </row>
    <row r="17" spans="1:36" ht="75" customHeight="1" outlineLevel="1">
      <c r="A17" s="145">
        <v>5</v>
      </c>
      <c r="B17" s="55" t="s">
        <v>163</v>
      </c>
      <c r="C17" s="142" t="s">
        <v>164</v>
      </c>
      <c r="D17" s="21" t="s">
        <v>165</v>
      </c>
      <c r="E17" s="21" t="s">
        <v>135</v>
      </c>
      <c r="F17" s="57" t="s">
        <v>166</v>
      </c>
      <c r="G17" s="21" t="s">
        <v>167</v>
      </c>
      <c r="H17" s="21" t="s">
        <v>168</v>
      </c>
      <c r="I17" s="42">
        <v>46027</v>
      </c>
      <c r="J17" s="42">
        <v>46371</v>
      </c>
      <c r="K17" s="18">
        <v>0.03</v>
      </c>
      <c r="L17" s="18">
        <v>0</v>
      </c>
      <c r="M17" s="18">
        <v>0.03</v>
      </c>
      <c r="N17" s="18">
        <v>0</v>
      </c>
      <c r="O17" s="18">
        <v>0.04</v>
      </c>
      <c r="P17" s="18">
        <v>0</v>
      </c>
      <c r="Q17" s="18">
        <v>0.04</v>
      </c>
      <c r="R17" s="18">
        <v>0</v>
      </c>
      <c r="S17" s="18">
        <v>0.03</v>
      </c>
      <c r="T17" s="28">
        <v>0</v>
      </c>
      <c r="U17" s="18">
        <v>0.04</v>
      </c>
      <c r="V17" s="28">
        <v>0</v>
      </c>
      <c r="W17" s="18">
        <v>0.04</v>
      </c>
      <c r="X17" s="18">
        <v>0</v>
      </c>
      <c r="Y17" s="18">
        <v>0.03</v>
      </c>
      <c r="Z17" s="18">
        <v>0</v>
      </c>
      <c r="AA17" s="18">
        <v>0.03</v>
      </c>
      <c r="AB17" s="18">
        <v>0</v>
      </c>
      <c r="AC17" s="18">
        <v>0.04</v>
      </c>
      <c r="AD17" s="18">
        <v>0</v>
      </c>
      <c r="AE17" s="18">
        <v>0.03</v>
      </c>
      <c r="AF17" s="18">
        <v>0</v>
      </c>
      <c r="AG17" s="18">
        <v>0.02</v>
      </c>
      <c r="AH17" s="18">
        <v>0</v>
      </c>
      <c r="AI17" s="66">
        <f>AG17+AE17+AC17+AA17+Y17+W17+U17+S17+Q17+O17+M17+K17</f>
        <v>0.4</v>
      </c>
      <c r="AJ17" s="65">
        <f t="shared" ref="AJ17" si="6">AH17+AF17+AD17+AB17+Z17+X17+V17+T17+R17+P17+N17+L17</f>
        <v>0</v>
      </c>
    </row>
    <row r="18" spans="1:36" ht="63.75" customHeight="1" outlineLevel="1">
      <c r="A18" s="145">
        <v>6</v>
      </c>
      <c r="B18" s="55" t="s">
        <v>169</v>
      </c>
      <c r="C18" s="59" t="s">
        <v>170</v>
      </c>
      <c r="D18" s="21" t="s">
        <v>165</v>
      </c>
      <c r="E18" s="21" t="s">
        <v>171</v>
      </c>
      <c r="F18" s="21" t="s">
        <v>172</v>
      </c>
      <c r="G18" s="21" t="s">
        <v>173</v>
      </c>
      <c r="H18" s="21" t="s">
        <v>174</v>
      </c>
      <c r="I18" s="42">
        <v>46027</v>
      </c>
      <c r="J18" s="42">
        <v>46371</v>
      </c>
      <c r="K18" s="18">
        <v>0.02</v>
      </c>
      <c r="L18" s="18">
        <v>0</v>
      </c>
      <c r="M18" s="18">
        <v>0.02</v>
      </c>
      <c r="N18" s="18">
        <v>0</v>
      </c>
      <c r="O18" s="18">
        <v>0.02</v>
      </c>
      <c r="P18" s="18">
        <v>0</v>
      </c>
      <c r="Q18" s="18">
        <v>0.02</v>
      </c>
      <c r="R18" s="18">
        <v>0</v>
      </c>
      <c r="S18" s="18">
        <v>0.02</v>
      </c>
      <c r="T18" s="28">
        <v>0</v>
      </c>
      <c r="U18" s="18">
        <v>0.03</v>
      </c>
      <c r="V18" s="28">
        <v>0</v>
      </c>
      <c r="W18" s="18">
        <v>0.02</v>
      </c>
      <c r="X18" s="18">
        <v>0</v>
      </c>
      <c r="Y18" s="18">
        <v>0.02</v>
      </c>
      <c r="Z18" s="18">
        <v>0</v>
      </c>
      <c r="AA18" s="18">
        <v>0.02</v>
      </c>
      <c r="AB18" s="18">
        <v>0</v>
      </c>
      <c r="AC18" s="18">
        <v>0.02</v>
      </c>
      <c r="AD18" s="18">
        <v>0</v>
      </c>
      <c r="AE18" s="18">
        <v>0.02</v>
      </c>
      <c r="AF18" s="18">
        <v>0</v>
      </c>
      <c r="AG18" s="18">
        <v>0.02</v>
      </c>
      <c r="AH18" s="18">
        <v>0</v>
      </c>
      <c r="AI18" s="66">
        <f t="shared" ref="AI18:AJ19" si="7">AG18+AE18+AC18+AA18+Y18+W18+U18+S18+Q18+O18+M18+K18</f>
        <v>0.24999999999999997</v>
      </c>
      <c r="AJ18" s="65">
        <f t="shared" si="7"/>
        <v>0</v>
      </c>
    </row>
    <row r="19" spans="1:36" ht="52.5" customHeight="1" outlineLevel="1">
      <c r="A19" s="145">
        <v>7</v>
      </c>
      <c r="B19" s="55" t="s">
        <v>175</v>
      </c>
      <c r="C19" s="143" t="s">
        <v>176</v>
      </c>
      <c r="D19" s="21" t="s">
        <v>177</v>
      </c>
      <c r="E19" s="21" t="s">
        <v>178</v>
      </c>
      <c r="F19" s="21" t="s">
        <v>179</v>
      </c>
      <c r="G19" s="21" t="s">
        <v>180</v>
      </c>
      <c r="H19" s="21" t="s">
        <v>181</v>
      </c>
      <c r="I19" s="42">
        <v>46055</v>
      </c>
      <c r="J19" s="42">
        <v>46356</v>
      </c>
      <c r="K19" s="18">
        <v>0</v>
      </c>
      <c r="L19" s="18">
        <v>0</v>
      </c>
      <c r="M19" s="18">
        <v>0.03</v>
      </c>
      <c r="N19" s="18">
        <v>0</v>
      </c>
      <c r="O19" s="18">
        <v>0.04</v>
      </c>
      <c r="P19" s="18">
        <v>0</v>
      </c>
      <c r="Q19" s="18">
        <v>0.04</v>
      </c>
      <c r="R19" s="18">
        <v>0</v>
      </c>
      <c r="S19" s="18">
        <v>0.04</v>
      </c>
      <c r="T19" s="28">
        <v>0</v>
      </c>
      <c r="U19" s="18">
        <v>0.04</v>
      </c>
      <c r="V19" s="28">
        <v>0</v>
      </c>
      <c r="W19" s="18">
        <v>0.04</v>
      </c>
      <c r="X19" s="18">
        <v>0</v>
      </c>
      <c r="Y19" s="18">
        <v>0.03</v>
      </c>
      <c r="Z19" s="18">
        <v>0</v>
      </c>
      <c r="AA19" s="18">
        <v>0.03</v>
      </c>
      <c r="AB19" s="18">
        <v>0</v>
      </c>
      <c r="AC19" s="18">
        <v>0.03</v>
      </c>
      <c r="AD19" s="18">
        <v>0</v>
      </c>
      <c r="AE19" s="18">
        <v>0.03</v>
      </c>
      <c r="AF19" s="18">
        <v>0</v>
      </c>
      <c r="AG19" s="18">
        <v>0</v>
      </c>
      <c r="AH19" s="18">
        <v>0</v>
      </c>
      <c r="AI19" s="66">
        <f t="shared" si="7"/>
        <v>0.35</v>
      </c>
      <c r="AJ19" s="65">
        <f t="shared" si="7"/>
        <v>0</v>
      </c>
    </row>
    <row r="20" spans="1:36" s="17" customFormat="1" ht="81" customHeight="1">
      <c r="A20" s="145"/>
      <c r="B20" s="53">
        <v>4</v>
      </c>
      <c r="C20" s="19" t="s">
        <v>182</v>
      </c>
      <c r="D20" s="20" t="s">
        <v>183</v>
      </c>
      <c r="E20" s="20" t="s">
        <v>184</v>
      </c>
      <c r="F20" s="20" t="s">
        <v>185</v>
      </c>
      <c r="G20" s="20" t="s">
        <v>186</v>
      </c>
      <c r="H20" s="20" t="s">
        <v>162</v>
      </c>
      <c r="I20" s="30">
        <v>46082</v>
      </c>
      <c r="J20" s="22">
        <v>46234</v>
      </c>
      <c r="K20" s="18">
        <f>SUM(K21)</f>
        <v>0</v>
      </c>
      <c r="L20" s="18">
        <f t="shared" ref="L20:AJ20" si="8">SUM(L21)</f>
        <v>0</v>
      </c>
      <c r="M20" s="18">
        <f t="shared" si="8"/>
        <v>0</v>
      </c>
      <c r="N20" s="18">
        <f t="shared" si="8"/>
        <v>0</v>
      </c>
      <c r="O20" s="18">
        <f t="shared" si="8"/>
        <v>0.2</v>
      </c>
      <c r="P20" s="18">
        <f t="shared" si="8"/>
        <v>0</v>
      </c>
      <c r="Q20" s="18">
        <f t="shared" si="8"/>
        <v>0.2</v>
      </c>
      <c r="R20" s="18">
        <f t="shared" si="8"/>
        <v>0</v>
      </c>
      <c r="S20" s="18">
        <f t="shared" si="8"/>
        <v>0.25</v>
      </c>
      <c r="T20" s="18">
        <f t="shared" si="8"/>
        <v>0</v>
      </c>
      <c r="U20" s="18">
        <f t="shared" si="8"/>
        <v>0.25</v>
      </c>
      <c r="V20" s="18">
        <f t="shared" si="8"/>
        <v>0</v>
      </c>
      <c r="W20" s="18">
        <f t="shared" si="8"/>
        <v>0.1</v>
      </c>
      <c r="X20" s="18">
        <f t="shared" si="8"/>
        <v>0</v>
      </c>
      <c r="Y20" s="18">
        <f t="shared" si="8"/>
        <v>0</v>
      </c>
      <c r="Z20" s="18">
        <f t="shared" si="8"/>
        <v>0</v>
      </c>
      <c r="AA20" s="18">
        <f t="shared" si="8"/>
        <v>0</v>
      </c>
      <c r="AB20" s="18">
        <f t="shared" si="8"/>
        <v>0</v>
      </c>
      <c r="AC20" s="18">
        <f t="shared" si="8"/>
        <v>0</v>
      </c>
      <c r="AD20" s="18">
        <v>0</v>
      </c>
      <c r="AE20" s="18">
        <f t="shared" si="8"/>
        <v>0</v>
      </c>
      <c r="AF20" s="18">
        <f t="shared" si="8"/>
        <v>0</v>
      </c>
      <c r="AG20" s="18">
        <f t="shared" si="8"/>
        <v>0</v>
      </c>
      <c r="AH20" s="18">
        <f t="shared" si="8"/>
        <v>0</v>
      </c>
      <c r="AI20" s="66">
        <f t="shared" si="8"/>
        <v>1</v>
      </c>
      <c r="AJ20" s="65">
        <f t="shared" si="8"/>
        <v>0</v>
      </c>
    </row>
    <row r="21" spans="1:36" ht="60" customHeight="1" outlineLevel="1">
      <c r="A21" s="145">
        <v>8</v>
      </c>
      <c r="B21" s="54" t="s">
        <v>187</v>
      </c>
      <c r="C21" s="143" t="s">
        <v>188</v>
      </c>
      <c r="D21" s="21" t="s">
        <v>189</v>
      </c>
      <c r="E21" s="21" t="s">
        <v>190</v>
      </c>
      <c r="F21" s="21" t="s">
        <v>191</v>
      </c>
      <c r="G21" s="21" t="s">
        <v>192</v>
      </c>
      <c r="H21" s="21" t="s">
        <v>193</v>
      </c>
      <c r="I21" s="42">
        <v>46082</v>
      </c>
      <c r="J21" s="42">
        <v>46234</v>
      </c>
      <c r="K21" s="18">
        <v>0</v>
      </c>
      <c r="L21" s="18">
        <v>0</v>
      </c>
      <c r="M21" s="18">
        <v>0</v>
      </c>
      <c r="N21" s="18">
        <v>0</v>
      </c>
      <c r="O21" s="18">
        <v>0.2</v>
      </c>
      <c r="P21" s="18">
        <v>0</v>
      </c>
      <c r="Q21" s="18">
        <v>0.2</v>
      </c>
      <c r="R21" s="18">
        <v>0</v>
      </c>
      <c r="S21" s="18">
        <v>0.25</v>
      </c>
      <c r="T21" s="18">
        <v>0</v>
      </c>
      <c r="U21" s="18">
        <v>0.25</v>
      </c>
      <c r="V21" s="28">
        <v>0</v>
      </c>
      <c r="W21" s="18">
        <v>0.1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66">
        <f t="shared" ref="AI21" si="9">AG21+AE21+AC21+AA21+Y21+W21+U21+S21+Q21+O21+M21+K21</f>
        <v>1</v>
      </c>
      <c r="AJ21" s="65">
        <f>AH21+AF21+AD21+AB21+Z21+X21+V21+T21+R21+P21+N21+L21</f>
        <v>0</v>
      </c>
    </row>
    <row r="22" spans="1:36" s="17" customFormat="1" ht="99.75" customHeight="1">
      <c r="A22" s="145"/>
      <c r="B22" s="53">
        <v>5</v>
      </c>
      <c r="C22" s="19" t="s">
        <v>194</v>
      </c>
      <c r="D22" s="20" t="s">
        <v>195</v>
      </c>
      <c r="E22" s="51" t="s">
        <v>135</v>
      </c>
      <c r="F22" s="20" t="s">
        <v>196</v>
      </c>
      <c r="G22" s="20" t="s">
        <v>197</v>
      </c>
      <c r="H22" s="20" t="s">
        <v>162</v>
      </c>
      <c r="I22" s="30">
        <v>46024</v>
      </c>
      <c r="J22" s="22">
        <v>46356</v>
      </c>
      <c r="K22" s="18">
        <f t="shared" ref="K22:AH22" si="10">SUM(K23:K24)</f>
        <v>0.12</v>
      </c>
      <c r="L22" s="18">
        <f t="shared" si="10"/>
        <v>0</v>
      </c>
      <c r="M22" s="18">
        <f t="shared" si="10"/>
        <v>0.14000000000000001</v>
      </c>
      <c r="N22" s="18">
        <f t="shared" si="10"/>
        <v>0</v>
      </c>
      <c r="O22" s="18">
        <f t="shared" si="10"/>
        <v>0.15000000000000002</v>
      </c>
      <c r="P22" s="18">
        <f t="shared" si="10"/>
        <v>0</v>
      </c>
      <c r="Q22" s="18">
        <f t="shared" si="10"/>
        <v>0.15000000000000002</v>
      </c>
      <c r="R22" s="18">
        <f t="shared" si="10"/>
        <v>0</v>
      </c>
      <c r="S22" s="18">
        <f t="shared" si="10"/>
        <v>0.15000000000000002</v>
      </c>
      <c r="T22" s="18">
        <f t="shared" si="10"/>
        <v>0</v>
      </c>
      <c r="U22" s="18">
        <f t="shared" si="10"/>
        <v>0.14000000000000001</v>
      </c>
      <c r="V22" s="18">
        <f t="shared" si="10"/>
        <v>0</v>
      </c>
      <c r="W22" s="18">
        <f t="shared" si="10"/>
        <v>0.12</v>
      </c>
      <c r="X22" s="18">
        <f t="shared" si="10"/>
        <v>0</v>
      </c>
      <c r="Y22" s="18">
        <f t="shared" si="10"/>
        <v>0</v>
      </c>
      <c r="Z22" s="18">
        <f t="shared" si="10"/>
        <v>0</v>
      </c>
      <c r="AA22" s="18">
        <f t="shared" si="10"/>
        <v>0</v>
      </c>
      <c r="AB22" s="18">
        <f t="shared" si="10"/>
        <v>0</v>
      </c>
      <c r="AC22" s="18">
        <f t="shared" si="10"/>
        <v>0</v>
      </c>
      <c r="AD22" s="18">
        <f t="shared" si="10"/>
        <v>0</v>
      </c>
      <c r="AE22" s="18">
        <f t="shared" si="10"/>
        <v>0.03</v>
      </c>
      <c r="AF22" s="18">
        <f t="shared" si="10"/>
        <v>0</v>
      </c>
      <c r="AG22" s="18">
        <f t="shared" si="10"/>
        <v>0</v>
      </c>
      <c r="AH22" s="18">
        <f t="shared" si="10"/>
        <v>0</v>
      </c>
      <c r="AI22" s="66">
        <f t="shared" ref="AI22:AI26" si="11">AG22+AE22+AC22+AA22+Y22+W22+U22+S22+Q22+O22+M22+K22</f>
        <v>1</v>
      </c>
      <c r="AJ22" s="65">
        <f>AH22+AF22+AD22+AB22+Z22+X22+V22+T22+R22+P22+N22+L22</f>
        <v>0</v>
      </c>
    </row>
    <row r="23" spans="1:36" ht="68.25" customHeight="1" outlineLevel="1">
      <c r="A23" s="145">
        <v>9</v>
      </c>
      <c r="B23" s="54" t="s">
        <v>198</v>
      </c>
      <c r="C23" s="23" t="s">
        <v>199</v>
      </c>
      <c r="D23" s="57" t="s">
        <v>200</v>
      </c>
      <c r="E23" s="21" t="s">
        <v>142</v>
      </c>
      <c r="F23" s="57" t="s">
        <v>201</v>
      </c>
      <c r="G23" s="21" t="s">
        <v>202</v>
      </c>
      <c r="H23" s="21" t="s">
        <v>203</v>
      </c>
      <c r="I23" s="42">
        <v>46024</v>
      </c>
      <c r="J23" s="42">
        <v>46234</v>
      </c>
      <c r="K23" s="18">
        <v>0.06</v>
      </c>
      <c r="L23" s="18">
        <v>0</v>
      </c>
      <c r="M23" s="18">
        <v>7.0000000000000007E-2</v>
      </c>
      <c r="N23" s="18">
        <v>0</v>
      </c>
      <c r="O23" s="18">
        <v>0.08</v>
      </c>
      <c r="P23" s="18">
        <v>0</v>
      </c>
      <c r="Q23" s="18">
        <v>0.08</v>
      </c>
      <c r="R23" s="18">
        <v>0</v>
      </c>
      <c r="S23" s="18">
        <v>0.08</v>
      </c>
      <c r="T23" s="18">
        <v>0</v>
      </c>
      <c r="U23" s="18">
        <v>7.0000000000000007E-2</v>
      </c>
      <c r="V23" s="28">
        <v>0</v>
      </c>
      <c r="W23" s="18">
        <v>0.06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66">
        <f t="shared" si="11"/>
        <v>0.5</v>
      </c>
      <c r="AJ23" s="65">
        <f t="shared" ref="AJ23" si="12">AH23+AF23+AD23+AB23+Z23+X23+V23+T23+R23+P23+N23+L23</f>
        <v>0</v>
      </c>
    </row>
    <row r="24" spans="1:36" ht="46.5" customHeight="1" outlineLevel="1">
      <c r="A24" s="145">
        <v>10</v>
      </c>
      <c r="B24" s="54" t="s">
        <v>204</v>
      </c>
      <c r="C24" s="23" t="s">
        <v>205</v>
      </c>
      <c r="D24" s="21" t="s">
        <v>206</v>
      </c>
      <c r="E24" s="21" t="s">
        <v>207</v>
      </c>
      <c r="F24" s="21" t="s">
        <v>208</v>
      </c>
      <c r="G24" s="21" t="s">
        <v>209</v>
      </c>
      <c r="H24" s="21" t="s">
        <v>210</v>
      </c>
      <c r="I24" s="42">
        <v>46042</v>
      </c>
      <c r="J24" s="42">
        <v>46356</v>
      </c>
      <c r="K24" s="18">
        <v>0.06</v>
      </c>
      <c r="L24" s="18">
        <v>0</v>
      </c>
      <c r="M24" s="18">
        <v>7.0000000000000007E-2</v>
      </c>
      <c r="N24" s="18">
        <v>0</v>
      </c>
      <c r="O24" s="18">
        <v>7.0000000000000007E-2</v>
      </c>
      <c r="P24" s="18">
        <v>0</v>
      </c>
      <c r="Q24" s="18">
        <v>7.0000000000000007E-2</v>
      </c>
      <c r="R24" s="18">
        <v>0</v>
      </c>
      <c r="S24" s="18">
        <v>7.0000000000000007E-2</v>
      </c>
      <c r="T24" s="18">
        <v>0</v>
      </c>
      <c r="U24" s="18">
        <v>7.0000000000000007E-2</v>
      </c>
      <c r="V24" s="28">
        <v>0</v>
      </c>
      <c r="W24" s="18">
        <v>0.06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0.03</v>
      </c>
      <c r="AF24" s="18">
        <v>0</v>
      </c>
      <c r="AG24" s="18">
        <v>0</v>
      </c>
      <c r="AH24" s="18">
        <v>0</v>
      </c>
      <c r="AI24" s="66">
        <f t="shared" si="11"/>
        <v>0.5</v>
      </c>
      <c r="AJ24" s="65">
        <f t="shared" ref="AJ24" si="13">AH24+AF24+AD24+AB24+Z24+X24+V24+T24+R24+P24+N24+L24</f>
        <v>0</v>
      </c>
    </row>
    <row r="25" spans="1:36" s="17" customFormat="1" ht="57" customHeight="1">
      <c r="A25" s="145"/>
      <c r="B25" s="53">
        <v>6</v>
      </c>
      <c r="C25" s="19" t="s">
        <v>211</v>
      </c>
      <c r="D25" s="20" t="s">
        <v>212</v>
      </c>
      <c r="E25" s="20" t="s">
        <v>213</v>
      </c>
      <c r="F25" s="20" t="s">
        <v>214</v>
      </c>
      <c r="G25" s="20" t="s">
        <v>215</v>
      </c>
      <c r="H25" s="20" t="s">
        <v>162</v>
      </c>
      <c r="I25" s="30">
        <v>46024</v>
      </c>
      <c r="J25" s="22">
        <v>46371</v>
      </c>
      <c r="K25" s="18">
        <f t="shared" ref="K25:AH25" si="14">SUM(K26:K29)</f>
        <v>0.05</v>
      </c>
      <c r="L25" s="18">
        <f t="shared" si="14"/>
        <v>0</v>
      </c>
      <c r="M25" s="18">
        <f t="shared" si="14"/>
        <v>0.05</v>
      </c>
      <c r="N25" s="18">
        <f t="shared" si="14"/>
        <v>0</v>
      </c>
      <c r="O25" s="18">
        <f t="shared" si="14"/>
        <v>0.16</v>
      </c>
      <c r="P25" s="18">
        <f t="shared" si="14"/>
        <v>0</v>
      </c>
      <c r="Q25" s="18">
        <f t="shared" si="14"/>
        <v>0.11</v>
      </c>
      <c r="R25" s="18">
        <f t="shared" si="14"/>
        <v>0</v>
      </c>
      <c r="S25" s="18">
        <f t="shared" si="14"/>
        <v>0.06</v>
      </c>
      <c r="T25" s="18">
        <f t="shared" si="14"/>
        <v>0</v>
      </c>
      <c r="U25" s="18">
        <f t="shared" si="14"/>
        <v>0.12000000000000001</v>
      </c>
      <c r="V25" s="18">
        <f t="shared" si="14"/>
        <v>0</v>
      </c>
      <c r="W25" s="18">
        <f t="shared" si="14"/>
        <v>0.06</v>
      </c>
      <c r="X25" s="18">
        <f t="shared" si="14"/>
        <v>0</v>
      </c>
      <c r="Y25" s="18">
        <f t="shared" si="14"/>
        <v>0.05</v>
      </c>
      <c r="Z25" s="18">
        <f t="shared" si="14"/>
        <v>0</v>
      </c>
      <c r="AA25" s="18">
        <f t="shared" si="14"/>
        <v>0.12000000000000001</v>
      </c>
      <c r="AB25" s="18">
        <f t="shared" si="14"/>
        <v>0</v>
      </c>
      <c r="AC25" s="18">
        <f t="shared" si="14"/>
        <v>0.05</v>
      </c>
      <c r="AD25" s="18">
        <f t="shared" si="14"/>
        <v>0</v>
      </c>
      <c r="AE25" s="18">
        <f t="shared" si="14"/>
        <v>0.06</v>
      </c>
      <c r="AF25" s="18">
        <f t="shared" si="14"/>
        <v>0</v>
      </c>
      <c r="AG25" s="18">
        <f t="shared" si="14"/>
        <v>0.11</v>
      </c>
      <c r="AH25" s="18">
        <f t="shared" si="14"/>
        <v>0</v>
      </c>
      <c r="AI25" s="66">
        <f t="shared" si="11"/>
        <v>1</v>
      </c>
      <c r="AJ25" s="65">
        <f>AH25+AF25+AD25+AB25+Z25+X25+V25+T25+R25+P25+N25+L25</f>
        <v>0</v>
      </c>
    </row>
    <row r="26" spans="1:36" s="17" customFormat="1" ht="32.450000000000003" customHeight="1" outlineLevel="1">
      <c r="A26" s="145">
        <v>12</v>
      </c>
      <c r="B26" s="54" t="s">
        <v>216</v>
      </c>
      <c r="C26" s="23" t="s">
        <v>217</v>
      </c>
      <c r="D26" s="23" t="s">
        <v>218</v>
      </c>
      <c r="E26" s="21" t="s">
        <v>135</v>
      </c>
      <c r="F26" s="21" t="s">
        <v>218</v>
      </c>
      <c r="G26" s="21" t="s">
        <v>219</v>
      </c>
      <c r="H26" s="21" t="s">
        <v>220</v>
      </c>
      <c r="I26" s="42">
        <v>46024</v>
      </c>
      <c r="J26" s="42">
        <v>46371</v>
      </c>
      <c r="K26" s="18">
        <v>0.03</v>
      </c>
      <c r="L26" s="18">
        <v>0</v>
      </c>
      <c r="M26" s="18">
        <v>0.03</v>
      </c>
      <c r="N26" s="18">
        <v>0</v>
      </c>
      <c r="O26" s="18">
        <v>0.04</v>
      </c>
      <c r="P26" s="18">
        <v>0</v>
      </c>
      <c r="Q26" s="18">
        <v>0.03</v>
      </c>
      <c r="R26" s="18">
        <v>0</v>
      </c>
      <c r="S26" s="18">
        <v>0.04</v>
      </c>
      <c r="T26" s="18">
        <v>0</v>
      </c>
      <c r="U26" s="18">
        <v>0.04</v>
      </c>
      <c r="V26" s="28">
        <v>0</v>
      </c>
      <c r="W26" s="18">
        <v>0.04</v>
      </c>
      <c r="X26" s="18">
        <v>0</v>
      </c>
      <c r="Y26" s="18">
        <v>0.03</v>
      </c>
      <c r="Z26" s="18">
        <v>0</v>
      </c>
      <c r="AA26" s="18">
        <v>0.04</v>
      </c>
      <c r="AB26" s="18">
        <v>0</v>
      </c>
      <c r="AC26" s="18">
        <v>0.03</v>
      </c>
      <c r="AD26" s="18">
        <v>0</v>
      </c>
      <c r="AE26" s="18">
        <v>0.04</v>
      </c>
      <c r="AF26" s="18">
        <v>0</v>
      </c>
      <c r="AG26" s="18">
        <v>0.03</v>
      </c>
      <c r="AH26" s="18">
        <v>0</v>
      </c>
      <c r="AI26" s="64">
        <f t="shared" si="11"/>
        <v>0.41999999999999993</v>
      </c>
      <c r="AJ26" s="65">
        <f t="shared" ref="AJ26:AJ28" si="15">AH26+AF26+AD26+AB26+Z26+X26+V26+T26+R26+P26+N26+L26</f>
        <v>0</v>
      </c>
    </row>
    <row r="27" spans="1:36" s="17" customFormat="1" ht="39" customHeight="1" outlineLevel="1">
      <c r="A27" s="145">
        <v>13</v>
      </c>
      <c r="B27" s="54" t="s">
        <v>221</v>
      </c>
      <c r="C27" s="23" t="s">
        <v>222</v>
      </c>
      <c r="D27" s="23" t="s">
        <v>218</v>
      </c>
      <c r="E27" s="21" t="s">
        <v>135</v>
      </c>
      <c r="F27" s="21" t="s">
        <v>218</v>
      </c>
      <c r="G27" s="21" t="s">
        <v>223</v>
      </c>
      <c r="H27" s="122" t="s">
        <v>224</v>
      </c>
      <c r="I27" s="42">
        <v>46082</v>
      </c>
      <c r="J27" s="42">
        <v>46142</v>
      </c>
      <c r="K27" s="18">
        <v>0</v>
      </c>
      <c r="L27" s="18">
        <v>0</v>
      </c>
      <c r="M27" s="18">
        <v>0</v>
      </c>
      <c r="N27" s="18">
        <v>0</v>
      </c>
      <c r="O27" s="18">
        <v>0.04</v>
      </c>
      <c r="P27" s="18">
        <v>0</v>
      </c>
      <c r="Q27" s="18">
        <v>0.06</v>
      </c>
      <c r="R27" s="18">
        <v>0</v>
      </c>
      <c r="S27" s="18">
        <v>0</v>
      </c>
      <c r="T27" s="18">
        <v>0</v>
      </c>
      <c r="U27" s="18">
        <v>0</v>
      </c>
      <c r="V27" s="2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64">
        <f t="shared" ref="AI27:AI28" si="16">AG27+AE27+AC27+AA27+Y27+W27+U27+S27+Q27+O27+M27+K27</f>
        <v>0.1</v>
      </c>
      <c r="AJ27" s="65">
        <f t="shared" si="15"/>
        <v>0</v>
      </c>
    </row>
    <row r="28" spans="1:36" s="17" customFormat="1" ht="30" customHeight="1" outlineLevel="1">
      <c r="A28" s="145">
        <v>14</v>
      </c>
      <c r="B28" s="54" t="s">
        <v>225</v>
      </c>
      <c r="C28" s="23" t="s">
        <v>226</v>
      </c>
      <c r="D28" s="23" t="s">
        <v>218</v>
      </c>
      <c r="E28" s="21" t="s">
        <v>135</v>
      </c>
      <c r="F28" s="21" t="s">
        <v>218</v>
      </c>
      <c r="G28" s="21" t="s">
        <v>223</v>
      </c>
      <c r="H28" s="21" t="s">
        <v>227</v>
      </c>
      <c r="I28" s="42">
        <v>46082</v>
      </c>
      <c r="J28" s="42">
        <v>46371</v>
      </c>
      <c r="K28" s="18">
        <v>0</v>
      </c>
      <c r="L28" s="18">
        <v>0</v>
      </c>
      <c r="M28" s="18">
        <v>0</v>
      </c>
      <c r="N28" s="18">
        <v>0</v>
      </c>
      <c r="O28" s="18">
        <v>0.06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0.06</v>
      </c>
      <c r="V28" s="2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0.06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0.06</v>
      </c>
      <c r="AH28" s="18">
        <v>0</v>
      </c>
      <c r="AI28" s="64">
        <f t="shared" si="16"/>
        <v>0.24</v>
      </c>
      <c r="AJ28" s="65">
        <f t="shared" si="15"/>
        <v>0</v>
      </c>
    </row>
    <row r="29" spans="1:36" s="17" customFormat="1" ht="50.25" customHeight="1" outlineLevel="1">
      <c r="A29" s="145">
        <v>15</v>
      </c>
      <c r="B29" s="54" t="s">
        <v>228</v>
      </c>
      <c r="C29" s="23" t="s">
        <v>229</v>
      </c>
      <c r="D29" s="23" t="s">
        <v>218</v>
      </c>
      <c r="E29" s="21" t="s">
        <v>135</v>
      </c>
      <c r="F29" s="21" t="s">
        <v>218</v>
      </c>
      <c r="G29" s="21" t="s">
        <v>230</v>
      </c>
      <c r="H29" s="21" t="s">
        <v>231</v>
      </c>
      <c r="I29" s="42">
        <v>46024</v>
      </c>
      <c r="J29" s="42">
        <v>46371</v>
      </c>
      <c r="K29" s="18">
        <v>0.02</v>
      </c>
      <c r="L29" s="18">
        <v>0</v>
      </c>
      <c r="M29" s="18">
        <v>0.02</v>
      </c>
      <c r="N29" s="18">
        <v>0</v>
      </c>
      <c r="O29" s="18">
        <v>0.02</v>
      </c>
      <c r="P29" s="18">
        <v>0</v>
      </c>
      <c r="Q29" s="18">
        <v>0.02</v>
      </c>
      <c r="R29" s="18">
        <v>0</v>
      </c>
      <c r="S29" s="18">
        <v>0.02</v>
      </c>
      <c r="T29" s="18">
        <v>0</v>
      </c>
      <c r="U29" s="18">
        <v>0.02</v>
      </c>
      <c r="V29" s="28">
        <v>0</v>
      </c>
      <c r="W29" s="18">
        <v>0.02</v>
      </c>
      <c r="X29" s="18">
        <v>0</v>
      </c>
      <c r="Y29" s="18">
        <v>0.02</v>
      </c>
      <c r="Z29" s="18">
        <v>0</v>
      </c>
      <c r="AA29" s="18">
        <v>0.02</v>
      </c>
      <c r="AB29" s="18">
        <v>0</v>
      </c>
      <c r="AC29" s="18">
        <v>0.02</v>
      </c>
      <c r="AD29" s="18">
        <v>0</v>
      </c>
      <c r="AE29" s="18">
        <v>0.02</v>
      </c>
      <c r="AF29" s="18">
        <v>0</v>
      </c>
      <c r="AG29" s="18">
        <v>0.02</v>
      </c>
      <c r="AH29" s="18">
        <v>0</v>
      </c>
      <c r="AI29" s="64">
        <f t="shared" ref="AI29" si="17">AG29+AE29+AC29+AA29+Y29+W29+U29+S29+Q29+O29+M29+K29</f>
        <v>0.23999999999999996</v>
      </c>
      <c r="AJ29" s="65">
        <f>AH29+AF29+AD29+AB29+Z29+X29+V29+T29+R29+P29+N29+L29</f>
        <v>0</v>
      </c>
    </row>
    <row r="30" spans="1:36" s="17" customFormat="1" ht="87.75" customHeight="1">
      <c r="A30" s="145"/>
      <c r="B30" s="53">
        <v>7</v>
      </c>
      <c r="C30" s="19" t="s">
        <v>232</v>
      </c>
      <c r="D30" s="20" t="s">
        <v>233</v>
      </c>
      <c r="E30" s="20" t="s">
        <v>213</v>
      </c>
      <c r="F30" s="20" t="s">
        <v>214</v>
      </c>
      <c r="G30" s="20" t="s">
        <v>234</v>
      </c>
      <c r="H30" s="20" t="s">
        <v>235</v>
      </c>
      <c r="I30" s="30">
        <v>46143</v>
      </c>
      <c r="J30" s="22">
        <v>46356</v>
      </c>
      <c r="K30" s="18">
        <f>SUM(K31:K32)</f>
        <v>0</v>
      </c>
      <c r="L30" s="18">
        <v>0</v>
      </c>
      <c r="M30" s="18">
        <f t="shared" ref="M30:AH30" si="18">SUM(M31:M32)</f>
        <v>0</v>
      </c>
      <c r="N30" s="18">
        <f t="shared" si="18"/>
        <v>0</v>
      </c>
      <c r="O30" s="18">
        <f t="shared" si="18"/>
        <v>0</v>
      </c>
      <c r="P30" s="18">
        <f t="shared" si="18"/>
        <v>0</v>
      </c>
      <c r="Q30" s="18">
        <f t="shared" si="18"/>
        <v>0</v>
      </c>
      <c r="R30" s="18">
        <f t="shared" si="18"/>
        <v>0</v>
      </c>
      <c r="S30" s="18">
        <f t="shared" si="18"/>
        <v>0.1</v>
      </c>
      <c r="T30" s="18">
        <f t="shared" si="18"/>
        <v>0</v>
      </c>
      <c r="U30" s="18">
        <f t="shared" si="18"/>
        <v>0.1</v>
      </c>
      <c r="V30" s="18">
        <f t="shared" si="18"/>
        <v>0</v>
      </c>
      <c r="W30" s="18">
        <f t="shared" si="18"/>
        <v>0.1</v>
      </c>
      <c r="X30" s="18">
        <f t="shared" si="18"/>
        <v>0</v>
      </c>
      <c r="Y30" s="18">
        <f t="shared" si="18"/>
        <v>0.15</v>
      </c>
      <c r="Z30" s="18">
        <f t="shared" si="18"/>
        <v>0</v>
      </c>
      <c r="AA30" s="18">
        <f t="shared" si="18"/>
        <v>0.2</v>
      </c>
      <c r="AB30" s="18">
        <f t="shared" si="18"/>
        <v>0</v>
      </c>
      <c r="AC30" s="18">
        <f t="shared" si="18"/>
        <v>0.15</v>
      </c>
      <c r="AD30" s="18">
        <f t="shared" si="18"/>
        <v>0</v>
      </c>
      <c r="AE30" s="18">
        <f t="shared" si="18"/>
        <v>0.2</v>
      </c>
      <c r="AF30" s="18">
        <f t="shared" si="18"/>
        <v>0</v>
      </c>
      <c r="AG30" s="18">
        <f t="shared" si="18"/>
        <v>0</v>
      </c>
      <c r="AH30" s="18">
        <f t="shared" si="18"/>
        <v>0</v>
      </c>
      <c r="AI30" s="66">
        <f t="shared" ref="AI30:AJ43" si="19">AG30+AE30+AC30+AA30+Y30+W30+U30+S30+Q30+O30+M30+K30</f>
        <v>1</v>
      </c>
      <c r="AJ30" s="65">
        <f t="shared" si="19"/>
        <v>0</v>
      </c>
    </row>
    <row r="31" spans="1:36" s="17" customFormat="1" ht="61.5" customHeight="1" outlineLevel="1">
      <c r="A31" s="145">
        <v>16</v>
      </c>
      <c r="B31" s="54" t="s">
        <v>236</v>
      </c>
      <c r="C31" s="23" t="s">
        <v>237</v>
      </c>
      <c r="D31" s="23" t="s">
        <v>238</v>
      </c>
      <c r="E31" s="21" t="s">
        <v>135</v>
      </c>
      <c r="F31" s="21" t="s">
        <v>218</v>
      </c>
      <c r="G31" s="21" t="s">
        <v>239</v>
      </c>
      <c r="H31" s="21" t="s">
        <v>235</v>
      </c>
      <c r="I31" s="42">
        <v>46143</v>
      </c>
      <c r="J31" s="42">
        <v>46295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0.1</v>
      </c>
      <c r="T31" s="18">
        <v>0</v>
      </c>
      <c r="U31" s="18">
        <v>0.1</v>
      </c>
      <c r="V31" s="28">
        <v>0</v>
      </c>
      <c r="W31" s="18">
        <v>0.1</v>
      </c>
      <c r="X31" s="18">
        <v>0</v>
      </c>
      <c r="Y31" s="18">
        <v>0.15</v>
      </c>
      <c r="Z31" s="18">
        <v>0</v>
      </c>
      <c r="AA31" s="18">
        <v>0.15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64">
        <f t="shared" ref="AI31" si="20">AG31+AE31+AC31+AA31+Y31+W31+U31+S31+Q31+O31+M31+K31</f>
        <v>0.6</v>
      </c>
      <c r="AJ31" s="65">
        <f>AH31+AF31+AD31+AB31+Z31+X31+V31+T31+R31+P31+N31+L31</f>
        <v>0</v>
      </c>
    </row>
    <row r="32" spans="1:36" s="17" customFormat="1" ht="54.75" customHeight="1" outlineLevel="1">
      <c r="A32" s="145">
        <v>17</v>
      </c>
      <c r="B32" s="54" t="s">
        <v>240</v>
      </c>
      <c r="C32" s="23" t="s">
        <v>241</v>
      </c>
      <c r="D32" s="23" t="s">
        <v>238</v>
      </c>
      <c r="E32" s="21" t="s">
        <v>135</v>
      </c>
      <c r="F32" s="21" t="s">
        <v>218</v>
      </c>
      <c r="G32" s="21" t="s">
        <v>242</v>
      </c>
      <c r="H32" s="21" t="s">
        <v>235</v>
      </c>
      <c r="I32" s="42">
        <v>46296</v>
      </c>
      <c r="J32" s="42">
        <v>46356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2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0.05</v>
      </c>
      <c r="AB32" s="18">
        <v>0</v>
      </c>
      <c r="AC32" s="18">
        <v>0.15</v>
      </c>
      <c r="AD32" s="18">
        <v>0</v>
      </c>
      <c r="AE32" s="18">
        <v>0.2</v>
      </c>
      <c r="AF32" s="18">
        <v>0</v>
      </c>
      <c r="AG32" s="18">
        <v>0</v>
      </c>
      <c r="AH32" s="18">
        <v>0</v>
      </c>
      <c r="AI32" s="64">
        <f t="shared" si="19"/>
        <v>0.39999999999999997</v>
      </c>
      <c r="AJ32" s="65">
        <f>AH32+AF32+AD32+AB32+Z32+X32+V32+T32+R32+P32+N32+L32</f>
        <v>0</v>
      </c>
    </row>
    <row r="33" spans="1:36" s="17" customFormat="1" ht="67.5" customHeight="1">
      <c r="A33" s="145"/>
      <c r="B33" s="53">
        <v>8</v>
      </c>
      <c r="C33" s="19" t="s">
        <v>243</v>
      </c>
      <c r="D33" s="20" t="s">
        <v>233</v>
      </c>
      <c r="E33" s="20" t="s">
        <v>213</v>
      </c>
      <c r="F33" s="20" t="s">
        <v>214</v>
      </c>
      <c r="G33" s="20" t="s">
        <v>244</v>
      </c>
      <c r="H33" s="20" t="s">
        <v>245</v>
      </c>
      <c r="I33" s="30">
        <v>46054</v>
      </c>
      <c r="J33" s="22">
        <v>46371</v>
      </c>
      <c r="K33" s="18">
        <f>SUM(K34:K35)</f>
        <v>0</v>
      </c>
      <c r="L33" s="18">
        <f t="shared" ref="L33:AH33" si="21">SUM(L34:L35)</f>
        <v>0</v>
      </c>
      <c r="M33" s="18">
        <f t="shared" si="21"/>
        <v>0.05</v>
      </c>
      <c r="N33" s="18">
        <f t="shared" si="21"/>
        <v>0</v>
      </c>
      <c r="O33" s="18">
        <f t="shared" si="21"/>
        <v>0.05</v>
      </c>
      <c r="P33" s="18">
        <f t="shared" si="21"/>
        <v>0</v>
      </c>
      <c r="Q33" s="18">
        <f t="shared" si="21"/>
        <v>0.05</v>
      </c>
      <c r="R33" s="18">
        <f t="shared" si="21"/>
        <v>0</v>
      </c>
      <c r="S33" s="18">
        <f t="shared" si="21"/>
        <v>0.05</v>
      </c>
      <c r="T33" s="18">
        <f t="shared" si="21"/>
        <v>0</v>
      </c>
      <c r="U33" s="18">
        <f t="shared" si="21"/>
        <v>0.05</v>
      </c>
      <c r="V33" s="18">
        <f t="shared" si="21"/>
        <v>0</v>
      </c>
      <c r="W33" s="18">
        <f t="shared" si="21"/>
        <v>0.05</v>
      </c>
      <c r="X33" s="18">
        <f t="shared" si="21"/>
        <v>0</v>
      </c>
      <c r="Y33" s="18">
        <f t="shared" si="21"/>
        <v>0.1</v>
      </c>
      <c r="Z33" s="18">
        <f t="shared" si="21"/>
        <v>0</v>
      </c>
      <c r="AA33" s="18">
        <f t="shared" si="21"/>
        <v>0.15000000000000002</v>
      </c>
      <c r="AB33" s="18">
        <f t="shared" si="21"/>
        <v>0</v>
      </c>
      <c r="AC33" s="18">
        <f t="shared" si="21"/>
        <v>0.16999999999999998</v>
      </c>
      <c r="AD33" s="18">
        <f t="shared" si="21"/>
        <v>0</v>
      </c>
      <c r="AE33" s="18">
        <f t="shared" si="21"/>
        <v>0.16999999999999998</v>
      </c>
      <c r="AF33" s="18">
        <f t="shared" si="21"/>
        <v>0</v>
      </c>
      <c r="AG33" s="18">
        <f t="shared" si="21"/>
        <v>0.11</v>
      </c>
      <c r="AH33" s="18">
        <f t="shared" si="21"/>
        <v>0</v>
      </c>
      <c r="AI33" s="66">
        <f>AG33+AE33+AC33+AA33+Y33+W33+U33+S33+Q33+O33+M33+K33</f>
        <v>1.0000000000000002</v>
      </c>
      <c r="AJ33" s="65">
        <f t="shared" si="19"/>
        <v>0</v>
      </c>
    </row>
    <row r="34" spans="1:36" s="17" customFormat="1" ht="68.25" customHeight="1" outlineLevel="1">
      <c r="A34" s="145">
        <v>18</v>
      </c>
      <c r="B34" s="54" t="s">
        <v>246</v>
      </c>
      <c r="C34" s="144" t="s">
        <v>247</v>
      </c>
      <c r="D34" s="21" t="s">
        <v>248</v>
      </c>
      <c r="E34" s="21" t="s">
        <v>135</v>
      </c>
      <c r="F34" s="21" t="s">
        <v>218</v>
      </c>
      <c r="G34" s="21" t="s">
        <v>249</v>
      </c>
      <c r="H34" s="21" t="s">
        <v>250</v>
      </c>
      <c r="I34" s="42">
        <v>46054</v>
      </c>
      <c r="J34" s="42">
        <v>46371</v>
      </c>
      <c r="K34" s="18">
        <v>0</v>
      </c>
      <c r="L34" s="18">
        <v>0</v>
      </c>
      <c r="M34" s="18">
        <v>0.05</v>
      </c>
      <c r="N34" s="18">
        <v>0</v>
      </c>
      <c r="O34" s="18">
        <v>0.05</v>
      </c>
      <c r="P34" s="18">
        <v>0</v>
      </c>
      <c r="Q34" s="18">
        <v>0.05</v>
      </c>
      <c r="R34" s="18">
        <v>0</v>
      </c>
      <c r="S34" s="18">
        <v>0.05</v>
      </c>
      <c r="T34" s="18">
        <v>0</v>
      </c>
      <c r="U34" s="18">
        <v>0.05</v>
      </c>
      <c r="V34" s="18">
        <v>0</v>
      </c>
      <c r="W34" s="18">
        <v>0.05</v>
      </c>
      <c r="X34" s="18">
        <v>0</v>
      </c>
      <c r="Y34" s="18">
        <v>0.05</v>
      </c>
      <c r="Z34" s="18">
        <v>0</v>
      </c>
      <c r="AA34" s="18">
        <v>0.05</v>
      </c>
      <c r="AB34" s="18">
        <v>0</v>
      </c>
      <c r="AC34" s="18">
        <v>0.05</v>
      </c>
      <c r="AD34" s="18">
        <v>0</v>
      </c>
      <c r="AE34" s="18">
        <v>0.05</v>
      </c>
      <c r="AF34" s="18">
        <v>0</v>
      </c>
      <c r="AG34" s="18">
        <v>0.03</v>
      </c>
      <c r="AH34" s="18">
        <v>0</v>
      </c>
      <c r="AI34" s="64">
        <f t="shared" si="19"/>
        <v>0.52999999999999992</v>
      </c>
      <c r="AJ34" s="65">
        <f t="shared" si="19"/>
        <v>0</v>
      </c>
    </row>
    <row r="35" spans="1:36" s="17" customFormat="1" ht="54" customHeight="1" outlineLevel="1">
      <c r="A35" s="145">
        <v>19</v>
      </c>
      <c r="B35" s="54" t="s">
        <v>251</v>
      </c>
      <c r="C35" s="48" t="s">
        <v>252</v>
      </c>
      <c r="D35" s="21" t="s">
        <v>248</v>
      </c>
      <c r="E35" s="21" t="s">
        <v>135</v>
      </c>
      <c r="F35" s="21" t="s">
        <v>218</v>
      </c>
      <c r="G35" s="49" t="s">
        <v>253</v>
      </c>
      <c r="H35" s="21" t="s">
        <v>250</v>
      </c>
      <c r="I35" s="42">
        <v>46235</v>
      </c>
      <c r="J35" s="42">
        <v>46371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28">
        <v>0</v>
      </c>
      <c r="W35" s="18">
        <v>0</v>
      </c>
      <c r="X35" s="18">
        <v>0</v>
      </c>
      <c r="Y35" s="18">
        <v>0.05</v>
      </c>
      <c r="Z35" s="18">
        <v>0</v>
      </c>
      <c r="AA35" s="18">
        <v>0.1</v>
      </c>
      <c r="AB35" s="18">
        <v>0</v>
      </c>
      <c r="AC35" s="18">
        <v>0.12</v>
      </c>
      <c r="AD35" s="18">
        <v>0</v>
      </c>
      <c r="AE35" s="18">
        <v>0.12</v>
      </c>
      <c r="AF35" s="18">
        <v>0</v>
      </c>
      <c r="AG35" s="18">
        <v>0.08</v>
      </c>
      <c r="AH35" s="18">
        <v>0</v>
      </c>
      <c r="AI35" s="64">
        <f t="shared" si="19"/>
        <v>0.47000000000000003</v>
      </c>
      <c r="AJ35" s="65">
        <f t="shared" si="19"/>
        <v>0</v>
      </c>
    </row>
    <row r="36" spans="1:36" ht="33.75" customHeight="1">
      <c r="B36" s="219" t="s">
        <v>18</v>
      </c>
      <c r="C36" s="219"/>
      <c r="D36" s="219"/>
      <c r="E36" s="219"/>
      <c r="F36" s="219"/>
      <c r="G36" s="219"/>
      <c r="H36" s="219"/>
      <c r="I36" s="219"/>
      <c r="J36" s="219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>
        <f>AG36+AE36+AC36+AA36+Y36+W36+U36+S36+Q36+O36+M36+K36</f>
        <v>0</v>
      </c>
      <c r="AJ36" s="208">
        <f>AH36+AF36+AD36+AB36+Z36+X36+V36+T36+R36+P36+N36+L36</f>
        <v>0</v>
      </c>
    </row>
    <row r="37" spans="1:36" s="17" customFormat="1" ht="50.1" customHeight="1">
      <c r="A37" s="145"/>
      <c r="B37" s="53">
        <v>9</v>
      </c>
      <c r="C37" s="19" t="s">
        <v>254</v>
      </c>
      <c r="D37" s="20" t="s">
        <v>134</v>
      </c>
      <c r="E37" s="20"/>
      <c r="F37" s="20" t="s">
        <v>218</v>
      </c>
      <c r="G37" s="20" t="s">
        <v>255</v>
      </c>
      <c r="H37" s="20" t="s">
        <v>162</v>
      </c>
      <c r="I37" s="30">
        <v>46024</v>
      </c>
      <c r="J37" s="22">
        <v>46326</v>
      </c>
      <c r="K37" s="18">
        <f>SUM(K38:K42)</f>
        <v>0.25</v>
      </c>
      <c r="L37" s="18">
        <f>SUM(L38:L42)</f>
        <v>0</v>
      </c>
      <c r="M37" s="18">
        <f t="shared" ref="M37:AH37" si="22">SUM(M38:M42)</f>
        <v>0</v>
      </c>
      <c r="N37" s="18">
        <f t="shared" si="22"/>
        <v>0</v>
      </c>
      <c r="O37" s="18">
        <f t="shared" si="22"/>
        <v>0</v>
      </c>
      <c r="P37" s="18">
        <f t="shared" si="22"/>
        <v>0</v>
      </c>
      <c r="Q37" s="18">
        <f>SUM(Q38:Q42)</f>
        <v>0.25</v>
      </c>
      <c r="R37" s="18">
        <f t="shared" si="22"/>
        <v>0</v>
      </c>
      <c r="S37" s="18">
        <f t="shared" si="22"/>
        <v>0</v>
      </c>
      <c r="T37" s="18">
        <f t="shared" si="22"/>
        <v>0</v>
      </c>
      <c r="U37" s="18">
        <f t="shared" si="22"/>
        <v>0</v>
      </c>
      <c r="V37" s="18">
        <f t="shared" si="22"/>
        <v>0</v>
      </c>
      <c r="W37" s="18">
        <f>SUM(W38:W42)</f>
        <v>0.25</v>
      </c>
      <c r="X37" s="18">
        <f>SUM(X38:X42)</f>
        <v>0</v>
      </c>
      <c r="Y37" s="18">
        <f t="shared" si="22"/>
        <v>0</v>
      </c>
      <c r="Z37" s="18">
        <f t="shared" si="22"/>
        <v>0</v>
      </c>
      <c r="AA37" s="18">
        <f t="shared" si="22"/>
        <v>0</v>
      </c>
      <c r="AB37" s="18">
        <f t="shared" si="22"/>
        <v>0</v>
      </c>
      <c r="AC37" s="18">
        <f t="shared" si="22"/>
        <v>0.25</v>
      </c>
      <c r="AD37" s="18">
        <f t="shared" si="22"/>
        <v>0</v>
      </c>
      <c r="AE37" s="18">
        <f t="shared" si="22"/>
        <v>0</v>
      </c>
      <c r="AF37" s="18">
        <f t="shared" si="22"/>
        <v>0</v>
      </c>
      <c r="AG37" s="18">
        <f t="shared" si="22"/>
        <v>0</v>
      </c>
      <c r="AH37" s="18">
        <f t="shared" si="22"/>
        <v>0</v>
      </c>
      <c r="AI37" s="66">
        <f t="shared" si="19"/>
        <v>1</v>
      </c>
      <c r="AJ37" s="65">
        <f t="shared" si="19"/>
        <v>0</v>
      </c>
    </row>
    <row r="38" spans="1:36" ht="54.75" customHeight="1" outlineLevel="1">
      <c r="A38" s="145">
        <v>20</v>
      </c>
      <c r="B38" s="54" t="s">
        <v>256</v>
      </c>
      <c r="C38" s="23" t="s">
        <v>257</v>
      </c>
      <c r="D38" s="23" t="s">
        <v>218</v>
      </c>
      <c r="E38" s="21" t="s">
        <v>142</v>
      </c>
      <c r="F38" s="21" t="s">
        <v>258</v>
      </c>
      <c r="G38" s="21" t="s">
        <v>259</v>
      </c>
      <c r="H38" s="21" t="s">
        <v>260</v>
      </c>
      <c r="I38" s="42">
        <v>46024</v>
      </c>
      <c r="J38" s="42">
        <v>46053</v>
      </c>
      <c r="K38" s="18">
        <v>0.15</v>
      </c>
      <c r="L38" s="18">
        <v>0</v>
      </c>
      <c r="M38" s="18">
        <v>0</v>
      </c>
      <c r="N38" s="18">
        <v>0</v>
      </c>
      <c r="O38" s="18">
        <f t="shared" ref="O38:P38" si="23">SUM(O39:O43)</f>
        <v>0</v>
      </c>
      <c r="P38" s="18">
        <f t="shared" si="23"/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f t="shared" ref="AH38" si="24">SUM(AH39:AH43)</f>
        <v>0</v>
      </c>
      <c r="AI38" s="66">
        <f t="shared" si="19"/>
        <v>0.15</v>
      </c>
      <c r="AJ38" s="65">
        <f t="shared" si="19"/>
        <v>0</v>
      </c>
    </row>
    <row r="39" spans="1:36" ht="52.5" customHeight="1" outlineLevel="1">
      <c r="A39" s="145">
        <v>21</v>
      </c>
      <c r="B39" s="54" t="s">
        <v>261</v>
      </c>
      <c r="C39" s="23" t="s">
        <v>262</v>
      </c>
      <c r="D39" s="23" t="s">
        <v>218</v>
      </c>
      <c r="E39" s="21" t="s">
        <v>142</v>
      </c>
      <c r="F39" s="21" t="s">
        <v>258</v>
      </c>
      <c r="G39" s="21" t="s">
        <v>259</v>
      </c>
      <c r="H39" s="21" t="s">
        <v>260</v>
      </c>
      <c r="I39" s="42">
        <v>46113</v>
      </c>
      <c r="J39" s="42">
        <v>46142</v>
      </c>
      <c r="K39" s="18">
        <v>0</v>
      </c>
      <c r="L39" s="18">
        <v>0</v>
      </c>
      <c r="M39" s="18">
        <v>0</v>
      </c>
      <c r="N39" s="18">
        <v>0</v>
      </c>
      <c r="O39" s="18">
        <f t="shared" ref="O39:P39" si="25">SUM(O40:O44)</f>
        <v>0</v>
      </c>
      <c r="P39" s="18">
        <f t="shared" si="25"/>
        <v>0</v>
      </c>
      <c r="Q39" s="18">
        <v>0.15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f t="shared" ref="AH39" si="26">SUM(AH40:AH44)</f>
        <v>0</v>
      </c>
      <c r="AI39" s="66">
        <f t="shared" si="19"/>
        <v>0.15</v>
      </c>
      <c r="AJ39" s="65">
        <f t="shared" si="19"/>
        <v>0</v>
      </c>
    </row>
    <row r="40" spans="1:36" ht="52.5" customHeight="1" outlineLevel="1">
      <c r="A40" s="145">
        <v>22</v>
      </c>
      <c r="B40" s="54" t="s">
        <v>263</v>
      </c>
      <c r="C40" s="23" t="s">
        <v>264</v>
      </c>
      <c r="D40" s="23" t="s">
        <v>218</v>
      </c>
      <c r="E40" s="21" t="s">
        <v>142</v>
      </c>
      <c r="F40" s="21" t="s">
        <v>258</v>
      </c>
      <c r="G40" s="21" t="s">
        <v>259</v>
      </c>
      <c r="H40" s="21" t="s">
        <v>260</v>
      </c>
      <c r="I40" s="42">
        <v>46204</v>
      </c>
      <c r="J40" s="42">
        <v>46234</v>
      </c>
      <c r="K40" s="18">
        <v>0</v>
      </c>
      <c r="L40" s="18">
        <v>0</v>
      </c>
      <c r="M40" s="18">
        <v>0</v>
      </c>
      <c r="N40" s="18">
        <v>0</v>
      </c>
      <c r="O40" s="18">
        <f t="shared" ref="O40:P40" si="27">SUM(O41:O45)</f>
        <v>0</v>
      </c>
      <c r="P40" s="18">
        <f t="shared" si="27"/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0.15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f t="shared" ref="AH40" si="28">SUM(AH41:AH45)</f>
        <v>0</v>
      </c>
      <c r="AI40" s="66">
        <f>AG40+AE40+AC40+AA40+Y40+W40+U40+S40+Q40+O40+M40+K40</f>
        <v>0.15</v>
      </c>
      <c r="AJ40" s="65">
        <f t="shared" si="19"/>
        <v>0</v>
      </c>
    </row>
    <row r="41" spans="1:36" ht="52.5" customHeight="1" outlineLevel="1">
      <c r="A41" s="145">
        <v>23</v>
      </c>
      <c r="B41" s="54" t="s">
        <v>265</v>
      </c>
      <c r="C41" s="23" t="s">
        <v>266</v>
      </c>
      <c r="D41" s="23" t="s">
        <v>218</v>
      </c>
      <c r="E41" s="21" t="s">
        <v>142</v>
      </c>
      <c r="F41" s="21" t="s">
        <v>258</v>
      </c>
      <c r="G41" s="21" t="s">
        <v>259</v>
      </c>
      <c r="H41" s="21" t="s">
        <v>260</v>
      </c>
      <c r="I41" s="42">
        <v>46296</v>
      </c>
      <c r="J41" s="42">
        <v>46326</v>
      </c>
      <c r="K41" s="18">
        <v>0</v>
      </c>
      <c r="L41" s="18">
        <v>0</v>
      </c>
      <c r="M41" s="18">
        <v>0</v>
      </c>
      <c r="N41" s="18">
        <v>0</v>
      </c>
      <c r="O41" s="18">
        <f t="shared" ref="O41:P41" si="29">SUM(O42:O46)</f>
        <v>0</v>
      </c>
      <c r="P41" s="18">
        <f t="shared" si="29"/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0.15</v>
      </c>
      <c r="AD41" s="18">
        <v>0</v>
      </c>
      <c r="AE41" s="18">
        <v>0</v>
      </c>
      <c r="AF41" s="18">
        <v>0</v>
      </c>
      <c r="AG41" s="18">
        <v>0</v>
      </c>
      <c r="AH41" s="18">
        <f t="shared" ref="AH41" si="30">SUM(AH42:AH46)</f>
        <v>0</v>
      </c>
      <c r="AI41" s="66">
        <f>AG41+AE41+AC41+AA41+Y41+W41+U41+S41+Q41+O41+M41+K41</f>
        <v>0.15</v>
      </c>
      <c r="AJ41" s="65">
        <f t="shared" si="19"/>
        <v>0</v>
      </c>
    </row>
    <row r="42" spans="1:36" ht="52.5" customHeight="1" outlineLevel="1">
      <c r="A42" s="145">
        <v>24</v>
      </c>
      <c r="B42" s="54" t="s">
        <v>267</v>
      </c>
      <c r="C42" s="23" t="s">
        <v>268</v>
      </c>
      <c r="D42" s="23" t="s">
        <v>218</v>
      </c>
      <c r="E42" s="21" t="s">
        <v>142</v>
      </c>
      <c r="F42" s="21" t="s">
        <v>258</v>
      </c>
      <c r="G42" s="21" t="s">
        <v>269</v>
      </c>
      <c r="H42" s="21" t="s">
        <v>260</v>
      </c>
      <c r="I42" s="42">
        <v>46024</v>
      </c>
      <c r="J42" s="42">
        <v>46326</v>
      </c>
      <c r="K42" s="18">
        <v>0.1</v>
      </c>
      <c r="L42" s="18">
        <v>0</v>
      </c>
      <c r="M42" s="18">
        <v>0</v>
      </c>
      <c r="N42" s="18">
        <v>0</v>
      </c>
      <c r="O42" s="18">
        <f t="shared" ref="O42:P42" si="31">SUM(O43:O47)</f>
        <v>0</v>
      </c>
      <c r="P42" s="18">
        <f t="shared" si="31"/>
        <v>0</v>
      </c>
      <c r="Q42" s="18">
        <v>0.1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0.1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0.1</v>
      </c>
      <c r="AD42" s="18">
        <v>0</v>
      </c>
      <c r="AE42" s="18">
        <v>0</v>
      </c>
      <c r="AF42" s="18">
        <v>0</v>
      </c>
      <c r="AG42" s="18">
        <v>0</v>
      </c>
      <c r="AH42" s="18">
        <f t="shared" ref="AH42" si="32">SUM(AH43:AH47)</f>
        <v>0</v>
      </c>
      <c r="AI42" s="66">
        <f>AG42+AE42+AC42+AA42+Y42+W42+U42+S42+Q42+O42+M42+K42</f>
        <v>0.4</v>
      </c>
      <c r="AJ42" s="65">
        <f t="shared" si="19"/>
        <v>0</v>
      </c>
    </row>
    <row r="43" spans="1:36" s="17" customFormat="1" ht="60" customHeight="1">
      <c r="A43" s="145">
        <v>25</v>
      </c>
      <c r="B43" s="53">
        <v>10</v>
      </c>
      <c r="C43" s="19" t="s">
        <v>270</v>
      </c>
      <c r="D43" s="20" t="s">
        <v>271</v>
      </c>
      <c r="E43" s="20" t="s">
        <v>272</v>
      </c>
      <c r="F43" s="20" t="s">
        <v>273</v>
      </c>
      <c r="G43" s="20" t="s">
        <v>274</v>
      </c>
      <c r="H43" s="20" t="s">
        <v>143</v>
      </c>
      <c r="I43" s="30">
        <v>46204</v>
      </c>
      <c r="J43" s="22">
        <v>46295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0.25</v>
      </c>
      <c r="V43" s="18">
        <v>0</v>
      </c>
      <c r="W43" s="18">
        <v>0.25</v>
      </c>
      <c r="X43" s="18">
        <v>0</v>
      </c>
      <c r="Y43" s="18">
        <v>0.25</v>
      </c>
      <c r="Z43" s="18">
        <v>0</v>
      </c>
      <c r="AA43" s="18">
        <v>0.25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66">
        <f>AG43+AE43+AC43+AA43+Y43+W43+U43+S43+Q43+O43+M43+K43</f>
        <v>1</v>
      </c>
      <c r="AJ43" s="65">
        <f t="shared" si="19"/>
        <v>0</v>
      </c>
    </row>
    <row r="44" spans="1:36" ht="50.1" customHeight="1">
      <c r="B44" s="220" t="s">
        <v>275</v>
      </c>
      <c r="C44" s="220"/>
      <c r="D44" s="220"/>
      <c r="E44" s="220"/>
      <c r="F44" s="220"/>
      <c r="G44" s="220"/>
      <c r="H44" s="220"/>
      <c r="I44" s="220"/>
      <c r="J44" s="220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>
        <f t="shared" ref="AI44:AJ50" si="33">AG44+AE44+AC44+AA44+Y44+W44+U44+S44+Q44+O44+M44+K44</f>
        <v>0</v>
      </c>
      <c r="AJ44" s="208">
        <f t="shared" si="33"/>
        <v>0</v>
      </c>
    </row>
    <row r="45" spans="1:36" s="17" customFormat="1" ht="50.1" customHeight="1" collapsed="1">
      <c r="A45" s="145"/>
      <c r="B45" s="53">
        <v>11</v>
      </c>
      <c r="C45" s="19" t="s">
        <v>276</v>
      </c>
      <c r="D45" s="19" t="s">
        <v>134</v>
      </c>
      <c r="E45" s="20"/>
      <c r="F45" s="20" t="s">
        <v>218</v>
      </c>
      <c r="G45" s="20" t="s">
        <v>277</v>
      </c>
      <c r="H45" s="20" t="s">
        <v>162</v>
      </c>
      <c r="I45" s="30">
        <v>46024</v>
      </c>
      <c r="J45" s="22">
        <v>46326</v>
      </c>
      <c r="K45" s="18">
        <f>SUM(K46:K49)</f>
        <v>0.25</v>
      </c>
      <c r="L45" s="18">
        <f t="shared" ref="L45:AH45" si="34">SUM(L46:L49)</f>
        <v>0</v>
      </c>
      <c r="M45" s="18">
        <f t="shared" si="34"/>
        <v>0</v>
      </c>
      <c r="N45" s="18">
        <f t="shared" si="34"/>
        <v>0</v>
      </c>
      <c r="O45" s="18">
        <f t="shared" si="34"/>
        <v>0</v>
      </c>
      <c r="P45" s="18">
        <f t="shared" si="34"/>
        <v>0</v>
      </c>
      <c r="Q45" s="18">
        <f t="shared" si="34"/>
        <v>0.25</v>
      </c>
      <c r="R45" s="18">
        <f t="shared" si="34"/>
        <v>0</v>
      </c>
      <c r="S45" s="18">
        <f t="shared" si="34"/>
        <v>0</v>
      </c>
      <c r="T45" s="18">
        <f t="shared" si="34"/>
        <v>0</v>
      </c>
      <c r="U45" s="18">
        <f t="shared" si="34"/>
        <v>0</v>
      </c>
      <c r="V45" s="18">
        <f t="shared" si="34"/>
        <v>0</v>
      </c>
      <c r="W45" s="18">
        <f t="shared" si="34"/>
        <v>0.25</v>
      </c>
      <c r="X45" s="18">
        <f t="shared" si="34"/>
        <v>0</v>
      </c>
      <c r="Y45" s="18">
        <f t="shared" si="34"/>
        <v>0</v>
      </c>
      <c r="Z45" s="18">
        <f t="shared" si="34"/>
        <v>0</v>
      </c>
      <c r="AA45" s="18">
        <f t="shared" si="34"/>
        <v>0</v>
      </c>
      <c r="AB45" s="18">
        <f t="shared" si="34"/>
        <v>0</v>
      </c>
      <c r="AC45" s="18">
        <f t="shared" si="34"/>
        <v>0.25</v>
      </c>
      <c r="AD45" s="18">
        <f t="shared" si="34"/>
        <v>0</v>
      </c>
      <c r="AE45" s="18">
        <f t="shared" si="34"/>
        <v>0</v>
      </c>
      <c r="AF45" s="18">
        <f t="shared" si="34"/>
        <v>0</v>
      </c>
      <c r="AG45" s="18">
        <f t="shared" si="34"/>
        <v>0</v>
      </c>
      <c r="AH45" s="18">
        <f t="shared" si="34"/>
        <v>0</v>
      </c>
      <c r="AI45" s="66">
        <f>AG45+AE45+AC45+AA45+Y45+W45+U45+S45+Q45+O45+M45+K45</f>
        <v>1</v>
      </c>
      <c r="AJ45" s="65">
        <f t="shared" si="33"/>
        <v>0</v>
      </c>
    </row>
    <row r="46" spans="1:36" ht="31.5" hidden="1" customHeight="1" outlineLevel="1">
      <c r="A46" s="145">
        <v>26</v>
      </c>
      <c r="B46" s="54" t="s">
        <v>278</v>
      </c>
      <c r="C46" s="58" t="s">
        <v>279</v>
      </c>
      <c r="D46" s="21" t="s">
        <v>134</v>
      </c>
      <c r="E46" s="21" t="s">
        <v>142</v>
      </c>
      <c r="F46" s="21" t="s">
        <v>218</v>
      </c>
      <c r="G46" s="21" t="s">
        <v>280</v>
      </c>
      <c r="H46" s="21" t="s">
        <v>162</v>
      </c>
      <c r="I46" s="42">
        <v>46024</v>
      </c>
      <c r="J46" s="42">
        <v>46053</v>
      </c>
      <c r="K46" s="18">
        <v>0.25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66">
        <f>AG46+AE46+AC46+AA46+Y46+W46+U46+S46+Q46+O46+M46+K46</f>
        <v>0.25</v>
      </c>
      <c r="AJ46" s="65">
        <f t="shared" si="33"/>
        <v>0</v>
      </c>
    </row>
    <row r="47" spans="1:36" ht="31.5" hidden="1" customHeight="1" outlineLevel="1">
      <c r="A47" s="145">
        <v>27</v>
      </c>
      <c r="B47" s="54" t="s">
        <v>281</v>
      </c>
      <c r="C47" s="58" t="s">
        <v>282</v>
      </c>
      <c r="D47" s="21" t="s">
        <v>134</v>
      </c>
      <c r="E47" s="21" t="s">
        <v>142</v>
      </c>
      <c r="F47" s="21" t="s">
        <v>218</v>
      </c>
      <c r="G47" s="21" t="s">
        <v>280</v>
      </c>
      <c r="H47" s="21" t="s">
        <v>162</v>
      </c>
      <c r="I47" s="42">
        <v>46113</v>
      </c>
      <c r="J47" s="42">
        <v>46142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0.25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66">
        <f t="shared" ref="AI47:AJ57" si="35">AG47+AE47+AC47+AA47+Y47+W47+U47+S47+Q47+O47+M47+K47</f>
        <v>0.25</v>
      </c>
      <c r="AJ47" s="65">
        <f t="shared" si="33"/>
        <v>0</v>
      </c>
    </row>
    <row r="48" spans="1:36" ht="31.5" hidden="1" customHeight="1" outlineLevel="1">
      <c r="A48" s="145">
        <v>28</v>
      </c>
      <c r="B48" s="54" t="s">
        <v>283</v>
      </c>
      <c r="C48" s="58" t="s">
        <v>284</v>
      </c>
      <c r="D48" s="21" t="s">
        <v>134</v>
      </c>
      <c r="E48" s="21" t="s">
        <v>142</v>
      </c>
      <c r="F48" s="21" t="s">
        <v>218</v>
      </c>
      <c r="G48" s="21" t="s">
        <v>280</v>
      </c>
      <c r="H48" s="21" t="s">
        <v>162</v>
      </c>
      <c r="I48" s="42">
        <v>46204</v>
      </c>
      <c r="J48" s="42">
        <v>46234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0.25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66">
        <f t="shared" si="35"/>
        <v>0.25</v>
      </c>
      <c r="AJ48" s="65">
        <f t="shared" si="33"/>
        <v>0</v>
      </c>
    </row>
    <row r="49" spans="1:36" ht="31.5" hidden="1" customHeight="1" outlineLevel="1">
      <c r="A49" s="145">
        <v>29</v>
      </c>
      <c r="B49" s="54" t="s">
        <v>285</v>
      </c>
      <c r="C49" s="58" t="s">
        <v>286</v>
      </c>
      <c r="D49" s="21" t="s">
        <v>134</v>
      </c>
      <c r="E49" s="21" t="s">
        <v>142</v>
      </c>
      <c r="F49" s="21" t="s">
        <v>218</v>
      </c>
      <c r="G49" s="21" t="s">
        <v>280</v>
      </c>
      <c r="H49" s="21" t="s">
        <v>162</v>
      </c>
      <c r="I49" s="42">
        <v>46296</v>
      </c>
      <c r="J49" s="42">
        <v>46326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0.25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66">
        <f t="shared" si="35"/>
        <v>0.25</v>
      </c>
      <c r="AJ49" s="65">
        <f t="shared" si="33"/>
        <v>0</v>
      </c>
    </row>
    <row r="50" spans="1:36" s="17" customFormat="1" ht="61.5" customHeight="1">
      <c r="A50" s="145">
        <v>30</v>
      </c>
      <c r="B50" s="53">
        <v>12</v>
      </c>
      <c r="C50" s="19" t="s">
        <v>287</v>
      </c>
      <c r="D50" s="19" t="s">
        <v>288</v>
      </c>
      <c r="E50" s="20" t="s">
        <v>213</v>
      </c>
      <c r="F50" s="20" t="s">
        <v>289</v>
      </c>
      <c r="G50" s="20" t="s">
        <v>290</v>
      </c>
      <c r="H50" s="20" t="s">
        <v>291</v>
      </c>
      <c r="I50" s="30">
        <v>46024</v>
      </c>
      <c r="J50" s="22">
        <v>46387</v>
      </c>
      <c r="K50" s="18">
        <v>0.08</v>
      </c>
      <c r="L50" s="18">
        <v>0</v>
      </c>
      <c r="M50" s="18">
        <v>0.08</v>
      </c>
      <c r="N50" s="18">
        <v>0</v>
      </c>
      <c r="O50" s="18">
        <v>0.09</v>
      </c>
      <c r="P50" s="18">
        <v>0</v>
      </c>
      <c r="Q50" s="18">
        <v>0.08</v>
      </c>
      <c r="R50" s="18">
        <v>0</v>
      </c>
      <c r="S50" s="18">
        <v>0.08</v>
      </c>
      <c r="T50" s="18">
        <v>0</v>
      </c>
      <c r="U50" s="18">
        <v>0.09</v>
      </c>
      <c r="V50" s="18">
        <v>0</v>
      </c>
      <c r="W50" s="18">
        <v>0.08</v>
      </c>
      <c r="X50" s="18">
        <v>0</v>
      </c>
      <c r="Y50" s="18">
        <v>0.08</v>
      </c>
      <c r="Z50" s="18">
        <v>0</v>
      </c>
      <c r="AA50" s="18">
        <v>0.09</v>
      </c>
      <c r="AB50" s="18">
        <v>0</v>
      </c>
      <c r="AC50" s="18">
        <v>0.08</v>
      </c>
      <c r="AD50" s="18">
        <v>0</v>
      </c>
      <c r="AE50" s="18">
        <v>0.08</v>
      </c>
      <c r="AF50" s="18">
        <v>0</v>
      </c>
      <c r="AG50" s="18">
        <v>0.09</v>
      </c>
      <c r="AH50" s="18">
        <v>0</v>
      </c>
      <c r="AI50" s="66">
        <f t="shared" si="35"/>
        <v>0.99999999999999978</v>
      </c>
      <c r="AJ50" s="65">
        <f t="shared" si="33"/>
        <v>0</v>
      </c>
    </row>
    <row r="51" spans="1:36" ht="50.1" customHeight="1">
      <c r="B51" s="220" t="s">
        <v>292</v>
      </c>
      <c r="C51" s="220"/>
      <c r="D51" s="220"/>
      <c r="E51" s="220"/>
      <c r="F51" s="220"/>
      <c r="G51" s="220"/>
      <c r="H51" s="220"/>
      <c r="I51" s="220"/>
      <c r="J51" s="220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</row>
    <row r="52" spans="1:36" s="17" customFormat="1" ht="89.45" customHeight="1">
      <c r="A52" s="145"/>
      <c r="B52" s="53">
        <v>13</v>
      </c>
      <c r="C52" s="19" t="s">
        <v>293</v>
      </c>
      <c r="D52" s="19" t="s">
        <v>134</v>
      </c>
      <c r="E52" s="51" t="s">
        <v>142</v>
      </c>
      <c r="F52" s="20" t="s">
        <v>214</v>
      </c>
      <c r="G52" s="20" t="s">
        <v>294</v>
      </c>
      <c r="H52" s="20" t="s">
        <v>162</v>
      </c>
      <c r="I52" s="30">
        <v>46082</v>
      </c>
      <c r="J52" s="22">
        <v>46371</v>
      </c>
      <c r="K52" s="18">
        <f t="shared" ref="K52:AH52" si="36">SUM(K53:K56)</f>
        <v>0.08</v>
      </c>
      <c r="L52" s="18">
        <f t="shared" si="36"/>
        <v>0</v>
      </c>
      <c r="M52" s="18">
        <f t="shared" si="36"/>
        <v>0.08</v>
      </c>
      <c r="N52" s="18">
        <f t="shared" si="36"/>
        <v>0</v>
      </c>
      <c r="O52" s="18">
        <f t="shared" si="36"/>
        <v>0.16</v>
      </c>
      <c r="P52" s="18">
        <f t="shared" si="36"/>
        <v>0</v>
      </c>
      <c r="Q52" s="18">
        <f t="shared" si="36"/>
        <v>0.08</v>
      </c>
      <c r="R52" s="18">
        <f t="shared" si="36"/>
        <v>0</v>
      </c>
      <c r="S52" s="18">
        <f t="shared" si="36"/>
        <v>0.08</v>
      </c>
      <c r="T52" s="18">
        <f t="shared" si="36"/>
        <v>0</v>
      </c>
      <c r="U52" s="18">
        <f t="shared" si="36"/>
        <v>0.08</v>
      </c>
      <c r="V52" s="18">
        <f t="shared" si="36"/>
        <v>0</v>
      </c>
      <c r="W52" s="18">
        <f t="shared" si="36"/>
        <v>0.16</v>
      </c>
      <c r="X52" s="18">
        <f t="shared" si="36"/>
        <v>0</v>
      </c>
      <c r="Y52" s="18">
        <f t="shared" si="36"/>
        <v>0.04</v>
      </c>
      <c r="Z52" s="18">
        <f t="shared" si="36"/>
        <v>0</v>
      </c>
      <c r="AA52" s="18">
        <f t="shared" si="36"/>
        <v>0.02</v>
      </c>
      <c r="AB52" s="18">
        <f t="shared" si="36"/>
        <v>0</v>
      </c>
      <c r="AC52" s="18">
        <f t="shared" si="36"/>
        <v>9.9999999999999992E-2</v>
      </c>
      <c r="AD52" s="18">
        <f t="shared" si="36"/>
        <v>0</v>
      </c>
      <c r="AE52" s="18">
        <f t="shared" si="36"/>
        <v>0.12</v>
      </c>
      <c r="AF52" s="18">
        <f t="shared" si="36"/>
        <v>0</v>
      </c>
      <c r="AG52" s="18">
        <f t="shared" si="36"/>
        <v>0</v>
      </c>
      <c r="AH52" s="18">
        <f t="shared" si="36"/>
        <v>0</v>
      </c>
      <c r="AI52" s="66">
        <f t="shared" si="35"/>
        <v>0.99999999999999978</v>
      </c>
      <c r="AJ52" s="65">
        <f t="shared" si="35"/>
        <v>0</v>
      </c>
    </row>
    <row r="53" spans="1:36" s="50" customFormat="1" ht="33" customHeight="1" outlineLevel="1">
      <c r="A53" s="145">
        <v>31</v>
      </c>
      <c r="B53" s="54" t="s">
        <v>295</v>
      </c>
      <c r="C53" s="23" t="s">
        <v>296</v>
      </c>
      <c r="D53" s="57" t="s">
        <v>134</v>
      </c>
      <c r="E53" s="21" t="s">
        <v>142</v>
      </c>
      <c r="F53" s="57" t="s">
        <v>218</v>
      </c>
      <c r="G53" s="21" t="s">
        <v>297</v>
      </c>
      <c r="H53" s="21" t="s">
        <v>162</v>
      </c>
      <c r="I53" s="42">
        <v>46082</v>
      </c>
      <c r="J53" s="42">
        <v>46326</v>
      </c>
      <c r="K53" s="18">
        <v>0</v>
      </c>
      <c r="L53" s="18">
        <v>0</v>
      </c>
      <c r="M53" s="18">
        <v>0</v>
      </c>
      <c r="N53" s="18">
        <v>0</v>
      </c>
      <c r="O53" s="18">
        <v>0.08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0.08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66">
        <f>AG53+AE53+AC53+AA53+Y53+W53+U53+S53+Q53+O53+M53+K53</f>
        <v>0.16</v>
      </c>
      <c r="AJ53" s="65">
        <f t="shared" si="35"/>
        <v>0</v>
      </c>
    </row>
    <row r="54" spans="1:36" s="50" customFormat="1" ht="76.5" customHeight="1" outlineLevel="1">
      <c r="A54" s="145">
        <v>32</v>
      </c>
      <c r="B54" s="54" t="s">
        <v>298</v>
      </c>
      <c r="C54" s="59" t="s">
        <v>299</v>
      </c>
      <c r="D54" s="57" t="s">
        <v>134</v>
      </c>
      <c r="E54" s="21" t="s">
        <v>142</v>
      </c>
      <c r="F54" s="21" t="s">
        <v>218</v>
      </c>
      <c r="G54" s="21" t="s">
        <v>300</v>
      </c>
      <c r="H54" s="21" t="s">
        <v>301</v>
      </c>
      <c r="I54" s="42">
        <v>46296</v>
      </c>
      <c r="J54" s="42">
        <v>46371</v>
      </c>
      <c r="K54" s="18">
        <v>0.04</v>
      </c>
      <c r="L54" s="18">
        <v>0</v>
      </c>
      <c r="M54" s="18">
        <v>0.04</v>
      </c>
      <c r="N54" s="18">
        <v>0</v>
      </c>
      <c r="O54" s="18">
        <v>0.04</v>
      </c>
      <c r="P54" s="18">
        <v>0</v>
      </c>
      <c r="Q54" s="18">
        <v>0.04</v>
      </c>
      <c r="R54" s="18">
        <v>0</v>
      </c>
      <c r="S54" s="18">
        <v>0.04</v>
      </c>
      <c r="T54" s="18">
        <v>0</v>
      </c>
      <c r="U54" s="18">
        <v>0.04</v>
      </c>
      <c r="V54" s="18">
        <v>0</v>
      </c>
      <c r="W54" s="18">
        <v>0.04</v>
      </c>
      <c r="X54" s="18">
        <v>0</v>
      </c>
      <c r="Y54" s="18">
        <v>0.02</v>
      </c>
      <c r="Z54" s="18">
        <v>0</v>
      </c>
      <c r="AA54" s="18">
        <v>0.01</v>
      </c>
      <c r="AB54" s="18">
        <v>0</v>
      </c>
      <c r="AC54" s="18">
        <v>0.01</v>
      </c>
      <c r="AD54" s="18">
        <v>0</v>
      </c>
      <c r="AE54" s="18">
        <v>0.02</v>
      </c>
      <c r="AF54" s="18">
        <v>0</v>
      </c>
      <c r="AG54" s="18">
        <v>0</v>
      </c>
      <c r="AH54" s="18">
        <v>0</v>
      </c>
      <c r="AI54" s="66">
        <f>AG54+AE54+AC54+AA54+Y54+W54+U54+S54+Q54+O54+M54+K54</f>
        <v>0.33999999999999997</v>
      </c>
      <c r="AJ54" s="65">
        <f t="shared" si="35"/>
        <v>0</v>
      </c>
    </row>
    <row r="55" spans="1:36" s="50" customFormat="1" ht="52.5" customHeight="1" outlineLevel="1">
      <c r="A55" s="145">
        <v>33</v>
      </c>
      <c r="B55" s="54" t="s">
        <v>302</v>
      </c>
      <c r="C55" s="23" t="s">
        <v>303</v>
      </c>
      <c r="D55" s="57" t="s">
        <v>134</v>
      </c>
      <c r="E55" s="21" t="s">
        <v>142</v>
      </c>
      <c r="F55" s="21" t="s">
        <v>304</v>
      </c>
      <c r="G55" s="21" t="s">
        <v>305</v>
      </c>
      <c r="H55" s="21" t="s">
        <v>306</v>
      </c>
      <c r="I55" s="42">
        <v>46174</v>
      </c>
      <c r="J55" s="42">
        <v>46371</v>
      </c>
      <c r="K55" s="28">
        <v>0.04</v>
      </c>
      <c r="L55" s="28">
        <v>0</v>
      </c>
      <c r="M55" s="28">
        <v>0.04</v>
      </c>
      <c r="N55" s="28">
        <v>0</v>
      </c>
      <c r="O55" s="28">
        <v>0.04</v>
      </c>
      <c r="P55" s="28">
        <v>0</v>
      </c>
      <c r="Q55" s="28">
        <v>0.04</v>
      </c>
      <c r="R55" s="28">
        <v>0</v>
      </c>
      <c r="S55" s="28">
        <v>0.04</v>
      </c>
      <c r="T55" s="28">
        <v>0</v>
      </c>
      <c r="U55" s="28">
        <v>0.04</v>
      </c>
      <c r="V55" s="28">
        <v>0</v>
      </c>
      <c r="W55" s="28">
        <v>0.04</v>
      </c>
      <c r="X55" s="28">
        <v>0</v>
      </c>
      <c r="Y55" s="28">
        <v>0.02</v>
      </c>
      <c r="Z55" s="28">
        <v>0</v>
      </c>
      <c r="AA55" s="28">
        <v>0.01</v>
      </c>
      <c r="AB55" s="28">
        <v>0</v>
      </c>
      <c r="AC55" s="28">
        <v>0.01</v>
      </c>
      <c r="AD55" s="28">
        <v>0</v>
      </c>
      <c r="AE55" s="28">
        <v>0.02</v>
      </c>
      <c r="AF55" s="28">
        <v>0</v>
      </c>
      <c r="AG55" s="28">
        <v>0</v>
      </c>
      <c r="AH55" s="28">
        <v>0</v>
      </c>
      <c r="AI55" s="64">
        <f>AG55+AE55+AC55+AA55+Y55+W55+U55+S55+Q55+O55+M55+K55</f>
        <v>0.33999999999999997</v>
      </c>
      <c r="AJ55" s="69">
        <f t="shared" ref="AJ55" si="37">AH55+AF55+AD55+AB55+Z55+X55+V55+T55+R55+P55+N55+L55</f>
        <v>0</v>
      </c>
    </row>
    <row r="56" spans="1:36" s="50" customFormat="1" ht="54" customHeight="1" outlineLevel="1">
      <c r="A56" s="145">
        <v>34</v>
      </c>
      <c r="B56" s="54" t="s">
        <v>307</v>
      </c>
      <c r="C56" s="23" t="s">
        <v>308</v>
      </c>
      <c r="D56" s="57" t="s">
        <v>134</v>
      </c>
      <c r="E56" s="21" t="s">
        <v>142</v>
      </c>
      <c r="F56" s="21" t="s">
        <v>304</v>
      </c>
      <c r="G56" s="21" t="s">
        <v>309</v>
      </c>
      <c r="H56" s="21" t="s">
        <v>306</v>
      </c>
      <c r="I56" s="42">
        <v>46174</v>
      </c>
      <c r="J56" s="42">
        <v>46371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0.08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0.08</v>
      </c>
      <c r="AF56" s="28">
        <v>0</v>
      </c>
      <c r="AG56" s="28">
        <v>0</v>
      </c>
      <c r="AH56" s="28">
        <v>0</v>
      </c>
      <c r="AI56" s="64">
        <f>AG56+AE56+AC56+AA56+Y56+W56+U56+S56+Q56+O56+M56+K56</f>
        <v>0.16</v>
      </c>
      <c r="AJ56" s="69">
        <f t="shared" si="35"/>
        <v>0</v>
      </c>
    </row>
    <row r="57" spans="1:36" s="17" customFormat="1" ht="50.1" customHeight="1">
      <c r="A57" s="145"/>
      <c r="B57" s="53">
        <v>14</v>
      </c>
      <c r="C57" s="19" t="s">
        <v>310</v>
      </c>
      <c r="D57" s="19" t="s">
        <v>311</v>
      </c>
      <c r="E57" s="51" t="s">
        <v>213</v>
      </c>
      <c r="F57" s="20" t="s">
        <v>214</v>
      </c>
      <c r="G57" s="20" t="s">
        <v>312</v>
      </c>
      <c r="H57" s="20" t="s">
        <v>162</v>
      </c>
      <c r="I57" s="30">
        <v>46024</v>
      </c>
      <c r="J57" s="22">
        <v>46371</v>
      </c>
      <c r="K57" s="18">
        <f>SUM(K58:K59)</f>
        <v>0.09</v>
      </c>
      <c r="L57" s="18">
        <f t="shared" ref="L57:P57" si="38">SUM(L58:L59)</f>
        <v>0</v>
      </c>
      <c r="M57" s="18">
        <f t="shared" si="38"/>
        <v>0.09</v>
      </c>
      <c r="N57" s="18">
        <f t="shared" si="38"/>
        <v>0</v>
      </c>
      <c r="O57" s="18">
        <f t="shared" si="38"/>
        <v>0.09</v>
      </c>
      <c r="P57" s="18">
        <f t="shared" si="38"/>
        <v>0</v>
      </c>
      <c r="Q57" s="18">
        <f t="shared" ref="Q57" si="39">SUM(Q58:Q59)</f>
        <v>0.09</v>
      </c>
      <c r="R57" s="18">
        <f t="shared" ref="R57" si="40">SUM(R58:R59)</f>
        <v>0</v>
      </c>
      <c r="S57" s="18">
        <f t="shared" ref="S57" si="41">SUM(S58:S59)</f>
        <v>0.09</v>
      </c>
      <c r="T57" s="18">
        <f t="shared" ref="T57:U57" si="42">SUM(T58:T59)</f>
        <v>0</v>
      </c>
      <c r="U57" s="18">
        <f t="shared" si="42"/>
        <v>0.09</v>
      </c>
      <c r="V57" s="18">
        <v>0</v>
      </c>
      <c r="W57" s="18">
        <f t="shared" ref="W57" si="43">SUM(W58:W59)</f>
        <v>0.09</v>
      </c>
      <c r="X57" s="18">
        <f t="shared" ref="X57" si="44">SUM(X58:X59)</f>
        <v>0</v>
      </c>
      <c r="Y57" s="18">
        <f t="shared" ref="Y57:Z57" si="45">SUM(Y58:Y59)</f>
        <v>0</v>
      </c>
      <c r="Z57" s="18">
        <f t="shared" si="45"/>
        <v>0</v>
      </c>
      <c r="AA57" s="18">
        <f t="shared" ref="AA57" si="46">SUM(AA58:AA59)</f>
        <v>0.08</v>
      </c>
      <c r="AB57" s="18">
        <f t="shared" ref="AB57" si="47">SUM(AB58:AB59)</f>
        <v>0</v>
      </c>
      <c r="AC57" s="18">
        <f t="shared" ref="AC57" si="48">SUM(AC58:AC59)</f>
        <v>0.1</v>
      </c>
      <c r="AD57" s="18">
        <f t="shared" ref="AD57:AE57" si="49">SUM(AD58:AD59)</f>
        <v>0</v>
      </c>
      <c r="AE57" s="18">
        <f t="shared" si="49"/>
        <v>0.1</v>
      </c>
      <c r="AF57" s="18">
        <f t="shared" ref="AF57" si="50">SUM(AF58:AF59)</f>
        <v>0</v>
      </c>
      <c r="AG57" s="18">
        <f t="shared" ref="AG57" si="51">SUM(AG58:AG59)</f>
        <v>0.09</v>
      </c>
      <c r="AH57" s="18">
        <f t="shared" ref="AH57" si="52">SUM(AH58:AH59)</f>
        <v>0</v>
      </c>
      <c r="AI57" s="66">
        <f t="shared" si="35"/>
        <v>0.99999999999999989</v>
      </c>
      <c r="AJ57" s="65">
        <f>AH57+AF57+AD57+AB57+Z57+X57+V57+T57+R57+P57+N57+L57</f>
        <v>0</v>
      </c>
    </row>
    <row r="58" spans="1:36" ht="42.75" customHeight="1" outlineLevel="1">
      <c r="A58" s="145">
        <v>35</v>
      </c>
      <c r="B58" s="54" t="s">
        <v>313</v>
      </c>
      <c r="C58" s="23" t="s">
        <v>314</v>
      </c>
      <c r="D58" s="21" t="s">
        <v>311</v>
      </c>
      <c r="E58" s="21" t="s">
        <v>142</v>
      </c>
      <c r="F58" s="21" t="s">
        <v>304</v>
      </c>
      <c r="G58" s="21" t="s">
        <v>315</v>
      </c>
      <c r="H58" s="122" t="s">
        <v>224</v>
      </c>
      <c r="I58" s="42">
        <v>46024</v>
      </c>
      <c r="J58" s="42">
        <v>46203</v>
      </c>
      <c r="K58" s="28">
        <v>0.09</v>
      </c>
      <c r="L58" s="28">
        <v>0</v>
      </c>
      <c r="M58" s="28">
        <v>0.09</v>
      </c>
      <c r="N58" s="28">
        <v>0</v>
      </c>
      <c r="O58" s="28">
        <v>0.09</v>
      </c>
      <c r="P58" s="28">
        <v>0</v>
      </c>
      <c r="Q58" s="28">
        <v>0.09</v>
      </c>
      <c r="R58" s="28">
        <v>0</v>
      </c>
      <c r="S58" s="28">
        <v>0.09</v>
      </c>
      <c r="T58" s="28">
        <v>0</v>
      </c>
      <c r="U58" s="28">
        <v>0.09</v>
      </c>
      <c r="V58" s="28">
        <v>0</v>
      </c>
      <c r="W58" s="28">
        <v>0.09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64">
        <f>AG58+AE58+AC58+AA58+Y58+W58+U58+S58+Q58+O58+M58+K58</f>
        <v>0.62999999999999989</v>
      </c>
      <c r="AJ58" s="69">
        <f>AH58+AF58+AD58+AB58+Z58+X58+V58+T58+R58+P58+N58+L58</f>
        <v>0</v>
      </c>
    </row>
    <row r="59" spans="1:36" ht="42" customHeight="1" outlineLevel="1">
      <c r="A59" s="146">
        <v>36</v>
      </c>
      <c r="B59" s="54" t="s">
        <v>316</v>
      </c>
      <c r="C59" s="23" t="s">
        <v>317</v>
      </c>
      <c r="D59" s="21" t="s">
        <v>311</v>
      </c>
      <c r="E59" s="21" t="s">
        <v>142</v>
      </c>
      <c r="F59" s="21" t="s">
        <v>304</v>
      </c>
      <c r="G59" s="21" t="s">
        <v>315</v>
      </c>
      <c r="H59" s="21" t="s">
        <v>318</v>
      </c>
      <c r="I59" s="42">
        <v>46266</v>
      </c>
      <c r="J59" s="42">
        <v>46371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0.08</v>
      </c>
      <c r="AB59" s="28">
        <v>0</v>
      </c>
      <c r="AC59" s="28">
        <v>0.1</v>
      </c>
      <c r="AD59" s="28">
        <v>0</v>
      </c>
      <c r="AE59" s="28">
        <v>0.1</v>
      </c>
      <c r="AF59" s="28">
        <v>0</v>
      </c>
      <c r="AG59" s="28">
        <v>0.09</v>
      </c>
      <c r="AH59" s="28">
        <v>0</v>
      </c>
      <c r="AI59" s="64">
        <f>AG59+AE59+AC59+AA59+Y59+W59+U59+S59+Q59+O59+M59+K59</f>
        <v>0.37000000000000005</v>
      </c>
      <c r="AJ59" s="69">
        <f>AH59+AF59+AD59+AB59+Z59+X59+V59+T59+R59+P59+N59+L59</f>
        <v>0</v>
      </c>
    </row>
    <row r="60" spans="1:36" ht="19.5">
      <c r="A60" s="147">
        <v>40</v>
      </c>
      <c r="B60" s="190" t="s">
        <v>319</v>
      </c>
      <c r="C60" s="190"/>
      <c r="D60" s="190"/>
      <c r="E60" s="190"/>
      <c r="F60" s="190"/>
      <c r="G60" s="190"/>
      <c r="H60" s="190"/>
      <c r="I60" s="190"/>
      <c r="J60" s="190"/>
      <c r="K60" s="31">
        <f t="shared" ref="K60:AH60" si="53">(K9+K12+K16+K20+K22+K25+K30+K33+K37+K43+K45+K50+K52+K57)/14</f>
        <v>9.7857142857142879E-2</v>
      </c>
      <c r="L60" s="31">
        <f t="shared" si="53"/>
        <v>0</v>
      </c>
      <c r="M60" s="31">
        <f t="shared" si="53"/>
        <v>8.3571428571428588E-2</v>
      </c>
      <c r="N60" s="31">
        <f t="shared" si="53"/>
        <v>0</v>
      </c>
      <c r="O60" s="31">
        <f t="shared" si="53"/>
        <v>7.1428571428571438E-2</v>
      </c>
      <c r="P60" s="31">
        <f t="shared" si="53"/>
        <v>0</v>
      </c>
      <c r="Q60" s="31">
        <f t="shared" si="53"/>
        <v>9.714285714285717E-2</v>
      </c>
      <c r="R60" s="31">
        <f t="shared" si="53"/>
        <v>0</v>
      </c>
      <c r="S60" s="31">
        <f t="shared" si="53"/>
        <v>6.7857142857142852E-2</v>
      </c>
      <c r="T60" s="31">
        <f t="shared" si="53"/>
        <v>0</v>
      </c>
      <c r="U60" s="31">
        <f t="shared" si="53"/>
        <v>9.1428571428571442E-2</v>
      </c>
      <c r="V60" s="31">
        <f t="shared" si="53"/>
        <v>0</v>
      </c>
      <c r="W60" s="31">
        <f t="shared" si="53"/>
        <v>0.115</v>
      </c>
      <c r="X60" s="31">
        <f t="shared" si="53"/>
        <v>0</v>
      </c>
      <c r="Y60" s="31">
        <f t="shared" si="53"/>
        <v>5.3571428571428568E-2</v>
      </c>
      <c r="Z60" s="31">
        <f t="shared" si="53"/>
        <v>0</v>
      </c>
      <c r="AA60" s="31">
        <f t="shared" si="53"/>
        <v>7.0714285714285716E-2</v>
      </c>
      <c r="AB60" s="31">
        <f t="shared" si="53"/>
        <v>0</v>
      </c>
      <c r="AC60" s="31">
        <f t="shared" si="53"/>
        <v>8.8571428571428593E-2</v>
      </c>
      <c r="AD60" s="31">
        <f t="shared" si="53"/>
        <v>0</v>
      </c>
      <c r="AE60" s="31">
        <f t="shared" si="53"/>
        <v>9.571428571428571E-2</v>
      </c>
      <c r="AF60" s="31">
        <f t="shared" si="53"/>
        <v>0</v>
      </c>
      <c r="AG60" s="31">
        <f t="shared" si="53"/>
        <v>6.7142857142857143E-2</v>
      </c>
      <c r="AH60" s="31">
        <f t="shared" si="53"/>
        <v>0</v>
      </c>
      <c r="AI60" s="64">
        <f>+AG60+AE60+AC60+AA60+Y60+W60+U60+S60+Q60+O60+M60+K60</f>
        <v>1.0000000000000002</v>
      </c>
      <c r="AJ60" s="65">
        <f>+AH60+AF60+AD60+AB60+Z60+X60+V60+T60+R60+P60+N60+L60</f>
        <v>0</v>
      </c>
    </row>
    <row r="61" spans="1:36" ht="19.5">
      <c r="A61" s="147">
        <v>41</v>
      </c>
      <c r="B61" s="190" t="s">
        <v>320</v>
      </c>
      <c r="C61" s="190"/>
      <c r="D61" s="190"/>
      <c r="E61" s="190"/>
      <c r="F61" s="190"/>
      <c r="G61" s="190"/>
      <c r="H61" s="190"/>
      <c r="I61" s="190"/>
      <c r="J61" s="190"/>
      <c r="K61" s="216"/>
      <c r="L61" s="217"/>
      <c r="M61" s="217"/>
      <c r="N61" s="217"/>
      <c r="O61" s="217"/>
      <c r="P61" s="218"/>
      <c r="Q61" s="216"/>
      <c r="R61" s="217"/>
      <c r="S61" s="217"/>
      <c r="T61" s="217"/>
      <c r="U61" s="217"/>
      <c r="V61" s="218"/>
      <c r="W61" s="216"/>
      <c r="X61" s="217"/>
      <c r="Y61" s="217"/>
      <c r="Z61" s="217"/>
      <c r="AA61" s="217"/>
      <c r="AB61" s="218"/>
      <c r="AC61" s="216"/>
      <c r="AD61" s="217"/>
      <c r="AE61" s="217"/>
      <c r="AF61" s="217"/>
      <c r="AG61" s="217"/>
      <c r="AH61" s="218"/>
    </row>
    <row r="62" spans="1:36" ht="19.5">
      <c r="A62" s="147">
        <v>42</v>
      </c>
      <c r="B62" s="190" t="s">
        <v>321</v>
      </c>
      <c r="C62" s="190"/>
      <c r="D62" s="190"/>
      <c r="E62" s="190"/>
      <c r="F62" s="190"/>
      <c r="G62" s="190"/>
      <c r="H62" s="190"/>
      <c r="I62" s="190"/>
      <c r="J62" s="190"/>
      <c r="K62" s="191">
        <f>+K60+M60+O60</f>
        <v>0.25285714285714289</v>
      </c>
      <c r="L62" s="192"/>
      <c r="M62" s="192"/>
      <c r="N62" s="192"/>
      <c r="O62" s="192"/>
      <c r="P62" s="193"/>
      <c r="Q62" s="191">
        <f>+Q60+S60+U60</f>
        <v>0.25642857142857145</v>
      </c>
      <c r="R62" s="192"/>
      <c r="S62" s="192"/>
      <c r="T62" s="192"/>
      <c r="U62" s="192"/>
      <c r="V62" s="193"/>
      <c r="W62" s="191">
        <f>+W60+Y60+AA60</f>
        <v>0.23928571428571427</v>
      </c>
      <c r="X62" s="192"/>
      <c r="Y62" s="192"/>
      <c r="Z62" s="192"/>
      <c r="AA62" s="192"/>
      <c r="AB62" s="193"/>
      <c r="AC62" s="191">
        <f>+AC60+AE60+AG60</f>
        <v>0.25142857142857145</v>
      </c>
      <c r="AD62" s="192"/>
      <c r="AE62" s="192"/>
      <c r="AF62" s="192"/>
      <c r="AG62" s="192"/>
      <c r="AH62" s="193"/>
    </row>
    <row r="63" spans="1:36" ht="32.25" customHeight="1">
      <c r="A63" s="147">
        <v>43</v>
      </c>
      <c r="B63" s="190" t="s">
        <v>322</v>
      </c>
      <c r="C63" s="190"/>
      <c r="D63" s="190"/>
      <c r="E63" s="190"/>
      <c r="F63" s="190"/>
      <c r="G63" s="190"/>
      <c r="H63" s="190"/>
      <c r="I63" s="190"/>
      <c r="J63" s="190"/>
      <c r="K63" s="191">
        <f>+L60+N60+P60</f>
        <v>0</v>
      </c>
      <c r="L63" s="192"/>
      <c r="M63" s="192"/>
      <c r="N63" s="192"/>
      <c r="O63" s="192"/>
      <c r="P63" s="193"/>
      <c r="Q63" s="191">
        <f>+R60+T60+V60</f>
        <v>0</v>
      </c>
      <c r="R63" s="192"/>
      <c r="S63" s="192"/>
      <c r="T63" s="192"/>
      <c r="U63" s="192"/>
      <c r="V63" s="193"/>
      <c r="W63" s="191">
        <f>+X60+Z60+AB60</f>
        <v>0</v>
      </c>
      <c r="X63" s="192"/>
      <c r="Y63" s="192"/>
      <c r="Z63" s="192"/>
      <c r="AA63" s="192"/>
      <c r="AB63" s="193"/>
      <c r="AC63" s="191">
        <f>+AD60+AF60+AH60</f>
        <v>0</v>
      </c>
      <c r="AD63" s="192"/>
      <c r="AE63" s="192"/>
      <c r="AF63" s="192"/>
      <c r="AG63" s="192"/>
      <c r="AH63" s="193"/>
    </row>
    <row r="64" spans="1:36" ht="25.5" customHeight="1">
      <c r="A64" s="147">
        <v>44</v>
      </c>
      <c r="B64" s="60"/>
      <c r="C64" s="61"/>
      <c r="D64" s="62"/>
      <c r="E64" s="62"/>
      <c r="F64" s="61"/>
      <c r="G64" s="61"/>
      <c r="H64" s="63"/>
      <c r="I64" s="63"/>
      <c r="J64" s="63"/>
      <c r="K64" s="32"/>
      <c r="R64" s="32"/>
      <c r="S64" s="32"/>
      <c r="T64" s="32"/>
      <c r="AE64" s="32"/>
    </row>
    <row r="65" spans="1:36" ht="27" customHeight="1">
      <c r="A65" s="147">
        <v>45</v>
      </c>
      <c r="B65" s="60"/>
      <c r="C65" s="61"/>
      <c r="D65" s="62"/>
      <c r="E65" s="62"/>
      <c r="F65" s="61"/>
      <c r="G65" s="61"/>
      <c r="H65" s="63"/>
      <c r="I65" s="63"/>
      <c r="J65" s="63"/>
      <c r="K65" s="136"/>
      <c r="L65" s="136"/>
      <c r="M65" s="136"/>
      <c r="N65" s="136"/>
      <c r="O65" s="136"/>
      <c r="P65" s="136"/>
      <c r="Q65" s="136"/>
      <c r="R65" s="136"/>
      <c r="S65" s="137"/>
      <c r="T65" s="136"/>
      <c r="U65" s="136"/>
      <c r="V65" s="136"/>
      <c r="W65" s="137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</row>
    <row r="66" spans="1:36" ht="50.1" customHeight="1">
      <c r="A66" s="147">
        <v>46</v>
      </c>
      <c r="B66" s="60"/>
      <c r="C66" s="61"/>
      <c r="D66" s="62"/>
      <c r="E66" s="62"/>
      <c r="F66" s="61"/>
      <c r="G66" s="61"/>
      <c r="H66" s="63"/>
      <c r="I66" s="63"/>
      <c r="J66" s="63"/>
      <c r="O66" s="32"/>
      <c r="T66" s="33"/>
      <c r="W66" s="34"/>
      <c r="X66" s="32"/>
      <c r="Y66" s="33"/>
    </row>
    <row r="67" spans="1:36" ht="50.1" customHeight="1">
      <c r="A67" s="147">
        <v>47</v>
      </c>
      <c r="O67" s="32"/>
      <c r="R67" s="35"/>
      <c r="Z67" s="33"/>
    </row>
    <row r="68" spans="1:36" ht="50.1" customHeight="1">
      <c r="A68" s="146"/>
    </row>
    <row r="69" spans="1:36" ht="50.1" customHeight="1">
      <c r="A69" s="146"/>
    </row>
    <row r="70" spans="1:36" ht="50.1" customHeight="1">
      <c r="A70" s="146"/>
    </row>
    <row r="71" spans="1:36" ht="50.1" customHeight="1">
      <c r="A71" s="146"/>
    </row>
    <row r="72" spans="1:36" ht="50.1" customHeight="1">
      <c r="A72" s="146"/>
    </row>
  </sheetData>
  <autoFilter ref="A7:AJ67" xr:uid="{00000000-0001-0000-0200-000000000000}"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</autoFilter>
  <mergeCells count="45">
    <mergeCell ref="B62:J62"/>
    <mergeCell ref="K62:P62"/>
    <mergeCell ref="Q62:V62"/>
    <mergeCell ref="W62:AB62"/>
    <mergeCell ref="AC62:AH62"/>
    <mergeCell ref="B15:J15"/>
    <mergeCell ref="K15:AJ15"/>
    <mergeCell ref="AC61:AH61"/>
    <mergeCell ref="B36:J36"/>
    <mergeCell ref="K36:AJ36"/>
    <mergeCell ref="B44:J44"/>
    <mergeCell ref="K44:AJ44"/>
    <mergeCell ref="B51:J51"/>
    <mergeCell ref="K51:AJ51"/>
    <mergeCell ref="B60:J60"/>
    <mergeCell ref="B61:J61"/>
    <mergeCell ref="K61:P61"/>
    <mergeCell ref="Q61:V61"/>
    <mergeCell ref="W61:AB61"/>
    <mergeCell ref="AE7:AF7"/>
    <mergeCell ref="S7:T7"/>
    <mergeCell ref="AG7:AH7"/>
    <mergeCell ref="AI7:AJ7"/>
    <mergeCell ref="B8:J8"/>
    <mergeCell ref="U7:V7"/>
    <mergeCell ref="W7:X7"/>
    <mergeCell ref="Y7:Z7"/>
    <mergeCell ref="AA7:AB7"/>
    <mergeCell ref="AC7:AD7"/>
    <mergeCell ref="A6:J6"/>
    <mergeCell ref="K7:L7"/>
    <mergeCell ref="M7:N7"/>
    <mergeCell ref="O7:P7"/>
    <mergeCell ref="Q7:R7"/>
    <mergeCell ref="A5:J5"/>
    <mergeCell ref="A1:B2"/>
    <mergeCell ref="C1:J1"/>
    <mergeCell ref="C2:J2"/>
    <mergeCell ref="A3:J3"/>
    <mergeCell ref="A4:J4"/>
    <mergeCell ref="B63:J63"/>
    <mergeCell ref="K63:P63"/>
    <mergeCell ref="Q63:V63"/>
    <mergeCell ref="W63:AB63"/>
    <mergeCell ref="AC63:AH63"/>
  </mergeCells>
  <phoneticPr fontId="29" type="noConversion"/>
  <conditionalFormatting sqref="J9:J14 J16:J35 J37:J43 J45:J50 J52:J59">
    <cfRule type="cellIs" dxfId="308" priority="693" stopIfTrue="1" operator="lessThan">
      <formula>I9</formula>
    </cfRule>
  </conditionalFormatting>
  <conditionalFormatting sqref="K18">
    <cfRule type="cellIs" dxfId="307" priority="1" operator="greaterThan">
      <formula>0</formula>
    </cfRule>
  </conditionalFormatting>
  <conditionalFormatting sqref="K42 P17:P19 R17:R19 K18:AF18 V18:V19 AB18:AB19 V19:AG19 K36:AH37 W17:AA19 K9:AH9 K12:AH12">
    <cfRule type="cellIs" dxfId="306" priority="1340" operator="greaterThan">
      <formula>0</formula>
    </cfRule>
  </conditionalFormatting>
  <conditionalFormatting sqref="K18:L18">
    <cfRule type="cellIs" dxfId="305" priority="2" operator="greaterThan">
      <formula>0</formula>
    </cfRule>
  </conditionalFormatting>
  <conditionalFormatting sqref="K42:L42 R40:U42 U40:V40 U41:X41 L47:AH47 K48:V49 U42:V42 R38:X39 Y38:AG40 Y41:AB42 AE41:AG42 K20:AH20 K43:AH43 K45:AH45 K46:L47">
    <cfRule type="cellIs" dxfId="304" priority="1346" operator="greaterThan">
      <formula>0</formula>
    </cfRule>
  </conditionalFormatting>
  <conditionalFormatting sqref="K23:O24 Q23:Q24 S23:S24 U23:V24 Z23:Z24 AB23:AE24 AG23:AG24">
    <cfRule type="cellIs" dxfId="303" priority="181" operator="greaterThan">
      <formula>0</formula>
    </cfRule>
  </conditionalFormatting>
  <conditionalFormatting sqref="K26:O29 Q26:Q29 S26:S29 U26:V29 Z26:Z29 AB26:AE29 AG26:AG29">
    <cfRule type="cellIs" dxfId="302" priority="163" operator="greaterThan">
      <formula>0</formula>
    </cfRule>
  </conditionalFormatting>
  <conditionalFormatting sqref="K31:O35 Q31:Q35 S31:S35 U31:V35 Z31:Z35 AB31:AE35 AG31:AG35 L33:AH33">
    <cfRule type="cellIs" dxfId="301" priority="145" operator="greaterThan">
      <formula>0</formula>
    </cfRule>
  </conditionalFormatting>
  <conditionalFormatting sqref="K24:P24">
    <cfRule type="cellIs" dxfId="300" priority="122" operator="greaterThan">
      <formula>0</formula>
    </cfRule>
  </conditionalFormatting>
  <conditionalFormatting sqref="K10:V11 Z10:Z11 AB10:AE11">
    <cfRule type="cellIs" dxfId="299" priority="310" operator="greaterThan">
      <formula>0</formula>
    </cfRule>
  </conditionalFormatting>
  <conditionalFormatting sqref="K10:V11 AC10:AC11 AE10:AE11">
    <cfRule type="cellIs" dxfId="298" priority="311" operator="greaterThan">
      <formula>0</formula>
    </cfRule>
  </conditionalFormatting>
  <conditionalFormatting sqref="K13:V14 Z13:Z14 AB13:AE14">
    <cfRule type="cellIs" dxfId="297" priority="253" operator="greaterThan">
      <formula>0</formula>
    </cfRule>
  </conditionalFormatting>
  <conditionalFormatting sqref="K13:V14 AC13:AC14 AE13:AE14">
    <cfRule type="cellIs" dxfId="296" priority="254" operator="greaterThan">
      <formula>0</formula>
    </cfRule>
  </conditionalFormatting>
  <conditionalFormatting sqref="K17:V17 AB17:AE17 K19:V19 AC19:AE19">
    <cfRule type="cellIs" dxfId="295" priority="1102" operator="greaterThan">
      <formula>0</formula>
    </cfRule>
  </conditionalFormatting>
  <conditionalFormatting sqref="K17:V17 AC17:AC19 AE17:AE19 K19:V19 AB19:AE19">
    <cfRule type="cellIs" dxfId="294" priority="1103" operator="greaterThan">
      <formula>0</formula>
    </cfRule>
  </conditionalFormatting>
  <conditionalFormatting sqref="K31:V35 AB31:AH35 L33:AH33 Z31:Z35">
    <cfRule type="cellIs" dxfId="293" priority="144" operator="greaterThan">
      <formula>0</formula>
    </cfRule>
  </conditionalFormatting>
  <conditionalFormatting sqref="K53:Y53">
    <cfRule type="cellIs" dxfId="292" priority="823" operator="greaterThan">
      <formula>0</formula>
    </cfRule>
    <cfRule type="cellIs" dxfId="291" priority="824" operator="greaterThan">
      <formula>0</formula>
    </cfRule>
  </conditionalFormatting>
  <conditionalFormatting sqref="K54:AA54">
    <cfRule type="cellIs" dxfId="290" priority="847" operator="greaterThan">
      <formula>0</formula>
    </cfRule>
    <cfRule type="cellIs" dxfId="289" priority="848" operator="greaterThan">
      <formula>0</formula>
    </cfRule>
  </conditionalFormatting>
  <conditionalFormatting sqref="K18:AE18">
    <cfRule type="cellIs" dxfId="288" priority="360" operator="greaterThan">
      <formula>0</formula>
    </cfRule>
  </conditionalFormatting>
  <conditionalFormatting sqref="K9:AH9 K12:AH12 K42">
    <cfRule type="cellIs" dxfId="287" priority="1341" operator="greaterThan">
      <formula>0</formula>
    </cfRule>
  </conditionalFormatting>
  <conditionalFormatting sqref="K9:AH14 K16:AH43">
    <cfRule type="cellIs" dxfId="286" priority="227" operator="equal">
      <formula>0</formula>
    </cfRule>
  </conditionalFormatting>
  <conditionalFormatting sqref="K16:AH16">
    <cfRule type="cellIs" dxfId="285" priority="391" operator="greaterThan">
      <formula>0</formula>
    </cfRule>
    <cfRule type="cellIs" dxfId="284" priority="392" operator="greaterThan">
      <formula>0</formula>
    </cfRule>
  </conditionalFormatting>
  <conditionalFormatting sqref="K20:AH20 K42:L42 K43:AH43 K45:AH45 K46:L47 L47:AH47 K48:V49">
    <cfRule type="cellIs" dxfId="283" priority="1347" operator="greaterThan">
      <formula>0</formula>
    </cfRule>
  </conditionalFormatting>
  <conditionalFormatting sqref="K22:AH22">
    <cfRule type="cellIs" dxfId="282" priority="185" operator="greaterThan">
      <formula>0</formula>
    </cfRule>
    <cfRule type="cellIs" dxfId="281" priority="184" operator="greaterThan">
      <formula>0</formula>
    </cfRule>
  </conditionalFormatting>
  <conditionalFormatting sqref="K25:AH25">
    <cfRule type="cellIs" dxfId="280" priority="167" operator="greaterThan">
      <formula>0</formula>
    </cfRule>
    <cfRule type="cellIs" dxfId="279" priority="166" operator="greaterThan">
      <formula>0</formula>
    </cfRule>
  </conditionalFormatting>
  <conditionalFormatting sqref="K30:AH30">
    <cfRule type="cellIs" dxfId="278" priority="149" operator="greaterThan">
      <formula>0</formula>
    </cfRule>
    <cfRule type="cellIs" dxfId="277" priority="148" operator="greaterThan">
      <formula>0</formula>
    </cfRule>
  </conditionalFormatting>
  <conditionalFormatting sqref="K36:AH37 O38:P42 AH38:AH42">
    <cfRule type="cellIs" dxfId="276" priority="344" operator="greaterThan">
      <formula>0</formula>
    </cfRule>
    <cfRule type="cellIs" dxfId="275" priority="345" operator="greaterThan">
      <formula>0</formula>
    </cfRule>
  </conditionalFormatting>
  <conditionalFormatting sqref="K36:AH37 O38:P42">
    <cfRule type="cellIs" dxfId="274" priority="1085" operator="greaterThan">
      <formula>0</formula>
    </cfRule>
  </conditionalFormatting>
  <conditionalFormatting sqref="K45:AH50">
    <cfRule type="cellIs" dxfId="273" priority="354" operator="equal">
      <formula>0</formula>
    </cfRule>
  </conditionalFormatting>
  <conditionalFormatting sqref="K50:AH50">
    <cfRule type="cellIs" dxfId="272" priority="1159" operator="greaterThan">
      <formula>0</formula>
    </cfRule>
    <cfRule type="cellIs" dxfId="271" priority="1160" operator="greaterThan">
      <formula>0</formula>
    </cfRule>
  </conditionalFormatting>
  <conditionalFormatting sqref="K52:AH52">
    <cfRule type="cellIs" dxfId="270" priority="1157" operator="greaterThan">
      <formula>0</formula>
    </cfRule>
    <cfRule type="cellIs" dxfId="269" priority="1156" operator="greaterThan">
      <formula>0</formula>
    </cfRule>
  </conditionalFormatting>
  <conditionalFormatting sqref="K52:AH59">
    <cfRule type="cellIs" dxfId="268" priority="1339" operator="equal">
      <formula>0</formula>
    </cfRule>
  </conditionalFormatting>
  <conditionalFormatting sqref="K55:AH59">
    <cfRule type="cellIs" dxfId="267" priority="45" operator="greaterThan">
      <formula>0</formula>
    </cfRule>
    <cfRule type="cellIs" dxfId="266" priority="44" operator="greaterThan">
      <formula>0</formula>
    </cfRule>
  </conditionalFormatting>
  <conditionalFormatting sqref="M18:V18">
    <cfRule type="cellIs" dxfId="265" priority="43" operator="greaterThan">
      <formula>0</formula>
    </cfRule>
  </conditionalFormatting>
  <conditionalFormatting sqref="M46:AH46">
    <cfRule type="cellIs" dxfId="264" priority="1307" operator="greaterThan">
      <formula>0</formula>
    </cfRule>
    <cfRule type="cellIs" dxfId="263" priority="1308" operator="greaterThan">
      <formula>0</formula>
    </cfRule>
  </conditionalFormatting>
  <conditionalFormatting sqref="O37:O42">
    <cfRule type="cellIs" dxfId="262" priority="346" operator="greaterThan">
      <formula>0</formula>
    </cfRule>
    <cfRule type="cellIs" dxfId="261" priority="347" operator="greaterThan">
      <formula>0</formula>
    </cfRule>
  </conditionalFormatting>
  <conditionalFormatting sqref="P10:P11 R10:R11">
    <cfRule type="cellIs" dxfId="260" priority="309" operator="greaterThan">
      <formula>0</formula>
    </cfRule>
    <cfRule type="cellIs" dxfId="259" priority="308" operator="greaterThan">
      <formula>0</formula>
    </cfRule>
  </conditionalFormatting>
  <conditionalFormatting sqref="P10:P11">
    <cfRule type="cellIs" dxfId="258" priority="303" operator="greaterThan">
      <formula>0</formula>
    </cfRule>
    <cfRule type="cellIs" dxfId="257" priority="304" operator="greaterThan">
      <formula>0</formula>
    </cfRule>
  </conditionalFormatting>
  <conditionalFormatting sqref="P13:P14 R13:R14">
    <cfRule type="cellIs" dxfId="256" priority="251" operator="greaterThan">
      <formula>0</formula>
    </cfRule>
    <cfRule type="cellIs" dxfId="255" priority="252" operator="greaterThan">
      <formula>0</formula>
    </cfRule>
  </conditionalFormatting>
  <conditionalFormatting sqref="P13:P14">
    <cfRule type="cellIs" dxfId="254" priority="246" operator="greaterThan">
      <formula>0</formula>
    </cfRule>
    <cfRule type="cellIs" dxfId="253" priority="247" operator="greaterThan">
      <formula>0</formula>
    </cfRule>
  </conditionalFormatting>
  <conditionalFormatting sqref="P17:P18">
    <cfRule type="cellIs" dxfId="252" priority="342" operator="greaterThan">
      <formula>0</formula>
    </cfRule>
    <cfRule type="cellIs" dxfId="251" priority="341" operator="greaterThan">
      <formula>0</formula>
    </cfRule>
  </conditionalFormatting>
  <conditionalFormatting sqref="P17:P19">
    <cfRule type="cellIs" dxfId="250" priority="128" operator="greaterThan">
      <formula>0</formula>
    </cfRule>
  </conditionalFormatting>
  <conditionalFormatting sqref="P19">
    <cfRule type="cellIs" dxfId="249" priority="127" operator="greaterThan">
      <formula>0</formula>
    </cfRule>
  </conditionalFormatting>
  <conditionalFormatting sqref="P23:P24">
    <cfRule type="cellIs" dxfId="248" priority="123" operator="greaterThan">
      <formula>0</formula>
    </cfRule>
  </conditionalFormatting>
  <conditionalFormatting sqref="P26:P29">
    <cfRule type="cellIs" dxfId="247" priority="119" operator="greaterThan">
      <formula>0</formula>
    </cfRule>
    <cfRule type="cellIs" dxfId="246" priority="120" operator="greaterThan">
      <formula>0</formula>
    </cfRule>
  </conditionalFormatting>
  <conditionalFormatting sqref="P33:P34">
    <cfRule type="cellIs" dxfId="245" priority="115" operator="greaterThan">
      <formula>0</formula>
    </cfRule>
    <cfRule type="cellIs" dxfId="244" priority="116" operator="greaterThan">
      <formula>0</formula>
    </cfRule>
    <cfRule type="cellIs" dxfId="243" priority="118" operator="greaterThan">
      <formula>0</formula>
    </cfRule>
  </conditionalFormatting>
  <conditionalFormatting sqref="Q47:R49 R48:V49 W49:AB49">
    <cfRule type="cellIs" dxfId="242" priority="1293" operator="greaterThan">
      <formula>0</formula>
    </cfRule>
  </conditionalFormatting>
  <conditionalFormatting sqref="Q39:S39">
    <cfRule type="cellIs" dxfId="241" priority="1242" operator="greaterThan">
      <formula>0</formula>
    </cfRule>
    <cfRule type="cellIs" dxfId="240" priority="1241" operator="greaterThan">
      <formula>0</formula>
    </cfRule>
  </conditionalFormatting>
  <conditionalFormatting sqref="Q42:S42">
    <cfRule type="cellIs" dxfId="239" priority="1326" operator="greaterThan">
      <formula>0</formula>
    </cfRule>
    <cfRule type="cellIs" dxfId="238" priority="1325" operator="greaterThan">
      <formula>0</formula>
    </cfRule>
  </conditionalFormatting>
  <conditionalFormatting sqref="Q21:V21 Z21 AB21:AE21 AG21">
    <cfRule type="cellIs" dxfId="237" priority="214" operator="greaterThan">
      <formula>0</formula>
    </cfRule>
  </conditionalFormatting>
  <conditionalFormatting sqref="Q40:X41">
    <cfRule type="cellIs" dxfId="236" priority="1316" operator="greaterThan">
      <formula>0</formula>
    </cfRule>
    <cfRule type="cellIs" dxfId="235" priority="1317" operator="greaterThan">
      <formula>0</formula>
    </cfRule>
  </conditionalFormatting>
  <conditionalFormatting sqref="Q42:X42">
    <cfRule type="cellIs" dxfId="234" priority="1251" operator="greaterThan">
      <formula>0</formula>
    </cfRule>
    <cfRule type="cellIs" dxfId="233" priority="1250" operator="greaterThan">
      <formula>0</formula>
    </cfRule>
  </conditionalFormatting>
  <conditionalFormatting sqref="Q53:AD53">
    <cfRule type="cellIs" dxfId="232" priority="814" operator="greaterThan">
      <formula>0</formula>
    </cfRule>
    <cfRule type="cellIs" dxfId="231" priority="815" operator="greaterThan">
      <formula>0</formula>
    </cfRule>
  </conditionalFormatting>
  <conditionalFormatting sqref="Q38:AG38 K38:N42 R39:X39 Y39:AG40 U40:V40 R40:T42 U41:X41 Y41:AB42 AE41:AG42 U42:V42">
    <cfRule type="cellIs" dxfId="230" priority="1233" operator="greaterThan">
      <formula>0</formula>
    </cfRule>
  </conditionalFormatting>
  <conditionalFormatting sqref="Q38:AG38 R39:X39 Y39:AG40 U40:V40 R40:T42 U41:X41 Y41:AB42 AE41:AG42 U42:V42 K38:P42">
    <cfRule type="cellIs" dxfId="229" priority="1232" operator="greaterThan">
      <formula>0</formula>
    </cfRule>
  </conditionalFormatting>
  <conditionalFormatting sqref="R10:R11">
    <cfRule type="cellIs" dxfId="228" priority="301" operator="greaterThan">
      <formula>0</formula>
    </cfRule>
    <cfRule type="cellIs" dxfId="227" priority="302" operator="greaterThan">
      <formula>0</formula>
    </cfRule>
  </conditionalFormatting>
  <conditionalFormatting sqref="R13:R14">
    <cfRule type="cellIs" dxfId="226" priority="244" operator="greaterThan">
      <formula>0</formula>
    </cfRule>
    <cfRule type="cellIs" dxfId="225" priority="245" operator="greaterThan">
      <formula>0</formula>
    </cfRule>
  </conditionalFormatting>
  <conditionalFormatting sqref="R17:R18">
    <cfRule type="cellIs" dxfId="224" priority="340" operator="greaterThan">
      <formula>0</formula>
    </cfRule>
    <cfRule type="cellIs" dxfId="223" priority="339" operator="greaterThan">
      <formula>0</formula>
    </cfRule>
  </conditionalFormatting>
  <conditionalFormatting sqref="R17:R19">
    <cfRule type="cellIs" dxfId="222" priority="102" operator="greaterThan">
      <formula>0</formula>
    </cfRule>
  </conditionalFormatting>
  <conditionalFormatting sqref="R18:R19">
    <cfRule type="cellIs" dxfId="221" priority="101" operator="greaterThan">
      <formula>0</formula>
    </cfRule>
  </conditionalFormatting>
  <conditionalFormatting sqref="R21">
    <cfRule type="cellIs" dxfId="220" priority="105" operator="greaterThan">
      <formula>0</formula>
    </cfRule>
    <cfRule type="cellIs" dxfId="219" priority="106" operator="greaterThan">
      <formula>0</formula>
    </cfRule>
  </conditionalFormatting>
  <conditionalFormatting sqref="R23:R24">
    <cfRule type="cellIs" dxfId="218" priority="100" operator="greaterThan">
      <formula>0</formula>
    </cfRule>
  </conditionalFormatting>
  <conditionalFormatting sqref="R26">
    <cfRule type="cellIs" dxfId="217" priority="103" operator="greaterThan">
      <formula>0</formula>
    </cfRule>
  </conditionalFormatting>
  <conditionalFormatting sqref="R26:R29">
    <cfRule type="cellIs" dxfId="216" priority="104" operator="greaterThan">
      <formula>0</formula>
    </cfRule>
  </conditionalFormatting>
  <conditionalFormatting sqref="R29">
    <cfRule type="cellIs" dxfId="215" priority="97" operator="greaterThan">
      <formula>0</formula>
    </cfRule>
    <cfRule type="cellIs" dxfId="214" priority="98" operator="greaterThan">
      <formula>0</formula>
    </cfRule>
  </conditionalFormatting>
  <conditionalFormatting sqref="R33">
    <cfRule type="cellIs" dxfId="213" priority="92" operator="greaterThan">
      <formula>0</formula>
    </cfRule>
    <cfRule type="cellIs" dxfId="212" priority="91" operator="greaterThan">
      <formula>0</formula>
    </cfRule>
  </conditionalFormatting>
  <conditionalFormatting sqref="R33:R34">
    <cfRule type="cellIs" dxfId="211" priority="93" operator="greaterThan">
      <formula>0</formula>
    </cfRule>
  </conditionalFormatting>
  <conditionalFormatting sqref="R34">
    <cfRule type="cellIs" dxfId="210" priority="96" operator="greaterThan">
      <formula>0</formula>
    </cfRule>
    <cfRule type="cellIs" dxfId="209" priority="95" operator="greaterThan">
      <formula>0</formula>
    </cfRule>
  </conditionalFormatting>
  <conditionalFormatting sqref="R48:V49 W49:AB49 Q47:R49">
    <cfRule type="cellIs" dxfId="208" priority="1292" operator="greaterThan">
      <formula>0</formula>
    </cfRule>
  </conditionalFormatting>
  <conditionalFormatting sqref="R38:AG38 R39:X39 Y39:AG40 U40:V40 R40:T42 U41:X41 Y41:AB42 AE41:AG42 U42:V42">
    <cfRule type="cellIs" dxfId="207" priority="1224" operator="greaterThan">
      <formula>0</formula>
    </cfRule>
  </conditionalFormatting>
  <conditionalFormatting sqref="R38:AG38 Y39:AG40 Y41:AB42 AE41:AG42 R39:X39 U40:V40 R40:T42 U41:X41 U42:V42">
    <cfRule type="cellIs" dxfId="206" priority="1223" operator="greaterThan">
      <formula>0</formula>
    </cfRule>
  </conditionalFormatting>
  <conditionalFormatting sqref="R46:AH46">
    <cfRule type="cellIs" dxfId="205" priority="1193" operator="greaterThan">
      <formula>0</formula>
    </cfRule>
    <cfRule type="cellIs" dxfId="204" priority="1194" operator="greaterThan">
      <formula>0</formula>
    </cfRule>
  </conditionalFormatting>
  <conditionalFormatting sqref="R54:AH54">
    <cfRule type="cellIs" dxfId="203" priority="833" operator="greaterThan">
      <formula>0</formula>
    </cfRule>
    <cfRule type="cellIs" dxfId="202" priority="832" operator="greaterThan">
      <formula>0</formula>
    </cfRule>
  </conditionalFormatting>
  <conditionalFormatting sqref="S49:AB49">
    <cfRule type="cellIs" dxfId="201" priority="1281" operator="greaterThan">
      <formula>0</formula>
    </cfRule>
    <cfRule type="cellIs" dxfId="200" priority="1280" operator="greaterThan">
      <formula>0</formula>
    </cfRule>
    <cfRule type="cellIs" dxfId="199" priority="1275" operator="greaterThan">
      <formula>0</formula>
    </cfRule>
    <cfRule type="cellIs" dxfId="198" priority="1274" operator="greaterThan">
      <formula>0</formula>
    </cfRule>
  </conditionalFormatting>
  <conditionalFormatting sqref="S47:AH47 Q47:R49 R48:V49">
    <cfRule type="cellIs" dxfId="197" priority="1291" operator="equal">
      <formula>0</formula>
    </cfRule>
  </conditionalFormatting>
  <conditionalFormatting sqref="S47:AH47">
    <cfRule type="cellIs" dxfId="196" priority="1197" operator="greaterThan">
      <formula>0</formula>
    </cfRule>
    <cfRule type="cellIs" dxfId="195" priority="1196" operator="greaterThan">
      <formula>0</formula>
    </cfRule>
  </conditionalFormatting>
  <conditionalFormatting sqref="S47:AH48">
    <cfRule type="cellIs" dxfId="194" priority="1200" operator="greaterThan">
      <formula>0</formula>
    </cfRule>
    <cfRule type="cellIs" dxfId="193" priority="1199" operator="greaterThan">
      <formula>0</formula>
    </cfRule>
    <cfRule type="cellIs" dxfId="192" priority="1290" operator="greaterThan">
      <formula>0</formula>
    </cfRule>
    <cfRule type="cellIs" dxfId="191" priority="1289" operator="greaterThan">
      <formula>0</formula>
    </cfRule>
  </conditionalFormatting>
  <conditionalFormatting sqref="T10:T11">
    <cfRule type="cellIs" dxfId="190" priority="300" operator="greaterThan">
      <formula>0</formula>
    </cfRule>
    <cfRule type="cellIs" dxfId="189" priority="298" operator="greaterThan">
      <formula>0</formula>
    </cfRule>
    <cfRule type="cellIs" dxfId="188" priority="297" operator="greaterThan">
      <formula>0</formula>
    </cfRule>
    <cfRule type="cellIs" dxfId="187" priority="299" operator="greaterThan">
      <formula>0</formula>
    </cfRule>
  </conditionalFormatting>
  <conditionalFormatting sqref="T13:T14">
    <cfRule type="cellIs" dxfId="186" priority="243" operator="greaterThan">
      <formula>0</formula>
    </cfRule>
    <cfRule type="cellIs" dxfId="185" priority="240" operator="greaterThan">
      <formula>0</formula>
    </cfRule>
    <cfRule type="cellIs" dxfId="184" priority="241" operator="greaterThan">
      <formula>0</formula>
    </cfRule>
    <cfRule type="cellIs" dxfId="183" priority="242" operator="greaterThan">
      <formula>0</formula>
    </cfRule>
  </conditionalFormatting>
  <conditionalFormatting sqref="T17">
    <cfRule type="cellIs" dxfId="182" priority="27" operator="greaterThan">
      <formula>0</formula>
    </cfRule>
    <cfRule type="cellIs" dxfId="181" priority="25" operator="greaterThan">
      <formula>0</formula>
    </cfRule>
    <cfRule type="cellIs" dxfId="180" priority="26" operator="greaterThan">
      <formula>0</formula>
    </cfRule>
  </conditionalFormatting>
  <conditionalFormatting sqref="T17:T18">
    <cfRule type="cellIs" dxfId="179" priority="335" operator="greaterThan">
      <formula>0</formula>
    </cfRule>
    <cfRule type="cellIs" dxfId="178" priority="336" operator="greaterThan">
      <formula>0</formula>
    </cfRule>
    <cfRule type="cellIs" dxfId="177" priority="337" operator="greaterThan">
      <formula>0</formula>
    </cfRule>
    <cfRule type="cellIs" dxfId="176" priority="338" operator="greaterThan">
      <formula>0</formula>
    </cfRule>
  </conditionalFormatting>
  <conditionalFormatting sqref="T17:T19 N18 AD17:AD19 AF18:AH19 AH17">
    <cfRule type="cellIs" dxfId="175" priority="222" operator="greaterThan">
      <formula>0</formula>
    </cfRule>
  </conditionalFormatting>
  <conditionalFormatting sqref="T19">
    <cfRule type="cellIs" dxfId="174" priority="57" operator="greaterThan">
      <formula>0</formula>
    </cfRule>
    <cfRule type="cellIs" dxfId="173" priority="58" operator="greaterThan">
      <formula>0</formula>
    </cfRule>
    <cfRule type="cellIs" dxfId="172" priority="55" operator="greaterThan">
      <formula>0</formula>
    </cfRule>
    <cfRule type="cellIs" dxfId="171" priority="56" operator="greaterThan">
      <formula>0</formula>
    </cfRule>
    <cfRule type="cellIs" dxfId="170" priority="54" operator="greaterThan">
      <formula>0</formula>
    </cfRule>
  </conditionalFormatting>
  <conditionalFormatting sqref="T21">
    <cfRule type="cellIs" dxfId="169" priority="83" operator="greaterThan">
      <formula>0</formula>
    </cfRule>
    <cfRule type="cellIs" dxfId="168" priority="84" operator="greaterThan">
      <formula>0</formula>
    </cfRule>
  </conditionalFormatting>
  <conditionalFormatting sqref="T23:T24">
    <cfRule type="cellIs" dxfId="167" priority="82" operator="greaterThan">
      <formula>0</formula>
    </cfRule>
  </conditionalFormatting>
  <conditionalFormatting sqref="T26">
    <cfRule type="cellIs" dxfId="166" priority="79" operator="greaterThan">
      <formula>0</formula>
    </cfRule>
  </conditionalFormatting>
  <conditionalFormatting sqref="T26:T29">
    <cfRule type="cellIs" dxfId="165" priority="80" operator="greaterThan">
      <formula>0</formula>
    </cfRule>
  </conditionalFormatting>
  <conditionalFormatting sqref="T29">
    <cfRule type="cellIs" dxfId="164" priority="76" operator="greaterThan">
      <formula>0</formula>
    </cfRule>
    <cfRule type="cellIs" dxfId="163" priority="77" operator="greaterThan">
      <formula>0</formula>
    </cfRule>
  </conditionalFormatting>
  <conditionalFormatting sqref="T31">
    <cfRule type="cellIs" dxfId="162" priority="71" operator="greaterThan">
      <formula>0</formula>
    </cfRule>
    <cfRule type="cellIs" dxfId="161" priority="72" operator="greaterThan">
      <formula>0</formula>
    </cfRule>
    <cfRule type="cellIs" dxfId="160" priority="75" operator="greaterThan">
      <formula>0</formula>
    </cfRule>
  </conditionalFormatting>
  <conditionalFormatting sqref="T33">
    <cfRule type="cellIs" dxfId="159" priority="69" operator="greaterThan">
      <formula>0</formula>
    </cfRule>
    <cfRule type="cellIs" dxfId="158" priority="70" operator="greaterThan">
      <formula>0</formula>
    </cfRule>
  </conditionalFormatting>
  <conditionalFormatting sqref="T33:T34">
    <cfRule type="cellIs" dxfId="157" priority="67" operator="greaterThan">
      <formula>0</formula>
    </cfRule>
  </conditionalFormatting>
  <conditionalFormatting sqref="T34">
    <cfRule type="cellIs" dxfId="156" priority="65" operator="greaterThan">
      <formula>0</formula>
    </cfRule>
    <cfRule type="cellIs" dxfId="155" priority="66" operator="greaterThan">
      <formula>0</formula>
    </cfRule>
  </conditionalFormatting>
  <conditionalFormatting sqref="T42:X42">
    <cfRule type="cellIs" dxfId="154" priority="1244" operator="greaterThan">
      <formula>0</formula>
    </cfRule>
    <cfRule type="cellIs" dxfId="153" priority="1245" operator="greaterThan">
      <formula>0</formula>
    </cfRule>
  </conditionalFormatting>
  <conditionalFormatting sqref="T53:X53">
    <cfRule type="cellIs" dxfId="152" priority="811" operator="greaterThan">
      <formula>0</formula>
    </cfRule>
    <cfRule type="cellIs" dxfId="151" priority="812" operator="greaterThan">
      <formula>0</formula>
    </cfRule>
  </conditionalFormatting>
  <conditionalFormatting sqref="U40:V40 Q40:T41 U41:X41">
    <cfRule type="cellIs" dxfId="150" priority="1310" operator="greaterThan">
      <formula>0</formula>
    </cfRule>
    <cfRule type="cellIs" dxfId="149" priority="1311" operator="greaterThan">
      <formula>0</formula>
    </cfRule>
  </conditionalFormatting>
  <conditionalFormatting sqref="U40:V40 U41:X41 U42:V42">
    <cfRule type="cellIs" dxfId="148" priority="1312" operator="equal">
      <formula>0</formula>
    </cfRule>
  </conditionalFormatting>
  <conditionalFormatting sqref="V10:V11">
    <cfRule type="cellIs" dxfId="147" priority="293" operator="greaterThan">
      <formula>0</formula>
    </cfRule>
    <cfRule type="cellIs" dxfId="146" priority="294" operator="greaterThan">
      <formula>0</formula>
    </cfRule>
    <cfRule type="cellIs" dxfId="145" priority="295" operator="greaterThan">
      <formula>0</formula>
    </cfRule>
  </conditionalFormatting>
  <conditionalFormatting sqref="V13:V14">
    <cfRule type="cellIs" dxfId="144" priority="236" operator="greaterThan">
      <formula>0</formula>
    </cfRule>
    <cfRule type="cellIs" dxfId="143" priority="237" operator="greaterThan">
      <formula>0</formula>
    </cfRule>
    <cfRule type="cellIs" dxfId="142" priority="238" operator="greaterThan">
      <formula>0</formula>
    </cfRule>
  </conditionalFormatting>
  <conditionalFormatting sqref="V17:V19 Z17:Z19 AB17:AB19">
    <cfRule type="cellIs" dxfId="141" priority="39" operator="greaterThan">
      <formula>0</formula>
    </cfRule>
  </conditionalFormatting>
  <conditionalFormatting sqref="V17:V19 Z17:Z19 AB17:AE19 AG17:AG19">
    <cfRule type="cellIs" dxfId="140" priority="38" operator="greaterThan">
      <formula>0</formula>
    </cfRule>
  </conditionalFormatting>
  <conditionalFormatting sqref="V17:V19">
    <cfRule type="cellIs" dxfId="139" priority="32" operator="greaterThan">
      <formula>0</formula>
    </cfRule>
    <cfRule type="cellIs" dxfId="138" priority="33" operator="greaterThan">
      <formula>0</formula>
    </cfRule>
    <cfRule type="cellIs" dxfId="137" priority="332" operator="greaterThan">
      <formula>0</formula>
    </cfRule>
    <cfRule type="cellIs" dxfId="136" priority="331" operator="greaterThan">
      <formula>0</formula>
    </cfRule>
    <cfRule type="cellIs" dxfId="135" priority="330" operator="greaterThan">
      <formula>0</formula>
    </cfRule>
  </conditionalFormatting>
  <conditionalFormatting sqref="V18:V19 X18:X19 Z18:Z19 AB18:AB19 K21:P21">
    <cfRule type="cellIs" dxfId="134" priority="125" operator="greaterThan">
      <formula>0</formula>
    </cfRule>
  </conditionalFormatting>
  <conditionalFormatting sqref="V18:V19 AB18:AE19">
    <cfRule type="cellIs" dxfId="133" priority="24" operator="greaterThan">
      <formula>0</formula>
    </cfRule>
  </conditionalFormatting>
  <conditionalFormatting sqref="V19">
    <cfRule type="cellIs" dxfId="132" priority="326" operator="greaterThan">
      <formula>0</formula>
    </cfRule>
    <cfRule type="cellIs" dxfId="131" priority="325" operator="greaterThan">
      <formula>0</formula>
    </cfRule>
    <cfRule type="cellIs" dxfId="130" priority="17" operator="greaterThan">
      <formula>0</formula>
    </cfRule>
    <cfRule type="cellIs" dxfId="129" priority="327" operator="greaterThan">
      <formula>0</formula>
    </cfRule>
  </conditionalFormatting>
  <conditionalFormatting sqref="V21 Z21 AB21">
    <cfRule type="cellIs" dxfId="128" priority="215" operator="greaterThan">
      <formula>0</formula>
    </cfRule>
  </conditionalFormatting>
  <conditionalFormatting sqref="V21">
    <cfRule type="cellIs" dxfId="127" priority="208" operator="greaterThan">
      <formula>0</formula>
    </cfRule>
    <cfRule type="cellIs" dxfId="126" priority="207" operator="greaterThan">
      <formula>0</formula>
    </cfRule>
  </conditionalFormatting>
  <conditionalFormatting sqref="V23:V24 Z23:Z24 AB23:AB24">
    <cfRule type="cellIs" dxfId="125" priority="182" operator="greaterThan">
      <formula>0</formula>
    </cfRule>
  </conditionalFormatting>
  <conditionalFormatting sqref="V23:V24">
    <cfRule type="cellIs" dxfId="124" priority="174" operator="greaterThan">
      <formula>0</formula>
    </cfRule>
    <cfRule type="cellIs" dxfId="123" priority="175" operator="greaterThan">
      <formula>0</formula>
    </cfRule>
  </conditionalFormatting>
  <conditionalFormatting sqref="V26:V29 Z26:Z29 AB26:AB29">
    <cfRule type="cellIs" dxfId="122" priority="164" operator="greaterThan">
      <formula>0</formula>
    </cfRule>
  </conditionalFormatting>
  <conditionalFormatting sqref="V26:V29">
    <cfRule type="cellIs" dxfId="121" priority="157" operator="greaterThan">
      <formula>0</formula>
    </cfRule>
    <cfRule type="cellIs" dxfId="120" priority="156" operator="greaterThan">
      <formula>0</formula>
    </cfRule>
  </conditionalFormatting>
  <conditionalFormatting sqref="V31:V35 Z31:Z35 AB31:AB35">
    <cfRule type="cellIs" dxfId="119" priority="146" operator="greaterThan">
      <formula>0</formula>
    </cfRule>
  </conditionalFormatting>
  <conditionalFormatting sqref="V31:V35">
    <cfRule type="cellIs" dxfId="118" priority="137" operator="greaterThan">
      <formula>0</formula>
    </cfRule>
    <cfRule type="cellIs" dxfId="117" priority="138" operator="greaterThan">
      <formula>0</formula>
    </cfRule>
    <cfRule type="cellIs" dxfId="116" priority="139" operator="greaterThan">
      <formula>0</formula>
    </cfRule>
  </conditionalFormatting>
  <conditionalFormatting sqref="V33:V34">
    <cfRule type="cellIs" dxfId="115" priority="53" operator="greaterThan">
      <formula>0</formula>
    </cfRule>
  </conditionalFormatting>
  <conditionalFormatting sqref="V10:AB10">
    <cfRule type="cellIs" dxfId="114" priority="283" operator="greaterThan">
      <formula>0</formula>
    </cfRule>
  </conditionalFormatting>
  <conditionalFormatting sqref="V11:AB11">
    <cfRule type="cellIs" dxfId="113" priority="296" operator="greaterThan">
      <formula>0</formula>
    </cfRule>
  </conditionalFormatting>
  <conditionalFormatting sqref="V13:AB13">
    <cfRule type="cellIs" dxfId="112" priority="226" operator="greaterThan">
      <formula>0</formula>
    </cfRule>
  </conditionalFormatting>
  <conditionalFormatting sqref="V14:AB14">
    <cfRule type="cellIs" dxfId="111" priority="239" operator="greaterThan">
      <formula>0</formula>
    </cfRule>
  </conditionalFormatting>
  <conditionalFormatting sqref="V17:AB17">
    <cfRule type="cellIs" dxfId="110" priority="34" operator="greaterThan">
      <formula>0</formula>
    </cfRule>
    <cfRule type="cellIs" dxfId="109" priority="333" operator="greaterThan">
      <formula>0</formula>
    </cfRule>
  </conditionalFormatting>
  <conditionalFormatting sqref="V17:AB19">
    <cfRule type="cellIs" dxfId="108" priority="9" operator="greaterThan">
      <formula>0</formula>
    </cfRule>
  </conditionalFormatting>
  <conditionalFormatting sqref="V18:AB18">
    <cfRule type="cellIs" dxfId="107" priority="40" operator="greaterThan">
      <formula>0</formula>
    </cfRule>
  </conditionalFormatting>
  <conditionalFormatting sqref="V18:AB19">
    <cfRule type="cellIs" dxfId="106" priority="10" operator="greaterThan">
      <formula>0</formula>
    </cfRule>
  </conditionalFormatting>
  <conditionalFormatting sqref="V19:AB19">
    <cfRule type="cellIs" dxfId="105" priority="328" operator="greaterThan">
      <formula>0</formula>
    </cfRule>
  </conditionalFormatting>
  <conditionalFormatting sqref="V21:AB21">
    <cfRule type="cellIs" dxfId="104" priority="209" operator="greaterThan">
      <formula>0</formula>
    </cfRule>
    <cfRule type="cellIs" dxfId="103" priority="204" operator="greaterThan">
      <formula>0</formula>
    </cfRule>
  </conditionalFormatting>
  <conditionalFormatting sqref="V23:AB24">
    <cfRule type="cellIs" dxfId="102" priority="171" operator="greaterThan">
      <formula>0</formula>
    </cfRule>
    <cfRule type="cellIs" dxfId="101" priority="176" operator="greaterThan">
      <formula>0</formula>
    </cfRule>
  </conditionalFormatting>
  <conditionalFormatting sqref="V26:AB29">
    <cfRule type="cellIs" dxfId="100" priority="158" operator="greaterThan">
      <formula>0</formula>
    </cfRule>
    <cfRule type="cellIs" dxfId="99" priority="153" operator="greaterThan">
      <formula>0</formula>
    </cfRule>
  </conditionalFormatting>
  <conditionalFormatting sqref="V31:AB32">
    <cfRule type="cellIs" dxfId="98" priority="140" operator="greaterThan">
      <formula>0</formula>
    </cfRule>
  </conditionalFormatting>
  <conditionalFormatting sqref="V33:AB35">
    <cfRule type="cellIs" dxfId="97" priority="130" operator="greaterThan">
      <formula>0</formula>
    </cfRule>
  </conditionalFormatting>
  <conditionalFormatting sqref="V19:AE19">
    <cfRule type="cellIs" dxfId="96" priority="18" operator="greaterThan">
      <formula>0</formula>
    </cfRule>
  </conditionalFormatting>
  <conditionalFormatting sqref="W10:AA11">
    <cfRule type="cellIs" dxfId="95" priority="282" operator="greaterThan">
      <formula>0</formula>
    </cfRule>
  </conditionalFormatting>
  <conditionalFormatting sqref="W13:AA14">
    <cfRule type="cellIs" dxfId="94" priority="225" operator="greaterThan">
      <formula>0</formula>
    </cfRule>
  </conditionalFormatting>
  <conditionalFormatting sqref="W31:AA35">
    <cfRule type="cellIs" dxfId="93" priority="129" operator="greaterThan">
      <formula>0</formula>
    </cfRule>
  </conditionalFormatting>
  <conditionalFormatting sqref="W47:AH47 AD49:AH49">
    <cfRule type="cellIs" dxfId="92" priority="1259" operator="greaterThan">
      <formula>0</formula>
    </cfRule>
    <cfRule type="cellIs" dxfId="91" priority="1260" operator="greaterThan">
      <formula>0</formula>
    </cfRule>
  </conditionalFormatting>
  <conditionalFormatting sqref="W49:AH49">
    <cfRule type="cellIs" dxfId="90" priority="1334" operator="greaterThan">
      <formula>0</formula>
    </cfRule>
    <cfRule type="cellIs" dxfId="89" priority="1335" operator="greaterThan">
      <formula>0</formula>
    </cfRule>
  </conditionalFormatting>
  <conditionalFormatting sqref="X47:AH47">
    <cfRule type="cellIs" dxfId="88" priority="1256" operator="greaterThan">
      <formula>0</formula>
    </cfRule>
    <cfRule type="cellIs" dxfId="87" priority="1257" operator="greaterThan">
      <formula>0</formula>
    </cfRule>
  </conditionalFormatting>
  <conditionalFormatting sqref="Z10:Z11">
    <cfRule type="cellIs" dxfId="86" priority="292" operator="greaterThan">
      <formula>0</formula>
    </cfRule>
  </conditionalFormatting>
  <conditionalFormatting sqref="Z13:Z14">
    <cfRule type="cellIs" dxfId="85" priority="235" operator="greaterThan">
      <formula>0</formula>
    </cfRule>
  </conditionalFormatting>
  <conditionalFormatting sqref="Z17:Z19 V18:V19 X18:X19 AB18:AB19 K21:P21">
    <cfRule type="cellIs" dxfId="84" priority="126" operator="greaterThan">
      <formula>0</formula>
    </cfRule>
  </conditionalFormatting>
  <conditionalFormatting sqref="Z54:AE54">
    <cfRule type="cellIs" dxfId="83" priority="839" operator="greaterThan">
      <formula>0</formula>
    </cfRule>
    <cfRule type="cellIs" dxfId="82" priority="838" operator="greaterThan">
      <formula>0</formula>
    </cfRule>
  </conditionalFormatting>
  <conditionalFormatting sqref="Z38:AG42">
    <cfRule type="cellIs" dxfId="81" priority="1206" operator="greaterThan">
      <formula>0</formula>
    </cfRule>
  </conditionalFormatting>
  <conditionalFormatting sqref="Z38:AH42">
    <cfRule type="cellIs" dxfId="80" priority="1205" operator="greaterThan">
      <formula>0</formula>
    </cfRule>
  </conditionalFormatting>
  <conditionalFormatting sqref="Z46:AH46">
    <cfRule type="cellIs" dxfId="79" priority="1191" operator="greaterThan">
      <formula>0</formula>
    </cfRule>
    <cfRule type="cellIs" dxfId="78" priority="1190" operator="greaterThan">
      <formula>0</formula>
    </cfRule>
  </conditionalFormatting>
  <conditionalFormatting sqref="AA49:AB49">
    <cfRule type="cellIs" dxfId="77" priority="1179" operator="greaterThan">
      <formula>0</formula>
    </cfRule>
    <cfRule type="cellIs" dxfId="76" priority="1178" operator="greaterThan">
      <formula>0</formula>
    </cfRule>
    <cfRule type="cellIs" dxfId="75" priority="1181" operator="greaterThan">
      <formula>0</formula>
    </cfRule>
    <cfRule type="cellIs" dxfId="74" priority="1182" operator="greaterThan">
      <formula>0</formula>
    </cfRule>
  </conditionalFormatting>
  <conditionalFormatting sqref="AB10:AB11">
    <cfRule type="cellIs" dxfId="73" priority="290" operator="greaterThan">
      <formula>0</formula>
    </cfRule>
    <cfRule type="cellIs" dxfId="72" priority="289" operator="greaterThan">
      <formula>0</formula>
    </cfRule>
  </conditionalFormatting>
  <conditionalFormatting sqref="AB13:AB14">
    <cfRule type="cellIs" dxfId="71" priority="233" operator="greaterThan">
      <formula>0</formula>
    </cfRule>
    <cfRule type="cellIs" dxfId="70" priority="232" operator="greaterThan">
      <formula>0</formula>
    </cfRule>
  </conditionalFormatting>
  <conditionalFormatting sqref="AB17:AB19">
    <cfRule type="cellIs" dxfId="69" priority="319" operator="greaterThan">
      <formula>0</formula>
    </cfRule>
    <cfRule type="cellIs" dxfId="68" priority="321" operator="greaterThan">
      <formula>0</formula>
    </cfRule>
  </conditionalFormatting>
  <conditionalFormatting sqref="AB31:AB35">
    <cfRule type="cellIs" dxfId="67" priority="135" operator="greaterThan">
      <formula>0</formula>
    </cfRule>
  </conditionalFormatting>
  <conditionalFormatting sqref="AB33:AB35">
    <cfRule type="cellIs" dxfId="66" priority="46" operator="greaterThan">
      <formula>0</formula>
    </cfRule>
  </conditionalFormatting>
  <conditionalFormatting sqref="AB18:AG18">
    <cfRule type="cellIs" dxfId="65" priority="41" operator="greaterThan">
      <formula>0</formula>
    </cfRule>
  </conditionalFormatting>
  <conditionalFormatting sqref="AB19:AG19">
    <cfRule type="cellIs" dxfId="64" priority="12" operator="greaterThan">
      <formula>0</formula>
    </cfRule>
  </conditionalFormatting>
  <conditionalFormatting sqref="AB17:AH17 AB18:AG19 V17:V19 Z17:Z19">
    <cfRule type="cellIs" dxfId="63" priority="37" operator="greaterThan">
      <formula>0</formula>
    </cfRule>
  </conditionalFormatting>
  <conditionalFormatting sqref="AB21:AH21 Q21:V21 Z21">
    <cfRule type="cellIs" dxfId="62" priority="213" operator="greaterThan">
      <formula>0</formula>
    </cfRule>
  </conditionalFormatting>
  <conditionalFormatting sqref="AB23:AH24 K23:V23 Z23:Z24 Q24:V24">
    <cfRule type="cellIs" dxfId="61" priority="180" operator="greaterThan">
      <formula>0</formula>
    </cfRule>
  </conditionalFormatting>
  <conditionalFormatting sqref="AB26:AH29 K26:V29 Z26:Z29">
    <cfRule type="cellIs" dxfId="60" priority="162" operator="greaterThan">
      <formula>0</formula>
    </cfRule>
  </conditionalFormatting>
  <conditionalFormatting sqref="AD10:AD11">
    <cfRule type="cellIs" dxfId="59" priority="287" operator="greaterThan">
      <formula>0</formula>
    </cfRule>
    <cfRule type="cellIs" dxfId="58" priority="288" operator="greaterThan">
      <formula>0</formula>
    </cfRule>
  </conditionalFormatting>
  <conditionalFormatting sqref="AD13:AD14">
    <cfRule type="cellIs" dxfId="57" priority="230" operator="greaterThan">
      <formula>0</formula>
    </cfRule>
    <cfRule type="cellIs" dxfId="56" priority="231" operator="greaterThan">
      <formula>0</formula>
    </cfRule>
  </conditionalFormatting>
  <conditionalFormatting sqref="AD17:AD19 AH17">
    <cfRule type="cellIs" dxfId="55" priority="36" operator="greaterThan">
      <formula>0</formula>
    </cfRule>
  </conditionalFormatting>
  <conditionalFormatting sqref="AD17:AD19">
    <cfRule type="cellIs" dxfId="54" priority="29" operator="greaterThan">
      <formula>0</formula>
    </cfRule>
    <cfRule type="cellIs" dxfId="53" priority="28" operator="greaterThan">
      <formula>0</formula>
    </cfRule>
    <cfRule type="cellIs" dxfId="52" priority="317" operator="greaterThan">
      <formula>0</formula>
    </cfRule>
    <cfRule type="cellIs" dxfId="51" priority="30" operator="greaterThan">
      <formula>0</formula>
    </cfRule>
    <cfRule type="cellIs" dxfId="50" priority="315" operator="greaterThan">
      <formula>0</formula>
    </cfRule>
  </conditionalFormatting>
  <conditionalFormatting sqref="AD19">
    <cfRule type="cellIs" dxfId="49" priority="313" operator="greaterThan">
      <formula>0</formula>
    </cfRule>
    <cfRule type="cellIs" dxfId="48" priority="314" operator="greaterThan">
      <formula>0</formula>
    </cfRule>
  </conditionalFormatting>
  <conditionalFormatting sqref="AD21 AH21">
    <cfRule type="cellIs" dxfId="47" priority="212" operator="greaterThan">
      <formula>0</formula>
    </cfRule>
  </conditionalFormatting>
  <conditionalFormatting sqref="AD21">
    <cfRule type="cellIs" dxfId="46" priority="202" operator="greaterThan">
      <formula>0</formula>
    </cfRule>
    <cfRule type="cellIs" dxfId="45" priority="201" operator="greaterThan">
      <formula>0</formula>
    </cfRule>
    <cfRule type="cellIs" dxfId="44" priority="203" operator="greaterThan">
      <formula>0</formula>
    </cfRule>
  </conditionalFormatting>
  <conditionalFormatting sqref="AD23:AD24 AH23:AH24">
    <cfRule type="cellIs" dxfId="43" priority="179" operator="greaterThan">
      <formula>0</formula>
    </cfRule>
  </conditionalFormatting>
  <conditionalFormatting sqref="AD23:AD24">
    <cfRule type="cellIs" dxfId="42" priority="168" operator="greaterThan">
      <formula>0</formula>
    </cfRule>
    <cfRule type="cellIs" dxfId="41" priority="170" operator="greaterThan">
      <formula>0</formula>
    </cfRule>
    <cfRule type="cellIs" dxfId="40" priority="169" operator="greaterThan">
      <formula>0</formula>
    </cfRule>
  </conditionalFormatting>
  <conditionalFormatting sqref="AD26:AD29 AH26:AH29">
    <cfRule type="cellIs" dxfId="39" priority="161" operator="greaterThan">
      <formula>0</formula>
    </cfRule>
  </conditionalFormatting>
  <conditionalFormatting sqref="AD26:AD29">
    <cfRule type="cellIs" dxfId="38" priority="151" operator="greaterThan">
      <formula>0</formula>
    </cfRule>
    <cfRule type="cellIs" dxfId="37" priority="152" operator="greaterThan">
      <formula>0</formula>
    </cfRule>
    <cfRule type="cellIs" dxfId="36" priority="150" operator="greaterThan">
      <formula>0</formula>
    </cfRule>
  </conditionalFormatting>
  <conditionalFormatting sqref="AD31:AD35 P31:P35 R31:R35 T31:T35 AH31:AH35">
    <cfRule type="cellIs" dxfId="35" priority="143" operator="greaterThan">
      <formula>0</formula>
    </cfRule>
  </conditionalFormatting>
  <conditionalFormatting sqref="AD31:AD35">
    <cfRule type="cellIs" dxfId="34" priority="134" operator="greaterThan">
      <formula>0</formula>
    </cfRule>
    <cfRule type="cellIs" dxfId="33" priority="133" operator="greaterThan">
      <formula>0</formula>
    </cfRule>
    <cfRule type="cellIs" dxfId="32" priority="132" operator="greaterThan">
      <formula>0</formula>
    </cfRule>
  </conditionalFormatting>
  <conditionalFormatting sqref="AD41">
    <cfRule type="cellIs" dxfId="31" priority="1203" operator="greaterThan">
      <formula>0</formula>
    </cfRule>
    <cfRule type="cellIs" dxfId="30" priority="1202" operator="greaterThan">
      <formula>0</formula>
    </cfRule>
  </conditionalFormatting>
  <conditionalFormatting sqref="AD46:AE46 AD49:AH49">
    <cfRule type="cellIs" dxfId="29" priority="1187" operator="greaterThan">
      <formula>0</formula>
    </cfRule>
    <cfRule type="cellIs" dxfId="28" priority="1188" operator="greaterThan">
      <formula>0</formula>
    </cfRule>
  </conditionalFormatting>
  <conditionalFormatting sqref="AD46:AH46">
    <cfRule type="cellIs" dxfId="27" priority="1183" operator="equal">
      <formula>0</formula>
    </cfRule>
  </conditionalFormatting>
  <conditionalFormatting sqref="AE53:AH53">
    <cfRule type="cellIs" dxfId="26" priority="806" operator="greaterThan">
      <formula>0</formula>
    </cfRule>
    <cfRule type="cellIs" dxfId="25" priority="805" operator="greaterThan">
      <formula>0</formula>
    </cfRule>
  </conditionalFormatting>
  <conditionalFormatting sqref="AF17:AF19">
    <cfRule type="cellIs" dxfId="24" priority="35" operator="greaterThan">
      <formula>0</formula>
    </cfRule>
  </conditionalFormatting>
  <conditionalFormatting sqref="AF21">
    <cfRule type="cellIs" dxfId="23" priority="211" operator="greaterThan">
      <formula>0</formula>
    </cfRule>
  </conditionalFormatting>
  <conditionalFormatting sqref="AF23:AF24">
    <cfRule type="cellIs" dxfId="22" priority="178" operator="greaterThan">
      <formula>0</formula>
    </cfRule>
  </conditionalFormatting>
  <conditionalFormatting sqref="AF26:AF29">
    <cfRule type="cellIs" dxfId="21" priority="160" operator="greaterThan">
      <formula>0</formula>
    </cfRule>
  </conditionalFormatting>
  <conditionalFormatting sqref="AF31:AF35">
    <cfRule type="cellIs" dxfId="20" priority="142" operator="greaterThan">
      <formula>0</formula>
    </cfRule>
  </conditionalFormatting>
  <conditionalFormatting sqref="AF10:AG11">
    <cfRule type="cellIs" dxfId="19" priority="285" operator="greaterThan">
      <formula>0</formula>
    </cfRule>
  </conditionalFormatting>
  <conditionalFormatting sqref="AF13:AG14">
    <cfRule type="cellIs" dxfId="18" priority="228" operator="greaterThan">
      <formula>0</formula>
    </cfRule>
  </conditionalFormatting>
  <conditionalFormatting sqref="AF17:AG17">
    <cfRule type="cellIs" dxfId="17" priority="358" operator="greaterThan">
      <formula>0</formula>
    </cfRule>
  </conditionalFormatting>
  <conditionalFormatting sqref="AF18:AG18">
    <cfRule type="cellIs" dxfId="16" priority="42" operator="greaterThan">
      <formula>0</formula>
    </cfRule>
  </conditionalFormatting>
  <conditionalFormatting sqref="AF18:AG19">
    <cfRule type="cellIs" dxfId="15" priority="15" operator="greaterThan">
      <formula>0</formula>
    </cfRule>
    <cfRule type="cellIs" dxfId="14" priority="16" operator="greaterThan">
      <formula>0</formula>
    </cfRule>
  </conditionalFormatting>
  <conditionalFormatting sqref="AF19:AG19">
    <cfRule type="cellIs" dxfId="13" priority="13" operator="greaterThan">
      <formula>0</formula>
    </cfRule>
  </conditionalFormatting>
  <conditionalFormatting sqref="AF10:AH11">
    <cfRule type="cellIs" dxfId="12" priority="286" operator="greaterThan">
      <formula>0</formula>
    </cfRule>
  </conditionalFormatting>
  <conditionalFormatting sqref="AF13:AH14">
    <cfRule type="cellIs" dxfId="11" priority="229" operator="greaterThan">
      <formula>0</formula>
    </cfRule>
  </conditionalFormatting>
  <conditionalFormatting sqref="AF17:AH19">
    <cfRule type="cellIs" dxfId="10" priority="357" operator="greaterThan">
      <formula>0</formula>
    </cfRule>
  </conditionalFormatting>
  <conditionalFormatting sqref="AH10:AH11">
    <cfRule type="cellIs" dxfId="9" priority="312" operator="greaterThan">
      <formula>0</formula>
    </cfRule>
  </conditionalFormatting>
  <conditionalFormatting sqref="AH13:AH14">
    <cfRule type="cellIs" dxfId="8" priority="255" operator="greaterThan">
      <formula>0</formula>
    </cfRule>
  </conditionalFormatting>
  <conditionalFormatting sqref="AI9:AJ14 AI16:AJ43 AI45:AJ50">
    <cfRule type="cellIs" dxfId="7" priority="689" operator="equal">
      <formula>1</formula>
    </cfRule>
    <cfRule type="cellIs" dxfId="6" priority="688" operator="equal">
      <formula>0</formula>
    </cfRule>
    <cfRule type="cellIs" dxfId="5" priority="687" operator="between">
      <formula>0.01</formula>
      <formula>0.99</formula>
    </cfRule>
  </conditionalFormatting>
  <conditionalFormatting sqref="AI52:AJ59">
    <cfRule type="cellIs" dxfId="4" priority="776" operator="between">
      <formula>0.01</formula>
      <formula>0.99</formula>
    </cfRule>
    <cfRule type="cellIs" dxfId="3" priority="777" operator="equal">
      <formula>0</formula>
    </cfRule>
  </conditionalFormatting>
  <conditionalFormatting sqref="AI52:AJ60">
    <cfRule type="cellIs" dxfId="2" priority="778" operator="equal">
      <formula>1</formula>
    </cfRule>
  </conditionalFormatting>
  <conditionalFormatting sqref="AJ60">
    <cfRule type="cellIs" dxfId="1" priority="942" operator="between">
      <formula>0.01</formula>
      <formula>0.99</formula>
    </cfRule>
    <cfRule type="cellIs" dxfId="0" priority="943" operator="equal">
      <formula>0</formula>
    </cfRule>
  </conditionalFormatting>
  <pageMargins left="0.59055118110236227" right="0.59055118110236227" top="0.59055118110236227" bottom="0.59055118110236227" header="0.31496062992125984" footer="0.19685039370078741"/>
  <pageSetup scale="23" fitToHeight="0" orientation="landscape" r:id="rId1"/>
  <rowBreaks count="1" manualBreakCount="1">
    <brk id="14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CA2C8702F1945A77646467F833BFB" ma:contentTypeVersion="17" ma:contentTypeDescription="Create a new document." ma:contentTypeScope="" ma:versionID="be5a8a59e1a23fc4063cb10a7d0da69d">
  <xsd:schema xmlns:xsd="http://www.w3.org/2001/XMLSchema" xmlns:xs="http://www.w3.org/2001/XMLSchema" xmlns:p="http://schemas.microsoft.com/office/2006/metadata/properties" xmlns:ns1="http://schemas.microsoft.com/sharepoint/v3" xmlns:ns2="6ab0c25d-58da-4176-91f8-ece4bf43e2d4" xmlns:ns3="2f25a8a8-45b7-41bd-8691-1f4bb16f7423" targetNamespace="http://schemas.microsoft.com/office/2006/metadata/properties" ma:root="true" ma:fieldsID="b679269b960fc440733d8e65344468d7" ns1:_="" ns2:_="" ns3:_="">
    <xsd:import namespace="http://schemas.microsoft.com/sharepoint/v3"/>
    <xsd:import namespace="6ab0c25d-58da-4176-91f8-ece4bf43e2d4"/>
    <xsd:import namespace="2f25a8a8-45b7-41bd-8691-1f4bb16f7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c25d-58da-4176-91f8-ece4bf43e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926b76-9d1f-480f-92a1-cdea3dc81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5a8a8-45b7-41bd-8691-1f4bb16f7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f16236-c35c-4be3-a1f4-5cb509732b26}" ma:internalName="TaxCatchAll" ma:showField="CatchAllData" ma:web="2f25a8a8-45b7-41bd-8691-1f4bb16f7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0c25d-58da-4176-91f8-ece4bf43e2d4">
      <Terms xmlns="http://schemas.microsoft.com/office/infopath/2007/PartnerControls"/>
    </lcf76f155ced4ddcb4097134ff3c332f>
    <TaxCatchAll xmlns="2f25a8a8-45b7-41bd-8691-1f4bb16f7423" xsi:nil="true"/>
    <_ip_UnifiedCompliancePolicyUIAction xmlns="http://schemas.microsoft.com/sharepoint/v3" xsi:nil="true"/>
    <_ip_UnifiedCompliancePolicyProperties xmlns="http://schemas.microsoft.com/sharepoint/v3" xsi:nil="true"/>
    <SharedWithUsers xmlns="2f25a8a8-45b7-41bd-8691-1f4bb16f7423">
      <UserInfo>
        <DisplayName>Luis Albeiro Cortes Castiblanco</DisplayName>
        <AccountId>176</AccountId>
        <AccountType/>
      </UserInfo>
      <UserInfo>
        <DisplayName>Lourdes Maria Acuña Acuña</DisplayName>
        <AccountId>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47B94C8-12DC-4B1A-87A9-2355FBA82253}"/>
</file>

<file path=customXml/itemProps2.xml><?xml version="1.0" encoding="utf-8"?>
<ds:datastoreItem xmlns:ds="http://schemas.openxmlformats.org/officeDocument/2006/customXml" ds:itemID="{826C489F-7A25-4B78-8A23-5447D547BB26}"/>
</file>

<file path=customXml/itemProps3.xml><?xml version="1.0" encoding="utf-8"?>
<ds:datastoreItem xmlns:ds="http://schemas.openxmlformats.org/officeDocument/2006/customXml" ds:itemID="{BE4CBB92-E176-4CCA-AA63-6E37A5111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Victor Alonso Torres Poveda</cp:lastModifiedBy>
  <cp:revision>1</cp:revision>
  <dcterms:created xsi:type="dcterms:W3CDTF">2024-12-03T12:42:10Z</dcterms:created>
  <dcterms:modified xsi:type="dcterms:W3CDTF">2026-01-29T13:25:29Z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0x010100C63CA2C8702F1945A77646467F833BFB</vt:lpwstr>
  </property>
</Properties>
</file>